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2020" sheetId="1" r:id="rId1"/>
  </sheets>
  <definedNames>
    <definedName name="_xlnm.Print_Titles" localSheetId="0">'2020'!$9:$9</definedName>
    <definedName name="_xlnm.Print_Area" localSheetId="0">'2020'!$A$1:$E$172</definedName>
  </definedNames>
  <calcPr fullCalcOnLoad="1"/>
</workbook>
</file>

<file path=xl/sharedStrings.xml><?xml version="1.0" encoding="utf-8"?>
<sst xmlns="http://schemas.openxmlformats.org/spreadsheetml/2006/main" count="291" uniqueCount="265">
  <si>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</si>
  <si>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</si>
  <si>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</si>
  <si>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</si>
  <si>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</si>
  <si>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</si>
  <si>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</si>
  <si>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</si>
  <si>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</si>
  <si>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</si>
  <si>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</si>
  <si>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</si>
  <si>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</si>
  <si>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</si>
  <si>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</si>
  <si>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</si>
  <si>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</si>
  <si>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</si>
  <si>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</si>
  <si>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</si>
  <si>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</si>
  <si>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</si>
  <si>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</si>
  <si>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</si>
  <si>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</si>
  <si>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</si>
  <si>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</si>
  <si>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</si>
  <si>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</si>
  <si>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</si>
  <si>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</si>
  <si>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</si>
  <si>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</si>
  <si>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</si>
  <si>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</si>
  <si>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</si>
  <si>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</si>
  <si>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</si>
  <si>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</si>
  <si>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</si>
  <si>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</si>
  <si>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</si>
  <si>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</si>
  <si>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</si>
  <si>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</si>
  <si>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</si>
  <si>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</si>
  <si>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</si>
  <si>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</si>
  <si>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</si>
  <si>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</si>
  <si>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</si>
  <si>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000 1 11 09040 00 0000 120</t>
  </si>
  <si>
    <t>000 1 11 09044 04 0000 120</t>
  </si>
  <si>
    <t xml:space="preserve">000 1 06 01020 04 0000 110 </t>
  </si>
  <si>
    <t>000 1 06 01000 00 0000 110</t>
  </si>
  <si>
    <t>НАЛОГИ НА ИМУЩЕСТВО</t>
  </si>
  <si>
    <t>000 1 06 00000 00 0000 000</t>
  </si>
  <si>
    <t>Субсидии бюджетам бюджетной системы Российской Федерации (межбюджетные субсидии)</t>
  </si>
  <si>
    <t xml:space="preserve"> </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</si>
  <si>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</si>
  <si>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</si>
  <si>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</si>
  <si>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</si>
  <si>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</si>
  <si>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</si>
  <si>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</si>
  <si>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</si>
  <si>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</si>
  <si>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</si>
  <si>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</si>
  <si>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</si>
  <si>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</si>
  <si>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</si>
  <si>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</si>
  <si>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</si>
  <si>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</si>
  <si>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</si>
  <si>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</si>
  <si>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</si>
  <si>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</si>
  <si>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</si>
  <si>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</si>
  <si>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</si>
  <si>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</si>
  <si>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</si>
  <si>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</si>
  <si>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</si>
  <si>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</si>
  <si>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</si>
  <si>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</si>
  <si>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</si>
  <si>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</si>
  <si>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</si>
  <si>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</si>
  <si>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</si>
  <si>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</si>
  <si>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</si>
  <si>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</si>
  <si>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</si>
  <si>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</si>
  <si>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НАЛОГИ НА ТОВАРЫ (РАБОТЫ, УСЛУГИ), РЕАЛИЗУЕМЫЕ НА ТЕРРИТОРИИ РОССИЙСКОЙ ФЕДЕРАЦИИ</t>
  </si>
  <si>
    <t>000 1 03 00000 00 0000 000</t>
  </si>
  <si>
    <t xml:space="preserve">Акцизы по подакцизным товарам (продукции), производимым на территории Российской Федерации </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</si>
  <si>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</si>
  <si>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</si>
  <si>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</si>
  <si>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</si>
  <si>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</si>
  <si>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</si>
  <si>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</si>
  <si>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</si>
  <si>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</si>
  <si>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</si>
  <si>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</si>
  <si>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</si>
  <si>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</si>
  <si>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</si>
  <si>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</si>
  <si>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</si>
  <si>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Плата за размещение отходов производства</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</si>
  <si>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</si>
  <si>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субвенции бюджетам городских округов на возмещение расходов по гарантированному перечню услуг по погребению</t>
  </si>
  <si>
    <t>Дотации бюджетам городских округов на поддержку мер по обеспечению сбалансированности бюджетов</t>
  </si>
  <si>
    <t>Дотации бюджетам на поддержку мер по обеспечению сбалансированности бюджетов</t>
  </si>
  <si>
    <t>000 1 03 02260 01 0000 110</t>
  </si>
  <si>
    <t>000 2 19 00000 00 0000 000</t>
  </si>
  <si>
    <t>Утвержденные бюджетные назначения</t>
  </si>
  <si>
    <t>Исполнено</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</si>
  <si>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</si>
  <si>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Возврат остатков субсидий, субвенций и иных межбюджетных трансфертов, имеющих целевое назначение, прошлых лет из бюджетов городских округов</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</si>
  <si>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</si>
  <si>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Процент исполнения к принятому плану</t>
  </si>
  <si>
    <t>рублей</t>
  </si>
  <si>
    <t xml:space="preserve"> Приложение 1</t>
  </si>
  <si>
    <t>000 2 02 35930 04 0000 150</t>
  </si>
  <si>
    <t>000 2 02 35930 00 0000 150</t>
  </si>
  <si>
    <t>000 2 02 35120 04 0000 150</t>
  </si>
  <si>
    <t>000 2 02 35120 00 0000 150</t>
  </si>
  <si>
    <t>000 2 02 35118 04 0000 150</t>
  </si>
  <si>
    <t>000 2 02 35118 00 0000 150</t>
  </si>
  <si>
    <t>000 2 02 30029 04 0000 150</t>
  </si>
  <si>
    <t>000 2 02 30029 00 0000 150</t>
  </si>
  <si>
    <t>000 2 02 30027 04 0000 150</t>
  </si>
  <si>
    <t>000 2 02 30027 00 0000 150</t>
  </si>
  <si>
    <t>000 2 02 30000 00 0000 150</t>
  </si>
  <si>
    <t>000 2 02 29999 04 0000 150</t>
  </si>
  <si>
    <t>000 2 02 29999 00 0000 150</t>
  </si>
  <si>
    <t>000 2 02 20000 00 0000 150</t>
  </si>
  <si>
    <t>000 2 02 15010 04 0000 150</t>
  </si>
  <si>
    <t>000 2 02 15010 00 0000 150</t>
  </si>
  <si>
    <t>000 2 02 15002 04 0000 150</t>
  </si>
  <si>
    <t>000 2 02 15002 00 0000 150</t>
  </si>
  <si>
    <t>000 2 02 15001 04 0000 150</t>
  </si>
  <si>
    <t>000 2 02 15001 00 0000 150</t>
  </si>
  <si>
    <t>000 2 02 10000 00 0000 150</t>
  </si>
  <si>
    <t>000 2 02 30024 04 0000 150</t>
  </si>
  <si>
    <t>000 2 02 39998 04 0000 150</t>
  </si>
  <si>
    <t>000 2 19 00000 04 0000 150</t>
  </si>
  <si>
    <t>000 2 19 60010 04 0000 150</t>
  </si>
  <si>
    <t>000 2 18 04010 04 0000 150</t>
  </si>
  <si>
    <t>000 2 18 04000 04 0000 150</t>
  </si>
  <si>
    <t>000 2 18 00000 00 0000 150</t>
  </si>
  <si>
    <t>000 2 18 00000 04 0000 150</t>
  </si>
  <si>
    <t xml:space="preserve">  Доходы бюджетов городских округов от возврата бюджетными учреждениями остатков субсидий прошлых лет</t>
  </si>
  <si>
    <t xml:space="preserve">  Доходы бюджетов городских округов от возврата организациями остатков субсидий прошлых лет</t>
  </si>
  <si>
    <t xml:space="preserve">  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</si>
  <si>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</si>
  <si>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Возврат остатков субсидий, субвенций и иных межбюджетных трансфертов, имеющих целевое назначение, прошлых лет</t>
  </si>
  <si>
    <t xml:space="preserve">"Об исполнении бюджета ЗАТО Видяево за 2020 год"
</t>
  </si>
  <si>
    <t xml:space="preserve">Доходы бюджета ЗАТО Видяево за 2020 год </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</si>
  <si>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</si>
  <si>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Государственная пошлина по делам, рассматриваемым в судах общей юрисдикции, мировыми судьями</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</si>
  <si>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</si>
  <si>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Административные штрафы, установленные Кодексом Российской Федерации об административных правонарушениях</t>
  </si>
  <si>
    <t>000 1 16 01000 01 0000 140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</si>
  <si>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</si>
  <si>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 xml:space="preserve">000 1 16 01050 01 0000 140
</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</si>
  <si>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</si>
  <si>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000 1 16 01053 01 0000 140
</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</si>
  <si>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</si>
  <si>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000 1 16 01150 01 0000 140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</si>
  <si>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</si>
  <si>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000 1 16 01154 01 0000 140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</si>
  <si>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</si>
  <si>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</si>
  <si>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</si>
  <si>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000 1 16 01193 01 0000 140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</si>
  <si>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</si>
  <si>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</si>
  <si>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</si>
  <si>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000 1 16 01203 01 0000 140</t>
  </si>
  <si>
    <t>Платежи в целях возмещения причиненного ущерба (убытков)</t>
  </si>
  <si>
    <t>000 1 16 10000 00 0000 140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</si>
  <si>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</si>
  <si>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000 1 16 10120 00 0000 140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</si>
  <si>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</si>
  <si>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</si>
  <si>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</si>
  <si>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000 1 16 10129 01 0000 140</t>
  </si>
  <si>
    <t>Дотации (гранты) бюджетам за достижение показателей деятельности органов местного самоуправления</t>
  </si>
  <si>
    <t>000 2 02 16549 00 0000 150</t>
  </si>
  <si>
    <t>000 2 02 16549 04 0000 150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</si>
  <si>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</si>
  <si>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000 2 02 20216 00 0000 150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</si>
  <si>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</si>
  <si>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000 2 02 20216 04 0000 150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</si>
  <si>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</si>
  <si>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000 2 02 25097 00 0000 150</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</si>
  <si>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</si>
  <si>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000 2 02 25097 04 0000 150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</si>
  <si>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</si>
  <si>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000 2 02 25169 00 0000 150</t>
  </si>
  <si>
    <t>Субсидии бюджетам городских округов на обновление материально-технической базы для формирования у обучающихся современных технологических и гуманитарных навыков</t>
  </si>
  <si>
    <t>000 2 02 25169 04 0000 150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</si>
  <si>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</si>
  <si>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000 2 02 25304 00 0000 150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</si>
  <si>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</si>
  <si>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000 2 02 25304 04 0000 150</t>
  </si>
  <si>
    <t xml:space="preserve">Субсидии бюджетам на создание новых мест дополнительного образования детей
</t>
  </si>
  <si>
    <t>000 2 02 25491 00 0000 150</t>
  </si>
  <si>
    <t>Субсидии бюджетам городских округов на создание новых мест дополнительного образования детей</t>
  </si>
  <si>
    <t>000 2 02 25491 04 0000 150</t>
  </si>
  <si>
    <t xml:space="preserve">Прочие субсидии бюджетам городских округов на организацию отдыха детей  Мурманской области в муниципальных образовательных организациях </t>
  </si>
  <si>
    <t>Субсидии на обеспечение комплексной безопасности муниципальных образовательных организаций</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</si>
  <si>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</si>
  <si>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Субсидии бюджетам муниципальных образований на реализацию мероприятий, направленных на ликвидацию накопленного экологического ущерба</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</si>
  <si>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 (за счет средств Резервного фонда Правительства Мурманской области)</t>
  </si>
  <si>
    <t>Субвенции местным бюджетам на выполнение передаваемых полномочий субъектов Российской Федерации</t>
  </si>
  <si>
    <t>000 2 02 30024 00 0000 150</t>
  </si>
  <si>
    <t>Субвенции бюджетам городских округов на выполнение передаваемых полномочий субъектов Российской Федерации</t>
  </si>
  <si>
    <t>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</si>
  <si>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</si>
  <si>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содержание ребенка в семье опекуна (попечителя) и приемной семье, а также вознаграждение, причитающееся приемному родителю</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</si>
  <si>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</si>
  <si>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</si>
  <si>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</si>
  <si>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Субвенции бюджетам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</si>
  <si>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</si>
  <si>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Единая субвенция местным бюджетам</t>
  </si>
  <si>
    <t>000 2 02 39998 00 0000 150</t>
  </si>
  <si>
    <t>Единая субвенция бюджетам городских округов</t>
  </si>
  <si>
    <t>Прочие субвенции бюджетам городских округов на реализацию ЗМО "О единой субвенции местным бюджетам на финансовое обеспечение образовательной деятельности"</t>
  </si>
  <si>
    <t>Иные межбюджетные трансферты</t>
  </si>
  <si>
    <t>000 2 02 40000 00 0000 150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</si>
  <si>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</si>
  <si>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000 2 02 45303 00 0000 150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</si>
  <si>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</si>
  <si>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000 2 02 45303 04 0000 150</t>
  </si>
  <si>
    <t>Межбюджетные трансферты, передаваемые бюджетам, за счет средств резервного фонда Правительства Российской Федерации</t>
  </si>
  <si>
    <t>000 2 02 49001 00 0000 150</t>
  </si>
  <si>
    <t>Межбюджетные трансферты, передаваемые бюджетам городских округов, за счет средств резервного фонда Правительства Российской Федерации</t>
  </si>
  <si>
    <t>000 2 02 49001 04 0000 150</t>
  </si>
  <si>
    <t>Прочие межбюджетные трансферты, передаваемые бюджетам</t>
  </si>
  <si>
    <t>000 2 02 49999 00 0000 150</t>
  </si>
  <si>
    <t>Прочие межбюджетные трансферты, передаваемые бюджетам городских округов</t>
  </si>
  <si>
    <t>000 2 02 49999 04 0000 150</t>
  </si>
  <si>
    <t>000 1 12 01000 01 0000 120</t>
  </si>
  <si>
    <t>000 1 12 01010 01 0000 120</t>
  </si>
  <si>
    <t>000 1 12 01041 01 0000 120</t>
  </si>
  <si>
    <t>Плата за негативное воздействие на окружающую среду</t>
  </si>
  <si>
    <t>Плата за выбросы загрязняющих веществ в атмосферный воздух стационарными объектами 7</t>
  </si>
  <si>
    <t xml:space="preserve"> Дотации (гранты) бюджетам городских округов за достижение показателей деятельности органов местного самоуправления</t>
  </si>
  <si>
    <t>к  решению Совета депутатов ЗАТО Видяево</t>
  </si>
  <si>
    <t>от 10.06.2021 № 326</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</si>
</sst>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7">
    <font>
      <sz val="10"/>
      <name val="Arial Cyr"/>
      <family val="0"/>
    </font>
    <font>
      <sz val="11"/>
      <color indexed="8"/>
      <name val="Calibri"/>
      <family val="2"/>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i/>
      <sz val="12"/>
      <name val="Times New Roman"/>
      <family val="1"/>
    </font>
    <font>
      <sz val="11"/>
      <color indexed="9"/>
      <name val="Calibri"/>
      <family val="2"/>
    </font>
    <font>
      <sz val="10"/>
      <color indexed="8"/>
      <name val="Arial Cyr"/>
      <family val="2"/>
    </font>
    <font>
      <sz val="8"/>
      <color indexed="8"/>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Cyr"/>
      <family val="2"/>
    </font>
    <font>
      <sz val="8"/>
      <color rgb="FF000000"/>
      <name val="Arial Cyr"/>
      <family val="0"/>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000000"/>
      </left>
      <right style="medium">
        <color rgb="FF000000"/>
      </right>
      <top>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color rgb="FF000000"/>
      </bottom>
    </border>
    <border>
      <left style="thin">
        <color rgb="FF000000"/>
      </left>
      <right style="thin">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thin"/>
    </border>
    <border>
      <left style="thin"/>
      <right style="thin"/>
      <top style="thin"/>
      <bottom style="thin"/>
    </border>
    <border>
      <left style="thin"/>
      <right>
        <color indexed="63"/>
      </right>
      <top style="medium"/>
      <bottom style="medium"/>
    </border>
    <border>
      <left style="medium"/>
      <right>
        <color indexed="63"/>
      </right>
      <top style="medium"/>
      <bottom style="medium"/>
    </border>
    <border>
      <left style="thin"/>
      <right>
        <color indexed="63"/>
      </right>
      <top>
        <color indexed="63"/>
      </top>
      <bottom style="thin"/>
    </border>
    <border>
      <left style="thin"/>
      <right>
        <color indexed="63"/>
      </right>
      <top style="thin"/>
      <bottom style="thin"/>
    </border>
    <border>
      <left style="medium"/>
      <right style="medium"/>
      <top style="medium"/>
      <bottom style="medium"/>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color rgb="FF000000"/>
      </left>
      <right>
        <color indexed="63"/>
      </right>
      <top>
        <color rgb="FF000000"/>
      </top>
      <bottom style="thin">
        <color rgb="FF000000"/>
      </bottom>
    </border>
    <border>
      <left style="thin">
        <color rgb="FF000000"/>
      </left>
      <right>
        <color indexed="63"/>
      </right>
      <top>
        <color rgb="FF000000"/>
      </top>
      <bottom>
        <color indexed="63"/>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0" borderId="0">
      <alignment horizontal="left" vertical="top" wrapText="1"/>
      <protection/>
    </xf>
    <xf numFmtId="0" fontId="37" fillId="0" borderId="1">
      <alignment horizontal="left" wrapText="1" indent="2"/>
      <protection/>
    </xf>
    <xf numFmtId="49" fontId="37" fillId="0" borderId="2">
      <alignment horizontal="center"/>
      <protection/>
    </xf>
    <xf numFmtId="49" fontId="37" fillId="0" borderId="3">
      <alignment horizontal="center"/>
      <protection/>
    </xf>
    <xf numFmtId="49" fontId="37" fillId="0" borderId="4">
      <alignment horizontal="center"/>
      <protection/>
    </xf>
    <xf numFmtId="49" fontId="37" fillId="0" borderId="5">
      <alignment horizontal="center" vertical="top" wrapText="1"/>
      <protection/>
    </xf>
    <xf numFmtId="4" fontId="37" fillId="0" borderId="2">
      <alignment horizontal="right" shrinkToFit="1"/>
      <protection/>
    </xf>
    <xf numFmtId="4" fontId="37" fillId="0" borderId="3">
      <alignment horizontal="right" shrinkToFit="1"/>
      <protection/>
    </xf>
    <xf numFmtId="4" fontId="37" fillId="0" borderId="4">
      <alignment horizontal="right" shrinkToFit="1"/>
      <protection/>
    </xf>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8" fillId="25" borderId="6" applyNumberFormat="0" applyAlignment="0" applyProtection="0"/>
    <xf numFmtId="0" fontId="39" fillId="26" borderId="7" applyNumberFormat="0" applyAlignment="0" applyProtection="0"/>
    <xf numFmtId="0" fontId="40" fillId="26" borderId="6" applyNumberFormat="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0" borderId="10" applyNumberFormat="0" applyFill="0" applyAlignment="0" applyProtection="0"/>
    <xf numFmtId="0" fontId="44" fillId="0" borderId="0" applyNumberFormat="0" applyFill="0" applyBorder="0" applyAlignment="0" applyProtection="0"/>
    <xf numFmtId="0" fontId="45" fillId="0" borderId="11" applyNumberFormat="0" applyFill="0" applyAlignment="0" applyProtection="0"/>
    <xf numFmtId="0" fontId="46" fillId="27" borderId="12"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0" fillId="30" borderId="13" applyNumberFormat="0" applyFont="0" applyAlignment="0" applyProtection="0"/>
    <xf numFmtId="9" fontId="0" fillId="0" borderId="0" applyFont="0" applyFill="0" applyBorder="0" applyAlignment="0" applyProtection="0"/>
    <xf numFmtId="0" fontId="52" fillId="0" borderId="14"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1" borderId="0" applyNumberFormat="0" applyBorder="0" applyAlignment="0" applyProtection="0"/>
  </cellStyleXfs>
  <cellXfs count="96">
    <xf numFmtId="0" fontId="0" fillId="0" borderId="0" xfId="0" applyAlignment="1">
      <alignment/>
    </xf>
    <xf numFmtId="0" fontId="5" fillId="0" borderId="0" xfId="0" applyFont="1" applyAlignment="1">
      <alignment/>
    </xf>
    <xf numFmtId="0" fontId="0" fillId="0" borderId="0" xfId="0" applyFill="1" applyAlignment="1">
      <alignment/>
    </xf>
    <xf numFmtId="0" fontId="5" fillId="0" borderId="0" xfId="0" applyFont="1" applyFill="1" applyAlignment="1">
      <alignment/>
    </xf>
    <xf numFmtId="0" fontId="6" fillId="0" borderId="0" xfId="0" applyFont="1" applyFill="1" applyAlignment="1">
      <alignment/>
    </xf>
    <xf numFmtId="0" fontId="0" fillId="0" borderId="0" xfId="0" applyFont="1" applyFill="1" applyAlignment="1">
      <alignment/>
    </xf>
    <xf numFmtId="0" fontId="7" fillId="0" borderId="0" xfId="0" applyFont="1" applyFill="1" applyAlignment="1">
      <alignment/>
    </xf>
    <xf numFmtId="0" fontId="8" fillId="0" borderId="0" xfId="0" applyFont="1" applyFill="1" applyAlignment="1">
      <alignment/>
    </xf>
    <xf numFmtId="0" fontId="8" fillId="0" borderId="0" xfId="0" applyFont="1" applyAlignment="1">
      <alignment/>
    </xf>
    <xf numFmtId="0" fontId="0" fillId="0" borderId="0" xfId="0" applyFont="1" applyAlignment="1">
      <alignment/>
    </xf>
    <xf numFmtId="0" fontId="9" fillId="0" borderId="0" xfId="0" applyFont="1" applyFill="1" applyAlignment="1">
      <alignment/>
    </xf>
    <xf numFmtId="0" fontId="9" fillId="0" borderId="0" xfId="0" applyFont="1" applyAlignment="1">
      <alignment/>
    </xf>
    <xf numFmtId="0" fontId="10" fillId="0" borderId="0" xfId="0" applyFont="1" applyFill="1" applyAlignment="1">
      <alignment/>
    </xf>
    <xf numFmtId="0" fontId="10" fillId="0" borderId="0" xfId="0" applyFont="1" applyAlignment="1">
      <alignment/>
    </xf>
    <xf numFmtId="0" fontId="8" fillId="32" borderId="0" xfId="0" applyFont="1" applyFill="1" applyAlignment="1">
      <alignment/>
    </xf>
    <xf numFmtId="0" fontId="0" fillId="33" borderId="0" xfId="0" applyFill="1" applyAlignment="1">
      <alignment/>
    </xf>
    <xf numFmtId="0" fontId="0" fillId="33" borderId="0" xfId="0" applyFont="1" applyFill="1" applyAlignment="1">
      <alignment/>
    </xf>
    <xf numFmtId="0" fontId="4" fillId="34" borderId="0" xfId="0" applyNumberFormat="1" applyFont="1" applyFill="1" applyBorder="1" applyAlignment="1">
      <alignment horizontal="left"/>
    </xf>
    <xf numFmtId="0" fontId="4" fillId="34" borderId="0" xfId="0" applyNumberFormat="1" applyFont="1" applyFill="1" applyAlignment="1">
      <alignment horizontal="left"/>
    </xf>
    <xf numFmtId="0" fontId="4" fillId="34" borderId="15" xfId="0" applyNumberFormat="1" applyFont="1" applyFill="1" applyBorder="1" applyAlignment="1">
      <alignment horizontal="center" vertical="center" wrapText="1"/>
    </xf>
    <xf numFmtId="0" fontId="3" fillId="34" borderId="16" xfId="0" applyNumberFormat="1" applyFont="1" applyFill="1" applyBorder="1" applyAlignment="1">
      <alignment horizontal="left" wrapText="1"/>
    </xf>
    <xf numFmtId="0" fontId="3" fillId="34" borderId="17" xfId="0" applyNumberFormat="1" applyFont="1" applyFill="1" applyBorder="1" applyAlignment="1">
      <alignment horizontal="left" wrapText="1"/>
    </xf>
    <xf numFmtId="0" fontId="3" fillId="34" borderId="17" xfId="0" applyNumberFormat="1" applyFont="1" applyFill="1" applyBorder="1" applyAlignment="1">
      <alignment horizontal="left"/>
    </xf>
    <xf numFmtId="0" fontId="4" fillId="34" borderId="17" xfId="0" applyNumberFormat="1" applyFont="1" applyFill="1" applyBorder="1" applyAlignment="1">
      <alignment horizontal="left" wrapText="1"/>
    </xf>
    <xf numFmtId="0" fontId="4" fillId="34" borderId="18"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4" fillId="34" borderId="0" xfId="0" applyFont="1" applyFill="1" applyBorder="1" applyAlignment="1">
      <alignment horizontal="center" vertical="center"/>
    </xf>
    <xf numFmtId="4" fontId="4" fillId="34" borderId="0" xfId="0" applyNumberFormat="1" applyFont="1" applyFill="1" applyAlignment="1">
      <alignment horizontal="center" vertical="center"/>
    </xf>
    <xf numFmtId="0" fontId="3" fillId="34" borderId="0" xfId="0" applyFont="1" applyFill="1" applyBorder="1" applyAlignment="1">
      <alignment horizontal="center" vertical="center"/>
    </xf>
    <xf numFmtId="4" fontId="11" fillId="34" borderId="0" xfId="0" applyNumberFormat="1" applyFont="1" applyFill="1" applyAlignment="1">
      <alignment horizontal="center" vertical="center"/>
    </xf>
    <xf numFmtId="0" fontId="4" fillId="34" borderId="16" xfId="0" applyFont="1" applyFill="1" applyBorder="1" applyAlignment="1">
      <alignment horizontal="center" vertical="center" wrapText="1"/>
    </xf>
    <xf numFmtId="0" fontId="4" fillId="34" borderId="20" xfId="0" applyFont="1" applyFill="1" applyBorder="1" applyAlignment="1">
      <alignment horizontal="center" vertical="center"/>
    </xf>
    <xf numFmtId="0" fontId="3" fillId="34" borderId="17" xfId="0" applyFont="1" applyFill="1" applyBorder="1" applyAlignment="1">
      <alignment horizontal="center" vertical="center" wrapText="1"/>
    </xf>
    <xf numFmtId="4" fontId="3" fillId="34" borderId="21" xfId="0" applyNumberFormat="1" applyFont="1" applyFill="1" applyBorder="1" applyAlignment="1">
      <alignment horizontal="center" vertical="center" wrapText="1"/>
    </xf>
    <xf numFmtId="4" fontId="3" fillId="34" borderId="21" xfId="0" applyNumberFormat="1" applyFont="1" applyFill="1" applyBorder="1" applyAlignment="1">
      <alignment horizontal="center" vertical="center"/>
    </xf>
    <xf numFmtId="0" fontId="4" fillId="34" borderId="17" xfId="0" applyFont="1" applyFill="1" applyBorder="1" applyAlignment="1">
      <alignment horizontal="center" vertical="center" wrapText="1"/>
    </xf>
    <xf numFmtId="4" fontId="4" fillId="34" borderId="21" xfId="0" applyNumberFormat="1" applyFont="1" applyFill="1" applyBorder="1" applyAlignment="1">
      <alignment horizontal="center" vertical="center"/>
    </xf>
    <xf numFmtId="4" fontId="3" fillId="34" borderId="17" xfId="0" applyNumberFormat="1" applyFont="1" applyFill="1" applyBorder="1" applyAlignment="1">
      <alignment horizontal="center" vertical="center"/>
    </xf>
    <xf numFmtId="4" fontId="4" fillId="34" borderId="17" xfId="0" applyNumberFormat="1"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4" fontId="3" fillId="34" borderId="0" xfId="0" applyNumberFormat="1" applyFont="1" applyFill="1" applyAlignment="1">
      <alignment horizontal="center" vertical="center"/>
    </xf>
    <xf numFmtId="0" fontId="4" fillId="34" borderId="22" xfId="0" applyFont="1" applyFill="1" applyBorder="1" applyAlignment="1">
      <alignment horizontal="center" vertical="center" wrapText="1"/>
    </xf>
    <xf numFmtId="4" fontId="4" fillId="34" borderId="23" xfId="0" applyNumberFormat="1" applyFont="1" applyFill="1" applyBorder="1" applyAlignment="1">
      <alignment horizontal="center" vertical="center"/>
    </xf>
    <xf numFmtId="0" fontId="4" fillId="34" borderId="24" xfId="0" applyFont="1" applyFill="1" applyBorder="1" applyAlignment="1">
      <alignment horizontal="center" vertical="center" wrapText="1"/>
    </xf>
    <xf numFmtId="49" fontId="3" fillId="34" borderId="17" xfId="0" applyNumberFormat="1" applyFont="1" applyFill="1" applyBorder="1" applyAlignment="1">
      <alignment horizontal="center" vertical="center" wrapText="1"/>
    </xf>
    <xf numFmtId="4" fontId="3" fillId="34" borderId="17" xfId="0" applyNumberFormat="1" applyFont="1" applyFill="1" applyBorder="1" applyAlignment="1">
      <alignment horizontal="center" vertical="center" wrapText="1"/>
    </xf>
    <xf numFmtId="49" fontId="4" fillId="34" borderId="21" xfId="0" applyNumberFormat="1" applyFont="1" applyFill="1" applyBorder="1" applyAlignment="1">
      <alignment horizontal="center" vertical="center" wrapText="1"/>
    </xf>
    <xf numFmtId="4" fontId="4" fillId="34" borderId="17" xfId="0" applyNumberFormat="1" applyFont="1" applyFill="1" applyBorder="1" applyAlignment="1">
      <alignment horizontal="center" vertical="center" wrapText="1"/>
    </xf>
    <xf numFmtId="0" fontId="3" fillId="34" borderId="21" xfId="0" applyFont="1" applyFill="1" applyBorder="1" applyAlignment="1">
      <alignment horizontal="center" vertical="center" wrapText="1"/>
    </xf>
    <xf numFmtId="4" fontId="4" fillId="34" borderId="21" xfId="0" applyNumberFormat="1" applyFont="1" applyFill="1" applyBorder="1" applyAlignment="1">
      <alignment horizontal="center" vertical="center" wrapText="1"/>
    </xf>
    <xf numFmtId="0" fontId="4" fillId="34" borderId="25" xfId="0" applyNumberFormat="1" applyFont="1" applyFill="1" applyBorder="1" applyAlignment="1">
      <alignment horizontal="left" wrapText="1"/>
    </xf>
    <xf numFmtId="0" fontId="0" fillId="34" borderId="0" xfId="0" applyFill="1" applyAlignment="1">
      <alignment/>
    </xf>
    <xf numFmtId="0" fontId="0" fillId="34" borderId="0" xfId="0" applyFill="1" applyAlignment="1">
      <alignment horizontal="right"/>
    </xf>
    <xf numFmtId="4" fontId="55" fillId="34" borderId="22" xfId="39" applyFont="1" applyFill="1" applyBorder="1" applyAlignment="1" applyProtection="1">
      <alignment horizontal="center" vertical="center" shrinkToFit="1"/>
      <protection/>
    </xf>
    <xf numFmtId="4" fontId="55" fillId="34" borderId="20" xfId="40" applyFont="1" applyFill="1" applyBorder="1" applyAlignment="1" applyProtection="1">
      <alignment horizontal="center" vertical="center" shrinkToFit="1"/>
      <protection/>
    </xf>
    <xf numFmtId="0" fontId="4" fillId="34" borderId="26" xfId="0" applyFont="1" applyFill="1" applyBorder="1" applyAlignment="1">
      <alignment horizontal="center" vertical="center"/>
    </xf>
    <xf numFmtId="0" fontId="56" fillId="34" borderId="1" xfId="34" applyNumberFormat="1" applyFont="1" applyFill="1" applyBorder="1" applyAlignment="1" applyProtection="1">
      <alignment horizontal="left" wrapText="1"/>
      <protection/>
    </xf>
    <xf numFmtId="49" fontId="56" fillId="34" borderId="3" xfId="36" applyNumberFormat="1" applyFont="1" applyFill="1" applyBorder="1" applyAlignment="1" applyProtection="1">
      <alignment horizontal="center" vertical="center"/>
      <protection/>
    </xf>
    <xf numFmtId="0" fontId="55" fillId="34" borderId="1" xfId="34" applyNumberFormat="1" applyFont="1" applyFill="1" applyBorder="1" applyAlignment="1" applyProtection="1">
      <alignment horizontal="left" wrapText="1"/>
      <protection/>
    </xf>
    <xf numFmtId="49" fontId="55" fillId="34" borderId="3" xfId="36" applyNumberFormat="1" applyFont="1" applyFill="1" applyBorder="1" applyAlignment="1" applyProtection="1">
      <alignment horizontal="center" vertical="center"/>
      <protection/>
    </xf>
    <xf numFmtId="49" fontId="55" fillId="34" borderId="17" xfId="36" applyNumberFormat="1" applyFont="1" applyFill="1" applyBorder="1" applyAlignment="1" applyProtection="1">
      <alignment horizontal="center" vertical="center"/>
      <protection/>
    </xf>
    <xf numFmtId="0" fontId="55" fillId="34" borderId="0" xfId="34" applyNumberFormat="1" applyFont="1" applyFill="1" applyBorder="1" applyAlignment="1" applyProtection="1">
      <alignment horizontal="left" vertical="top" wrapText="1"/>
      <protection/>
    </xf>
    <xf numFmtId="0" fontId="56" fillId="34" borderId="17" xfId="34" applyNumberFormat="1" applyFont="1" applyFill="1" applyBorder="1" applyAlignment="1" applyProtection="1">
      <alignment horizontal="left" vertical="top" wrapText="1"/>
      <protection/>
    </xf>
    <xf numFmtId="49" fontId="56" fillId="34" borderId="17" xfId="36" applyNumberFormat="1" applyFont="1" applyFill="1" applyBorder="1" applyAlignment="1" applyProtection="1">
      <alignment horizontal="center" vertical="center"/>
      <protection/>
    </xf>
    <xf numFmtId="0" fontId="55" fillId="34" borderId="27" xfId="34" applyNumberFormat="1" applyFont="1" applyFill="1" applyBorder="1" applyAlignment="1" applyProtection="1">
      <alignment horizontal="left" vertical="top" wrapText="1"/>
      <protection/>
    </xf>
    <xf numFmtId="0" fontId="55" fillId="34" borderId="28" xfId="34" applyNumberFormat="1" applyFont="1" applyFill="1" applyBorder="1" applyAlignment="1" applyProtection="1">
      <alignment horizontal="left" vertical="top" wrapText="1"/>
      <protection/>
    </xf>
    <xf numFmtId="49" fontId="55" fillId="34" borderId="24" xfId="36" applyNumberFormat="1" applyFont="1" applyFill="1" applyBorder="1" applyAlignment="1" applyProtection="1">
      <alignment horizontal="center" vertical="center"/>
      <protection/>
    </xf>
    <xf numFmtId="0" fontId="55" fillId="34" borderId="17" xfId="34" applyNumberFormat="1" applyFont="1" applyFill="1" applyBorder="1" applyAlignment="1" applyProtection="1">
      <alignment horizontal="left" vertical="top" wrapText="1"/>
      <protection/>
    </xf>
    <xf numFmtId="4" fontId="55" fillId="34" borderId="27" xfId="41" applyFont="1" applyFill="1" applyBorder="1" applyAlignment="1" applyProtection="1">
      <alignment horizontal="center" vertical="center" shrinkToFit="1"/>
      <protection/>
    </xf>
    <xf numFmtId="4" fontId="55" fillId="34" borderId="28" xfId="41" applyFont="1" applyFill="1" applyBorder="1" applyAlignment="1" applyProtection="1">
      <alignment horizontal="center" vertical="center" shrinkToFit="1"/>
      <protection/>
    </xf>
    <xf numFmtId="0" fontId="56" fillId="34" borderId="27" xfId="34" applyNumberFormat="1" applyFont="1" applyFill="1" applyBorder="1" applyAlignment="1" applyProtection="1">
      <alignment horizontal="left" wrapText="1"/>
      <protection/>
    </xf>
    <xf numFmtId="0" fontId="55" fillId="34" borderId="27" xfId="34" applyNumberFormat="1" applyFont="1" applyFill="1" applyBorder="1" applyAlignment="1" applyProtection="1">
      <alignment horizontal="left" wrapText="1"/>
      <protection/>
    </xf>
    <xf numFmtId="0" fontId="3" fillId="34" borderId="17" xfId="0" applyNumberFormat="1" applyFont="1" applyFill="1" applyBorder="1" applyAlignment="1">
      <alignment horizontal="left" vertical="top" wrapText="1"/>
    </xf>
    <xf numFmtId="0" fontId="4" fillId="34" borderId="17" xfId="0" applyNumberFormat="1" applyFont="1" applyFill="1" applyBorder="1" applyAlignment="1">
      <alignment horizontal="left" vertical="top" wrapText="1"/>
    </xf>
    <xf numFmtId="49" fontId="4" fillId="34" borderId="17" xfId="0" applyNumberFormat="1" applyFont="1" applyFill="1" applyBorder="1" applyAlignment="1">
      <alignment horizontal="left" wrapText="1"/>
    </xf>
    <xf numFmtId="0" fontId="56" fillId="34" borderId="17" xfId="34" applyNumberFormat="1" applyFont="1" applyFill="1" applyBorder="1" applyAlignment="1" applyProtection="1">
      <alignment wrapText="1"/>
      <protection/>
    </xf>
    <xf numFmtId="0" fontId="55" fillId="34" borderId="17" xfId="34" applyNumberFormat="1" applyFont="1" applyFill="1" applyBorder="1" applyAlignment="1" applyProtection="1">
      <alignment wrapText="1"/>
      <protection/>
    </xf>
    <xf numFmtId="49" fontId="56" fillId="34" borderId="17" xfId="34" applyNumberFormat="1" applyFont="1" applyFill="1" applyBorder="1" applyAlignment="1" applyProtection="1">
      <alignment horizontal="left" wrapText="1"/>
      <protection/>
    </xf>
    <xf numFmtId="49" fontId="56" fillId="34" borderId="17" xfId="37" applyFont="1" applyFill="1" applyBorder="1" applyAlignment="1" applyProtection="1">
      <alignment horizontal="center" vertical="center"/>
      <protection/>
    </xf>
    <xf numFmtId="49" fontId="55" fillId="34" borderId="17" xfId="34" applyNumberFormat="1" applyFont="1" applyFill="1" applyBorder="1" applyAlignment="1" applyProtection="1">
      <alignment horizontal="left" wrapText="1"/>
      <protection/>
    </xf>
    <xf numFmtId="49" fontId="55" fillId="34" borderId="17" xfId="37" applyFont="1" applyFill="1" applyBorder="1" applyAlignment="1" applyProtection="1">
      <alignment horizontal="center" vertical="center"/>
      <protection/>
    </xf>
    <xf numFmtId="0" fontId="3" fillId="34" borderId="0" xfId="0" applyFont="1" applyFill="1" applyAlignment="1">
      <alignment horizontal="center" vertical="center"/>
    </xf>
    <xf numFmtId="0" fontId="0" fillId="34" borderId="0" xfId="0" applyFont="1" applyFill="1" applyAlignment="1">
      <alignment/>
    </xf>
    <xf numFmtId="0" fontId="5" fillId="34" borderId="0" xfId="0" applyFont="1" applyFill="1" applyAlignment="1">
      <alignment/>
    </xf>
    <xf numFmtId="0" fontId="6" fillId="34" borderId="0" xfId="0" applyFont="1" applyFill="1" applyAlignment="1">
      <alignment/>
    </xf>
    <xf numFmtId="0" fontId="4" fillId="34" borderId="0" xfId="0" applyFont="1" applyFill="1" applyBorder="1" applyAlignment="1">
      <alignment horizontal="right" vertical="center"/>
    </xf>
    <xf numFmtId="0" fontId="0" fillId="34" borderId="0" xfId="0" applyFill="1" applyAlignment="1">
      <alignment horizontal="right" vertical="center"/>
    </xf>
    <xf numFmtId="0" fontId="0" fillId="34" borderId="0" xfId="0" applyFill="1" applyAlignment="1">
      <alignment/>
    </xf>
    <xf numFmtId="0" fontId="4" fillId="34" borderId="0" xfId="0" applyFont="1" applyFill="1" applyAlignment="1">
      <alignment horizontal="right" wrapText="1"/>
    </xf>
    <xf numFmtId="3" fontId="4" fillId="34" borderId="0" xfId="0" applyNumberFormat="1" applyFont="1" applyFill="1" applyBorder="1" applyAlignment="1">
      <alignment horizontal="right" vertical="top" wrapText="1"/>
    </xf>
    <xf numFmtId="3" fontId="4" fillId="34" borderId="0" xfId="0" applyNumberFormat="1" applyFont="1" applyFill="1" applyBorder="1" applyAlignment="1">
      <alignment horizontal="right" vertical="top"/>
    </xf>
    <xf numFmtId="0" fontId="0" fillId="34" borderId="0" xfId="0" applyFill="1" applyAlignment="1">
      <alignment vertical="top"/>
    </xf>
    <xf numFmtId="4" fontId="4" fillId="34" borderId="0" xfId="0" applyNumberFormat="1" applyFont="1" applyFill="1" applyAlignment="1">
      <alignment horizontal="right" vertical="center"/>
    </xf>
    <xf numFmtId="0" fontId="2" fillId="34" borderId="0" xfId="0" applyFont="1" applyFill="1" applyBorder="1" applyAlignment="1">
      <alignment horizontal="center"/>
    </xf>
    <xf numFmtId="0" fontId="0" fillId="34" borderId="0" xfId="0" applyFill="1" applyAlignment="1">
      <alignment horizontal="center"/>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2" xfId="33"/>
    <cellStyle name="xl30" xfId="34"/>
    <cellStyle name="xl40" xfId="35"/>
    <cellStyle name="xl41" xfId="36"/>
    <cellStyle name="xl42" xfId="37"/>
    <cellStyle name="xl47" xfId="38"/>
    <cellStyle name="xl49" xfId="39"/>
    <cellStyle name="xl50" xfId="40"/>
    <cellStyle name="xl51" xfId="41"/>
    <cellStyle name="Акцент1" xfId="42"/>
    <cellStyle name="Акцент2" xfId="43"/>
    <cellStyle name="Акцент3" xfId="44"/>
    <cellStyle name="Акцент4" xfId="45"/>
    <cellStyle name="Акцент5" xfId="46"/>
    <cellStyle name="Акцент6" xfId="47"/>
    <cellStyle name="Ввод " xfId="48"/>
    <cellStyle name="Вывод" xfId="49"/>
    <cellStyle name="Вычисление" xfId="50"/>
    <cellStyle name="Hyperlink" xfId="51"/>
    <cellStyle name="Currency" xfId="52"/>
    <cellStyle name="Currency [0]" xfId="53"/>
    <cellStyle name="Заголовок 1" xfId="54"/>
    <cellStyle name="Заголовок 2" xfId="55"/>
    <cellStyle name="Заголовок 3" xfId="56"/>
    <cellStyle name="Заголовок 4" xfId="57"/>
    <cellStyle name="Итог" xfId="58"/>
    <cellStyle name="Контрольная ячейка" xfId="59"/>
    <cellStyle name="Название" xfId="60"/>
    <cellStyle name="Нейтральный"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73"/>
  <sheetViews>
    <sheetView tabSelected="1" view="pageBreakPreview" zoomScaleSheetLayoutView="100" zoomScalePageLayoutView="0" workbookViewId="0" topLeftCell="A1">
      <selection activeCell="C9" sqref="C9"/>
    </sheetView>
  </sheetViews>
  <sheetFormatPr defaultColWidth="9.00390625" defaultRowHeight="12.75"/>
  <cols>
    <col min="1" max="1" width="66.00390625" style="18" customWidth="1"/>
    <col min="2" max="2" width="30.00390625" style="40" customWidth="1"/>
    <col min="3" max="3" width="19.00390625" style="27" customWidth="1"/>
    <col min="4" max="4" width="17.625" style="40" customWidth="1"/>
    <col min="5" max="5" width="13.25390625" style="52" customWidth="1"/>
    <col min="6" max="8" width="9.125" style="2" customWidth="1"/>
  </cols>
  <sheetData>
    <row r="1" spans="1:5" ht="15.75">
      <c r="A1" s="17" t="s">
        <v>59</v>
      </c>
      <c r="B1" s="86" t="s">
        <v>134</v>
      </c>
      <c r="C1" s="86"/>
      <c r="D1" s="87"/>
      <c r="E1" s="88"/>
    </row>
    <row r="2" spans="1:5" ht="16.5" customHeight="1">
      <c r="A2" s="89" t="s">
        <v>263</v>
      </c>
      <c r="B2" s="89"/>
      <c r="C2" s="89"/>
      <c r="D2" s="88"/>
      <c r="E2" s="88"/>
    </row>
    <row r="3" spans="1:5" ht="20.25" customHeight="1">
      <c r="A3" s="90" t="s">
        <v>169</v>
      </c>
      <c r="B3" s="91"/>
      <c r="C3" s="91"/>
      <c r="D3" s="92"/>
      <c r="E3" s="92"/>
    </row>
    <row r="4" spans="2:5" ht="15.75">
      <c r="B4" s="93" t="s">
        <v>264</v>
      </c>
      <c r="C4" s="93"/>
      <c r="D4" s="87"/>
      <c r="E4" s="88"/>
    </row>
    <row r="5" spans="1:2" ht="15.75">
      <c r="A5" s="17"/>
      <c r="B5" s="26"/>
    </row>
    <row r="6" spans="1:5" ht="18.75">
      <c r="A6" s="94" t="s">
        <v>170</v>
      </c>
      <c r="B6" s="94"/>
      <c r="C6" s="94"/>
      <c r="D6" s="95"/>
      <c r="E6" s="88"/>
    </row>
    <row r="7" spans="1:5" ht="15.75">
      <c r="A7" s="17"/>
      <c r="B7" s="28"/>
      <c r="C7" s="29"/>
      <c r="E7" s="53" t="s">
        <v>133</v>
      </c>
    </row>
    <row r="8" spans="1:2" ht="0.75" customHeight="1" thickBot="1">
      <c r="A8" s="17"/>
      <c r="B8" s="26"/>
    </row>
    <row r="9" spans="1:5" ht="63.75" thickBot="1">
      <c r="A9" s="19" t="s">
        <v>18</v>
      </c>
      <c r="B9" s="24" t="s">
        <v>17</v>
      </c>
      <c r="C9" s="25" t="s">
        <v>127</v>
      </c>
      <c r="D9" s="54" t="s">
        <v>128</v>
      </c>
      <c r="E9" s="42" t="s">
        <v>132</v>
      </c>
    </row>
    <row r="10" spans="1:5" ht="15.75">
      <c r="A10" s="20" t="s">
        <v>36</v>
      </c>
      <c r="B10" s="30"/>
      <c r="C10" s="31"/>
      <c r="D10" s="55"/>
      <c r="E10" s="56"/>
    </row>
    <row r="11" spans="1:5" s="2" customFormat="1" ht="15.75">
      <c r="A11" s="21" t="s">
        <v>8</v>
      </c>
      <c r="B11" s="32" t="s">
        <v>13</v>
      </c>
      <c r="C11" s="33">
        <f>C12+C43</f>
        <v>86550884</v>
      </c>
      <c r="D11" s="33">
        <f>D12+D43</f>
        <v>86292693.97000003</v>
      </c>
      <c r="E11" s="37">
        <f aca="true" t="shared" si="0" ref="E11:E22">(D11/C11)*100</f>
        <v>99.70168989839553</v>
      </c>
    </row>
    <row r="12" spans="1:5" s="2" customFormat="1" ht="15.75">
      <c r="A12" s="21" t="s">
        <v>5</v>
      </c>
      <c r="B12" s="35"/>
      <c r="C12" s="50">
        <f>C13+C24+C34+C40+C18</f>
        <v>73574684</v>
      </c>
      <c r="D12" s="50">
        <f>D13+D24+D34+D40+D18</f>
        <v>73387255.85000002</v>
      </c>
      <c r="E12" s="38">
        <f t="shared" si="0"/>
        <v>99.74525456337675</v>
      </c>
    </row>
    <row r="13" spans="1:5" ht="15.75">
      <c r="A13" s="22" t="s">
        <v>21</v>
      </c>
      <c r="B13" s="32" t="s">
        <v>22</v>
      </c>
      <c r="C13" s="34">
        <f>C14</f>
        <v>68266000</v>
      </c>
      <c r="D13" s="34">
        <f>D14</f>
        <v>68271012.46000001</v>
      </c>
      <c r="E13" s="37">
        <f t="shared" si="0"/>
        <v>100.00734254240766</v>
      </c>
    </row>
    <row r="14" spans="1:8" s="1" customFormat="1" ht="15.75">
      <c r="A14" s="22" t="s">
        <v>19</v>
      </c>
      <c r="B14" s="32" t="s">
        <v>23</v>
      </c>
      <c r="C14" s="34">
        <f>C15+C16+C17</f>
        <v>68266000</v>
      </c>
      <c r="D14" s="34">
        <f>D15+D16+D17</f>
        <v>68271012.46000001</v>
      </c>
      <c r="E14" s="37">
        <f t="shared" si="0"/>
        <v>100.00734254240766</v>
      </c>
      <c r="F14" s="3"/>
      <c r="G14" s="3"/>
      <c r="H14" s="3"/>
    </row>
    <row r="15" spans="1:5" ht="78.75">
      <c r="A15" s="23" t="s">
        <v>73</v>
      </c>
      <c r="B15" s="35" t="s">
        <v>41</v>
      </c>
      <c r="C15" s="38">
        <f>67033000-108500-500+500+1195500</f>
        <v>68120000</v>
      </c>
      <c r="D15" s="36">
        <v>68126778.92</v>
      </c>
      <c r="E15" s="38">
        <f t="shared" si="0"/>
        <v>100.00995143863769</v>
      </c>
    </row>
    <row r="16" spans="1:5" ht="110.25">
      <c r="A16" s="23" t="s">
        <v>74</v>
      </c>
      <c r="B16" s="35" t="s">
        <v>39</v>
      </c>
      <c r="C16" s="38">
        <f>27000-26000</f>
        <v>1000</v>
      </c>
      <c r="D16" s="36">
        <v>891.31</v>
      </c>
      <c r="E16" s="38">
        <f t="shared" si="0"/>
        <v>89.131</v>
      </c>
    </row>
    <row r="17" spans="1:5" ht="47.25">
      <c r="A17" s="23" t="s">
        <v>75</v>
      </c>
      <c r="B17" s="35" t="s">
        <v>47</v>
      </c>
      <c r="C17" s="38">
        <f>140000+5000</f>
        <v>145000</v>
      </c>
      <c r="D17" s="36">
        <v>143342.23</v>
      </c>
      <c r="E17" s="38">
        <f t="shared" si="0"/>
        <v>98.85671034482759</v>
      </c>
    </row>
    <row r="18" spans="1:5" ht="47.25">
      <c r="A18" s="21" t="s">
        <v>101</v>
      </c>
      <c r="B18" s="32" t="s">
        <v>102</v>
      </c>
      <c r="C18" s="34">
        <f>C19</f>
        <v>2203360</v>
      </c>
      <c r="D18" s="34">
        <f>D19</f>
        <v>2162962.1700000004</v>
      </c>
      <c r="E18" s="37">
        <f t="shared" si="0"/>
        <v>98.16653520078428</v>
      </c>
    </row>
    <row r="19" spans="1:5" ht="31.5">
      <c r="A19" s="23" t="s">
        <v>103</v>
      </c>
      <c r="B19" s="35" t="s">
        <v>104</v>
      </c>
      <c r="C19" s="36">
        <f>C20+C21+C22+C23</f>
        <v>2203360</v>
      </c>
      <c r="D19" s="36">
        <f>D20+D21+D22+D23</f>
        <v>2162962.1700000004</v>
      </c>
      <c r="E19" s="38">
        <f t="shared" si="0"/>
        <v>98.16653520078428</v>
      </c>
    </row>
    <row r="20" spans="1:5" ht="78.75">
      <c r="A20" s="23" t="s">
        <v>105</v>
      </c>
      <c r="B20" s="35" t="s">
        <v>106</v>
      </c>
      <c r="C20" s="36">
        <v>998000</v>
      </c>
      <c r="D20" s="36">
        <v>997639.81</v>
      </c>
      <c r="E20" s="38">
        <f t="shared" si="0"/>
        <v>99.96390881763527</v>
      </c>
    </row>
    <row r="21" spans="1:5" ht="94.5">
      <c r="A21" s="23" t="s">
        <v>107</v>
      </c>
      <c r="B21" s="35" t="s">
        <v>108</v>
      </c>
      <c r="C21" s="36">
        <v>7150</v>
      </c>
      <c r="D21" s="36">
        <v>7135.84</v>
      </c>
      <c r="E21" s="38">
        <f t="shared" si="0"/>
        <v>99.80195804195804</v>
      </c>
    </row>
    <row r="22" spans="1:5" ht="78.75">
      <c r="A22" s="23" t="s">
        <v>109</v>
      </c>
      <c r="B22" s="35" t="s">
        <v>110</v>
      </c>
      <c r="C22" s="36">
        <v>1198210</v>
      </c>
      <c r="D22" s="36">
        <v>1342105.84</v>
      </c>
      <c r="E22" s="38">
        <f t="shared" si="0"/>
        <v>112.00923377371245</v>
      </c>
    </row>
    <row r="23" spans="1:8" s="1" customFormat="1" ht="78.75">
      <c r="A23" s="23" t="s">
        <v>129</v>
      </c>
      <c r="B23" s="35" t="s">
        <v>125</v>
      </c>
      <c r="C23" s="36">
        <v>0</v>
      </c>
      <c r="D23" s="36">
        <v>-183919.32</v>
      </c>
      <c r="E23" s="38">
        <v>0</v>
      </c>
      <c r="F23" s="3"/>
      <c r="G23" s="3"/>
      <c r="H23" s="3"/>
    </row>
    <row r="24" spans="1:8" s="1" customFormat="1" ht="15.75">
      <c r="A24" s="21" t="s">
        <v>25</v>
      </c>
      <c r="B24" s="32" t="s">
        <v>24</v>
      </c>
      <c r="C24" s="37">
        <f>C30+C25+C32</f>
        <v>2754324</v>
      </c>
      <c r="D24" s="37">
        <f>D30+D25+D32</f>
        <v>2604257.42</v>
      </c>
      <c r="E24" s="37">
        <f aca="true" t="shared" si="1" ref="E24:E54">(D24/C24)*100</f>
        <v>94.55160032007853</v>
      </c>
      <c r="F24" s="3"/>
      <c r="G24" s="3"/>
      <c r="H24" s="3"/>
    </row>
    <row r="25" spans="1:8" s="1" customFormat="1" ht="31.5">
      <c r="A25" s="21" t="s">
        <v>42</v>
      </c>
      <c r="B25" s="32" t="s">
        <v>43</v>
      </c>
      <c r="C25" s="37">
        <f>C26+C28</f>
        <v>706324</v>
      </c>
      <c r="D25" s="37">
        <f>D26+D28</f>
        <v>688282.67</v>
      </c>
      <c r="E25" s="37">
        <f t="shared" si="1"/>
        <v>97.44574303011083</v>
      </c>
      <c r="F25" s="3"/>
      <c r="G25" s="3"/>
      <c r="H25" s="3"/>
    </row>
    <row r="26" spans="1:8" s="13" customFormat="1" ht="31.5">
      <c r="A26" s="23" t="s">
        <v>72</v>
      </c>
      <c r="B26" s="35" t="s">
        <v>44</v>
      </c>
      <c r="C26" s="38">
        <f>C27</f>
        <v>662624</v>
      </c>
      <c r="D26" s="38">
        <f>D27</f>
        <v>645361.52</v>
      </c>
      <c r="E26" s="38">
        <f t="shared" si="1"/>
        <v>97.39483025063988</v>
      </c>
      <c r="F26" s="12"/>
      <c r="G26" s="12"/>
      <c r="H26" s="12"/>
    </row>
    <row r="27" spans="1:8" s="11" customFormat="1" ht="31.5">
      <c r="A27" s="23" t="s">
        <v>72</v>
      </c>
      <c r="B27" s="35" t="s">
        <v>48</v>
      </c>
      <c r="C27" s="38">
        <v>662624</v>
      </c>
      <c r="D27" s="38">
        <v>645361.52</v>
      </c>
      <c r="E27" s="38">
        <f t="shared" si="1"/>
        <v>97.39483025063988</v>
      </c>
      <c r="F27" s="10"/>
      <c r="G27" s="10"/>
      <c r="H27" s="10"/>
    </row>
    <row r="28" spans="1:8" s="1" customFormat="1" ht="47.25">
      <c r="A28" s="23" t="s">
        <v>71</v>
      </c>
      <c r="B28" s="35" t="s">
        <v>49</v>
      </c>
      <c r="C28" s="38">
        <f>C29</f>
        <v>43700</v>
      </c>
      <c r="D28" s="38">
        <f>D29</f>
        <v>42921.15</v>
      </c>
      <c r="E28" s="38">
        <f t="shared" si="1"/>
        <v>98.21773455377574</v>
      </c>
      <c r="F28" s="3"/>
      <c r="G28" s="3"/>
      <c r="H28" s="3"/>
    </row>
    <row r="29" spans="1:8" s="9" customFormat="1" ht="63">
      <c r="A29" s="23" t="s">
        <v>171</v>
      </c>
      <c r="B29" s="35" t="s">
        <v>50</v>
      </c>
      <c r="C29" s="38">
        <f>230000-100000-103300+17000</f>
        <v>43700</v>
      </c>
      <c r="D29" s="38">
        <v>42921.15</v>
      </c>
      <c r="E29" s="38">
        <f t="shared" si="1"/>
        <v>98.21773455377574</v>
      </c>
      <c r="F29" s="5"/>
      <c r="G29" s="5"/>
      <c r="H29" s="5"/>
    </row>
    <row r="30" spans="1:8" s="9" customFormat="1" ht="31.5">
      <c r="A30" s="21" t="s">
        <v>1</v>
      </c>
      <c r="B30" s="32" t="s">
        <v>4</v>
      </c>
      <c r="C30" s="37">
        <f>C31</f>
        <v>1942000</v>
      </c>
      <c r="D30" s="37">
        <f>D31</f>
        <v>1865053.99</v>
      </c>
      <c r="E30" s="37">
        <f t="shared" si="1"/>
        <v>96.03779557157569</v>
      </c>
      <c r="F30" s="5"/>
      <c r="G30" s="5"/>
      <c r="H30" s="5"/>
    </row>
    <row r="31" spans="1:8" s="9" customFormat="1" ht="31.5">
      <c r="A31" s="23" t="s">
        <v>1</v>
      </c>
      <c r="B31" s="35" t="s">
        <v>6</v>
      </c>
      <c r="C31" s="38">
        <f>2129000-200000+13000</f>
        <v>1942000</v>
      </c>
      <c r="D31" s="38">
        <v>1865053.99</v>
      </c>
      <c r="E31" s="38">
        <f t="shared" si="1"/>
        <v>96.03779557157569</v>
      </c>
      <c r="F31" s="5"/>
      <c r="G31" s="5"/>
      <c r="H31" s="5"/>
    </row>
    <row r="32" spans="1:8" s="9" customFormat="1" ht="31.5">
      <c r="A32" s="21" t="s">
        <v>70</v>
      </c>
      <c r="B32" s="32" t="s">
        <v>45</v>
      </c>
      <c r="C32" s="37">
        <f>C33</f>
        <v>106000</v>
      </c>
      <c r="D32" s="37">
        <f>D33</f>
        <v>50920.76</v>
      </c>
      <c r="E32" s="37">
        <f t="shared" si="1"/>
        <v>48.03845283018868</v>
      </c>
      <c r="F32" s="5"/>
      <c r="G32" s="5"/>
      <c r="H32" s="5"/>
    </row>
    <row r="33" spans="1:8" s="9" customFormat="1" ht="31.5">
      <c r="A33" s="23" t="s">
        <v>69</v>
      </c>
      <c r="B33" s="35" t="s">
        <v>46</v>
      </c>
      <c r="C33" s="38">
        <f>165000-59000</f>
        <v>106000</v>
      </c>
      <c r="D33" s="38">
        <v>50920.76</v>
      </c>
      <c r="E33" s="38">
        <f t="shared" si="1"/>
        <v>48.03845283018868</v>
      </c>
      <c r="F33" s="5"/>
      <c r="G33" s="5"/>
      <c r="H33" s="5"/>
    </row>
    <row r="34" spans="1:8" s="9" customFormat="1" ht="15.75">
      <c r="A34" s="22" t="s">
        <v>56</v>
      </c>
      <c r="B34" s="32" t="s">
        <v>57</v>
      </c>
      <c r="C34" s="37">
        <f>C35+C37</f>
        <v>93000</v>
      </c>
      <c r="D34" s="37">
        <f>D35+D37</f>
        <v>92577.18</v>
      </c>
      <c r="E34" s="37">
        <f t="shared" si="1"/>
        <v>99.54535483870967</v>
      </c>
      <c r="F34" s="5"/>
      <c r="G34" s="5"/>
      <c r="H34" s="5"/>
    </row>
    <row r="35" spans="1:8" s="9" customFormat="1" ht="15.75">
      <c r="A35" s="22" t="s">
        <v>67</v>
      </c>
      <c r="B35" s="32" t="s">
        <v>55</v>
      </c>
      <c r="C35" s="37">
        <f>C36</f>
        <v>10000</v>
      </c>
      <c r="D35" s="37">
        <f>D36</f>
        <v>9935.93</v>
      </c>
      <c r="E35" s="37">
        <f t="shared" si="1"/>
        <v>99.3593</v>
      </c>
      <c r="F35" s="5"/>
      <c r="G35" s="5"/>
      <c r="H35" s="5"/>
    </row>
    <row r="36" spans="1:8" s="1" customFormat="1" ht="47.25">
      <c r="A36" s="23" t="s">
        <v>68</v>
      </c>
      <c r="B36" s="35" t="s">
        <v>54</v>
      </c>
      <c r="C36" s="38">
        <f>2000+8000</f>
        <v>10000</v>
      </c>
      <c r="D36" s="38">
        <v>9935.93</v>
      </c>
      <c r="E36" s="38">
        <f t="shared" si="1"/>
        <v>99.3593</v>
      </c>
      <c r="F36" s="3"/>
      <c r="G36" s="3"/>
      <c r="H36" s="3"/>
    </row>
    <row r="37" spans="1:8" s="9" customFormat="1" ht="15.75">
      <c r="A37" s="21" t="s">
        <v>81</v>
      </c>
      <c r="B37" s="32" t="s">
        <v>82</v>
      </c>
      <c r="C37" s="37">
        <f>C38</f>
        <v>83000</v>
      </c>
      <c r="D37" s="37">
        <f>D38</f>
        <v>82641.25</v>
      </c>
      <c r="E37" s="37">
        <f t="shared" si="1"/>
        <v>99.56777108433735</v>
      </c>
      <c r="F37" s="5"/>
      <c r="G37" s="5"/>
      <c r="H37" s="5"/>
    </row>
    <row r="38" spans="1:8" s="9" customFormat="1" ht="15.75">
      <c r="A38" s="23" t="s">
        <v>85</v>
      </c>
      <c r="B38" s="35" t="s">
        <v>80</v>
      </c>
      <c r="C38" s="38">
        <f>C39</f>
        <v>83000</v>
      </c>
      <c r="D38" s="38">
        <f>D39</f>
        <v>82641.25</v>
      </c>
      <c r="E38" s="38">
        <f t="shared" si="1"/>
        <v>99.56777108433735</v>
      </c>
      <c r="F38" s="5"/>
      <c r="G38" s="5"/>
      <c r="H38" s="5"/>
    </row>
    <row r="39" spans="1:5" ht="31.5">
      <c r="A39" s="23" t="s">
        <v>79</v>
      </c>
      <c r="B39" s="35" t="s">
        <v>78</v>
      </c>
      <c r="C39" s="38">
        <f>80000+3000</f>
        <v>83000</v>
      </c>
      <c r="D39" s="38">
        <v>82641.25</v>
      </c>
      <c r="E39" s="38">
        <f t="shared" si="1"/>
        <v>99.56777108433735</v>
      </c>
    </row>
    <row r="40" spans="1:5" ht="15.75">
      <c r="A40" s="21" t="s">
        <v>14</v>
      </c>
      <c r="B40" s="32" t="s">
        <v>26</v>
      </c>
      <c r="C40" s="37">
        <f>C41</f>
        <v>258000</v>
      </c>
      <c r="D40" s="37">
        <f>D41</f>
        <v>256446.62</v>
      </c>
      <c r="E40" s="37">
        <f t="shared" si="1"/>
        <v>99.39791472868217</v>
      </c>
    </row>
    <row r="41" spans="1:5" ht="31.5">
      <c r="A41" s="23" t="s">
        <v>172</v>
      </c>
      <c r="B41" s="35" t="s">
        <v>15</v>
      </c>
      <c r="C41" s="38">
        <f>C42</f>
        <v>258000</v>
      </c>
      <c r="D41" s="38">
        <f>D42</f>
        <v>256446.62</v>
      </c>
      <c r="E41" s="38">
        <f t="shared" si="1"/>
        <v>99.39791472868217</v>
      </c>
    </row>
    <row r="42" spans="1:5" ht="47.25">
      <c r="A42" s="23" t="s">
        <v>16</v>
      </c>
      <c r="B42" s="35" t="s">
        <v>2</v>
      </c>
      <c r="C42" s="38">
        <f>168000+7000+58000+25000</f>
        <v>258000</v>
      </c>
      <c r="D42" s="38">
        <v>256446.62</v>
      </c>
      <c r="E42" s="38">
        <f t="shared" si="1"/>
        <v>99.39791472868217</v>
      </c>
    </row>
    <row r="43" spans="1:8" s="1" customFormat="1" ht="15.75">
      <c r="A43" s="21" t="s">
        <v>34</v>
      </c>
      <c r="B43" s="35"/>
      <c r="C43" s="38">
        <f>C44+C55+C59</f>
        <v>12976200</v>
      </c>
      <c r="D43" s="38">
        <f>D44+D55+D59</f>
        <v>12905438.120000001</v>
      </c>
      <c r="E43" s="38">
        <f t="shared" si="1"/>
        <v>99.4546794901435</v>
      </c>
      <c r="F43" s="3"/>
      <c r="G43" s="3"/>
      <c r="H43" s="3"/>
    </row>
    <row r="44" spans="1:8" s="11" customFormat="1" ht="47.25">
      <c r="A44" s="21" t="s">
        <v>28</v>
      </c>
      <c r="B44" s="32" t="s">
        <v>27</v>
      </c>
      <c r="C44" s="37">
        <f>C45+C52</f>
        <v>12853200</v>
      </c>
      <c r="D44" s="37">
        <f>D45+D52</f>
        <v>12805578.23</v>
      </c>
      <c r="E44" s="37">
        <f t="shared" si="1"/>
        <v>99.62949483397131</v>
      </c>
      <c r="F44" s="10"/>
      <c r="G44" s="10"/>
      <c r="H44" s="10"/>
    </row>
    <row r="45" spans="1:8" s="11" customFormat="1" ht="94.5">
      <c r="A45" s="21" t="s">
        <v>66</v>
      </c>
      <c r="B45" s="32" t="s">
        <v>40</v>
      </c>
      <c r="C45" s="37">
        <f>C46+C48+C50</f>
        <v>5253200</v>
      </c>
      <c r="D45" s="37">
        <f>D46+D48+D50</f>
        <v>5247433.24</v>
      </c>
      <c r="E45" s="37">
        <f t="shared" si="1"/>
        <v>99.89022386354985</v>
      </c>
      <c r="F45" s="10"/>
      <c r="G45" s="10"/>
      <c r="H45" s="10"/>
    </row>
    <row r="46" spans="1:8" s="11" customFormat="1" ht="63">
      <c r="A46" s="23" t="s">
        <v>117</v>
      </c>
      <c r="B46" s="35" t="s">
        <v>116</v>
      </c>
      <c r="C46" s="38">
        <f>C47</f>
        <v>18200</v>
      </c>
      <c r="D46" s="38">
        <f>D47</f>
        <v>17851.06</v>
      </c>
      <c r="E46" s="38">
        <f t="shared" si="1"/>
        <v>98.08274725274725</v>
      </c>
      <c r="F46" s="10"/>
      <c r="G46" s="10"/>
      <c r="H46" s="10"/>
    </row>
    <row r="47" spans="1:8" s="1" customFormat="1" ht="78.75">
      <c r="A47" s="23" t="s">
        <v>38</v>
      </c>
      <c r="B47" s="35" t="s">
        <v>37</v>
      </c>
      <c r="C47" s="38">
        <f>10000-1100+9300</f>
        <v>18200</v>
      </c>
      <c r="D47" s="38">
        <v>17851.06</v>
      </c>
      <c r="E47" s="38">
        <f t="shared" si="1"/>
        <v>98.08274725274725</v>
      </c>
      <c r="F47" s="3"/>
      <c r="G47" s="3"/>
      <c r="H47" s="3"/>
    </row>
    <row r="48" spans="1:8" s="1" customFormat="1" ht="78.75">
      <c r="A48" s="23" t="s">
        <v>115</v>
      </c>
      <c r="B48" s="35" t="s">
        <v>114</v>
      </c>
      <c r="C48" s="38">
        <f>C49</f>
        <v>460000</v>
      </c>
      <c r="D48" s="38">
        <f>D49</f>
        <v>455946.39</v>
      </c>
      <c r="E48" s="38">
        <f t="shared" si="1"/>
        <v>99.11878043478262</v>
      </c>
      <c r="F48" s="3"/>
      <c r="G48" s="3"/>
      <c r="H48" s="3"/>
    </row>
    <row r="49" spans="1:8" s="1" customFormat="1" ht="78.75">
      <c r="A49" s="23" t="s">
        <v>7</v>
      </c>
      <c r="B49" s="35" t="s">
        <v>3</v>
      </c>
      <c r="C49" s="38">
        <f>490000-30000</f>
        <v>460000</v>
      </c>
      <c r="D49" s="38">
        <v>455946.39</v>
      </c>
      <c r="E49" s="38">
        <f t="shared" si="1"/>
        <v>99.11878043478262</v>
      </c>
      <c r="F49" s="3"/>
      <c r="G49" s="3"/>
      <c r="H49" s="3"/>
    </row>
    <row r="50" spans="1:8" s="1" customFormat="1" ht="47.25">
      <c r="A50" s="23" t="s">
        <v>113</v>
      </c>
      <c r="B50" s="35" t="s">
        <v>112</v>
      </c>
      <c r="C50" s="38">
        <f>C51</f>
        <v>4775000</v>
      </c>
      <c r="D50" s="38">
        <f>D51</f>
        <v>4773635.79</v>
      </c>
      <c r="E50" s="38">
        <f t="shared" si="1"/>
        <v>99.97143015706807</v>
      </c>
      <c r="F50" s="3"/>
      <c r="G50" s="3"/>
      <c r="H50" s="3"/>
    </row>
    <row r="51" spans="1:8" s="1" customFormat="1" ht="31.5">
      <c r="A51" s="23" t="s">
        <v>86</v>
      </c>
      <c r="B51" s="35" t="s">
        <v>87</v>
      </c>
      <c r="C51" s="38">
        <f>4250000+55000+470000</f>
        <v>4775000</v>
      </c>
      <c r="D51" s="38">
        <v>4773635.79</v>
      </c>
      <c r="E51" s="38">
        <f t="shared" si="1"/>
        <v>99.97143015706807</v>
      </c>
      <c r="F51" s="3"/>
      <c r="G51" s="3"/>
      <c r="H51" s="3"/>
    </row>
    <row r="52" spans="1:8" s="1" customFormat="1" ht="94.5">
      <c r="A52" s="21" t="s">
        <v>65</v>
      </c>
      <c r="B52" s="32" t="s">
        <v>51</v>
      </c>
      <c r="C52" s="37">
        <f>C53</f>
        <v>7600000</v>
      </c>
      <c r="D52" s="37">
        <f>D53</f>
        <v>7558144.99</v>
      </c>
      <c r="E52" s="37">
        <f t="shared" si="1"/>
        <v>99.44927618421053</v>
      </c>
      <c r="F52" s="3"/>
      <c r="G52" s="3"/>
      <c r="H52" s="3"/>
    </row>
    <row r="53" spans="1:8" s="1" customFormat="1" ht="75.75" customHeight="1">
      <c r="A53" s="23" t="s">
        <v>173</v>
      </c>
      <c r="B53" s="35" t="s">
        <v>52</v>
      </c>
      <c r="C53" s="38">
        <f>C54</f>
        <v>7600000</v>
      </c>
      <c r="D53" s="38">
        <f>D54</f>
        <v>7558144.99</v>
      </c>
      <c r="E53" s="38">
        <f t="shared" si="1"/>
        <v>99.44927618421053</v>
      </c>
      <c r="F53" s="3"/>
      <c r="G53" s="3"/>
      <c r="H53" s="3"/>
    </row>
    <row r="54" spans="1:5" ht="78.75">
      <c r="A54" s="23" t="s">
        <v>64</v>
      </c>
      <c r="B54" s="35" t="s">
        <v>53</v>
      </c>
      <c r="C54" s="38">
        <f>6000000+1500000+100000</f>
        <v>7600000</v>
      </c>
      <c r="D54" s="38">
        <v>7558144.99</v>
      </c>
      <c r="E54" s="38">
        <f t="shared" si="1"/>
        <v>99.44927618421053</v>
      </c>
    </row>
    <row r="55" spans="1:8" s="1" customFormat="1" ht="31.5">
      <c r="A55" s="57" t="s">
        <v>30</v>
      </c>
      <c r="B55" s="58" t="s">
        <v>29</v>
      </c>
      <c r="C55" s="37">
        <f>C56</f>
        <v>0</v>
      </c>
      <c r="D55" s="37">
        <f>D56</f>
        <v>-8818.59</v>
      </c>
      <c r="E55" s="37">
        <v>0</v>
      </c>
      <c r="F55" s="3"/>
      <c r="G55" s="3"/>
      <c r="H55" s="3"/>
    </row>
    <row r="56" spans="1:5" ht="15.75">
      <c r="A56" s="59" t="s">
        <v>260</v>
      </c>
      <c r="B56" s="60" t="s">
        <v>257</v>
      </c>
      <c r="C56" s="38">
        <f>C57+C58</f>
        <v>0</v>
      </c>
      <c r="D56" s="38">
        <f>D57+D58</f>
        <v>-8818.59</v>
      </c>
      <c r="E56" s="38">
        <v>0</v>
      </c>
    </row>
    <row r="57" spans="1:5" ht="31.5">
      <c r="A57" s="59" t="s">
        <v>261</v>
      </c>
      <c r="B57" s="60" t="s">
        <v>258</v>
      </c>
      <c r="C57" s="38">
        <v>0</v>
      </c>
      <c r="D57" s="38">
        <v>-7452.51</v>
      </c>
      <c r="E57" s="38">
        <v>0</v>
      </c>
    </row>
    <row r="58" spans="1:5" ht="15.75">
      <c r="A58" s="59" t="s">
        <v>120</v>
      </c>
      <c r="B58" s="60" t="s">
        <v>259</v>
      </c>
      <c r="C58" s="38">
        <v>0</v>
      </c>
      <c r="D58" s="38">
        <v>-1366.08</v>
      </c>
      <c r="E58" s="38">
        <v>0</v>
      </c>
    </row>
    <row r="59" spans="1:5" ht="15.75">
      <c r="A59" s="21" t="s">
        <v>32</v>
      </c>
      <c r="B59" s="32" t="s">
        <v>31</v>
      </c>
      <c r="C59" s="37">
        <f>C69+C60</f>
        <v>123000</v>
      </c>
      <c r="D59" s="37">
        <f>D69+D60</f>
        <v>108678.48</v>
      </c>
      <c r="E59" s="37">
        <f aca="true" t="shared" si="2" ref="E59:E90">(D59/C59)*100</f>
        <v>88.35648780487804</v>
      </c>
    </row>
    <row r="60" spans="1:5" ht="47.25">
      <c r="A60" s="21" t="s">
        <v>174</v>
      </c>
      <c r="B60" s="32" t="s">
        <v>175</v>
      </c>
      <c r="C60" s="37">
        <f>C61+C63+C65+C67</f>
        <v>21000</v>
      </c>
      <c r="D60" s="37">
        <f>D61+D63+D65+D67</f>
        <v>21000</v>
      </c>
      <c r="E60" s="37">
        <f t="shared" si="2"/>
        <v>100</v>
      </c>
    </row>
    <row r="61" spans="1:5" ht="63">
      <c r="A61" s="23" t="s">
        <v>176</v>
      </c>
      <c r="B61" s="39" t="s">
        <v>177</v>
      </c>
      <c r="C61" s="38">
        <f>C62</f>
        <v>250</v>
      </c>
      <c r="D61" s="38">
        <f>D62</f>
        <v>250</v>
      </c>
      <c r="E61" s="38">
        <f t="shared" si="2"/>
        <v>100</v>
      </c>
    </row>
    <row r="62" spans="1:5" ht="78.75">
      <c r="A62" s="23" t="s">
        <v>178</v>
      </c>
      <c r="B62" s="39" t="s">
        <v>179</v>
      </c>
      <c r="C62" s="38">
        <v>250</v>
      </c>
      <c r="D62" s="38">
        <v>250</v>
      </c>
      <c r="E62" s="38">
        <f t="shared" si="2"/>
        <v>100</v>
      </c>
    </row>
    <row r="63" spans="1:5" ht="62.25" customHeight="1">
      <c r="A63" s="23" t="s">
        <v>180</v>
      </c>
      <c r="B63" s="35" t="s">
        <v>181</v>
      </c>
      <c r="C63" s="38">
        <f>C64</f>
        <v>20000</v>
      </c>
      <c r="D63" s="38">
        <f>D64</f>
        <v>20000</v>
      </c>
      <c r="E63" s="38">
        <f t="shared" si="2"/>
        <v>100</v>
      </c>
    </row>
    <row r="64" spans="1:5" ht="108.75" customHeight="1">
      <c r="A64" s="23" t="s">
        <v>182</v>
      </c>
      <c r="B64" s="35" t="s">
        <v>183</v>
      </c>
      <c r="C64" s="38">
        <v>20000</v>
      </c>
      <c r="D64" s="38">
        <v>20000</v>
      </c>
      <c r="E64" s="38">
        <f t="shared" si="2"/>
        <v>100</v>
      </c>
    </row>
    <row r="65" spans="1:5" ht="63">
      <c r="A65" s="51" t="s">
        <v>184</v>
      </c>
      <c r="B65" s="61" t="s">
        <v>185</v>
      </c>
      <c r="C65" s="38">
        <f>C66</f>
        <v>250</v>
      </c>
      <c r="D65" s="38">
        <f>D66</f>
        <v>250</v>
      </c>
      <c r="E65" s="38">
        <f t="shared" si="2"/>
        <v>100</v>
      </c>
    </row>
    <row r="66" spans="1:5" ht="78.75">
      <c r="A66" s="51" t="s">
        <v>186</v>
      </c>
      <c r="B66" s="61" t="s">
        <v>187</v>
      </c>
      <c r="C66" s="38">
        <v>250</v>
      </c>
      <c r="D66" s="38">
        <v>250</v>
      </c>
      <c r="E66" s="38">
        <f t="shared" si="2"/>
        <v>100</v>
      </c>
    </row>
    <row r="67" spans="1:5" ht="78.75">
      <c r="A67" s="51" t="s">
        <v>188</v>
      </c>
      <c r="B67" s="61" t="s">
        <v>189</v>
      </c>
      <c r="C67" s="38">
        <f>C68</f>
        <v>500</v>
      </c>
      <c r="D67" s="38">
        <f>D68</f>
        <v>500</v>
      </c>
      <c r="E67" s="38">
        <f t="shared" si="2"/>
        <v>100</v>
      </c>
    </row>
    <row r="68" spans="1:5" ht="94.5">
      <c r="A68" s="62" t="s">
        <v>190</v>
      </c>
      <c r="B68" s="61" t="s">
        <v>191</v>
      </c>
      <c r="C68" s="38">
        <v>500</v>
      </c>
      <c r="D68" s="38">
        <v>500</v>
      </c>
      <c r="E68" s="38">
        <f t="shared" si="2"/>
        <v>100</v>
      </c>
    </row>
    <row r="69" spans="1:5" ht="31.5">
      <c r="A69" s="63" t="s">
        <v>192</v>
      </c>
      <c r="B69" s="64" t="s">
        <v>193</v>
      </c>
      <c r="C69" s="37">
        <f>C70</f>
        <v>102000</v>
      </c>
      <c r="D69" s="37">
        <f>D70</f>
        <v>87678.48</v>
      </c>
      <c r="E69" s="37">
        <f t="shared" si="2"/>
        <v>85.95929411764706</v>
      </c>
    </row>
    <row r="70" spans="1:5" ht="78.75">
      <c r="A70" s="65" t="s">
        <v>194</v>
      </c>
      <c r="B70" s="61" t="s">
        <v>195</v>
      </c>
      <c r="C70" s="38">
        <f>C71+C72</f>
        <v>102000</v>
      </c>
      <c r="D70" s="38">
        <f>D71+D72</f>
        <v>87678.48</v>
      </c>
      <c r="E70" s="38">
        <f t="shared" si="2"/>
        <v>85.95929411764706</v>
      </c>
    </row>
    <row r="71" spans="1:5" ht="63">
      <c r="A71" s="66" t="s">
        <v>196</v>
      </c>
      <c r="B71" s="67" t="s">
        <v>197</v>
      </c>
      <c r="C71" s="38">
        <f>31500+28500+40000</f>
        <v>100000</v>
      </c>
      <c r="D71" s="38">
        <v>86053.48</v>
      </c>
      <c r="E71" s="38">
        <f t="shared" si="2"/>
        <v>86.05348</v>
      </c>
    </row>
    <row r="72" spans="1:5" ht="78.75">
      <c r="A72" s="68" t="s">
        <v>198</v>
      </c>
      <c r="B72" s="61" t="s">
        <v>199</v>
      </c>
      <c r="C72" s="38">
        <v>2000</v>
      </c>
      <c r="D72" s="38">
        <v>1625</v>
      </c>
      <c r="E72" s="38">
        <f t="shared" si="2"/>
        <v>81.25</v>
      </c>
    </row>
    <row r="73" spans="1:5" s="7" customFormat="1" ht="15.75">
      <c r="A73" s="21" t="s">
        <v>35</v>
      </c>
      <c r="B73" s="35"/>
      <c r="C73" s="36">
        <f>C11</f>
        <v>86550884</v>
      </c>
      <c r="D73" s="36">
        <f>D11</f>
        <v>86292693.97000003</v>
      </c>
      <c r="E73" s="38">
        <f t="shared" si="2"/>
        <v>99.70168989839553</v>
      </c>
    </row>
    <row r="74" spans="1:5" s="7" customFormat="1" ht="15.75">
      <c r="A74" s="21" t="s">
        <v>63</v>
      </c>
      <c r="B74" s="32" t="s">
        <v>33</v>
      </c>
      <c r="C74" s="34">
        <f>C75+C144+C148</f>
        <v>428557367.61</v>
      </c>
      <c r="D74" s="34">
        <f>D75+D144+D148</f>
        <v>422530735.53999996</v>
      </c>
      <c r="E74" s="37">
        <f t="shared" si="2"/>
        <v>98.59373971246612</v>
      </c>
    </row>
    <row r="75" spans="1:5" s="6" customFormat="1" ht="47.25">
      <c r="A75" s="21" t="s">
        <v>62</v>
      </c>
      <c r="B75" s="32" t="s">
        <v>0</v>
      </c>
      <c r="C75" s="34">
        <f>C76+C85+C107+C137</f>
        <v>428557367.61</v>
      </c>
      <c r="D75" s="34">
        <f>D76+D85+D107+D137</f>
        <v>422543944.93999994</v>
      </c>
      <c r="E75" s="37">
        <f t="shared" si="2"/>
        <v>98.59682200692616</v>
      </c>
    </row>
    <row r="76" spans="1:5" s="16" customFormat="1" ht="31.5">
      <c r="A76" s="21" t="s">
        <v>76</v>
      </c>
      <c r="B76" s="32" t="s">
        <v>155</v>
      </c>
      <c r="C76" s="34">
        <f>C77+C81+C79+C83</f>
        <v>217436729</v>
      </c>
      <c r="D76" s="34">
        <f>D77+D81+D79+D83</f>
        <v>217436729</v>
      </c>
      <c r="E76" s="37">
        <f t="shared" si="2"/>
        <v>100</v>
      </c>
    </row>
    <row r="77" spans="1:5" s="16" customFormat="1" ht="15.75">
      <c r="A77" s="21" t="s">
        <v>10</v>
      </c>
      <c r="B77" s="32" t="s">
        <v>154</v>
      </c>
      <c r="C77" s="34">
        <f>C78</f>
        <v>76863741</v>
      </c>
      <c r="D77" s="34">
        <f>D78</f>
        <v>76863741</v>
      </c>
      <c r="E77" s="37">
        <f t="shared" si="2"/>
        <v>100</v>
      </c>
    </row>
    <row r="78" spans="1:5" s="15" customFormat="1" ht="63">
      <c r="A78" s="23" t="s">
        <v>119</v>
      </c>
      <c r="B78" s="35" t="s">
        <v>153</v>
      </c>
      <c r="C78" s="36">
        <v>76863741</v>
      </c>
      <c r="D78" s="36">
        <v>76863741</v>
      </c>
      <c r="E78" s="38">
        <f t="shared" si="2"/>
        <v>100</v>
      </c>
    </row>
    <row r="79" spans="1:5" s="3" customFormat="1" ht="31.5">
      <c r="A79" s="21" t="s">
        <v>124</v>
      </c>
      <c r="B79" s="35" t="s">
        <v>152</v>
      </c>
      <c r="C79" s="36">
        <f>C80</f>
        <v>1126988</v>
      </c>
      <c r="D79" s="36">
        <f>D80</f>
        <v>1126988</v>
      </c>
      <c r="E79" s="38">
        <f t="shared" si="2"/>
        <v>100</v>
      </c>
    </row>
    <row r="80" spans="1:5" s="3" customFormat="1" ht="31.5">
      <c r="A80" s="23" t="s">
        <v>123</v>
      </c>
      <c r="B80" s="35" t="s">
        <v>151</v>
      </c>
      <c r="C80" s="36">
        <v>1126988</v>
      </c>
      <c r="D80" s="69">
        <v>1126988</v>
      </c>
      <c r="E80" s="38">
        <f t="shared" si="2"/>
        <v>100</v>
      </c>
    </row>
    <row r="81" spans="1:5" s="3" customFormat="1" ht="47.25">
      <c r="A81" s="21" t="s">
        <v>61</v>
      </c>
      <c r="B81" s="32" t="s">
        <v>150</v>
      </c>
      <c r="C81" s="34">
        <f>C82</f>
        <v>138286000</v>
      </c>
      <c r="D81" s="34">
        <f>D82</f>
        <v>138286000</v>
      </c>
      <c r="E81" s="37">
        <f t="shared" si="2"/>
        <v>100</v>
      </c>
    </row>
    <row r="82" spans="1:5" s="3" customFormat="1" ht="47.25">
      <c r="A82" s="23" t="s">
        <v>60</v>
      </c>
      <c r="B82" s="44" t="s">
        <v>149</v>
      </c>
      <c r="C82" s="43">
        <v>138286000</v>
      </c>
      <c r="D82" s="70">
        <v>138286000</v>
      </c>
      <c r="E82" s="38">
        <f t="shared" si="2"/>
        <v>100</v>
      </c>
    </row>
    <row r="83" spans="1:5" s="3" customFormat="1" ht="31.5">
      <c r="A83" s="71" t="s">
        <v>200</v>
      </c>
      <c r="B83" s="64" t="s">
        <v>201</v>
      </c>
      <c r="C83" s="37">
        <f>C84</f>
        <v>1160000</v>
      </c>
      <c r="D83" s="37">
        <f>D84</f>
        <v>1160000</v>
      </c>
      <c r="E83" s="37">
        <f t="shared" si="2"/>
        <v>100</v>
      </c>
    </row>
    <row r="84" spans="1:5" s="3" customFormat="1" ht="31.5">
      <c r="A84" s="72" t="s">
        <v>262</v>
      </c>
      <c r="B84" s="61" t="s">
        <v>202</v>
      </c>
      <c r="C84" s="38">
        <v>1160000</v>
      </c>
      <c r="D84" s="38">
        <v>1160000</v>
      </c>
      <c r="E84" s="38">
        <f t="shared" si="2"/>
        <v>100</v>
      </c>
    </row>
    <row r="85" spans="1:5" s="3" customFormat="1" ht="31.5">
      <c r="A85" s="21" t="s">
        <v>58</v>
      </c>
      <c r="B85" s="32" t="s">
        <v>148</v>
      </c>
      <c r="C85" s="37">
        <f>C96+C90+C88+C86+C94+C92</f>
        <v>46799825.61</v>
      </c>
      <c r="D85" s="37">
        <f>D96+D90+D88+D86+D94+D92</f>
        <v>42900241.410000004</v>
      </c>
      <c r="E85" s="37">
        <f t="shared" si="2"/>
        <v>91.66752407904967</v>
      </c>
    </row>
    <row r="86" spans="1:5" s="3" customFormat="1" ht="94.5">
      <c r="A86" s="21" t="s">
        <v>203</v>
      </c>
      <c r="B86" s="32" t="s">
        <v>204</v>
      </c>
      <c r="C86" s="37">
        <f>C87</f>
        <v>6971051.15</v>
      </c>
      <c r="D86" s="37">
        <f>D87</f>
        <v>6971051.15</v>
      </c>
      <c r="E86" s="37">
        <f t="shared" si="2"/>
        <v>100</v>
      </c>
    </row>
    <row r="87" spans="1:5" s="3" customFormat="1" ht="94.5">
      <c r="A87" s="23" t="s">
        <v>205</v>
      </c>
      <c r="B87" s="35" t="s">
        <v>206</v>
      </c>
      <c r="C87" s="38">
        <v>6971051.15</v>
      </c>
      <c r="D87" s="38">
        <v>6971051.15</v>
      </c>
      <c r="E87" s="38">
        <f t="shared" si="2"/>
        <v>100</v>
      </c>
    </row>
    <row r="88" spans="1:5" s="3" customFormat="1" ht="47.25">
      <c r="A88" s="21" t="s">
        <v>207</v>
      </c>
      <c r="B88" s="32" t="s">
        <v>208</v>
      </c>
      <c r="C88" s="37">
        <f>C89</f>
        <v>1436830.99</v>
      </c>
      <c r="D88" s="37">
        <f>D89</f>
        <v>1214122.14</v>
      </c>
      <c r="E88" s="37">
        <f t="shared" si="2"/>
        <v>84.49999676023134</v>
      </c>
    </row>
    <row r="89" spans="1:5" s="3" customFormat="1" ht="47.25" customHeight="1">
      <c r="A89" s="23" t="s">
        <v>209</v>
      </c>
      <c r="B89" s="35" t="s">
        <v>210</v>
      </c>
      <c r="C89" s="38">
        <v>1436830.99</v>
      </c>
      <c r="D89" s="38">
        <v>1214122.14</v>
      </c>
      <c r="E89" s="38">
        <f t="shared" si="2"/>
        <v>84.49999676023134</v>
      </c>
    </row>
    <row r="90" spans="1:5" s="3" customFormat="1" ht="47.25">
      <c r="A90" s="21" t="s">
        <v>211</v>
      </c>
      <c r="B90" s="32" t="s">
        <v>212</v>
      </c>
      <c r="C90" s="37">
        <f>C91</f>
        <v>1117057.96</v>
      </c>
      <c r="D90" s="37">
        <f>D91</f>
        <v>1117057.96</v>
      </c>
      <c r="E90" s="37">
        <f t="shared" si="2"/>
        <v>100</v>
      </c>
    </row>
    <row r="91" spans="1:8" s="1" customFormat="1" ht="45" customHeight="1">
      <c r="A91" s="23" t="s">
        <v>213</v>
      </c>
      <c r="B91" s="35" t="s">
        <v>214</v>
      </c>
      <c r="C91" s="38">
        <v>1117057.96</v>
      </c>
      <c r="D91" s="38">
        <v>1117057.96</v>
      </c>
      <c r="E91" s="38">
        <f aca="true" t="shared" si="3" ref="E91:E122">(D91/C91)*100</f>
        <v>100</v>
      </c>
      <c r="F91" s="3"/>
      <c r="G91" s="3"/>
      <c r="H91" s="3"/>
    </row>
    <row r="92" spans="1:8" s="1" customFormat="1" ht="63">
      <c r="A92" s="21" t="s">
        <v>215</v>
      </c>
      <c r="B92" s="32" t="s">
        <v>216</v>
      </c>
      <c r="C92" s="37">
        <f>C93</f>
        <v>1856000</v>
      </c>
      <c r="D92" s="37">
        <f>D93</f>
        <v>1843371.22</v>
      </c>
      <c r="E92" s="37">
        <f t="shared" si="3"/>
        <v>99.31957004310344</v>
      </c>
      <c r="F92" s="3"/>
      <c r="G92" s="3"/>
      <c r="H92" s="3"/>
    </row>
    <row r="93" spans="1:8" s="1" customFormat="1" ht="63">
      <c r="A93" s="23" t="s">
        <v>217</v>
      </c>
      <c r="B93" s="35" t="s">
        <v>218</v>
      </c>
      <c r="C93" s="38">
        <f>1694400+161600</f>
        <v>1856000</v>
      </c>
      <c r="D93" s="38">
        <v>1843371.22</v>
      </c>
      <c r="E93" s="38">
        <f t="shared" si="3"/>
        <v>99.31957004310344</v>
      </c>
      <c r="F93" s="3"/>
      <c r="G93" s="3"/>
      <c r="H93" s="3"/>
    </row>
    <row r="94" spans="1:8" s="1" customFormat="1" ht="33.75" customHeight="1">
      <c r="A94" s="73" t="s">
        <v>219</v>
      </c>
      <c r="B94" s="32" t="s">
        <v>220</v>
      </c>
      <c r="C94" s="37">
        <f>C95</f>
        <v>1404015.1</v>
      </c>
      <c r="D94" s="37">
        <f>D95</f>
        <v>1404015.1</v>
      </c>
      <c r="E94" s="37">
        <f t="shared" si="3"/>
        <v>100</v>
      </c>
      <c r="F94" s="3"/>
      <c r="G94" s="3"/>
      <c r="H94" s="3"/>
    </row>
    <row r="95" spans="1:5" ht="31.5">
      <c r="A95" s="74" t="s">
        <v>221</v>
      </c>
      <c r="B95" s="35" t="s">
        <v>222</v>
      </c>
      <c r="C95" s="38">
        <v>1404015.1</v>
      </c>
      <c r="D95" s="38">
        <v>1404015.1</v>
      </c>
      <c r="E95" s="38">
        <f t="shared" si="3"/>
        <v>100</v>
      </c>
    </row>
    <row r="96" spans="1:5" ht="15.75">
      <c r="A96" s="21" t="s">
        <v>11</v>
      </c>
      <c r="B96" s="32" t="s">
        <v>147</v>
      </c>
      <c r="C96" s="37">
        <f>C97</f>
        <v>34014870.41</v>
      </c>
      <c r="D96" s="37">
        <f>D97</f>
        <v>30350623.84</v>
      </c>
      <c r="E96" s="37">
        <f t="shared" si="3"/>
        <v>89.22751571347234</v>
      </c>
    </row>
    <row r="97" spans="1:5" ht="15.75">
      <c r="A97" s="23" t="s">
        <v>9</v>
      </c>
      <c r="B97" s="35" t="s">
        <v>146</v>
      </c>
      <c r="C97" s="38">
        <f>C98+C99+C101+C100+C102+C103+C104+C105+C106</f>
        <v>34014870.41</v>
      </c>
      <c r="D97" s="38">
        <f>D98+D99+D101+D100+D102+D103+D104+D105+D106</f>
        <v>30350623.84</v>
      </c>
      <c r="E97" s="38">
        <f t="shared" si="3"/>
        <v>89.22751571347234</v>
      </c>
    </row>
    <row r="98" spans="1:5" ht="78.75">
      <c r="A98" s="23" t="s">
        <v>111</v>
      </c>
      <c r="B98" s="35" t="s">
        <v>146</v>
      </c>
      <c r="C98" s="38">
        <v>244600</v>
      </c>
      <c r="D98" s="38">
        <v>235232.08</v>
      </c>
      <c r="E98" s="38">
        <f t="shared" si="3"/>
        <v>96.17010629599345</v>
      </c>
    </row>
    <row r="99" spans="1:5" ht="63">
      <c r="A99" s="23" t="s">
        <v>99</v>
      </c>
      <c r="B99" s="35" t="s">
        <v>146</v>
      </c>
      <c r="C99" s="38">
        <v>4566.28</v>
      </c>
      <c r="D99" s="38">
        <v>4539</v>
      </c>
      <c r="E99" s="38">
        <f t="shared" si="3"/>
        <v>99.40257715251802</v>
      </c>
    </row>
    <row r="100" spans="1:8" s="8" customFormat="1" ht="47.25">
      <c r="A100" s="23" t="s">
        <v>223</v>
      </c>
      <c r="B100" s="35" t="s">
        <v>146</v>
      </c>
      <c r="C100" s="38">
        <v>712012</v>
      </c>
      <c r="D100" s="38">
        <v>70000</v>
      </c>
      <c r="E100" s="38">
        <f t="shared" si="3"/>
        <v>9.831294978174524</v>
      </c>
      <c r="F100" s="7"/>
      <c r="G100" s="7"/>
      <c r="H100" s="7"/>
    </row>
    <row r="101" spans="1:8" s="8" customFormat="1" ht="63">
      <c r="A101" s="23" t="s">
        <v>100</v>
      </c>
      <c r="B101" s="35" t="s">
        <v>146</v>
      </c>
      <c r="C101" s="38">
        <v>15724348</v>
      </c>
      <c r="D101" s="38">
        <v>15724348</v>
      </c>
      <c r="E101" s="38">
        <f t="shared" si="3"/>
        <v>100</v>
      </c>
      <c r="F101" s="7"/>
      <c r="G101" s="7"/>
      <c r="H101" s="7"/>
    </row>
    <row r="102" spans="1:8" s="8" customFormat="1" ht="47.25">
      <c r="A102" s="23" t="s">
        <v>118</v>
      </c>
      <c r="B102" s="35" t="s">
        <v>146</v>
      </c>
      <c r="C102" s="38">
        <v>3536260.53</v>
      </c>
      <c r="D102" s="38">
        <v>3536260.53</v>
      </c>
      <c r="E102" s="38">
        <f t="shared" si="3"/>
        <v>100</v>
      </c>
      <c r="F102" s="7"/>
      <c r="G102" s="7"/>
      <c r="H102" s="7"/>
    </row>
    <row r="103" spans="1:8" s="8" customFormat="1" ht="31.5">
      <c r="A103" s="23" t="s">
        <v>224</v>
      </c>
      <c r="B103" s="35" t="s">
        <v>146</v>
      </c>
      <c r="C103" s="38">
        <f>2993600+2000000</f>
        <v>4993600</v>
      </c>
      <c r="D103" s="38">
        <v>4684373.23</v>
      </c>
      <c r="E103" s="38">
        <f t="shared" si="3"/>
        <v>93.80753824895868</v>
      </c>
      <c r="F103" s="7"/>
      <c r="G103" s="7"/>
      <c r="H103" s="7"/>
    </row>
    <row r="104" spans="1:5" s="14" customFormat="1" ht="45" customHeight="1">
      <c r="A104" s="23" t="s">
        <v>225</v>
      </c>
      <c r="B104" s="35" t="s">
        <v>146</v>
      </c>
      <c r="C104" s="38">
        <v>5000000</v>
      </c>
      <c r="D104" s="38">
        <v>5000000</v>
      </c>
      <c r="E104" s="38">
        <f t="shared" si="3"/>
        <v>100</v>
      </c>
    </row>
    <row r="105" spans="1:8" s="8" customFormat="1" ht="47.25">
      <c r="A105" s="23" t="s">
        <v>226</v>
      </c>
      <c r="B105" s="35" t="s">
        <v>146</v>
      </c>
      <c r="C105" s="38">
        <v>2703612.6</v>
      </c>
      <c r="D105" s="38">
        <v>0</v>
      </c>
      <c r="E105" s="38">
        <f t="shared" si="3"/>
        <v>0</v>
      </c>
      <c r="F105" s="7"/>
      <c r="G105" s="7"/>
      <c r="H105" s="7"/>
    </row>
    <row r="106" spans="1:5" s="6" customFormat="1" ht="78.75">
      <c r="A106" s="23" t="s">
        <v>227</v>
      </c>
      <c r="B106" s="35" t="s">
        <v>146</v>
      </c>
      <c r="C106" s="38">
        <v>1095871</v>
      </c>
      <c r="D106" s="38">
        <v>1095871</v>
      </c>
      <c r="E106" s="38">
        <f t="shared" si="3"/>
        <v>100</v>
      </c>
    </row>
    <row r="107" spans="1:5" s="6" customFormat="1" ht="31.5">
      <c r="A107" s="21" t="s">
        <v>77</v>
      </c>
      <c r="B107" s="32" t="s">
        <v>145</v>
      </c>
      <c r="C107" s="37">
        <f>C132+C128+C134+C123+C125+C130+C108</f>
        <v>161817161</v>
      </c>
      <c r="D107" s="37">
        <f>D132+D128+D134+D123+D125+D130+D108</f>
        <v>159959990.77999997</v>
      </c>
      <c r="E107" s="37">
        <f t="shared" si="3"/>
        <v>98.8523032980414</v>
      </c>
    </row>
    <row r="108" spans="1:5" s="6" customFormat="1" ht="32.25" customHeight="1">
      <c r="A108" s="21" t="s">
        <v>228</v>
      </c>
      <c r="B108" s="32" t="s">
        <v>229</v>
      </c>
      <c r="C108" s="37">
        <f>C109</f>
        <v>15651474</v>
      </c>
      <c r="D108" s="37">
        <f>D109</f>
        <v>14580882.190000001</v>
      </c>
      <c r="E108" s="37">
        <f t="shared" si="3"/>
        <v>93.15980200970209</v>
      </c>
    </row>
    <row r="109" spans="1:5" s="8" customFormat="1" ht="31.5">
      <c r="A109" s="23" t="s">
        <v>230</v>
      </c>
      <c r="B109" s="35" t="s">
        <v>156</v>
      </c>
      <c r="C109" s="38">
        <f>C110+C111+C112+C113+C114+C115+C116+C117+C118+C119+C120+C121+C122</f>
        <v>15651474</v>
      </c>
      <c r="D109" s="38">
        <f>D110+D111+D112+D113+D114+D115+D116+D117+D118+D119+D120+D121+D122</f>
        <v>14580882.190000001</v>
      </c>
      <c r="E109" s="38">
        <f t="shared" si="3"/>
        <v>93.15980200970209</v>
      </c>
    </row>
    <row r="110" spans="1:5" s="6" customFormat="1" ht="47.25">
      <c r="A110" s="23" t="s">
        <v>88</v>
      </c>
      <c r="B110" s="35" t="s">
        <v>156</v>
      </c>
      <c r="C110" s="38">
        <v>944000</v>
      </c>
      <c r="D110" s="38">
        <v>944000</v>
      </c>
      <c r="E110" s="38">
        <f t="shared" si="3"/>
        <v>100</v>
      </c>
    </row>
    <row r="111" spans="1:5" s="6" customFormat="1" ht="93" customHeight="1">
      <c r="A111" s="23" t="s">
        <v>89</v>
      </c>
      <c r="B111" s="35" t="s">
        <v>156</v>
      </c>
      <c r="C111" s="38">
        <v>6000</v>
      </c>
      <c r="D111" s="38">
        <v>6000</v>
      </c>
      <c r="E111" s="38">
        <f t="shared" si="3"/>
        <v>100</v>
      </c>
    </row>
    <row r="112" spans="1:5" s="6" customFormat="1" ht="75" customHeight="1">
      <c r="A112" s="23" t="s">
        <v>90</v>
      </c>
      <c r="B112" s="35" t="s">
        <v>156</v>
      </c>
      <c r="C112" s="38">
        <v>3535</v>
      </c>
      <c r="D112" s="38">
        <v>3535</v>
      </c>
      <c r="E112" s="38">
        <f t="shared" si="3"/>
        <v>100</v>
      </c>
    </row>
    <row r="113" spans="1:5" s="6" customFormat="1" ht="94.5">
      <c r="A113" s="23" t="s">
        <v>91</v>
      </c>
      <c r="B113" s="35" t="s">
        <v>156</v>
      </c>
      <c r="C113" s="38">
        <v>33000</v>
      </c>
      <c r="D113" s="38">
        <v>33000</v>
      </c>
      <c r="E113" s="38">
        <f t="shared" si="3"/>
        <v>100</v>
      </c>
    </row>
    <row r="114" spans="1:5" s="6" customFormat="1" ht="78.75">
      <c r="A114" s="23" t="s">
        <v>92</v>
      </c>
      <c r="B114" s="35" t="s">
        <v>156</v>
      </c>
      <c r="C114" s="38">
        <v>4100</v>
      </c>
      <c r="D114" s="38">
        <v>4100</v>
      </c>
      <c r="E114" s="38">
        <f t="shared" si="3"/>
        <v>100</v>
      </c>
    </row>
    <row r="115" spans="1:5" s="6" customFormat="1" ht="78.75">
      <c r="A115" s="23" t="s">
        <v>93</v>
      </c>
      <c r="B115" s="35" t="s">
        <v>156</v>
      </c>
      <c r="C115" s="38">
        <v>204500</v>
      </c>
      <c r="D115" s="38">
        <v>189345.55</v>
      </c>
      <c r="E115" s="38">
        <f t="shared" si="3"/>
        <v>92.58951100244498</v>
      </c>
    </row>
    <row r="116" spans="1:5" s="6" customFormat="1" ht="33.75" customHeight="1">
      <c r="A116" s="23" t="s">
        <v>94</v>
      </c>
      <c r="B116" s="35" t="s">
        <v>156</v>
      </c>
      <c r="C116" s="38">
        <f>1874300+15500-420700</f>
        <v>1469100</v>
      </c>
      <c r="D116" s="38">
        <f>1874300+15500-420700</f>
        <v>1469100</v>
      </c>
      <c r="E116" s="38">
        <f t="shared" si="3"/>
        <v>100</v>
      </c>
    </row>
    <row r="117" spans="1:5" s="6" customFormat="1" ht="78.75">
      <c r="A117" s="23" t="s">
        <v>95</v>
      </c>
      <c r="B117" s="35" t="s">
        <v>156</v>
      </c>
      <c r="C117" s="38">
        <v>71700</v>
      </c>
      <c r="D117" s="38">
        <v>71700</v>
      </c>
      <c r="E117" s="38">
        <f t="shared" si="3"/>
        <v>100</v>
      </c>
    </row>
    <row r="118" spans="1:5" s="6" customFormat="1" ht="78.75">
      <c r="A118" s="23" t="s">
        <v>96</v>
      </c>
      <c r="B118" s="35" t="s">
        <v>156</v>
      </c>
      <c r="C118" s="38">
        <v>11728700</v>
      </c>
      <c r="D118" s="38">
        <v>10813773.64</v>
      </c>
      <c r="E118" s="38">
        <f t="shared" si="3"/>
        <v>92.19925174998083</v>
      </c>
    </row>
    <row r="119" spans="1:5" s="6" customFormat="1" ht="94.5">
      <c r="A119" s="23" t="s">
        <v>97</v>
      </c>
      <c r="B119" s="35" t="s">
        <v>156</v>
      </c>
      <c r="C119" s="38">
        <v>944000</v>
      </c>
      <c r="D119" s="38">
        <v>944000</v>
      </c>
      <c r="E119" s="38">
        <f t="shared" si="3"/>
        <v>100</v>
      </c>
    </row>
    <row r="120" spans="1:5" s="6" customFormat="1" ht="33.75" customHeight="1">
      <c r="A120" s="23" t="s">
        <v>98</v>
      </c>
      <c r="B120" s="35" t="s">
        <v>156</v>
      </c>
      <c r="C120" s="38">
        <v>192939</v>
      </c>
      <c r="D120" s="38">
        <v>102328</v>
      </c>
      <c r="E120" s="38">
        <f t="shared" si="3"/>
        <v>53.03645193558586</v>
      </c>
    </row>
    <row r="121" spans="1:5" s="6" customFormat="1" ht="31.5">
      <c r="A121" s="23" t="s">
        <v>122</v>
      </c>
      <c r="B121" s="35" t="s">
        <v>156</v>
      </c>
      <c r="C121" s="38">
        <v>8200</v>
      </c>
      <c r="D121" s="38">
        <v>0</v>
      </c>
      <c r="E121" s="38">
        <f t="shared" si="3"/>
        <v>0</v>
      </c>
    </row>
    <row r="122" spans="1:5" s="6" customFormat="1" ht="78.75">
      <c r="A122" s="23" t="s">
        <v>231</v>
      </c>
      <c r="B122" s="35" t="s">
        <v>156</v>
      </c>
      <c r="C122" s="38">
        <f>40900+800</f>
        <v>41700</v>
      </c>
      <c r="D122" s="38">
        <v>0</v>
      </c>
      <c r="E122" s="38">
        <f t="shared" si="3"/>
        <v>0</v>
      </c>
    </row>
    <row r="123" spans="1:5" s="6" customFormat="1" ht="47.25">
      <c r="A123" s="21" t="s">
        <v>232</v>
      </c>
      <c r="B123" s="32" t="s">
        <v>144</v>
      </c>
      <c r="C123" s="37">
        <f>C124</f>
        <v>5009900</v>
      </c>
      <c r="D123" s="37">
        <f>D124</f>
        <v>4697574.42</v>
      </c>
      <c r="E123" s="37">
        <f aca="true" t="shared" si="4" ref="E123:E154">(D123/C123)*100</f>
        <v>93.76583205253598</v>
      </c>
    </row>
    <row r="124" spans="1:5" s="6" customFormat="1" ht="47.25">
      <c r="A124" s="23" t="s">
        <v>233</v>
      </c>
      <c r="B124" s="35" t="s">
        <v>143</v>
      </c>
      <c r="C124" s="38">
        <f>5209200-199300</f>
        <v>5009900</v>
      </c>
      <c r="D124" s="38">
        <v>4697574.42</v>
      </c>
      <c r="E124" s="38">
        <f t="shared" si="4"/>
        <v>93.76583205253598</v>
      </c>
    </row>
    <row r="125" spans="1:5" s="6" customFormat="1" ht="78.75">
      <c r="A125" s="21" t="s">
        <v>234</v>
      </c>
      <c r="B125" s="32" t="s">
        <v>142</v>
      </c>
      <c r="C125" s="37">
        <f>C126+C127</f>
        <v>1947600</v>
      </c>
      <c r="D125" s="37">
        <f>D126+D127</f>
        <v>1473347.17</v>
      </c>
      <c r="E125" s="37">
        <f t="shared" si="4"/>
        <v>75.64937204764838</v>
      </c>
    </row>
    <row r="126" spans="1:5" s="6" customFormat="1" ht="63">
      <c r="A126" s="23" t="s">
        <v>235</v>
      </c>
      <c r="B126" s="35" t="s">
        <v>141</v>
      </c>
      <c r="C126" s="38">
        <f>2604000-703900</f>
        <v>1900100</v>
      </c>
      <c r="D126" s="38">
        <v>1437452.21</v>
      </c>
      <c r="E126" s="38">
        <f t="shared" si="4"/>
        <v>75.65139782116731</v>
      </c>
    </row>
    <row r="127" spans="1:5" ht="110.25">
      <c r="A127" s="23" t="s">
        <v>236</v>
      </c>
      <c r="B127" s="35" t="s">
        <v>141</v>
      </c>
      <c r="C127" s="38">
        <f>65100-17600</f>
        <v>47500</v>
      </c>
      <c r="D127" s="38">
        <v>35894.96</v>
      </c>
      <c r="E127" s="38">
        <f t="shared" si="4"/>
        <v>75.56833684210527</v>
      </c>
    </row>
    <row r="128" spans="1:5" ht="47.25">
      <c r="A128" s="21" t="s">
        <v>237</v>
      </c>
      <c r="B128" s="32" t="s">
        <v>140</v>
      </c>
      <c r="C128" s="37">
        <f>C129</f>
        <v>488590</v>
      </c>
      <c r="D128" s="37">
        <f>D129</f>
        <v>488590</v>
      </c>
      <c r="E128" s="37">
        <f t="shared" si="4"/>
        <v>100</v>
      </c>
    </row>
    <row r="129" spans="1:5" ht="47.25">
      <c r="A129" s="23" t="s">
        <v>83</v>
      </c>
      <c r="B129" s="35" t="s">
        <v>139</v>
      </c>
      <c r="C129" s="38">
        <f>458100+30490</f>
        <v>488590</v>
      </c>
      <c r="D129" s="38">
        <f>458100+30490</f>
        <v>488590</v>
      </c>
      <c r="E129" s="38">
        <f t="shared" si="4"/>
        <v>100</v>
      </c>
    </row>
    <row r="130" spans="1:5" ht="63">
      <c r="A130" s="21" t="s">
        <v>238</v>
      </c>
      <c r="B130" s="32" t="s">
        <v>138</v>
      </c>
      <c r="C130" s="37">
        <f>C131</f>
        <v>476</v>
      </c>
      <c r="D130" s="37">
        <f>D131</f>
        <v>476</v>
      </c>
      <c r="E130" s="37">
        <f t="shared" si="4"/>
        <v>100</v>
      </c>
    </row>
    <row r="131" spans="1:5" ht="63">
      <c r="A131" s="23" t="s">
        <v>121</v>
      </c>
      <c r="B131" s="35" t="s">
        <v>137</v>
      </c>
      <c r="C131" s="38">
        <v>476</v>
      </c>
      <c r="D131" s="38">
        <v>476</v>
      </c>
      <c r="E131" s="38">
        <f t="shared" si="4"/>
        <v>100</v>
      </c>
    </row>
    <row r="132" spans="1:5" ht="31.5">
      <c r="A132" s="21" t="s">
        <v>12</v>
      </c>
      <c r="B132" s="32" t="s">
        <v>136</v>
      </c>
      <c r="C132" s="37">
        <f>C133</f>
        <v>755321</v>
      </c>
      <c r="D132" s="37">
        <f>D133</f>
        <v>755321</v>
      </c>
      <c r="E132" s="37">
        <f t="shared" si="4"/>
        <v>100</v>
      </c>
    </row>
    <row r="133" spans="1:5" ht="31.5">
      <c r="A133" s="23" t="s">
        <v>84</v>
      </c>
      <c r="B133" s="35" t="s">
        <v>135</v>
      </c>
      <c r="C133" s="38">
        <v>755321</v>
      </c>
      <c r="D133" s="38">
        <v>755321</v>
      </c>
      <c r="E133" s="38">
        <f t="shared" si="4"/>
        <v>100</v>
      </c>
    </row>
    <row r="134" spans="1:5" ht="15.75">
      <c r="A134" s="21" t="s">
        <v>239</v>
      </c>
      <c r="B134" s="32" t="s">
        <v>240</v>
      </c>
      <c r="C134" s="37">
        <f>C135</f>
        <v>137963800</v>
      </c>
      <c r="D134" s="37">
        <f>D135</f>
        <v>137963800</v>
      </c>
      <c r="E134" s="37">
        <f t="shared" si="4"/>
        <v>100</v>
      </c>
    </row>
    <row r="135" spans="1:5" ht="15.75">
      <c r="A135" s="23" t="s">
        <v>241</v>
      </c>
      <c r="B135" s="35" t="s">
        <v>157</v>
      </c>
      <c r="C135" s="38">
        <f>C136</f>
        <v>137963800</v>
      </c>
      <c r="D135" s="38">
        <f>D136</f>
        <v>137963800</v>
      </c>
      <c r="E135" s="38">
        <f t="shared" si="4"/>
        <v>100</v>
      </c>
    </row>
    <row r="136" spans="1:5" ht="47.25">
      <c r="A136" s="23" t="s">
        <v>242</v>
      </c>
      <c r="B136" s="35" t="s">
        <v>157</v>
      </c>
      <c r="C136" s="38">
        <f>125609700+968100+11386000</f>
        <v>137963800</v>
      </c>
      <c r="D136" s="38">
        <f>125609700+968100+11386000</f>
        <v>137963800</v>
      </c>
      <c r="E136" s="38">
        <f t="shared" si="4"/>
        <v>100</v>
      </c>
    </row>
    <row r="137" spans="1:5" ht="15.75">
      <c r="A137" s="21" t="s">
        <v>243</v>
      </c>
      <c r="B137" s="32" t="s">
        <v>244</v>
      </c>
      <c r="C137" s="37">
        <f>C138++C140+C142</f>
        <v>2503652</v>
      </c>
      <c r="D137" s="37">
        <f>D138++D140+D142</f>
        <v>2246983.75</v>
      </c>
      <c r="E137" s="37">
        <f t="shared" si="4"/>
        <v>89.74824576259</v>
      </c>
    </row>
    <row r="138" spans="1:5" s="3" customFormat="1" ht="63">
      <c r="A138" s="21" t="s">
        <v>245</v>
      </c>
      <c r="B138" s="32" t="s">
        <v>246</v>
      </c>
      <c r="C138" s="37">
        <f>C139</f>
        <v>2216004</v>
      </c>
      <c r="D138" s="37">
        <f>D139</f>
        <v>1964675.53</v>
      </c>
      <c r="E138" s="37">
        <f t="shared" si="4"/>
        <v>88.65848301717867</v>
      </c>
    </row>
    <row r="139" spans="1:5" ht="63">
      <c r="A139" s="23" t="s">
        <v>247</v>
      </c>
      <c r="B139" s="35" t="s">
        <v>248</v>
      </c>
      <c r="C139" s="38">
        <f>96348+2119656</f>
        <v>2216004</v>
      </c>
      <c r="D139" s="38">
        <v>1964675.53</v>
      </c>
      <c r="E139" s="38">
        <f t="shared" si="4"/>
        <v>88.65848301717867</v>
      </c>
    </row>
    <row r="140" spans="1:5" ht="47.25">
      <c r="A140" s="21" t="s">
        <v>249</v>
      </c>
      <c r="B140" s="45" t="s">
        <v>250</v>
      </c>
      <c r="C140" s="46">
        <v>36491</v>
      </c>
      <c r="D140" s="46">
        <v>36491</v>
      </c>
      <c r="E140" s="37">
        <f t="shared" si="4"/>
        <v>100</v>
      </c>
    </row>
    <row r="141" spans="1:5" ht="47.25">
      <c r="A141" s="75" t="s">
        <v>251</v>
      </c>
      <c r="B141" s="47" t="s">
        <v>252</v>
      </c>
      <c r="C141" s="48">
        <v>36491</v>
      </c>
      <c r="D141" s="48">
        <v>36491</v>
      </c>
      <c r="E141" s="38">
        <f t="shared" si="4"/>
        <v>100</v>
      </c>
    </row>
    <row r="142" spans="1:5" ht="31.5">
      <c r="A142" s="21" t="s">
        <v>253</v>
      </c>
      <c r="B142" s="49" t="s">
        <v>254</v>
      </c>
      <c r="C142" s="37">
        <f>C143</f>
        <v>251157</v>
      </c>
      <c r="D142" s="37">
        <f>D143</f>
        <v>245817.22</v>
      </c>
      <c r="E142" s="37">
        <f t="shared" si="4"/>
        <v>97.87392746369801</v>
      </c>
    </row>
    <row r="143" spans="1:5" ht="31.5">
      <c r="A143" s="23" t="s">
        <v>255</v>
      </c>
      <c r="B143" s="35" t="s">
        <v>256</v>
      </c>
      <c r="C143" s="38">
        <f>140657+110500</f>
        <v>251157</v>
      </c>
      <c r="D143" s="38">
        <v>245817.22</v>
      </c>
      <c r="E143" s="38">
        <f t="shared" si="4"/>
        <v>97.87392746369801</v>
      </c>
    </row>
    <row r="144" spans="1:5" ht="94.5">
      <c r="A144" s="76" t="s">
        <v>167</v>
      </c>
      <c r="B144" s="32" t="s">
        <v>162</v>
      </c>
      <c r="C144" s="37">
        <f aca="true" t="shared" si="5" ref="C144:D146">C145</f>
        <v>0</v>
      </c>
      <c r="D144" s="37">
        <f t="shared" si="5"/>
        <v>155127.22</v>
      </c>
      <c r="E144" s="37">
        <v>0</v>
      </c>
    </row>
    <row r="145" spans="1:5" ht="78.75">
      <c r="A145" s="77" t="s">
        <v>166</v>
      </c>
      <c r="B145" s="35" t="s">
        <v>163</v>
      </c>
      <c r="C145" s="38">
        <f t="shared" si="5"/>
        <v>0</v>
      </c>
      <c r="D145" s="38">
        <f t="shared" si="5"/>
        <v>155127.22</v>
      </c>
      <c r="E145" s="38">
        <v>0</v>
      </c>
    </row>
    <row r="146" spans="1:5" ht="31.5">
      <c r="A146" s="77" t="s">
        <v>165</v>
      </c>
      <c r="B146" s="35" t="s">
        <v>161</v>
      </c>
      <c r="C146" s="38">
        <f t="shared" si="5"/>
        <v>0</v>
      </c>
      <c r="D146" s="38">
        <f t="shared" si="5"/>
        <v>155127.22</v>
      </c>
      <c r="E146" s="38">
        <v>0</v>
      </c>
    </row>
    <row r="147" spans="1:5" ht="31.5">
      <c r="A147" s="77" t="s">
        <v>164</v>
      </c>
      <c r="B147" s="35" t="s">
        <v>160</v>
      </c>
      <c r="C147" s="38">
        <v>0</v>
      </c>
      <c r="D147" s="38">
        <v>155127.22</v>
      </c>
      <c r="E147" s="38">
        <v>0</v>
      </c>
    </row>
    <row r="148" spans="1:5" ht="47.25">
      <c r="A148" s="78" t="s">
        <v>168</v>
      </c>
      <c r="B148" s="79" t="s">
        <v>126</v>
      </c>
      <c r="C148" s="37">
        <f>C149</f>
        <v>0</v>
      </c>
      <c r="D148" s="37">
        <f>D149</f>
        <v>-168336.62</v>
      </c>
      <c r="E148" s="37">
        <v>0</v>
      </c>
    </row>
    <row r="149" spans="1:5" ht="47.25">
      <c r="A149" s="80" t="s">
        <v>130</v>
      </c>
      <c r="B149" s="81" t="s">
        <v>158</v>
      </c>
      <c r="C149" s="38">
        <f>C150</f>
        <v>0</v>
      </c>
      <c r="D149" s="38">
        <f>D150</f>
        <v>-168336.62</v>
      </c>
      <c r="E149" s="38">
        <v>0</v>
      </c>
    </row>
    <row r="150" spans="1:5" s="3" customFormat="1" ht="47.25">
      <c r="A150" s="80" t="s">
        <v>131</v>
      </c>
      <c r="B150" s="81" t="s">
        <v>159</v>
      </c>
      <c r="C150" s="38">
        <v>0</v>
      </c>
      <c r="D150" s="38">
        <v>-168336.62</v>
      </c>
      <c r="E150" s="38">
        <v>0</v>
      </c>
    </row>
    <row r="151" spans="1:5" s="3" customFormat="1" ht="15.75">
      <c r="A151" s="22" t="s">
        <v>20</v>
      </c>
      <c r="B151" s="39"/>
      <c r="C151" s="38">
        <f>C73+C74</f>
        <v>515108251.61</v>
      </c>
      <c r="D151" s="38">
        <f>D73+D74</f>
        <v>508823429.51</v>
      </c>
      <c r="E151" s="38">
        <f>(D151/C151)*100</f>
        <v>98.77990265534352</v>
      </c>
    </row>
    <row r="152" spans="1:5" s="5" customFormat="1" ht="15.75">
      <c r="A152" s="18"/>
      <c r="B152" s="40"/>
      <c r="C152" s="41"/>
      <c r="D152" s="82"/>
      <c r="E152" s="83"/>
    </row>
    <row r="153" spans="1:5" s="3" customFormat="1" ht="15.75">
      <c r="A153" s="18"/>
      <c r="B153" s="40"/>
      <c r="C153" s="27"/>
      <c r="D153" s="40"/>
      <c r="E153" s="84"/>
    </row>
    <row r="154" spans="1:5" s="5" customFormat="1" ht="15.75">
      <c r="A154" s="18"/>
      <c r="B154" s="40"/>
      <c r="C154" s="27"/>
      <c r="D154" s="40"/>
      <c r="E154" s="83"/>
    </row>
    <row r="155" spans="1:5" s="3" customFormat="1" ht="15.75">
      <c r="A155" s="18"/>
      <c r="B155" s="40"/>
      <c r="C155" s="27"/>
      <c r="D155" s="40"/>
      <c r="E155" s="84"/>
    </row>
    <row r="156" spans="1:5" s="5" customFormat="1" ht="15.75">
      <c r="A156" s="18"/>
      <c r="B156" s="40"/>
      <c r="C156" s="41"/>
      <c r="D156" s="40"/>
      <c r="E156" s="83"/>
    </row>
    <row r="157" spans="1:5" s="5" customFormat="1" ht="15.75">
      <c r="A157" s="18"/>
      <c r="B157" s="40"/>
      <c r="C157" s="27"/>
      <c r="D157" s="40"/>
      <c r="E157" s="83"/>
    </row>
    <row r="158" spans="1:5" s="5" customFormat="1" ht="15.75">
      <c r="A158" s="18"/>
      <c r="B158" s="40"/>
      <c r="C158" s="27"/>
      <c r="D158" s="40"/>
      <c r="E158" s="83"/>
    </row>
    <row r="159" spans="1:5" s="4" customFormat="1" ht="15.75">
      <c r="A159" s="18"/>
      <c r="B159" s="40"/>
      <c r="C159" s="27"/>
      <c r="D159" s="40"/>
      <c r="E159" s="85"/>
    </row>
    <row r="164" ht="15.75">
      <c r="D164" s="82"/>
    </row>
    <row r="165" ht="15.75">
      <c r="D165" s="82"/>
    </row>
    <row r="167" ht="15.75">
      <c r="D167" s="82"/>
    </row>
    <row r="169" ht="15.75">
      <c r="D169" s="82"/>
    </row>
    <row r="173" ht="15.75">
      <c r="D173" s="82"/>
    </row>
  </sheetData>
  <sheetProtection/>
  <mergeCells count="5">
    <mergeCell ref="B1:E1"/>
    <mergeCell ref="A2:E2"/>
    <mergeCell ref="A3:E3"/>
    <mergeCell ref="B4:E4"/>
    <mergeCell ref="A6:E6"/>
  </mergeCells>
  <printOptions/>
  <pageMargins left="0.7874015748031497" right="0.2755905511811024" top="0" bottom="0" header="0.5118110236220472" footer="0.15748031496062992"/>
  <pageSetup fitToHeight="0" fitToWidth="1" horizontalDpi="600" verticalDpi="600" orientation="portrait" paperSize="9" scale="64"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Леменчук</cp:lastModifiedBy>
  <cp:lastPrinted>2021-06-03T06:46:41Z</cp:lastPrinted>
  <dcterms:created xsi:type="dcterms:W3CDTF">2002-10-10T06:25:05Z</dcterms:created>
  <dcterms:modified xsi:type="dcterms:W3CDTF">2021-06-03T06:46:43Z</dcterms:modified>
  <cp:category/>
  <cp:version/>
  <cp:contentType/>
  <cp:contentStatus/>
</cp:coreProperties>
</file>