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5" yWindow="720" windowWidth="8610" windowHeight="5400" activeTab="1"/>
  </bookViews>
  <sheets>
    <sheet name="Приложение 5" sheetId="1" r:id="rId1"/>
    <sheet name="Приложение 5 2015-2016" sheetId="2" r:id="rId2"/>
  </sheets>
  <definedNames>
    <definedName name="Z_67344378_3186_4586_A2BF_E24CABD4DA9B_.wvu.Cols" localSheetId="0" hidden="1">'Приложение 5'!#REF!</definedName>
    <definedName name="Z_67344378_3186_4586_A2BF_E24CABD4DA9B_.wvu.Cols" localSheetId="1" hidden="1">'Приложение 5 2015-2016'!#REF!</definedName>
    <definedName name="Z_67344378_3186_4586_A2BF_E24CABD4DA9B_.wvu.PrintTitles" localSheetId="0" hidden="1">'Приложение 5'!$10:$10</definedName>
    <definedName name="Z_67344378_3186_4586_A2BF_E24CABD4DA9B_.wvu.PrintTitles" localSheetId="1" hidden="1">'Приложение 5 2015-2016'!$10:$10</definedName>
    <definedName name="Z_7664A5B3_EF45_4AA7_BDEC_95B0CDD55233_.wvu.Rows" localSheetId="0" hidden="1">'Приложение 5'!#REF!</definedName>
    <definedName name="Z_7664A5B3_EF45_4AA7_BDEC_95B0CDD55233_.wvu.Rows" localSheetId="1" hidden="1">'Приложение 5 2015-2016'!#REF!</definedName>
    <definedName name="Z_AAC0F459_053F_45A7_8D3A_B729F4A9BC89_.wvu.Cols" localSheetId="0" hidden="1">'Приложение 5'!#REF!</definedName>
    <definedName name="Z_AAC0F459_053F_45A7_8D3A_B729F4A9BC89_.wvu.Cols" localSheetId="1" hidden="1">'Приложение 5 2015-2016'!#REF!</definedName>
    <definedName name="Z_AAC0F459_053F_45A7_8D3A_B729F4A9BC89_.wvu.PrintTitles" localSheetId="0" hidden="1">'Приложение 5'!$10:$10</definedName>
    <definedName name="Z_AAC0F459_053F_45A7_8D3A_B729F4A9BC89_.wvu.PrintTitles" localSheetId="1" hidden="1">'Приложение 5 2015-2016'!$10:$10</definedName>
    <definedName name="Z_F53D61FF_7344_487C_9B91_0F4522DFA38C_.wvu.PrintTitles" localSheetId="0" hidden="1">'Приложение 5'!$10:$10</definedName>
    <definedName name="Z_F53D61FF_7344_487C_9B91_0F4522DFA38C_.wvu.PrintTitles" localSheetId="1" hidden="1">'Приложение 5 2015-2016'!$10:$10</definedName>
    <definedName name="Z_F53D61FF_7344_487C_9B91_0F4522DFA38C_.wvu.Rows" localSheetId="0" hidden="1">'Приложение 5'!#REF!,'Приложение 5'!#REF!</definedName>
    <definedName name="Z_F53D61FF_7344_487C_9B91_0F4522DFA38C_.wvu.Rows" localSheetId="1" hidden="1">'Приложение 5 2015-2016'!#REF!,'Приложение 5 2015-2016'!#REF!</definedName>
    <definedName name="_xlnm.Print_Titles" localSheetId="0">'Приложение 5'!$10:$10</definedName>
    <definedName name="_xlnm.Print_Titles" localSheetId="1">'Приложение 5 2015-2016'!$10:$11</definedName>
    <definedName name="_xlnm.Print_Area" localSheetId="0">'Приложение 5'!$A$1:$G$435</definedName>
    <definedName name="_xlnm.Print_Area" localSheetId="1">'Приложение 5 2015-2016'!$A$1:$O$424</definedName>
  </definedNames>
  <calcPr fullCalcOnLoad="1"/>
</workbook>
</file>

<file path=xl/sharedStrings.xml><?xml version="1.0" encoding="utf-8"?>
<sst xmlns="http://schemas.openxmlformats.org/spreadsheetml/2006/main" count="3397" uniqueCount="348">
  <si>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</si>
  <si>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</si>
  <si>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</si>
  <si>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</si>
  <si>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</si>
  <si>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</si>
  <si>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</si>
  <si>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</si>
  <si>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</si>
  <si>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</si>
  <si>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</si>
  <si>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</si>
  <si>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</si>
  <si>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</si>
  <si>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</si>
  <si>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</si>
  <si>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</si>
  <si>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</si>
  <si>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</si>
  <si>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73 1 2022</t>
  </si>
  <si>
    <t>73 1 2023</t>
  </si>
  <si>
    <t>73 1 2999</t>
  </si>
  <si>
    <t>74 1 2022</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</si>
  <si>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</si>
  <si>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</si>
  <si>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</si>
  <si>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</si>
  <si>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</si>
  <si>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</si>
  <si>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</si>
  <si>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</si>
  <si>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</si>
  <si>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</si>
  <si>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</si>
  <si>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</si>
  <si>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</si>
  <si>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</si>
  <si>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</si>
  <si>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</si>
  <si>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</si>
  <si>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</si>
  <si>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</si>
  <si>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</si>
  <si>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</si>
  <si>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</si>
  <si>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</si>
  <si>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</si>
  <si>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</si>
  <si>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</si>
  <si>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</si>
  <si>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</si>
  <si>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</si>
  <si>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</si>
  <si>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</si>
  <si>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</si>
  <si>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</si>
  <si>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</si>
  <si>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</si>
  <si>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</si>
  <si>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</si>
  <si>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</si>
  <si>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</si>
  <si>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</si>
  <si>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</si>
  <si>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</si>
  <si>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</si>
  <si>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</si>
  <si>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</si>
  <si>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</si>
  <si>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</si>
  <si>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</si>
  <si>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</si>
  <si>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</si>
  <si>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</si>
  <si>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</si>
  <si>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</si>
  <si>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</si>
  <si>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</si>
  <si>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</si>
  <si>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</si>
  <si>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</si>
  <si>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</si>
  <si>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</si>
  <si>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</si>
  <si>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</si>
  <si>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</si>
  <si>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</si>
  <si>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</si>
  <si>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</si>
  <si>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</si>
  <si>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</si>
  <si>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</si>
  <si>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</si>
  <si>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</si>
  <si>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</si>
  <si>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</si>
  <si>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</si>
  <si>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</si>
  <si>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</si>
  <si>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</si>
  <si>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</si>
  <si>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</si>
  <si>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</si>
  <si>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</si>
  <si>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</si>
  <si>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</si>
  <si>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</si>
  <si>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</si>
  <si>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</si>
  <si>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</si>
  <si>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</si>
  <si>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</si>
  <si>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</si>
  <si>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</si>
  <si>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</si>
  <si>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</si>
  <si>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</si>
  <si>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</si>
  <si>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</si>
  <si>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</si>
  <si>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</si>
  <si>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</si>
  <si>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</si>
  <si>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</si>
  <si>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</si>
  <si>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</si>
  <si>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</si>
  <si>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</si>
  <si>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</si>
  <si>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</si>
  <si>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</si>
  <si>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</si>
  <si>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</si>
  <si>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</si>
  <si>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</si>
  <si>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</si>
  <si>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</si>
  <si>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</si>
  <si>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</si>
  <si>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</si>
  <si>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</si>
  <si>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</si>
  <si>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</si>
  <si>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</si>
  <si>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</si>
  <si>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</si>
  <si>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</si>
  <si>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</si>
  <si>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</si>
  <si>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</si>
  <si>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</si>
  <si>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</si>
  <si>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</si>
  <si>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</si>
  <si>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</si>
  <si>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</si>
  <si>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</si>
  <si>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</si>
  <si>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</si>
  <si>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</si>
  <si>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</si>
  <si>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</si>
  <si>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</si>
  <si>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</si>
  <si>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</si>
  <si>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</si>
  <si>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</si>
  <si>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</si>
  <si>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</si>
  <si>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</si>
  <si>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</si>
  <si>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</si>
  <si>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</si>
  <si>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</si>
  <si>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</si>
  <si>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</si>
  <si>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</si>
  <si>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</si>
  <si>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</si>
  <si>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</si>
  <si>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</si>
  <si>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</si>
  <si>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</si>
  <si>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</si>
  <si>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</si>
  <si>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</si>
  <si>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</si>
  <si>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</si>
  <si>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</si>
  <si>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</si>
  <si>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</si>
  <si>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</si>
  <si>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</si>
  <si>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</si>
  <si>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</si>
  <si>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</si>
  <si>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</si>
  <si>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</si>
  <si>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</si>
  <si>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</si>
  <si>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</si>
  <si>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</si>
  <si>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</si>
  <si>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</si>
  <si>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</si>
  <si>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</si>
  <si>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</si>
  <si>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</si>
  <si>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</si>
  <si>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</si>
  <si>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</si>
  <si>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</si>
  <si>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</si>
  <si>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</si>
  <si>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</si>
  <si>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</si>
  <si>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85 3 5118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</si>
  <si>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</si>
  <si>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</si>
  <si>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</si>
  <si>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83 3 5119</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</si>
  <si>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</si>
  <si>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</si>
  <si>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76 1 2023</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</si>
  <si>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</si>
  <si>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</si>
  <si>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</si>
  <si>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</si>
  <si>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78 1 2020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</si>
  <si>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</si>
  <si>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</si>
  <si>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</si>
  <si>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</si>
  <si>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</si>
  <si>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</si>
  <si>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</si>
  <si>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</si>
  <si>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</si>
  <si>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</si>
  <si>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</si>
  <si>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</si>
  <si>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</si>
  <si>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</si>
  <si>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</si>
  <si>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</si>
  <si>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</si>
  <si>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</si>
  <si>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</si>
  <si>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</si>
  <si>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</si>
  <si>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</si>
  <si>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</si>
  <si>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</si>
  <si>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</si>
  <si>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</si>
  <si>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75 1 2999</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</si>
  <si>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</si>
  <si>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</si>
  <si>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</si>
  <si>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</si>
  <si>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</si>
  <si>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75 1 2013</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</si>
  <si>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</si>
  <si>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</si>
  <si>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</si>
  <si>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</si>
  <si>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</si>
  <si>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</si>
  <si>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</si>
  <si>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</si>
  <si>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</si>
  <si>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</si>
  <si>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</si>
  <si>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</si>
  <si>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</si>
  <si>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</si>
  <si>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</si>
  <si>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</si>
  <si>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</si>
  <si>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79 1 2010</t>
  </si>
  <si>
    <t>Подпрограмма 1 "Энергосбережение и повышение энергетической эффективности в муниципальном образовании  ЗАТО Видяево"</t>
  </si>
  <si>
    <t>83 3 2023</t>
  </si>
  <si>
    <t>83 3 2013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</si>
  <si>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</si>
  <si>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</si>
  <si>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</si>
  <si>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</si>
  <si>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</si>
  <si>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</si>
  <si>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</si>
  <si>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</si>
  <si>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</si>
  <si>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</si>
  <si>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</si>
  <si>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</si>
  <si>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</si>
  <si>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</si>
  <si>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</si>
  <si>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</si>
  <si>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</si>
  <si>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</si>
  <si>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</si>
  <si>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</si>
  <si>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</si>
  <si>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</si>
  <si>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</si>
  <si>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2014 год </t>
  </si>
  <si>
    <t>«Об утверждении бюджета ЗАТО Видяево
на 2014 год и на плановый период 2015 и 2016 годов»</t>
  </si>
  <si>
    <t>рублей</t>
  </si>
  <si>
    <t>2016 год</t>
  </si>
  <si>
    <t>Создание и развитие сети МФЦ предоставления государственных и муниципальных услуг</t>
  </si>
  <si>
    <t>81 2 7056</t>
  </si>
  <si>
    <t>Строительство объектов социального и производственного комплексов, в том числе объектов общегражданского назначения, жилья, инфраструктуры</t>
  </si>
  <si>
    <t>78 1 4001</t>
  </si>
  <si>
    <t>79 1 2021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</si>
  <si>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2015 и 2016 годов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</si>
  <si>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</si>
  <si>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</si>
  <si>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</si>
  <si>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</si>
  <si>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</si>
  <si>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</si>
  <si>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</si>
  <si>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</si>
  <si>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</si>
  <si>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</si>
  <si>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</si>
  <si>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</si>
  <si>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</si>
  <si>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Приложение 5.1</t>
  </si>
  <si>
    <t>73 1 2024</t>
  </si>
  <si>
    <t>Софинансирование из бюджета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</si>
  <si>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</si>
  <si>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</si>
  <si>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</si>
  <si>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</si>
  <si>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</si>
  <si>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</si>
  <si>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</si>
  <si>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</si>
  <si>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</si>
  <si>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</si>
  <si>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</si>
  <si>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75 1 4001</t>
  </si>
  <si>
    <t>75 2 4001</t>
  </si>
  <si>
    <t>73 1 4001</t>
  </si>
  <si>
    <t>к решению Совета депутатов ЗАТО пос. Видяево</t>
  </si>
  <si>
    <t>от 12.02.2014 № 191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</si>
</sst>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2">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sz val="11"/>
      <name val="Times New Roman CYR"/>
      <family val="0"/>
    </font>
    <font>
      <b/>
      <sz val="12"/>
      <name val="Times New Roman CYR"/>
      <family val="0"/>
    </font>
    <font>
      <b/>
      <sz val="11"/>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i/>
      <sz val="10"/>
      <name val="Times New Roman"/>
      <family val="1"/>
    </font>
    <font>
      <b/>
      <sz val="16"/>
      <name val="Times New Roman CYR"/>
      <family val="1"/>
    </font>
    <font>
      <sz val="11"/>
      <name val="Times New Roman Cyr"/>
      <family val="1"/>
    </font>
    <font>
      <b/>
      <sz val="10"/>
      <name val="Times New Roman Cyr"/>
      <family val="0"/>
    </font>
    <font>
      <b/>
      <sz val="16"/>
      <name val="Times New Roman Cyr"/>
      <family val="0"/>
    </font>
    <font>
      <b/>
      <sz val="16"/>
      <name val="Times New Roman"/>
      <family val="1"/>
    </font>
    <font>
      <sz val="14"/>
      <name val="Times New Roman"/>
      <family val="1"/>
    </font>
    <font>
      <i/>
      <sz val="11"/>
      <name val="Times New Roman CYR"/>
      <family val="1"/>
    </font>
    <font>
      <b/>
      <sz val="12"/>
      <name val="Times New Roman"/>
      <family val="1"/>
    </font>
    <font>
      <i/>
      <sz val="12"/>
      <name val="Times New Roman"/>
      <family val="1"/>
    </font>
    <font>
      <b/>
      <sz val="12"/>
      <color indexed="8"/>
      <name val="Times New Roman"/>
      <family val="1"/>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right/>
      <top/>
      <bottom style="medium"/>
    </border>
    <border>
      <left style="thin"/>
      <right/>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205">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10" fillId="33" borderId="0" xfId="0" applyNumberFormat="1" applyFont="1" applyFill="1" applyBorder="1" applyAlignment="1">
      <alignment/>
    </xf>
    <xf numFmtId="3" fontId="10"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3" fontId="10"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9" fillId="0" borderId="0" xfId="0" applyNumberFormat="1" applyFont="1" applyFill="1" applyBorder="1" applyAlignment="1">
      <alignment horizontal="center"/>
    </xf>
    <xf numFmtId="164" fontId="4" fillId="0" borderId="0" xfId="0" applyNumberFormat="1" applyFont="1" applyFill="1" applyBorder="1" applyAlignment="1">
      <alignment horizontal="righ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center" wrapText="1"/>
    </xf>
    <xf numFmtId="3" fontId="3" fillId="0" borderId="0" xfId="0" applyNumberFormat="1" applyFont="1" applyFill="1" applyAlignment="1">
      <alignment horizontal="center"/>
    </xf>
    <xf numFmtId="3" fontId="7" fillId="0" borderId="0" xfId="0" applyNumberFormat="1" applyFont="1" applyFill="1" applyBorder="1" applyAlignment="1">
      <alignment horizontal="center"/>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4"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3" fontId="7" fillId="0" borderId="0" xfId="0" applyNumberFormat="1" applyFont="1" applyFill="1" applyBorder="1" applyAlignment="1">
      <alignment horizontal="left" wrapText="1"/>
    </xf>
    <xf numFmtId="0" fontId="15" fillId="0" borderId="0" xfId="0" applyFont="1" applyAlignment="1">
      <alignment/>
    </xf>
    <xf numFmtId="0" fontId="15" fillId="0" borderId="0" xfId="0" applyFont="1" applyFill="1" applyAlignment="1">
      <alignment wrapText="1"/>
    </xf>
    <xf numFmtId="0" fontId="14"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10" fillId="0" borderId="0" xfId="0" applyNumberFormat="1" applyFont="1" applyFill="1" applyBorder="1" applyAlignment="1">
      <alignment/>
    </xf>
    <xf numFmtId="3" fontId="8" fillId="0" borderId="0" xfId="0" applyNumberFormat="1" applyFont="1" applyFill="1" applyBorder="1" applyAlignment="1">
      <alignment/>
    </xf>
    <xf numFmtId="0" fontId="15" fillId="0" borderId="0" xfId="0" applyFont="1" applyFill="1" applyAlignment="1">
      <alignment/>
    </xf>
    <xf numFmtId="3" fontId="16" fillId="0" borderId="0" xfId="0" applyNumberFormat="1" applyFont="1" applyFill="1" applyBorder="1" applyAlignment="1">
      <alignment/>
    </xf>
    <xf numFmtId="3" fontId="16"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164" fontId="5" fillId="0" borderId="0" xfId="0" applyNumberFormat="1" applyFont="1" applyFill="1" applyBorder="1" applyAlignment="1">
      <alignment wrapText="1"/>
    </xf>
    <xf numFmtId="49" fontId="19" fillId="0" borderId="0" xfId="0" applyNumberFormat="1" applyFont="1" applyFill="1" applyBorder="1" applyAlignment="1">
      <alignment horizontal="center" wrapText="1"/>
    </xf>
    <xf numFmtId="3" fontId="19" fillId="0" borderId="0" xfId="0" applyNumberFormat="1" applyFont="1" applyFill="1" applyBorder="1" applyAlignment="1">
      <alignment horizontal="center" wrapText="1"/>
    </xf>
    <xf numFmtId="49"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164" fontId="4" fillId="0" borderId="0" xfId="0" applyNumberFormat="1" applyFont="1" applyFill="1" applyBorder="1" applyAlignment="1">
      <alignment wrapText="1"/>
    </xf>
    <xf numFmtId="3" fontId="5" fillId="0" borderId="0" xfId="0" applyNumberFormat="1" applyFont="1" applyFill="1" applyAlignment="1">
      <alignment/>
    </xf>
    <xf numFmtId="3" fontId="5" fillId="0" borderId="0" xfId="0" applyNumberFormat="1" applyFont="1" applyFill="1" applyAlignment="1">
      <alignment horizontal="right"/>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left" wrapText="1"/>
    </xf>
    <xf numFmtId="3" fontId="5" fillId="0" borderId="0" xfId="0" applyNumberFormat="1" applyFont="1" applyFill="1" applyBorder="1" applyAlignment="1">
      <alignment/>
    </xf>
    <xf numFmtId="3" fontId="20" fillId="0" borderId="0" xfId="0" applyNumberFormat="1" applyFont="1" applyFill="1" applyBorder="1" applyAlignment="1">
      <alignment/>
    </xf>
    <xf numFmtId="3" fontId="5" fillId="0" borderId="0" xfId="0" applyNumberFormat="1" applyFont="1" applyFill="1" applyBorder="1" applyAlignment="1">
      <alignment/>
    </xf>
    <xf numFmtId="3" fontId="13" fillId="0" borderId="11" xfId="0" applyNumberFormat="1" applyFont="1" applyFill="1" applyBorder="1" applyAlignment="1">
      <alignment/>
    </xf>
    <xf numFmtId="164" fontId="4" fillId="35" borderId="0" xfId="0" applyNumberFormat="1" applyFont="1" applyFill="1" applyBorder="1" applyAlignment="1">
      <alignment horizontal="right" wrapText="1"/>
    </xf>
    <xf numFmtId="4" fontId="4" fillId="0" borderId="0" xfId="0" applyNumberFormat="1" applyFont="1" applyFill="1" applyAlignment="1">
      <alignment wrapText="1"/>
    </xf>
    <xf numFmtId="4" fontId="23" fillId="0" borderId="0" xfId="0" applyNumberFormat="1" applyFont="1" applyFill="1" applyAlignment="1">
      <alignment wrapText="1"/>
    </xf>
    <xf numFmtId="4" fontId="23"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4" fontId="14" fillId="0" borderId="0" xfId="0" applyNumberFormat="1" applyFont="1" applyFill="1" applyAlignment="1">
      <alignment horizontal="right" wrapText="1"/>
    </xf>
    <xf numFmtId="4" fontId="14" fillId="0" borderId="0" xfId="0" applyNumberFormat="1" applyFont="1" applyFill="1" applyBorder="1" applyAlignment="1">
      <alignment horizontal="right" wrapText="1"/>
    </xf>
    <xf numFmtId="4" fontId="4" fillId="0" borderId="0" xfId="0" applyNumberFormat="1" applyFont="1" applyFill="1" applyAlignment="1">
      <alignment horizontal="right"/>
    </xf>
    <xf numFmtId="4" fontId="18" fillId="0" borderId="0" xfId="0" applyNumberFormat="1" applyFont="1" applyFill="1" applyBorder="1" applyAlignment="1" applyProtection="1">
      <alignment horizontal="center" vertical="center"/>
      <protection locked="0"/>
    </xf>
    <xf numFmtId="4" fontId="4" fillId="35" borderId="0" xfId="0" applyNumberFormat="1" applyFont="1" applyFill="1" applyBorder="1" applyAlignment="1">
      <alignment horizontal="right" wrapText="1"/>
    </xf>
    <xf numFmtId="4" fontId="2" fillId="35" borderId="0" xfId="0" applyNumberFormat="1" applyFont="1" applyFill="1" applyBorder="1" applyAlignment="1">
      <alignment horizontal="right" wrapText="1"/>
    </xf>
    <xf numFmtId="164" fontId="4" fillId="0" borderId="0" xfId="0" applyNumberFormat="1" applyFont="1" applyFill="1" applyBorder="1" applyAlignment="1">
      <alignment/>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xf>
    <xf numFmtId="4" fontId="4" fillId="0" borderId="10"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0" fillId="0" borderId="0" xfId="0" applyNumberFormat="1" applyFont="1" applyFill="1" applyAlignment="1">
      <alignment horizontal="center"/>
    </xf>
    <xf numFmtId="164" fontId="4" fillId="0" borderId="0" xfId="0" applyNumberFormat="1" applyFont="1" applyFill="1" applyBorder="1" applyAlignment="1">
      <alignment/>
    </xf>
    <xf numFmtId="164" fontId="9" fillId="0" borderId="0" xfId="0" applyNumberFormat="1" applyFont="1" applyFill="1" applyBorder="1" applyAlignment="1">
      <alignment horizontal="center"/>
    </xf>
    <xf numFmtId="3" fontId="19" fillId="0" borderId="0" xfId="0" applyNumberFormat="1" applyFont="1" applyFill="1" applyBorder="1" applyAlignment="1">
      <alignment horizontal="left" wrapText="1"/>
    </xf>
    <xf numFmtId="3" fontId="24" fillId="0" borderId="11" xfId="0" applyNumberFormat="1" applyFont="1" applyFill="1" applyBorder="1" applyAlignment="1">
      <alignment/>
    </xf>
    <xf numFmtId="3" fontId="19" fillId="0" borderId="10" xfId="0" applyNumberFormat="1" applyFont="1" applyFill="1" applyBorder="1" applyAlignment="1">
      <alignment horizontal="center" vertical="center" wrapText="1"/>
    </xf>
    <xf numFmtId="3" fontId="9" fillId="0" borderId="0" xfId="0" applyNumberFormat="1" applyFont="1" applyFill="1" applyAlignment="1">
      <alignment horizontal="center"/>
    </xf>
    <xf numFmtId="3" fontId="19" fillId="0" borderId="0" xfId="0" applyNumberFormat="1" applyFont="1" applyFill="1" applyAlignment="1">
      <alignment horizontal="center"/>
    </xf>
    <xf numFmtId="4" fontId="18" fillId="0" borderId="0" xfId="0" applyNumberFormat="1" applyFont="1" applyFill="1" applyAlignment="1">
      <alignment horizontal="right"/>
    </xf>
    <xf numFmtId="4" fontId="22" fillId="0" borderId="0" xfId="0" applyNumberFormat="1" applyFont="1" applyFill="1" applyAlignment="1">
      <alignment horizontal="right"/>
    </xf>
    <xf numFmtId="4" fontId="18"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 fontId="18" fillId="0" borderId="0" xfId="0" applyNumberFormat="1" applyFont="1" applyFill="1" applyBorder="1" applyAlignment="1">
      <alignment horizontal="right"/>
    </xf>
    <xf numFmtId="4" fontId="21" fillId="0" borderId="0" xfId="0" applyNumberFormat="1" applyFont="1" applyFill="1" applyBorder="1" applyAlignment="1">
      <alignment horizontal="right"/>
    </xf>
    <xf numFmtId="164" fontId="4" fillId="0" borderId="0" xfId="0" applyNumberFormat="1" applyFont="1" applyFill="1" applyAlignment="1">
      <alignment/>
    </xf>
    <xf numFmtId="164" fontId="4" fillId="0" borderId="10" xfId="0" applyNumberFormat="1" applyFont="1" applyFill="1" applyBorder="1" applyAlignment="1">
      <alignment vertical="center" wrapText="1"/>
    </xf>
    <xf numFmtId="164" fontId="17" fillId="0" borderId="12" xfId="0" applyNumberFormat="1" applyFont="1" applyFill="1" applyBorder="1" applyAlignment="1">
      <alignment vertical="center" wrapText="1"/>
    </xf>
    <xf numFmtId="49" fontId="8" fillId="0" borderId="0" xfId="0" applyNumberFormat="1" applyFont="1" applyFill="1" applyBorder="1" applyAlignment="1">
      <alignment horizontal="center"/>
    </xf>
    <xf numFmtId="4" fontId="11" fillId="0" borderId="0"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4" fontId="9" fillId="0" borderId="0" xfId="0" applyNumberFormat="1" applyFont="1" applyFill="1" applyAlignment="1">
      <alignment horizontal="center"/>
    </xf>
    <xf numFmtId="164" fontId="10" fillId="0" borderId="0" xfId="0" applyNumberFormat="1" applyFont="1" applyFill="1" applyAlignment="1">
      <alignment horizontal="center"/>
    </xf>
    <xf numFmtId="164" fontId="11" fillId="0" borderId="0" xfId="0" applyNumberFormat="1" applyFont="1" applyFill="1" applyAlignment="1">
      <alignment horizontal="center"/>
    </xf>
    <xf numFmtId="3" fontId="3" fillId="34" borderId="0" xfId="0" applyNumberFormat="1" applyFont="1" applyFill="1" applyBorder="1" applyAlignment="1">
      <alignment horizontal="left" wrapText="1"/>
    </xf>
    <xf numFmtId="3" fontId="12" fillId="0" borderId="0" xfId="0" applyNumberFormat="1" applyFont="1" applyFill="1" applyBorder="1" applyAlignment="1">
      <alignment horizontal="center" wrapText="1"/>
    </xf>
    <xf numFmtId="4" fontId="2" fillId="0" borderId="0" xfId="0" applyNumberFormat="1" applyFont="1" applyFill="1" applyAlignment="1">
      <alignment/>
    </xf>
    <xf numFmtId="0" fontId="12" fillId="0" borderId="0" xfId="0" applyFont="1" applyFill="1" applyBorder="1" applyAlignment="1">
      <alignment horizontal="right" wrapText="1"/>
    </xf>
    <xf numFmtId="3" fontId="12" fillId="0" borderId="0" xfId="0" applyNumberFormat="1" applyFont="1" applyFill="1" applyBorder="1" applyAlignment="1">
      <alignment horizontal="left" wrapText="1"/>
    </xf>
    <xf numFmtId="3" fontId="26" fillId="0" borderId="11" xfId="0" applyNumberFormat="1" applyFont="1" applyFill="1" applyBorder="1" applyAlignment="1">
      <alignment/>
    </xf>
    <xf numFmtId="3" fontId="12" fillId="0" borderId="13" xfId="0" applyNumberFormat="1" applyFont="1" applyFill="1" applyBorder="1" applyAlignment="1">
      <alignment horizontal="center" vertical="center" wrapText="1"/>
    </xf>
    <xf numFmtId="3" fontId="25" fillId="0" borderId="0" xfId="0" applyNumberFormat="1" applyFont="1" applyFill="1" applyAlignment="1">
      <alignment wrapText="1"/>
    </xf>
    <xf numFmtId="3" fontId="12" fillId="0" borderId="0" xfId="0" applyNumberFormat="1" applyFont="1" applyFill="1" applyAlignment="1">
      <alignment wrapText="1"/>
    </xf>
    <xf numFmtId="3" fontId="25" fillId="0" borderId="0" xfId="0" applyNumberFormat="1" applyFont="1" applyFill="1" applyBorder="1" applyAlignment="1">
      <alignment wrapText="1"/>
    </xf>
    <xf numFmtId="3"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4"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25" fillId="0" borderId="0" xfId="0" applyFont="1" applyFill="1" applyBorder="1" applyAlignment="1">
      <alignment horizontal="left" vertical="top" wrapText="1"/>
    </xf>
    <xf numFmtId="3"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0" fontId="12" fillId="0" borderId="0" xfId="0" applyFont="1" applyFill="1" applyAlignment="1">
      <alignment wrapText="1"/>
    </xf>
    <xf numFmtId="3"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25" fillId="0" borderId="0" xfId="0" applyFont="1" applyFill="1" applyAlignment="1">
      <alignment wrapText="1"/>
    </xf>
    <xf numFmtId="49" fontId="11" fillId="0" borderId="0" xfId="0" applyNumberFormat="1" applyFont="1" applyFill="1" applyBorder="1" applyAlignment="1">
      <alignment horizontal="center" wrapText="1"/>
    </xf>
    <xf numFmtId="49"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3" fontId="25" fillId="0" borderId="0" xfId="0" applyNumberFormat="1" applyFont="1" applyFill="1" applyBorder="1" applyAlignment="1">
      <alignment horizontal="left" wrapText="1"/>
    </xf>
    <xf numFmtId="0" fontId="25" fillId="0" borderId="0" xfId="0" applyFont="1" applyFill="1" applyBorder="1" applyAlignment="1">
      <alignment horizontal="left" wrapText="1"/>
    </xf>
    <xf numFmtId="0" fontId="12" fillId="0" borderId="0" xfId="0" applyFont="1" applyFill="1" applyBorder="1" applyAlignment="1">
      <alignment wrapText="1"/>
    </xf>
    <xf numFmtId="164" fontId="8" fillId="0" borderId="0" xfId="0" applyNumberFormat="1" applyFont="1" applyFill="1" applyBorder="1" applyAlignment="1">
      <alignment horizontal="center"/>
    </xf>
    <xf numFmtId="3" fontId="8" fillId="0" borderId="0" xfId="0" applyNumberFormat="1" applyFont="1" applyFill="1" applyAlignment="1">
      <alignment horizontal="center"/>
    </xf>
    <xf numFmtId="49" fontId="3" fillId="0" borderId="0" xfId="0" applyNumberFormat="1" applyFont="1" applyFill="1" applyAlignment="1">
      <alignment horizontal="center"/>
    </xf>
    <xf numFmtId="4" fontId="11" fillId="0" borderId="0" xfId="0" applyNumberFormat="1" applyFont="1" applyFill="1" applyAlignment="1">
      <alignment horizontal="center"/>
    </xf>
    <xf numFmtId="4" fontId="2"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xf>
    <xf numFmtId="4" fontId="8" fillId="0" borderId="0" xfId="0" applyNumberFormat="1" applyFont="1" applyFill="1" applyBorder="1" applyAlignment="1">
      <alignment wrapText="1"/>
    </xf>
    <xf numFmtId="4" fontId="4" fillId="0" borderId="0" xfId="0" applyNumberFormat="1" applyFont="1" applyFill="1" applyAlignment="1">
      <alignment/>
    </xf>
    <xf numFmtId="4" fontId="4" fillId="0" borderId="0" xfId="0" applyNumberFormat="1" applyFont="1" applyFill="1" applyAlignment="1">
      <alignment/>
    </xf>
    <xf numFmtId="4" fontId="5" fillId="0" borderId="0" xfId="0" applyNumberFormat="1" applyFont="1" applyFill="1" applyAlignment="1">
      <alignment/>
    </xf>
    <xf numFmtId="4" fontId="7" fillId="0" borderId="0" xfId="0" applyNumberFormat="1" applyFont="1" applyFill="1" applyBorder="1" applyAlignment="1">
      <alignment horizontal="left" wrapText="1"/>
    </xf>
    <xf numFmtId="4" fontId="19" fillId="0" borderId="0" xfId="0" applyNumberFormat="1" applyFont="1" applyFill="1" applyBorder="1" applyAlignment="1">
      <alignment horizontal="left" wrapText="1"/>
    </xf>
    <xf numFmtId="4" fontId="15" fillId="0" borderId="0" xfId="0" applyNumberFormat="1" applyFont="1" applyFill="1" applyAlignment="1">
      <alignment wrapText="1"/>
    </xf>
    <xf numFmtId="4" fontId="7" fillId="0" borderId="0" xfId="0" applyNumberFormat="1" applyFont="1" applyFill="1" applyBorder="1" applyAlignment="1">
      <alignment horizontal="center"/>
    </xf>
    <xf numFmtId="4" fontId="19" fillId="0" borderId="0" xfId="0" applyNumberFormat="1" applyFont="1" applyFill="1" applyBorder="1" applyAlignment="1">
      <alignment horizontal="center"/>
    </xf>
    <xf numFmtId="4" fontId="5" fillId="0" borderId="0" xfId="0" applyNumberFormat="1" applyFont="1" applyFill="1" applyAlignment="1">
      <alignment horizontal="right"/>
    </xf>
    <xf numFmtId="4" fontId="3" fillId="0" borderId="0" xfId="0" applyNumberFormat="1" applyFont="1" applyFill="1" applyAlignment="1">
      <alignment horizontal="right"/>
    </xf>
    <xf numFmtId="3" fontId="26" fillId="0" borderId="0" xfId="0" applyNumberFormat="1" applyFont="1" applyFill="1" applyBorder="1" applyAlignment="1">
      <alignment/>
    </xf>
    <xf numFmtId="3" fontId="13" fillId="0" borderId="0" xfId="0" applyNumberFormat="1" applyFont="1" applyFill="1" applyBorder="1" applyAlignment="1">
      <alignment/>
    </xf>
    <xf numFmtId="3" fontId="24" fillId="0" borderId="0" xfId="0" applyNumberFormat="1" applyFont="1" applyFill="1" applyBorder="1" applyAlignment="1">
      <alignment/>
    </xf>
    <xf numFmtId="4" fontId="13" fillId="0" borderId="11" xfId="0" applyNumberFormat="1" applyFont="1" applyFill="1" applyBorder="1" applyAlignment="1">
      <alignment horizontal="right"/>
    </xf>
    <xf numFmtId="164" fontId="13" fillId="0" borderId="0" xfId="0" applyNumberFormat="1" applyFont="1" applyFill="1" applyBorder="1" applyAlignment="1">
      <alignment horizontal="right"/>
    </xf>
    <xf numFmtId="4" fontId="4" fillId="0" borderId="14"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xf>
    <xf numFmtId="4" fontId="18" fillId="0" borderId="14" xfId="0" applyNumberFormat="1" applyFont="1" applyFill="1" applyBorder="1" applyAlignment="1">
      <alignment horizontal="center"/>
    </xf>
    <xf numFmtId="4" fontId="4" fillId="0" borderId="1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xf>
    <xf numFmtId="4" fontId="18" fillId="0" borderId="15" xfId="0" applyNumberFormat="1" applyFont="1" applyFill="1" applyBorder="1" applyAlignment="1">
      <alignment horizontal="center"/>
    </xf>
    <xf numFmtId="4" fontId="17" fillId="0" borderId="16" xfId="0" applyNumberFormat="1" applyFont="1" applyFill="1" applyBorder="1" applyAlignment="1">
      <alignment horizontal="center" vertical="center" wrapText="1"/>
    </xf>
    <xf numFmtId="4" fontId="3" fillId="0" borderId="0" xfId="0" applyNumberFormat="1" applyFont="1" applyFill="1" applyAlignment="1">
      <alignment/>
    </xf>
    <xf numFmtId="4" fontId="0" fillId="0" borderId="0" xfId="0" applyNumberFormat="1" applyFont="1" applyFill="1" applyAlignment="1">
      <alignment vertical="top" wrapText="1"/>
    </xf>
    <xf numFmtId="4" fontId="26" fillId="0" borderId="0" xfId="52" applyNumberFormat="1" applyFont="1" applyFill="1" applyAlignment="1">
      <alignment horizontal="right"/>
      <protection/>
    </xf>
    <xf numFmtId="164" fontId="23" fillId="0" borderId="0" xfId="52" applyNumberFormat="1" applyFont="1" applyFill="1" applyAlignment="1">
      <alignment horizontal="right"/>
      <protection/>
    </xf>
    <xf numFmtId="0" fontId="23" fillId="0" borderId="0" xfId="52" applyFont="1" applyFill="1" applyAlignment="1">
      <alignment/>
      <protection/>
    </xf>
    <xf numFmtId="0" fontId="15" fillId="0" borderId="0" xfId="52" applyFont="1" applyFill="1">
      <alignment/>
      <protection/>
    </xf>
    <xf numFmtId="0" fontId="12" fillId="32" borderId="0" xfId="0" applyFont="1" applyFill="1" applyBorder="1" applyAlignment="1">
      <alignment horizontal="left" vertical="center" wrapText="1"/>
    </xf>
    <xf numFmtId="3" fontId="12" fillId="32" borderId="0" xfId="0" applyNumberFormat="1" applyFont="1" applyFill="1" applyBorder="1" applyAlignment="1">
      <alignment wrapText="1"/>
    </xf>
    <xf numFmtId="0" fontId="27" fillId="32" borderId="0" xfId="0" applyFont="1" applyFill="1" applyBorder="1" applyAlignment="1">
      <alignment horizontal="left" vertical="center" wrapText="1"/>
    </xf>
    <xf numFmtId="4" fontId="13" fillId="0" borderId="17" xfId="0" applyNumberFormat="1" applyFont="1" applyFill="1" applyBorder="1" applyAlignment="1">
      <alignment horizontal="right"/>
    </xf>
    <xf numFmtId="3" fontId="18" fillId="0" borderId="0" xfId="0" applyNumberFormat="1" applyFont="1" applyFill="1" applyBorder="1" applyAlignment="1" applyProtection="1">
      <alignment horizontal="center" vertical="center" wrapText="1"/>
      <protection locked="0"/>
    </xf>
    <xf numFmtId="3" fontId="28"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4" fillId="0" borderId="0" xfId="0" applyFont="1" applyFill="1" applyAlignment="1">
      <alignment horizontal="right" wrapText="1"/>
    </xf>
    <xf numFmtId="3" fontId="14" fillId="0" borderId="0" xfId="0" applyNumberFormat="1" applyFont="1" applyFill="1" applyBorder="1" applyAlignment="1">
      <alignment horizontal="right" wrapText="1"/>
    </xf>
    <xf numFmtId="164" fontId="13" fillId="0" borderId="11" xfId="0" applyNumberFormat="1" applyFont="1" applyFill="1" applyBorder="1" applyAlignment="1">
      <alignment horizontal="right"/>
    </xf>
    <xf numFmtId="4" fontId="7" fillId="0" borderId="0" xfId="0" applyNumberFormat="1" applyFont="1" applyFill="1" applyBorder="1" applyAlignment="1">
      <alignment horizontal="right" wrapText="1"/>
    </xf>
    <xf numFmtId="4" fontId="4"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4" fontId="0" fillId="0" borderId="18"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0" fontId="0" fillId="0" borderId="15" xfId="0" applyFont="1" applyFill="1" applyBorder="1" applyAlignment="1">
      <alignment horizontal="center" vertical="center"/>
    </xf>
    <xf numFmtId="3" fontId="5"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4" fontId="13" fillId="0" borderId="0" xfId="0" applyNumberFormat="1" applyFont="1"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33"/>
  <sheetViews>
    <sheetView view="pageBreakPreview" zoomScale="75" zoomScaleSheetLayoutView="75" zoomScalePageLayoutView="0" workbookViewId="0" topLeftCell="A1">
      <selection activeCell="G16" sqref="G16"/>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6" width="19.375" style="98" customWidth="1"/>
    <col min="7" max="7" width="21.625" style="98" customWidth="1"/>
    <col min="8" max="10" width="14.875" style="71" hidden="1" customWidth="1"/>
    <col min="11" max="11" width="16.125" style="65" hidden="1" customWidth="1"/>
    <col min="12" max="12" width="8.625" style="56" hidden="1" customWidth="1"/>
    <col min="13" max="13" width="12.125" style="92" hidden="1" customWidth="1"/>
    <col min="14" max="17" width="9.125" style="42" customWidth="1"/>
    <col min="18" max="18" width="0.12890625" style="42" customWidth="1"/>
    <col min="19" max="27" width="9.125" style="42" customWidth="1"/>
    <col min="28" max="16384" width="9.125" style="1" customWidth="1"/>
  </cols>
  <sheetData>
    <row r="1" spans="1:10" ht="14.25" customHeight="1">
      <c r="A1" s="111"/>
      <c r="B1" s="34"/>
      <c r="C1" s="34"/>
      <c r="D1" s="37"/>
      <c r="E1" s="87"/>
      <c r="F1" s="189" t="s">
        <v>325</v>
      </c>
      <c r="G1" s="189"/>
      <c r="H1" s="68"/>
      <c r="I1" s="68"/>
      <c r="J1" s="68"/>
    </row>
    <row r="2" spans="1:27" s="38" customFormat="1" ht="15" customHeight="1">
      <c r="A2" s="110"/>
      <c r="B2" s="40"/>
      <c r="C2" s="40"/>
      <c r="D2" s="190" t="s">
        <v>346</v>
      </c>
      <c r="E2" s="190"/>
      <c r="F2" s="190"/>
      <c r="G2" s="190"/>
      <c r="H2" s="69"/>
      <c r="I2" s="69"/>
      <c r="J2" s="69"/>
      <c r="K2" s="66"/>
      <c r="L2" s="39"/>
      <c r="M2" s="93"/>
      <c r="N2" s="46"/>
      <c r="O2" s="46"/>
      <c r="P2" s="46"/>
      <c r="Q2" s="46"/>
      <c r="R2" s="46"/>
      <c r="S2" s="46"/>
      <c r="T2" s="46"/>
      <c r="U2" s="46"/>
      <c r="V2" s="46"/>
      <c r="W2" s="46"/>
      <c r="X2" s="46"/>
      <c r="Y2" s="46"/>
      <c r="Z2" s="46"/>
      <c r="AA2" s="46"/>
    </row>
    <row r="3" spans="1:27" s="38" customFormat="1" ht="41.25" customHeight="1">
      <c r="A3" s="110"/>
      <c r="B3" s="40"/>
      <c r="C3" s="40"/>
      <c r="D3" s="191" t="s">
        <v>307</v>
      </c>
      <c r="E3" s="191"/>
      <c r="F3" s="191"/>
      <c r="G3" s="191"/>
      <c r="H3" s="70"/>
      <c r="I3" s="70"/>
      <c r="J3" s="70"/>
      <c r="K3" s="67"/>
      <c r="L3" s="39"/>
      <c r="M3" s="93"/>
      <c r="N3" s="46"/>
      <c r="O3" s="46"/>
      <c r="P3" s="46"/>
      <c r="Q3" s="46"/>
      <c r="R3" s="46"/>
      <c r="S3" s="46"/>
      <c r="T3" s="46"/>
      <c r="U3" s="46"/>
      <c r="V3" s="46"/>
      <c r="W3" s="46"/>
      <c r="X3" s="46"/>
      <c r="Y3" s="46"/>
      <c r="Z3" s="46"/>
      <c r="AA3" s="46"/>
    </row>
    <row r="4" spans="1:27" s="38" customFormat="1" ht="18.75" customHeight="1">
      <c r="A4" s="110"/>
      <c r="B4" s="40"/>
      <c r="C4" s="40"/>
      <c r="D4" s="188" t="s">
        <v>347</v>
      </c>
      <c r="E4" s="188"/>
      <c r="F4" s="188"/>
      <c r="G4" s="188"/>
      <c r="H4" s="70"/>
      <c r="I4" s="70"/>
      <c r="J4" s="70"/>
      <c r="K4" s="67"/>
      <c r="L4" s="39"/>
      <c r="M4" s="93"/>
      <c r="N4" s="46"/>
      <c r="O4" s="46"/>
      <c r="P4" s="46"/>
      <c r="Q4" s="46"/>
      <c r="R4" s="46"/>
      <c r="S4" s="46"/>
      <c r="T4" s="46"/>
      <c r="U4" s="46"/>
      <c r="V4" s="46"/>
      <c r="W4" s="46"/>
      <c r="X4" s="46"/>
      <c r="Y4" s="46"/>
      <c r="Z4" s="46"/>
      <c r="AA4" s="46"/>
    </row>
    <row r="5" spans="1:27" s="4" customFormat="1" ht="12.75" customHeight="1">
      <c r="A5" s="108"/>
      <c r="B5" s="31"/>
      <c r="C5" s="31"/>
      <c r="D5" s="31"/>
      <c r="E5" s="54"/>
      <c r="F5" s="85"/>
      <c r="G5" s="98"/>
      <c r="H5" s="71"/>
      <c r="I5" s="71"/>
      <c r="J5" s="71"/>
      <c r="K5" s="65"/>
      <c r="L5" s="56"/>
      <c r="M5" s="92"/>
      <c r="N5" s="36"/>
      <c r="O5" s="36"/>
      <c r="P5" s="36"/>
      <c r="Q5" s="36"/>
      <c r="R5" s="36"/>
      <c r="S5" s="36"/>
      <c r="T5" s="36"/>
      <c r="U5" s="36"/>
      <c r="V5" s="36"/>
      <c r="W5" s="36"/>
      <c r="X5" s="36"/>
      <c r="Y5" s="36"/>
      <c r="Z5" s="36"/>
      <c r="AA5" s="36"/>
    </row>
    <row r="6" spans="1:27" s="2" customFormat="1" ht="29.25" customHeight="1">
      <c r="A6" s="187" t="s">
        <v>306</v>
      </c>
      <c r="B6" s="187"/>
      <c r="C6" s="187"/>
      <c r="D6" s="187"/>
      <c r="E6" s="187"/>
      <c r="F6" s="187"/>
      <c r="G6" s="187"/>
      <c r="H6" s="72"/>
      <c r="I6" s="72"/>
      <c r="J6" s="72"/>
      <c r="K6" s="65"/>
      <c r="L6" s="57"/>
      <c r="M6" s="92"/>
      <c r="N6" s="41"/>
      <c r="O6" s="41"/>
      <c r="P6" s="41"/>
      <c r="Q6" s="41"/>
      <c r="R6" s="41"/>
      <c r="S6" s="41"/>
      <c r="T6" s="41"/>
      <c r="U6" s="41"/>
      <c r="V6" s="41"/>
      <c r="W6" s="41"/>
      <c r="X6" s="41"/>
      <c r="Y6" s="41"/>
      <c r="Z6" s="41"/>
      <c r="AA6" s="41"/>
    </row>
    <row r="7" spans="1:27" s="2" customFormat="1" ht="29.25" customHeight="1">
      <c r="A7" s="187"/>
      <c r="B7" s="187"/>
      <c r="C7" s="187"/>
      <c r="D7" s="187"/>
      <c r="E7" s="187"/>
      <c r="F7" s="187"/>
      <c r="G7" s="187"/>
      <c r="H7" s="71"/>
      <c r="I7" s="71"/>
      <c r="J7" s="71"/>
      <c r="K7" s="65"/>
      <c r="L7" s="57"/>
      <c r="M7" s="92"/>
      <c r="N7" s="41"/>
      <c r="O7" s="41"/>
      <c r="P7" s="41"/>
      <c r="Q7" s="41"/>
      <c r="R7" s="41"/>
      <c r="S7" s="41"/>
      <c r="T7" s="41"/>
      <c r="U7" s="41"/>
      <c r="V7" s="41"/>
      <c r="W7" s="41"/>
      <c r="X7" s="41"/>
      <c r="Y7" s="41"/>
      <c r="Z7" s="41"/>
      <c r="AA7" s="41"/>
    </row>
    <row r="8" spans="1:27" s="2" customFormat="1" ht="29.25" customHeight="1">
      <c r="A8" s="187"/>
      <c r="B8" s="187"/>
      <c r="C8" s="187"/>
      <c r="D8" s="187"/>
      <c r="E8" s="187"/>
      <c r="F8" s="187"/>
      <c r="G8" s="187"/>
      <c r="H8" s="71"/>
      <c r="I8" s="71"/>
      <c r="J8" s="71"/>
      <c r="K8" s="65"/>
      <c r="L8" s="57"/>
      <c r="M8" s="92"/>
      <c r="N8" s="41"/>
      <c r="O8" s="41"/>
      <c r="P8" s="41"/>
      <c r="Q8" s="41"/>
      <c r="R8" s="41"/>
      <c r="S8" s="41"/>
      <c r="T8" s="41"/>
      <c r="U8" s="41"/>
      <c r="V8" s="41"/>
      <c r="W8" s="41"/>
      <c r="X8" s="41"/>
      <c r="Y8" s="41"/>
      <c r="Z8" s="41"/>
      <c r="AA8" s="41"/>
    </row>
    <row r="9" spans="1:27" s="2" customFormat="1" ht="24.75" customHeight="1" thickBot="1">
      <c r="A9" s="112"/>
      <c r="B9" s="63"/>
      <c r="C9" s="63"/>
      <c r="D9" s="63"/>
      <c r="E9" s="88"/>
      <c r="F9" s="192" t="s">
        <v>308</v>
      </c>
      <c r="G9" s="192"/>
      <c r="H9" s="186" t="s">
        <v>113</v>
      </c>
      <c r="I9" s="186"/>
      <c r="J9" s="186" t="s">
        <v>114</v>
      </c>
      <c r="K9" s="186"/>
      <c r="L9" s="57"/>
      <c r="M9" s="92"/>
      <c r="N9" s="41"/>
      <c r="O9" s="41"/>
      <c r="P9" s="41"/>
      <c r="Q9" s="41"/>
      <c r="R9" s="41"/>
      <c r="S9" s="41"/>
      <c r="T9" s="41"/>
      <c r="U9" s="41"/>
      <c r="V9" s="41"/>
      <c r="W9" s="41"/>
      <c r="X9" s="41"/>
      <c r="Y9" s="41"/>
      <c r="Z9" s="41"/>
      <c r="AA9" s="41"/>
    </row>
    <row r="10" spans="1:27" s="3" customFormat="1" ht="70.5" customHeight="1" thickBot="1">
      <c r="A10" s="113" t="s">
        <v>57</v>
      </c>
      <c r="B10" s="32" t="s">
        <v>58</v>
      </c>
      <c r="C10" s="33" t="s">
        <v>59</v>
      </c>
      <c r="D10" s="33" t="s">
        <v>60</v>
      </c>
      <c r="E10" s="89" t="s">
        <v>78</v>
      </c>
      <c r="F10" s="99" t="s">
        <v>56</v>
      </c>
      <c r="G10" s="100" t="s">
        <v>93</v>
      </c>
      <c r="H10" s="80" t="s">
        <v>56</v>
      </c>
      <c r="I10" s="81" t="s">
        <v>93</v>
      </c>
      <c r="J10" s="80" t="s">
        <v>56</v>
      </c>
      <c r="K10" s="81" t="s">
        <v>93</v>
      </c>
      <c r="L10" s="35"/>
      <c r="M10" s="92"/>
      <c r="N10" s="35"/>
      <c r="O10" s="35"/>
      <c r="P10" s="35"/>
      <c r="Q10" s="35"/>
      <c r="R10" s="35"/>
      <c r="S10" s="35"/>
      <c r="T10" s="35"/>
      <c r="U10" s="35"/>
      <c r="V10" s="35"/>
      <c r="W10" s="35"/>
      <c r="X10" s="35"/>
      <c r="Y10" s="35"/>
      <c r="Z10" s="35"/>
      <c r="AA10" s="35"/>
    </row>
    <row r="11" spans="1:27" s="7" customFormat="1" ht="20.25" customHeight="1">
      <c r="A11" s="116" t="s">
        <v>61</v>
      </c>
      <c r="B11" s="117" t="s">
        <v>62</v>
      </c>
      <c r="C11" s="118"/>
      <c r="D11" s="119"/>
      <c r="E11" s="106"/>
      <c r="F11" s="145">
        <f>F12+F17+F26+F47+F52</f>
        <v>58939584.010000005</v>
      </c>
      <c r="G11" s="145">
        <f>G12+G17+G26+G47+G52</f>
        <v>178620</v>
      </c>
      <c r="H11" s="82" t="e">
        <f>H12+H17+H26+H39+#REF!</f>
        <v>#REF!</v>
      </c>
      <c r="I11" s="82" t="e">
        <f>I12+I17+I26+I39+#REF!</f>
        <v>#REF!</v>
      </c>
      <c r="J11" s="82" t="e">
        <f>J12+J17+J26+J39+#REF!</f>
        <v>#REF!</v>
      </c>
      <c r="K11" s="82" t="e">
        <f>K12+K17+K26+K39+#REF!</f>
        <v>#REF!</v>
      </c>
      <c r="L11" s="49"/>
      <c r="M11" s="94"/>
      <c r="N11" s="22"/>
      <c r="O11" s="22"/>
      <c r="P11" s="43"/>
      <c r="Q11" s="43"/>
      <c r="R11" s="43"/>
      <c r="S11" s="43"/>
      <c r="T11" s="43"/>
      <c r="U11" s="43"/>
      <c r="V11" s="43"/>
      <c r="W11" s="43"/>
      <c r="X11" s="43"/>
      <c r="Y11" s="43"/>
      <c r="Z11" s="43"/>
      <c r="AA11" s="43"/>
    </row>
    <row r="12" spans="1:27" s="15" customFormat="1" ht="32.25" customHeight="1">
      <c r="A12" s="120" t="s">
        <v>92</v>
      </c>
      <c r="B12" s="29" t="s">
        <v>62</v>
      </c>
      <c r="C12" s="23" t="s">
        <v>63</v>
      </c>
      <c r="D12" s="23"/>
      <c r="E12" s="23"/>
      <c r="F12" s="146">
        <f>F13</f>
        <v>1921400</v>
      </c>
      <c r="G12" s="146">
        <f aca="true" t="shared" si="0" ref="F12:G14">G13</f>
        <v>0</v>
      </c>
      <c r="H12" s="27" t="e">
        <f aca="true" t="shared" si="1" ref="H12:K14">H13</f>
        <v>#REF!</v>
      </c>
      <c r="I12" s="27" t="e">
        <f t="shared" si="1"/>
        <v>#REF!</v>
      </c>
      <c r="J12" s="27" t="e">
        <f t="shared" si="1"/>
        <v>#REF!</v>
      </c>
      <c r="K12" s="27" t="e">
        <f t="shared" si="1"/>
        <v>#REF!</v>
      </c>
      <c r="L12" s="58"/>
      <c r="M12" s="95"/>
      <c r="N12" s="24"/>
      <c r="O12" s="24"/>
      <c r="P12" s="44"/>
      <c r="Q12" s="44"/>
      <c r="R12" s="44"/>
      <c r="S12" s="44"/>
      <c r="T12" s="44"/>
      <c r="U12" s="44"/>
      <c r="V12" s="44"/>
      <c r="W12" s="44"/>
      <c r="X12" s="44"/>
      <c r="Y12" s="44"/>
      <c r="Z12" s="44"/>
      <c r="AA12" s="44"/>
    </row>
    <row r="13" spans="1:27" s="15" customFormat="1" ht="20.25" customHeight="1">
      <c r="A13" s="185" t="s">
        <v>327</v>
      </c>
      <c r="B13" s="29" t="s">
        <v>62</v>
      </c>
      <c r="C13" s="23" t="s">
        <v>63</v>
      </c>
      <c r="D13" s="23" t="s">
        <v>332</v>
      </c>
      <c r="E13" s="23"/>
      <c r="F13" s="146">
        <f>F14</f>
        <v>1921400</v>
      </c>
      <c r="G13" s="146">
        <f t="shared" si="0"/>
        <v>0</v>
      </c>
      <c r="H13" s="27" t="e">
        <f t="shared" si="1"/>
        <v>#REF!</v>
      </c>
      <c r="I13" s="27" t="e">
        <f t="shared" si="1"/>
        <v>#REF!</v>
      </c>
      <c r="J13" s="27" t="e">
        <f t="shared" si="1"/>
        <v>#REF!</v>
      </c>
      <c r="K13" s="27" t="e">
        <f t="shared" si="1"/>
        <v>#REF!</v>
      </c>
      <c r="L13" s="58"/>
      <c r="M13" s="95"/>
      <c r="N13" s="24"/>
      <c r="O13" s="24"/>
      <c r="P13" s="44"/>
      <c r="Q13" s="44"/>
      <c r="R13" s="44"/>
      <c r="S13" s="44"/>
      <c r="T13" s="44"/>
      <c r="U13" s="44"/>
      <c r="V13" s="44"/>
      <c r="W13" s="44"/>
      <c r="X13" s="44"/>
      <c r="Y13" s="44"/>
      <c r="Z13" s="44"/>
      <c r="AA13" s="44"/>
    </row>
    <row r="14" spans="1:27" s="15" customFormat="1" ht="20.25" customHeight="1">
      <c r="A14" s="185" t="s">
        <v>328</v>
      </c>
      <c r="B14" s="29" t="s">
        <v>62</v>
      </c>
      <c r="C14" s="23" t="s">
        <v>63</v>
      </c>
      <c r="D14" s="23" t="s">
        <v>333</v>
      </c>
      <c r="E14" s="23"/>
      <c r="F14" s="146">
        <f t="shared" si="0"/>
        <v>1921400</v>
      </c>
      <c r="G14" s="146">
        <f t="shared" si="0"/>
        <v>0</v>
      </c>
      <c r="H14" s="27" t="e">
        <f t="shared" si="1"/>
        <v>#REF!</v>
      </c>
      <c r="I14" s="27" t="e">
        <f t="shared" si="1"/>
        <v>#REF!</v>
      </c>
      <c r="J14" s="27" t="e">
        <f t="shared" si="1"/>
        <v>#REF!</v>
      </c>
      <c r="K14" s="27" t="e">
        <f t="shared" si="1"/>
        <v>#REF!</v>
      </c>
      <c r="L14" s="58"/>
      <c r="M14" s="95"/>
      <c r="N14" s="24"/>
      <c r="O14" s="24"/>
      <c r="P14" s="44"/>
      <c r="Q14" s="44"/>
      <c r="R14" s="44"/>
      <c r="S14" s="44"/>
      <c r="T14" s="44"/>
      <c r="U14" s="44"/>
      <c r="V14" s="44"/>
      <c r="W14" s="44"/>
      <c r="X14" s="44"/>
      <c r="Y14" s="44"/>
      <c r="Z14" s="44"/>
      <c r="AA14" s="44"/>
    </row>
    <row r="15" spans="1:27" s="15" customFormat="1" ht="31.5" customHeight="1">
      <c r="A15" s="183" t="s">
        <v>127</v>
      </c>
      <c r="B15" s="29" t="s">
        <v>62</v>
      </c>
      <c r="C15" s="23" t="s">
        <v>63</v>
      </c>
      <c r="D15" s="23" t="s">
        <v>334</v>
      </c>
      <c r="E15" s="23"/>
      <c r="F15" s="146">
        <f aca="true" t="shared" si="2" ref="F15:K15">F16</f>
        <v>1921400</v>
      </c>
      <c r="G15" s="146">
        <f t="shared" si="2"/>
        <v>0</v>
      </c>
      <c r="H15" s="27" t="e">
        <f t="shared" si="2"/>
        <v>#REF!</v>
      </c>
      <c r="I15" s="27" t="e">
        <f t="shared" si="2"/>
        <v>#REF!</v>
      </c>
      <c r="J15" s="27" t="e">
        <f t="shared" si="2"/>
        <v>#REF!</v>
      </c>
      <c r="K15" s="27" t="e">
        <f t="shared" si="2"/>
        <v>#REF!</v>
      </c>
      <c r="L15" s="58"/>
      <c r="M15" s="95"/>
      <c r="N15" s="24"/>
      <c r="O15" s="24"/>
      <c r="P15" s="44"/>
      <c r="Q15" s="44"/>
      <c r="R15" s="44"/>
      <c r="S15" s="44"/>
      <c r="T15" s="44"/>
      <c r="U15" s="44"/>
      <c r="V15" s="44"/>
      <c r="W15" s="44"/>
      <c r="X15" s="44"/>
      <c r="Y15" s="44"/>
      <c r="Z15" s="44"/>
      <c r="AA15" s="44"/>
    </row>
    <row r="16" spans="1:27" s="15" customFormat="1" ht="51" customHeight="1">
      <c r="A16" s="184" t="s">
        <v>106</v>
      </c>
      <c r="B16" s="29" t="s">
        <v>62</v>
      </c>
      <c r="C16" s="23" t="s">
        <v>63</v>
      </c>
      <c r="D16" s="23" t="s">
        <v>334</v>
      </c>
      <c r="E16" s="23" t="s">
        <v>102</v>
      </c>
      <c r="F16" s="146">
        <f>2089697.46-168297.46</f>
        <v>1921400</v>
      </c>
      <c r="G16" s="146">
        <v>0</v>
      </c>
      <c r="H16" s="27" t="e">
        <f>#REF!</f>
        <v>#REF!</v>
      </c>
      <c r="I16" s="27" t="e">
        <f>#REF!</f>
        <v>#REF!</v>
      </c>
      <c r="J16" s="27" t="e">
        <f>#REF!</f>
        <v>#REF!</v>
      </c>
      <c r="K16" s="27" t="e">
        <f>#REF!</f>
        <v>#REF!</v>
      </c>
      <c r="L16" s="58"/>
      <c r="M16" s="95"/>
      <c r="N16" s="24"/>
      <c r="O16" s="24"/>
      <c r="P16" s="44"/>
      <c r="Q16" s="44"/>
      <c r="R16" s="44"/>
      <c r="S16" s="44"/>
      <c r="T16" s="44"/>
      <c r="U16" s="44"/>
      <c r="V16" s="44"/>
      <c r="W16" s="44"/>
      <c r="X16" s="44"/>
      <c r="Y16" s="44"/>
      <c r="Z16" s="44"/>
      <c r="AA16" s="44"/>
    </row>
    <row r="17" spans="1:27" s="15" customFormat="1" ht="48" customHeight="1">
      <c r="A17" s="184" t="s">
        <v>84</v>
      </c>
      <c r="B17" s="28" t="s">
        <v>62</v>
      </c>
      <c r="C17" s="28" t="s">
        <v>64</v>
      </c>
      <c r="D17" s="28"/>
      <c r="E17" s="28"/>
      <c r="F17" s="146">
        <f aca="true" t="shared" si="3" ref="F17:K17">F18</f>
        <v>3574629.14</v>
      </c>
      <c r="G17" s="146">
        <f t="shared" si="3"/>
        <v>0</v>
      </c>
      <c r="H17" s="27" t="e">
        <f t="shared" si="3"/>
        <v>#REF!</v>
      </c>
      <c r="I17" s="27" t="e">
        <f t="shared" si="3"/>
        <v>#REF!</v>
      </c>
      <c r="J17" s="27" t="e">
        <f t="shared" si="3"/>
        <v>#REF!</v>
      </c>
      <c r="K17" s="27" t="e">
        <f t="shared" si="3"/>
        <v>#REF!</v>
      </c>
      <c r="L17" s="58"/>
      <c r="M17" s="95"/>
      <c r="N17" s="24"/>
      <c r="O17" s="24"/>
      <c r="P17" s="44"/>
      <c r="Q17" s="44"/>
      <c r="R17" s="44"/>
      <c r="S17" s="44"/>
      <c r="T17" s="44"/>
      <c r="U17" s="44"/>
      <c r="V17" s="44"/>
      <c r="W17" s="44"/>
      <c r="X17" s="44"/>
      <c r="Y17" s="44"/>
      <c r="Z17" s="44"/>
      <c r="AA17" s="44"/>
    </row>
    <row r="18" spans="1:27" s="15" customFormat="1" ht="20.25" customHeight="1">
      <c r="A18" s="185" t="s">
        <v>327</v>
      </c>
      <c r="B18" s="29" t="s">
        <v>62</v>
      </c>
      <c r="C18" s="23" t="s">
        <v>64</v>
      </c>
      <c r="D18" s="23" t="s">
        <v>332</v>
      </c>
      <c r="E18" s="23"/>
      <c r="F18" s="146">
        <f>F19</f>
        <v>3574629.14</v>
      </c>
      <c r="G18" s="146">
        <f>G19</f>
        <v>0</v>
      </c>
      <c r="H18" s="27" t="e">
        <f>H19+#REF!</f>
        <v>#REF!</v>
      </c>
      <c r="I18" s="27" t="e">
        <f>I19+#REF!</f>
        <v>#REF!</v>
      </c>
      <c r="J18" s="27" t="e">
        <f>J19+#REF!</f>
        <v>#REF!</v>
      </c>
      <c r="K18" s="27" t="e">
        <f>K19+#REF!</f>
        <v>#REF!</v>
      </c>
      <c r="L18" s="58"/>
      <c r="M18" s="95"/>
      <c r="N18" s="24"/>
      <c r="O18" s="24"/>
      <c r="P18" s="44"/>
      <c r="Q18" s="44"/>
      <c r="R18" s="44"/>
      <c r="S18" s="44"/>
      <c r="T18" s="44"/>
      <c r="U18" s="44"/>
      <c r="V18" s="44"/>
      <c r="W18" s="44"/>
      <c r="X18" s="44"/>
      <c r="Y18" s="44"/>
      <c r="Z18" s="44"/>
      <c r="AA18" s="44"/>
    </row>
    <row r="19" spans="1:27" s="15" customFormat="1" ht="20.25" customHeight="1">
      <c r="A19" s="185" t="s">
        <v>328</v>
      </c>
      <c r="B19" s="29" t="s">
        <v>62</v>
      </c>
      <c r="C19" s="23" t="s">
        <v>64</v>
      </c>
      <c r="D19" s="23" t="s">
        <v>333</v>
      </c>
      <c r="E19" s="23"/>
      <c r="F19" s="146">
        <f>F20+F22+F24</f>
        <v>3574629.14</v>
      </c>
      <c r="G19" s="146">
        <f>G20</f>
        <v>0</v>
      </c>
      <c r="H19" s="27" t="e">
        <f>H20</f>
        <v>#REF!</v>
      </c>
      <c r="I19" s="27" t="e">
        <f>I20</f>
        <v>#REF!</v>
      </c>
      <c r="J19" s="27" t="e">
        <f>J20</f>
        <v>#REF!</v>
      </c>
      <c r="K19" s="27" t="e">
        <f>K20</f>
        <v>#REF!</v>
      </c>
      <c r="L19" s="58"/>
      <c r="M19" s="95"/>
      <c r="N19" s="24"/>
      <c r="O19" s="24"/>
      <c r="P19" s="44"/>
      <c r="Q19" s="44"/>
      <c r="R19" s="44"/>
      <c r="S19" s="44"/>
      <c r="T19" s="44"/>
      <c r="U19" s="44"/>
      <c r="V19" s="44"/>
      <c r="W19" s="44"/>
      <c r="X19" s="44"/>
      <c r="Y19" s="44"/>
      <c r="Z19" s="44"/>
      <c r="AA19" s="44"/>
    </row>
    <row r="20" spans="1:27" s="15" customFormat="1" ht="31.5" customHeight="1">
      <c r="A20" s="183" t="s">
        <v>131</v>
      </c>
      <c r="B20" s="29" t="s">
        <v>62</v>
      </c>
      <c r="C20" s="23" t="s">
        <v>64</v>
      </c>
      <c r="D20" s="23" t="s">
        <v>335</v>
      </c>
      <c r="E20" s="23"/>
      <c r="F20" s="146">
        <f>F21</f>
        <v>1392200</v>
      </c>
      <c r="G20" s="146">
        <f>G21</f>
        <v>0</v>
      </c>
      <c r="H20" s="27" t="e">
        <f>H21+#REF!</f>
        <v>#REF!</v>
      </c>
      <c r="I20" s="27" t="e">
        <f>I21+#REF!</f>
        <v>#REF!</v>
      </c>
      <c r="J20" s="27" t="e">
        <f>J21+#REF!</f>
        <v>#REF!</v>
      </c>
      <c r="K20" s="27" t="e">
        <f>K21+#REF!</f>
        <v>#REF!</v>
      </c>
      <c r="L20" s="58"/>
      <c r="M20" s="95"/>
      <c r="N20" s="24"/>
      <c r="O20" s="24"/>
      <c r="P20" s="44"/>
      <c r="Q20" s="44"/>
      <c r="R20" s="44"/>
      <c r="S20" s="44"/>
      <c r="T20" s="44"/>
      <c r="U20" s="44"/>
      <c r="V20" s="44"/>
      <c r="W20" s="44"/>
      <c r="X20" s="44"/>
      <c r="Y20" s="44"/>
      <c r="Z20" s="44"/>
      <c r="AA20" s="44"/>
    </row>
    <row r="21" spans="1:27" s="15" customFormat="1" ht="63.75" customHeight="1">
      <c r="A21" s="120" t="s">
        <v>106</v>
      </c>
      <c r="B21" s="29" t="s">
        <v>62</v>
      </c>
      <c r="C21" s="23" t="s">
        <v>64</v>
      </c>
      <c r="D21" s="23" t="s">
        <v>335</v>
      </c>
      <c r="E21" s="23" t="s">
        <v>102</v>
      </c>
      <c r="F21" s="146">
        <f>1542975.74-150775.74</f>
        <v>1392200</v>
      </c>
      <c r="G21" s="146">
        <f>G22</f>
        <v>0</v>
      </c>
      <c r="H21" s="27" t="e">
        <f>H22</f>
        <v>#REF!</v>
      </c>
      <c r="I21" s="27" t="e">
        <f>I22</f>
        <v>#REF!</v>
      </c>
      <c r="J21" s="27" t="e">
        <f>J22</f>
        <v>#REF!</v>
      </c>
      <c r="K21" s="27" t="e">
        <f>K22</f>
        <v>#REF!</v>
      </c>
      <c r="L21" s="58"/>
      <c r="M21" s="95"/>
      <c r="N21" s="24"/>
      <c r="O21" s="24"/>
      <c r="P21" s="44"/>
      <c r="Q21" s="44"/>
      <c r="R21" s="44"/>
      <c r="S21" s="44"/>
      <c r="T21" s="44"/>
      <c r="U21" s="44"/>
      <c r="V21" s="44"/>
      <c r="W21" s="44"/>
      <c r="X21" s="44"/>
      <c r="Y21" s="44"/>
      <c r="Z21" s="44"/>
      <c r="AA21" s="44"/>
    </row>
    <row r="22" spans="1:27" s="15" customFormat="1" ht="31.5" customHeight="1">
      <c r="A22" s="122" t="s">
        <v>133</v>
      </c>
      <c r="B22" s="29" t="s">
        <v>62</v>
      </c>
      <c r="C22" s="23" t="s">
        <v>64</v>
      </c>
      <c r="D22" s="23" t="s">
        <v>336</v>
      </c>
      <c r="E22" s="23"/>
      <c r="F22" s="146">
        <f>F23</f>
        <v>2127199.14</v>
      </c>
      <c r="G22" s="146">
        <f>G23</f>
        <v>0</v>
      </c>
      <c r="H22" s="27" t="e">
        <f>H23+#REF!</f>
        <v>#REF!</v>
      </c>
      <c r="I22" s="27" t="e">
        <f>I23+#REF!</f>
        <v>#REF!</v>
      </c>
      <c r="J22" s="27" t="e">
        <f>J23+#REF!</f>
        <v>#REF!</v>
      </c>
      <c r="K22" s="27" t="e">
        <f>K23+#REF!</f>
        <v>#REF!</v>
      </c>
      <c r="L22" s="58"/>
      <c r="M22" s="95"/>
      <c r="N22" s="24"/>
      <c r="O22" s="24"/>
      <c r="P22" s="44"/>
      <c r="Q22" s="44"/>
      <c r="R22" s="44"/>
      <c r="S22" s="44"/>
      <c r="T22" s="44"/>
      <c r="U22" s="44"/>
      <c r="V22" s="44"/>
      <c r="W22" s="44"/>
      <c r="X22" s="44"/>
      <c r="Y22" s="44"/>
      <c r="Z22" s="44"/>
      <c r="AA22" s="44"/>
    </row>
    <row r="23" spans="1:27" s="7" customFormat="1" ht="63.75" customHeight="1">
      <c r="A23" s="120" t="s">
        <v>106</v>
      </c>
      <c r="B23" s="29" t="s">
        <v>62</v>
      </c>
      <c r="C23" s="23" t="s">
        <v>64</v>
      </c>
      <c r="D23" s="23" t="s">
        <v>336</v>
      </c>
      <c r="E23" s="23" t="s">
        <v>102</v>
      </c>
      <c r="F23" s="146">
        <v>2127199.14</v>
      </c>
      <c r="G23" s="146">
        <v>0</v>
      </c>
      <c r="H23" s="27">
        <f>1634.1+493.5</f>
        <v>2127.6</v>
      </c>
      <c r="I23" s="27"/>
      <c r="J23" s="27">
        <f>493.5+1634.1</f>
        <v>2127.6</v>
      </c>
      <c r="K23" s="55"/>
      <c r="L23" s="49"/>
      <c r="M23" s="94"/>
      <c r="N23" s="22"/>
      <c r="O23" s="22"/>
      <c r="P23" s="43"/>
      <c r="Q23" s="43"/>
      <c r="R23" s="43"/>
      <c r="S23" s="43"/>
      <c r="T23" s="43"/>
      <c r="U23" s="43"/>
      <c r="V23" s="43"/>
      <c r="W23" s="43"/>
      <c r="X23" s="43"/>
      <c r="Y23" s="43"/>
      <c r="Z23" s="43"/>
      <c r="AA23" s="43"/>
    </row>
    <row r="24" spans="1:27" s="7" customFormat="1" ht="31.5" customHeight="1">
      <c r="A24" s="122" t="s">
        <v>211</v>
      </c>
      <c r="B24" s="29" t="s">
        <v>62</v>
      </c>
      <c r="C24" s="23" t="s">
        <v>64</v>
      </c>
      <c r="D24" s="23" t="s">
        <v>337</v>
      </c>
      <c r="E24" s="23"/>
      <c r="F24" s="146">
        <f>F25</f>
        <v>55230</v>
      </c>
      <c r="G24" s="146">
        <v>0</v>
      </c>
      <c r="H24" s="27"/>
      <c r="I24" s="27"/>
      <c r="J24" s="27"/>
      <c r="K24" s="55"/>
      <c r="L24" s="49"/>
      <c r="M24" s="94"/>
      <c r="N24" s="22"/>
      <c r="O24" s="22"/>
      <c r="P24" s="43"/>
      <c r="Q24" s="43"/>
      <c r="R24" s="43"/>
      <c r="S24" s="43"/>
      <c r="T24" s="43"/>
      <c r="U24" s="43"/>
      <c r="V24" s="43"/>
      <c r="W24" s="43"/>
      <c r="X24" s="43"/>
      <c r="Y24" s="43"/>
      <c r="Z24" s="43"/>
      <c r="AA24" s="43"/>
    </row>
    <row r="25" spans="1:27" s="7" customFormat="1" ht="31.5" customHeight="1">
      <c r="A25" s="122" t="s">
        <v>139</v>
      </c>
      <c r="B25" s="29" t="s">
        <v>62</v>
      </c>
      <c r="C25" s="23" t="s">
        <v>64</v>
      </c>
      <c r="D25" s="23" t="s">
        <v>337</v>
      </c>
      <c r="E25" s="23" t="s">
        <v>104</v>
      </c>
      <c r="F25" s="146">
        <v>55230</v>
      </c>
      <c r="G25" s="146">
        <v>0</v>
      </c>
      <c r="H25" s="27"/>
      <c r="I25" s="27"/>
      <c r="J25" s="27"/>
      <c r="K25" s="55"/>
      <c r="L25" s="49"/>
      <c r="M25" s="94"/>
      <c r="N25" s="22"/>
      <c r="O25" s="22"/>
      <c r="P25" s="43"/>
      <c r="Q25" s="43"/>
      <c r="R25" s="43"/>
      <c r="S25" s="43"/>
      <c r="T25" s="43"/>
      <c r="U25" s="43"/>
      <c r="V25" s="43"/>
      <c r="W25" s="43"/>
      <c r="X25" s="43"/>
      <c r="Y25" s="43"/>
      <c r="Z25" s="43"/>
      <c r="AA25" s="43"/>
    </row>
    <row r="26" spans="1:27" s="9" customFormat="1" ht="48" customHeight="1">
      <c r="A26" s="123" t="s">
        <v>83</v>
      </c>
      <c r="B26" s="28" t="s">
        <v>62</v>
      </c>
      <c r="C26" s="28" t="s">
        <v>65</v>
      </c>
      <c r="D26" s="29"/>
      <c r="E26" s="28"/>
      <c r="F26" s="146">
        <f>F27+F33+F39</f>
        <v>33540379.639999997</v>
      </c>
      <c r="G26" s="146">
        <f>G27</f>
        <v>0</v>
      </c>
      <c r="H26" s="27" t="e">
        <f>H27</f>
        <v>#REF!</v>
      </c>
      <c r="I26" s="27" t="e">
        <f>I27</f>
        <v>#REF!</v>
      </c>
      <c r="J26" s="27" t="e">
        <f>J27</f>
        <v>#REF!</v>
      </c>
      <c r="K26" s="78" t="e">
        <f>K27</f>
        <v>#REF!</v>
      </c>
      <c r="L26" s="49"/>
      <c r="M26" s="94"/>
      <c r="N26" s="22"/>
      <c r="O26" s="22"/>
      <c r="P26" s="22"/>
      <c r="Q26" s="22"/>
      <c r="R26" s="22"/>
      <c r="S26" s="22"/>
      <c r="T26" s="22"/>
      <c r="U26" s="22"/>
      <c r="V26" s="22"/>
      <c r="W26" s="22"/>
      <c r="X26" s="22"/>
      <c r="Y26" s="22"/>
      <c r="Z26" s="22"/>
      <c r="AA26" s="22"/>
    </row>
    <row r="27" spans="1:27" s="9" customFormat="1" ht="31.5" customHeight="1">
      <c r="A27" s="124" t="s">
        <v>137</v>
      </c>
      <c r="B27" s="29" t="s">
        <v>62</v>
      </c>
      <c r="C27" s="29" t="s">
        <v>65</v>
      </c>
      <c r="D27" s="29" t="s">
        <v>136</v>
      </c>
      <c r="E27" s="28"/>
      <c r="F27" s="147">
        <f>F28</f>
        <v>7197027.14</v>
      </c>
      <c r="G27" s="147">
        <f>G28+G34</f>
        <v>0</v>
      </c>
      <c r="H27" s="76" t="e">
        <f>H28+H34</f>
        <v>#REF!</v>
      </c>
      <c r="I27" s="76" t="e">
        <f>I28+I34</f>
        <v>#REF!</v>
      </c>
      <c r="J27" s="76" t="e">
        <f>J28+J34</f>
        <v>#REF!</v>
      </c>
      <c r="K27" s="55" t="e">
        <f>K28+K34</f>
        <v>#REF!</v>
      </c>
      <c r="L27" s="49"/>
      <c r="M27" s="94"/>
      <c r="N27" s="22"/>
      <c r="O27" s="22"/>
      <c r="P27" s="22"/>
      <c r="Q27" s="22"/>
      <c r="R27" s="22"/>
      <c r="S27" s="22"/>
      <c r="T27" s="47"/>
      <c r="U27" s="47"/>
      <c r="V27" s="22"/>
      <c r="W27" s="22"/>
      <c r="X27" s="22"/>
      <c r="Y27" s="22"/>
      <c r="Z27" s="22"/>
      <c r="AA27" s="22"/>
    </row>
    <row r="28" spans="1:27" s="9" customFormat="1" ht="63" customHeight="1">
      <c r="A28" s="121" t="s">
        <v>338</v>
      </c>
      <c r="B28" s="29" t="s">
        <v>62</v>
      </c>
      <c r="C28" s="29" t="s">
        <v>65</v>
      </c>
      <c r="D28" s="29" t="s">
        <v>135</v>
      </c>
      <c r="E28" s="23"/>
      <c r="F28" s="147">
        <f>F29+F31</f>
        <v>7197027.14</v>
      </c>
      <c r="G28" s="147">
        <f>G29</f>
        <v>0</v>
      </c>
      <c r="H28" s="76" t="e">
        <f>H29</f>
        <v>#REF!</v>
      </c>
      <c r="I28" s="76" t="e">
        <f>I29</f>
        <v>#REF!</v>
      </c>
      <c r="J28" s="76" t="e">
        <f>J29</f>
        <v>#REF!</v>
      </c>
      <c r="K28" s="55" t="e">
        <f>K29</f>
        <v>#REF!</v>
      </c>
      <c r="L28" s="49"/>
      <c r="M28" s="94"/>
      <c r="N28" s="22"/>
      <c r="O28" s="107"/>
      <c r="P28" s="22"/>
      <c r="Q28" s="22"/>
      <c r="R28" s="22"/>
      <c r="S28" s="22"/>
      <c r="T28" s="47"/>
      <c r="U28" s="47"/>
      <c r="V28" s="22"/>
      <c r="W28" s="22"/>
      <c r="X28" s="22"/>
      <c r="Y28" s="22"/>
      <c r="Z28" s="22"/>
      <c r="AA28" s="22"/>
    </row>
    <row r="29" spans="1:27" s="9" customFormat="1" ht="31.5" customHeight="1">
      <c r="A29" s="122" t="s">
        <v>133</v>
      </c>
      <c r="B29" s="29" t="s">
        <v>62</v>
      </c>
      <c r="C29" s="29" t="s">
        <v>65</v>
      </c>
      <c r="D29" s="29" t="s">
        <v>134</v>
      </c>
      <c r="E29" s="23"/>
      <c r="F29" s="147">
        <f>F30</f>
        <v>7154527.14</v>
      </c>
      <c r="G29" s="147">
        <f>G30+G32</f>
        <v>0</v>
      </c>
      <c r="H29" s="76" t="e">
        <f>H30+H32</f>
        <v>#REF!</v>
      </c>
      <c r="I29" s="76" t="e">
        <f>I30+I32</f>
        <v>#REF!</v>
      </c>
      <c r="J29" s="76" t="e">
        <f>J30+J32</f>
        <v>#REF!</v>
      </c>
      <c r="K29" s="55" t="e">
        <f>K30+K32</f>
        <v>#REF!</v>
      </c>
      <c r="L29" s="49"/>
      <c r="M29" s="94"/>
      <c r="N29" s="22"/>
      <c r="O29" s="22"/>
      <c r="P29" s="22"/>
      <c r="Q29" s="22"/>
      <c r="R29" s="22"/>
      <c r="S29" s="22"/>
      <c r="T29" s="47"/>
      <c r="U29" s="47"/>
      <c r="V29" s="22"/>
      <c r="W29" s="22"/>
      <c r="X29" s="22"/>
      <c r="Y29" s="22"/>
      <c r="Z29" s="22"/>
      <c r="AA29" s="22"/>
    </row>
    <row r="30" spans="1:27" s="9" customFormat="1" ht="63.75" customHeight="1">
      <c r="A30" s="120" t="s">
        <v>106</v>
      </c>
      <c r="B30" s="29" t="s">
        <v>62</v>
      </c>
      <c r="C30" s="29" t="s">
        <v>65</v>
      </c>
      <c r="D30" s="29" t="s">
        <v>134</v>
      </c>
      <c r="E30" s="28" t="s">
        <v>102</v>
      </c>
      <c r="F30" s="147">
        <f>7252915.21-179119.78+80731.71</f>
        <v>7154527.14</v>
      </c>
      <c r="G30" s="147">
        <f>0</f>
        <v>0</v>
      </c>
      <c r="H30" s="76" t="e">
        <f>#REF!</f>
        <v>#REF!</v>
      </c>
      <c r="I30" s="76" t="e">
        <f>#REF!</f>
        <v>#REF!</v>
      </c>
      <c r="J30" s="76" t="e">
        <f>#REF!</f>
        <v>#REF!</v>
      </c>
      <c r="K30" s="55" t="e">
        <f>#REF!</f>
        <v>#REF!</v>
      </c>
      <c r="L30" s="49"/>
      <c r="M30" s="94"/>
      <c r="N30" s="22"/>
      <c r="O30" s="22"/>
      <c r="P30" s="22"/>
      <c r="Q30" s="22"/>
      <c r="R30" s="22"/>
      <c r="S30" s="22"/>
      <c r="T30" s="48"/>
      <c r="U30" s="48"/>
      <c r="V30" s="22"/>
      <c r="W30" s="22"/>
      <c r="X30" s="22"/>
      <c r="Y30" s="22"/>
      <c r="Z30" s="22"/>
      <c r="AA30" s="22"/>
    </row>
    <row r="31" spans="1:27" s="8" customFormat="1" ht="32.25" customHeight="1">
      <c r="A31" s="111" t="s">
        <v>211</v>
      </c>
      <c r="B31" s="29" t="s">
        <v>62</v>
      </c>
      <c r="C31" s="28" t="s">
        <v>65</v>
      </c>
      <c r="D31" s="26" t="s">
        <v>138</v>
      </c>
      <c r="E31" s="29"/>
      <c r="F31" s="146">
        <f>F32</f>
        <v>42500</v>
      </c>
      <c r="G31" s="146">
        <v>0</v>
      </c>
      <c r="H31" s="27">
        <f>60+56.8+160</f>
        <v>276.8</v>
      </c>
      <c r="I31" s="27"/>
      <c r="J31" s="27">
        <f>60+56.8</f>
        <v>116.8</v>
      </c>
      <c r="K31" s="55"/>
      <c r="L31" s="59"/>
      <c r="M31" s="94"/>
      <c r="N31" s="25"/>
      <c r="O31" s="25"/>
      <c r="P31" s="25"/>
      <c r="Q31" s="25"/>
      <c r="R31" s="25"/>
      <c r="S31" s="25"/>
      <c r="T31" s="25"/>
      <c r="U31" s="25"/>
      <c r="V31" s="25"/>
      <c r="W31" s="25"/>
      <c r="X31" s="25"/>
      <c r="Y31" s="25"/>
      <c r="Z31" s="25"/>
      <c r="AA31" s="25"/>
    </row>
    <row r="32" spans="1:27" s="8" customFormat="1" ht="31.5" customHeight="1">
      <c r="A32" s="122" t="s">
        <v>139</v>
      </c>
      <c r="B32" s="29" t="s">
        <v>62</v>
      </c>
      <c r="C32" s="28" t="s">
        <v>65</v>
      </c>
      <c r="D32" s="26" t="s">
        <v>138</v>
      </c>
      <c r="E32" s="29" t="s">
        <v>104</v>
      </c>
      <c r="F32" s="146">
        <v>42500</v>
      </c>
      <c r="G32" s="146">
        <v>0</v>
      </c>
      <c r="H32" s="27" t="e">
        <f>#REF!</f>
        <v>#REF!</v>
      </c>
      <c r="I32" s="27" t="e">
        <f>#REF!</f>
        <v>#REF!</v>
      </c>
      <c r="J32" s="27" t="e">
        <f>#REF!</f>
        <v>#REF!</v>
      </c>
      <c r="K32" s="27" t="e">
        <f>#REF!</f>
        <v>#REF!</v>
      </c>
      <c r="L32" s="59"/>
      <c r="M32" s="94"/>
      <c r="N32" s="25"/>
      <c r="O32" s="25"/>
      <c r="P32" s="25"/>
      <c r="Q32" s="25"/>
      <c r="R32" s="25"/>
      <c r="S32" s="25"/>
      <c r="T32" s="25"/>
      <c r="U32" s="25"/>
      <c r="V32" s="25"/>
      <c r="W32" s="25"/>
      <c r="X32" s="25"/>
      <c r="Y32" s="25"/>
      <c r="Z32" s="25"/>
      <c r="AA32" s="25"/>
    </row>
    <row r="33" spans="1:27" s="8" customFormat="1" ht="63" customHeight="1">
      <c r="A33" s="121" t="s">
        <v>130</v>
      </c>
      <c r="B33" s="29" t="s">
        <v>62</v>
      </c>
      <c r="C33" s="28" t="s">
        <v>65</v>
      </c>
      <c r="D33" s="26" t="s">
        <v>129</v>
      </c>
      <c r="E33" s="29"/>
      <c r="F33" s="146">
        <f>F34</f>
        <v>6270634.1</v>
      </c>
      <c r="G33" s="146">
        <v>0</v>
      </c>
      <c r="H33" s="27">
        <f>75.6+144.5+331.8</f>
        <v>551.9</v>
      </c>
      <c r="I33" s="27"/>
      <c r="J33" s="27">
        <f>75.6+78.8</f>
        <v>154.39999999999998</v>
      </c>
      <c r="K33" s="55"/>
      <c r="L33" s="59"/>
      <c r="M33" s="94"/>
      <c r="N33" s="25"/>
      <c r="O33" s="25"/>
      <c r="P33" s="25"/>
      <c r="Q33" s="25"/>
      <c r="R33" s="25"/>
      <c r="S33" s="25"/>
      <c r="T33" s="25"/>
      <c r="U33" s="25"/>
      <c r="V33" s="25"/>
      <c r="W33" s="25"/>
      <c r="X33" s="25"/>
      <c r="Y33" s="25"/>
      <c r="Z33" s="25"/>
      <c r="AA33" s="25"/>
    </row>
    <row r="34" spans="1:27" s="8" customFormat="1" ht="47.25" customHeight="1">
      <c r="A34" s="121" t="s">
        <v>339</v>
      </c>
      <c r="B34" s="29" t="s">
        <v>62</v>
      </c>
      <c r="C34" s="28" t="s">
        <v>65</v>
      </c>
      <c r="D34" s="26" t="s">
        <v>128</v>
      </c>
      <c r="E34" s="29"/>
      <c r="F34" s="146">
        <f>F35+F37</f>
        <v>6270634.1</v>
      </c>
      <c r="G34" s="146">
        <f>G35</f>
        <v>0</v>
      </c>
      <c r="H34" s="27" t="e">
        <f aca="true" t="shared" si="4" ref="H34:K36">H35</f>
        <v>#REF!</v>
      </c>
      <c r="I34" s="27" t="e">
        <f t="shared" si="4"/>
        <v>#REF!</v>
      </c>
      <c r="J34" s="27" t="e">
        <f t="shared" si="4"/>
        <v>#REF!</v>
      </c>
      <c r="K34" s="27" t="e">
        <f t="shared" si="4"/>
        <v>#REF!</v>
      </c>
      <c r="L34" s="59"/>
      <c r="M34" s="94"/>
      <c r="N34" s="25"/>
      <c r="O34" s="25"/>
      <c r="P34" s="25"/>
      <c r="Q34" s="25"/>
      <c r="R34" s="25"/>
      <c r="S34" s="25"/>
      <c r="T34" s="25"/>
      <c r="U34" s="25"/>
      <c r="V34" s="25"/>
      <c r="W34" s="25"/>
      <c r="X34" s="25"/>
      <c r="Y34" s="25"/>
      <c r="Z34" s="25"/>
      <c r="AA34" s="25"/>
    </row>
    <row r="35" spans="1:27" s="8" customFormat="1" ht="31.5" customHeight="1">
      <c r="A35" s="122" t="s">
        <v>133</v>
      </c>
      <c r="B35" s="29" t="s">
        <v>62</v>
      </c>
      <c r="C35" s="28" t="s">
        <v>65</v>
      </c>
      <c r="D35" s="26" t="s">
        <v>132</v>
      </c>
      <c r="E35" s="29"/>
      <c r="F35" s="146">
        <f>F36</f>
        <v>6209023.1</v>
      </c>
      <c r="G35" s="146">
        <f>G36</f>
        <v>0</v>
      </c>
      <c r="H35" s="27" t="e">
        <f t="shared" si="4"/>
        <v>#REF!</v>
      </c>
      <c r="I35" s="27" t="e">
        <f t="shared" si="4"/>
        <v>#REF!</v>
      </c>
      <c r="J35" s="27" t="e">
        <f t="shared" si="4"/>
        <v>#REF!</v>
      </c>
      <c r="K35" s="27" t="e">
        <f t="shared" si="4"/>
        <v>#REF!</v>
      </c>
      <c r="L35" s="59"/>
      <c r="M35" s="94"/>
      <c r="N35" s="25"/>
      <c r="O35" s="25"/>
      <c r="P35" s="25"/>
      <c r="Q35" s="25"/>
      <c r="R35" s="25"/>
      <c r="S35" s="25"/>
      <c r="T35" s="25"/>
      <c r="U35" s="25"/>
      <c r="V35" s="25"/>
      <c r="W35" s="25"/>
      <c r="X35" s="25"/>
      <c r="Y35" s="25"/>
      <c r="Z35" s="25"/>
      <c r="AA35" s="25"/>
    </row>
    <row r="36" spans="1:27" s="8" customFormat="1" ht="63.75" customHeight="1">
      <c r="A36" s="120" t="s">
        <v>106</v>
      </c>
      <c r="B36" s="29" t="s">
        <v>62</v>
      </c>
      <c r="C36" s="28" t="s">
        <v>65</v>
      </c>
      <c r="D36" s="26" t="s">
        <v>132</v>
      </c>
      <c r="E36" s="29" t="s">
        <v>102</v>
      </c>
      <c r="F36" s="146">
        <v>6209023.1</v>
      </c>
      <c r="G36" s="146">
        <f>G37</f>
        <v>0</v>
      </c>
      <c r="H36" s="27" t="e">
        <f t="shared" si="4"/>
        <v>#REF!</v>
      </c>
      <c r="I36" s="27" t="e">
        <f t="shared" si="4"/>
        <v>#REF!</v>
      </c>
      <c r="J36" s="27" t="e">
        <f t="shared" si="4"/>
        <v>#REF!</v>
      </c>
      <c r="K36" s="27" t="e">
        <f t="shared" si="4"/>
        <v>#REF!</v>
      </c>
      <c r="L36" s="59"/>
      <c r="M36" s="94"/>
      <c r="N36" s="25"/>
      <c r="O36" s="25"/>
      <c r="P36" s="25"/>
      <c r="Q36" s="25"/>
      <c r="R36" s="25"/>
      <c r="S36" s="25"/>
      <c r="T36" s="25"/>
      <c r="U36" s="25"/>
      <c r="V36" s="25"/>
      <c r="W36" s="25"/>
      <c r="X36" s="25"/>
      <c r="Y36" s="25"/>
      <c r="Z36" s="25"/>
      <c r="AA36" s="25"/>
    </row>
    <row r="37" spans="1:27" s="8" customFormat="1" ht="31.5" customHeight="1">
      <c r="A37" s="122" t="s">
        <v>131</v>
      </c>
      <c r="B37" s="29" t="s">
        <v>62</v>
      </c>
      <c r="C37" s="28" t="s">
        <v>65</v>
      </c>
      <c r="D37" s="26" t="s">
        <v>140</v>
      </c>
      <c r="E37" s="29"/>
      <c r="F37" s="146">
        <f>F38</f>
        <v>61611</v>
      </c>
      <c r="G37" s="146">
        <f>G38</f>
        <v>0</v>
      </c>
      <c r="H37" s="27" t="e">
        <f>H38+#REF!</f>
        <v>#REF!</v>
      </c>
      <c r="I37" s="27" t="e">
        <f>I38+#REF!</f>
        <v>#REF!</v>
      </c>
      <c r="J37" s="27" t="e">
        <f>J38+#REF!</f>
        <v>#REF!</v>
      </c>
      <c r="K37" s="27" t="e">
        <f>K38+#REF!</f>
        <v>#REF!</v>
      </c>
      <c r="L37" s="59"/>
      <c r="M37" s="94"/>
      <c r="N37" s="25"/>
      <c r="O37" s="25"/>
      <c r="P37" s="25"/>
      <c r="Q37" s="25"/>
      <c r="R37" s="25"/>
      <c r="S37" s="25"/>
      <c r="T37" s="25"/>
      <c r="U37" s="25"/>
      <c r="V37" s="25"/>
      <c r="W37" s="25"/>
      <c r="X37" s="25"/>
      <c r="Y37" s="25"/>
      <c r="Z37" s="25"/>
      <c r="AA37" s="25"/>
    </row>
    <row r="38" spans="1:27" s="8" customFormat="1" ht="31.5" customHeight="1">
      <c r="A38" s="122" t="s">
        <v>139</v>
      </c>
      <c r="B38" s="29" t="s">
        <v>62</v>
      </c>
      <c r="C38" s="29" t="s">
        <v>65</v>
      </c>
      <c r="D38" s="28" t="s">
        <v>140</v>
      </c>
      <c r="E38" s="28" t="s">
        <v>104</v>
      </c>
      <c r="F38" s="146">
        <v>61611</v>
      </c>
      <c r="G38" s="146">
        <v>0</v>
      </c>
      <c r="H38" s="27">
        <v>1662.4</v>
      </c>
      <c r="I38" s="27"/>
      <c r="J38" s="27">
        <v>1662.4</v>
      </c>
      <c r="K38" s="55"/>
      <c r="L38" s="59"/>
      <c r="M38" s="94"/>
      <c r="N38" s="25"/>
      <c r="O38" s="25"/>
      <c r="P38" s="25"/>
      <c r="Q38" s="25"/>
      <c r="R38" s="25"/>
      <c r="S38" s="25"/>
      <c r="T38" s="25"/>
      <c r="U38" s="25"/>
      <c r="V38" s="25"/>
      <c r="W38" s="25"/>
      <c r="X38" s="25"/>
      <c r="Y38" s="25"/>
      <c r="Z38" s="25"/>
      <c r="AA38" s="25"/>
    </row>
    <row r="39" spans="1:27" s="9" customFormat="1" ht="31.5" customHeight="1">
      <c r="A39" s="121" t="s">
        <v>145</v>
      </c>
      <c r="B39" s="29" t="s">
        <v>62</v>
      </c>
      <c r="C39" s="29" t="s">
        <v>65</v>
      </c>
      <c r="D39" s="29" t="s">
        <v>146</v>
      </c>
      <c r="E39" s="29"/>
      <c r="F39" s="147">
        <f>F40</f>
        <v>20072718.4</v>
      </c>
      <c r="G39" s="147">
        <f>G40</f>
        <v>0</v>
      </c>
      <c r="H39" s="76" t="e">
        <f aca="true" t="shared" si="5" ref="H39:K41">H40</f>
        <v>#REF!</v>
      </c>
      <c r="I39" s="76" t="e">
        <f t="shared" si="5"/>
        <v>#REF!</v>
      </c>
      <c r="J39" s="76" t="e">
        <f t="shared" si="5"/>
        <v>#REF!</v>
      </c>
      <c r="K39" s="76" t="e">
        <f t="shared" si="5"/>
        <v>#REF!</v>
      </c>
      <c r="L39" s="49"/>
      <c r="M39" s="94"/>
      <c r="N39" s="22"/>
      <c r="O39" s="22"/>
      <c r="P39" s="22"/>
      <c r="Q39" s="22"/>
      <c r="R39" s="22"/>
      <c r="S39" s="22"/>
      <c r="T39" s="22"/>
      <c r="U39" s="22"/>
      <c r="V39" s="22"/>
      <c r="W39" s="22"/>
      <c r="X39" s="22"/>
      <c r="Y39" s="22"/>
      <c r="Z39" s="22"/>
      <c r="AA39" s="22"/>
    </row>
    <row r="40" spans="1:27" s="9" customFormat="1" ht="31.5" customHeight="1">
      <c r="A40" s="121" t="s">
        <v>340</v>
      </c>
      <c r="B40" s="29" t="s">
        <v>62</v>
      </c>
      <c r="C40" s="29" t="s">
        <v>65</v>
      </c>
      <c r="D40" s="29" t="s">
        <v>144</v>
      </c>
      <c r="E40" s="29"/>
      <c r="F40" s="147">
        <f>F41+F43+F45</f>
        <v>20072718.4</v>
      </c>
      <c r="G40" s="147">
        <f>G41</f>
        <v>0</v>
      </c>
      <c r="H40" s="76" t="e">
        <f t="shared" si="5"/>
        <v>#REF!</v>
      </c>
      <c r="I40" s="76" t="e">
        <f t="shared" si="5"/>
        <v>#REF!</v>
      </c>
      <c r="J40" s="76" t="e">
        <f t="shared" si="5"/>
        <v>#REF!</v>
      </c>
      <c r="K40" s="76" t="e">
        <f t="shared" si="5"/>
        <v>#REF!</v>
      </c>
      <c r="L40" s="49"/>
      <c r="M40" s="94"/>
      <c r="N40" s="22"/>
      <c r="O40" s="22"/>
      <c r="P40" s="22"/>
      <c r="Q40" s="22"/>
      <c r="R40" s="22"/>
      <c r="S40" s="22"/>
      <c r="T40" s="22"/>
      <c r="U40" s="22"/>
      <c r="V40" s="22"/>
      <c r="W40" s="22"/>
      <c r="X40" s="22"/>
      <c r="Y40" s="22"/>
      <c r="Z40" s="22"/>
      <c r="AA40" s="22"/>
    </row>
    <row r="41" spans="1:27" s="9" customFormat="1" ht="31.5" customHeight="1">
      <c r="A41" s="122" t="s">
        <v>143</v>
      </c>
      <c r="B41" s="29" t="s">
        <v>62</v>
      </c>
      <c r="C41" s="28" t="s">
        <v>65</v>
      </c>
      <c r="D41" s="29" t="s">
        <v>142</v>
      </c>
      <c r="E41" s="29"/>
      <c r="F41" s="147">
        <f>F42</f>
        <v>1631400</v>
      </c>
      <c r="G41" s="147">
        <f>G42</f>
        <v>0</v>
      </c>
      <c r="H41" s="76" t="e">
        <f t="shared" si="5"/>
        <v>#REF!</v>
      </c>
      <c r="I41" s="76" t="e">
        <f t="shared" si="5"/>
        <v>#REF!</v>
      </c>
      <c r="J41" s="76" t="e">
        <f t="shared" si="5"/>
        <v>#REF!</v>
      </c>
      <c r="K41" s="76" t="e">
        <f t="shared" si="5"/>
        <v>#REF!</v>
      </c>
      <c r="L41" s="49"/>
      <c r="M41" s="94"/>
      <c r="N41" s="22"/>
      <c r="O41" s="22"/>
      <c r="P41" s="22"/>
      <c r="Q41" s="22"/>
      <c r="R41" s="22"/>
      <c r="S41" s="22"/>
      <c r="T41" s="48"/>
      <c r="U41" s="48"/>
      <c r="V41" s="48"/>
      <c r="W41" s="48"/>
      <c r="X41" s="48"/>
      <c r="Y41" s="22"/>
      <c r="Z41" s="22"/>
      <c r="AA41" s="22"/>
    </row>
    <row r="42" spans="1:27" s="9" customFormat="1" ht="63.75" customHeight="1">
      <c r="A42" s="120" t="s">
        <v>106</v>
      </c>
      <c r="B42" s="29" t="s">
        <v>62</v>
      </c>
      <c r="C42" s="28" t="s">
        <v>65</v>
      </c>
      <c r="D42" s="28" t="s">
        <v>141</v>
      </c>
      <c r="E42" s="28" t="s">
        <v>102</v>
      </c>
      <c r="F42" s="146">
        <v>1631400</v>
      </c>
      <c r="G42" s="146">
        <v>0</v>
      </c>
      <c r="H42" s="27" t="e">
        <f>#REF!</f>
        <v>#REF!</v>
      </c>
      <c r="I42" s="27" t="e">
        <f>#REF!</f>
        <v>#REF!</v>
      </c>
      <c r="J42" s="27" t="e">
        <f>#REF!</f>
        <v>#REF!</v>
      </c>
      <c r="K42" s="27" t="e">
        <f>#REF!</f>
        <v>#REF!</v>
      </c>
      <c r="L42" s="49"/>
      <c r="M42" s="94"/>
      <c r="N42" s="22"/>
      <c r="O42" s="22"/>
      <c r="P42" s="22"/>
      <c r="Q42" s="22"/>
      <c r="R42" s="22"/>
      <c r="S42" s="22"/>
      <c r="T42" s="47"/>
      <c r="U42" s="47"/>
      <c r="V42" s="22"/>
      <c r="W42" s="22"/>
      <c r="X42" s="22"/>
      <c r="Y42" s="22"/>
      <c r="Z42" s="22"/>
      <c r="AA42" s="22"/>
    </row>
    <row r="43" spans="1:27" s="9" customFormat="1" ht="31.5" customHeight="1">
      <c r="A43" s="122" t="s">
        <v>148</v>
      </c>
      <c r="B43" s="29" t="s">
        <v>62</v>
      </c>
      <c r="C43" s="28" t="s">
        <v>65</v>
      </c>
      <c r="D43" s="23" t="s">
        <v>147</v>
      </c>
      <c r="E43" s="23"/>
      <c r="F43" s="147">
        <f aca="true" t="shared" si="6" ref="F43:G45">F44</f>
        <v>18362317.91</v>
      </c>
      <c r="G43" s="147">
        <f t="shared" si="6"/>
        <v>0</v>
      </c>
      <c r="H43" s="76">
        <f aca="true" t="shared" si="7" ref="H43:K45">H44</f>
        <v>168.8</v>
      </c>
      <c r="I43" s="76">
        <f t="shared" si="7"/>
        <v>168.8</v>
      </c>
      <c r="J43" s="76">
        <f t="shared" si="7"/>
        <v>168.8</v>
      </c>
      <c r="K43" s="76">
        <f t="shared" si="7"/>
        <v>168.8</v>
      </c>
      <c r="L43" s="49"/>
      <c r="M43" s="94"/>
      <c r="N43" s="22"/>
      <c r="O43" s="22"/>
      <c r="P43" s="22"/>
      <c r="Q43" s="22"/>
      <c r="R43" s="22"/>
      <c r="S43" s="22"/>
      <c r="T43" s="47"/>
      <c r="U43" s="47"/>
      <c r="V43" s="22"/>
      <c r="W43" s="22"/>
      <c r="X43" s="22"/>
      <c r="Y43" s="22"/>
      <c r="Z43" s="22"/>
      <c r="AA43" s="22"/>
    </row>
    <row r="44" spans="1:27" s="9" customFormat="1" ht="63.75" customHeight="1">
      <c r="A44" s="120" t="s">
        <v>106</v>
      </c>
      <c r="B44" s="29" t="s">
        <v>62</v>
      </c>
      <c r="C44" s="28" t="s">
        <v>65</v>
      </c>
      <c r="D44" s="26" t="s">
        <v>147</v>
      </c>
      <c r="E44" s="29" t="s">
        <v>102</v>
      </c>
      <c r="F44" s="147">
        <v>18362317.91</v>
      </c>
      <c r="G44" s="147">
        <v>0</v>
      </c>
      <c r="H44" s="76">
        <f t="shared" si="7"/>
        <v>168.8</v>
      </c>
      <c r="I44" s="76">
        <f t="shared" si="7"/>
        <v>168.8</v>
      </c>
      <c r="J44" s="76">
        <f t="shared" si="7"/>
        <v>168.8</v>
      </c>
      <c r="K44" s="76">
        <f t="shared" si="7"/>
        <v>168.8</v>
      </c>
      <c r="L44" s="49"/>
      <c r="M44" s="94"/>
      <c r="N44" s="22"/>
      <c r="O44" s="22"/>
      <c r="P44" s="22"/>
      <c r="Q44" s="22"/>
      <c r="R44" s="22"/>
      <c r="S44" s="22"/>
      <c r="T44" s="47"/>
      <c r="U44" s="47"/>
      <c r="V44" s="22"/>
      <c r="W44" s="22"/>
      <c r="X44" s="22"/>
      <c r="Y44" s="22"/>
      <c r="Z44" s="22"/>
      <c r="AA44" s="22"/>
    </row>
    <row r="45" spans="1:27" s="9" customFormat="1" ht="31.5" customHeight="1">
      <c r="A45" s="122" t="s">
        <v>131</v>
      </c>
      <c r="B45" s="29" t="s">
        <v>62</v>
      </c>
      <c r="C45" s="28" t="s">
        <v>65</v>
      </c>
      <c r="D45" s="29" t="s">
        <v>149</v>
      </c>
      <c r="E45" s="29"/>
      <c r="F45" s="147">
        <f t="shared" si="6"/>
        <v>79000.49</v>
      </c>
      <c r="G45" s="147">
        <f t="shared" si="6"/>
        <v>0</v>
      </c>
      <c r="H45" s="76">
        <f t="shared" si="7"/>
        <v>168.8</v>
      </c>
      <c r="I45" s="76">
        <f t="shared" si="7"/>
        <v>168.8</v>
      </c>
      <c r="J45" s="76">
        <f t="shared" si="7"/>
        <v>168.8</v>
      </c>
      <c r="K45" s="76">
        <f t="shared" si="7"/>
        <v>168.8</v>
      </c>
      <c r="L45" s="49"/>
      <c r="M45" s="94"/>
      <c r="N45" s="22"/>
      <c r="O45" s="22"/>
      <c r="P45" s="22"/>
      <c r="Q45" s="22"/>
      <c r="R45" s="22"/>
      <c r="S45" s="22"/>
      <c r="T45" s="47"/>
      <c r="U45" s="47"/>
      <c r="V45" s="22"/>
      <c r="W45" s="22"/>
      <c r="X45" s="22"/>
      <c r="Y45" s="22"/>
      <c r="Z45" s="22"/>
      <c r="AA45" s="22"/>
    </row>
    <row r="46" spans="1:27" s="9" customFormat="1" ht="31.5" customHeight="1">
      <c r="A46" s="122" t="s">
        <v>139</v>
      </c>
      <c r="B46" s="29" t="s">
        <v>62</v>
      </c>
      <c r="C46" s="28" t="s">
        <v>65</v>
      </c>
      <c r="D46" s="29" t="s">
        <v>149</v>
      </c>
      <c r="E46" s="29">
        <v>200</v>
      </c>
      <c r="F46" s="147">
        <v>79000.49</v>
      </c>
      <c r="G46" s="147">
        <v>0</v>
      </c>
      <c r="H46" s="76">
        <v>168.8</v>
      </c>
      <c r="I46" s="76">
        <f>H46</f>
        <v>168.8</v>
      </c>
      <c r="J46" s="76">
        <v>168.8</v>
      </c>
      <c r="K46" s="55">
        <f>J46</f>
        <v>168.8</v>
      </c>
      <c r="L46" s="49"/>
      <c r="M46" s="94"/>
      <c r="N46" s="22"/>
      <c r="O46" s="22"/>
      <c r="P46" s="22"/>
      <c r="Q46" s="22"/>
      <c r="R46" s="22"/>
      <c r="S46" s="22"/>
      <c r="T46" s="47"/>
      <c r="U46" s="47"/>
      <c r="V46" s="22"/>
      <c r="W46" s="22"/>
      <c r="X46" s="22"/>
      <c r="Y46" s="22"/>
      <c r="Z46" s="22"/>
      <c r="AA46" s="22"/>
    </row>
    <row r="47" spans="1:27" s="9" customFormat="1" ht="20.25" customHeight="1">
      <c r="A47" s="121" t="s">
        <v>68</v>
      </c>
      <c r="B47" s="29" t="s">
        <v>62</v>
      </c>
      <c r="C47" s="28" t="s">
        <v>95</v>
      </c>
      <c r="D47" s="29"/>
      <c r="E47" s="29"/>
      <c r="F47" s="146">
        <f>F48</f>
        <v>1000000</v>
      </c>
      <c r="G47" s="146"/>
      <c r="H47" s="76"/>
      <c r="I47" s="76"/>
      <c r="J47" s="76"/>
      <c r="K47" s="55"/>
      <c r="L47" s="49"/>
      <c r="M47" s="94"/>
      <c r="N47" s="22"/>
      <c r="O47" s="22"/>
      <c r="P47" s="22"/>
      <c r="Q47" s="22"/>
      <c r="R47" s="22"/>
      <c r="S47" s="22"/>
      <c r="T47" s="47"/>
      <c r="U47" s="47"/>
      <c r="V47" s="22"/>
      <c r="W47" s="22"/>
      <c r="X47" s="22"/>
      <c r="Y47" s="22"/>
      <c r="Z47" s="22"/>
      <c r="AA47" s="22"/>
    </row>
    <row r="48" spans="1:27" s="9" customFormat="1" ht="47.25" customHeight="1">
      <c r="A48" s="121" t="s">
        <v>156</v>
      </c>
      <c r="B48" s="125" t="s">
        <v>62</v>
      </c>
      <c r="C48" s="126" t="s">
        <v>95</v>
      </c>
      <c r="D48" s="53" t="s">
        <v>150</v>
      </c>
      <c r="E48" s="53"/>
      <c r="F48" s="147">
        <f>F49</f>
        <v>1000000</v>
      </c>
      <c r="G48" s="147">
        <f>G49</f>
        <v>0</v>
      </c>
      <c r="H48" s="76">
        <f aca="true" t="shared" si="8" ref="H48:K50">H49</f>
        <v>6</v>
      </c>
      <c r="I48" s="76">
        <f t="shared" si="8"/>
        <v>6</v>
      </c>
      <c r="J48" s="76">
        <f t="shared" si="8"/>
        <v>6</v>
      </c>
      <c r="K48" s="76">
        <f t="shared" si="8"/>
        <v>6</v>
      </c>
      <c r="L48" s="49"/>
      <c r="M48" s="94"/>
      <c r="N48" s="22"/>
      <c r="O48" s="22"/>
      <c r="P48" s="22"/>
      <c r="Q48" s="22"/>
      <c r="R48" s="22"/>
      <c r="S48" s="22"/>
      <c r="T48" s="47"/>
      <c r="U48" s="47"/>
      <c r="V48" s="22"/>
      <c r="W48" s="22"/>
      <c r="X48" s="22"/>
      <c r="Y48" s="22"/>
      <c r="Z48" s="22"/>
      <c r="AA48" s="22"/>
    </row>
    <row r="49" spans="1:27" s="9" customFormat="1" ht="47.25" customHeight="1">
      <c r="A49" s="121" t="s">
        <v>155</v>
      </c>
      <c r="B49" s="52" t="s">
        <v>62</v>
      </c>
      <c r="C49" s="126" t="s">
        <v>95</v>
      </c>
      <c r="D49" s="53" t="s">
        <v>151</v>
      </c>
      <c r="E49" s="53"/>
      <c r="F49" s="147">
        <f>F50</f>
        <v>1000000</v>
      </c>
      <c r="G49" s="147">
        <f>G50</f>
        <v>0</v>
      </c>
      <c r="H49" s="76">
        <f t="shared" si="8"/>
        <v>6</v>
      </c>
      <c r="I49" s="76">
        <f t="shared" si="8"/>
        <v>6</v>
      </c>
      <c r="J49" s="76">
        <f t="shared" si="8"/>
        <v>6</v>
      </c>
      <c r="K49" s="76">
        <f t="shared" si="8"/>
        <v>6</v>
      </c>
      <c r="L49" s="49"/>
      <c r="M49" s="94"/>
      <c r="N49" s="22"/>
      <c r="O49" s="22"/>
      <c r="P49" s="22"/>
      <c r="Q49" s="22"/>
      <c r="R49" s="22"/>
      <c r="S49" s="22"/>
      <c r="T49" s="47"/>
      <c r="U49" s="47"/>
      <c r="V49" s="22"/>
      <c r="W49" s="22"/>
      <c r="X49" s="22"/>
      <c r="Y49" s="22"/>
      <c r="Z49" s="22"/>
      <c r="AA49" s="22"/>
    </row>
    <row r="50" spans="1:27" s="9" customFormat="1" ht="20.25" customHeight="1">
      <c r="A50" s="123" t="s">
        <v>154</v>
      </c>
      <c r="B50" s="52" t="s">
        <v>62</v>
      </c>
      <c r="C50" s="126" t="s">
        <v>95</v>
      </c>
      <c r="D50" s="53" t="s">
        <v>152</v>
      </c>
      <c r="E50" s="53"/>
      <c r="F50" s="147">
        <f>F51</f>
        <v>1000000</v>
      </c>
      <c r="G50" s="147">
        <f>G51</f>
        <v>0</v>
      </c>
      <c r="H50" s="76">
        <f t="shared" si="8"/>
        <v>6</v>
      </c>
      <c r="I50" s="76">
        <f t="shared" si="8"/>
        <v>6</v>
      </c>
      <c r="J50" s="76">
        <f t="shared" si="8"/>
        <v>6</v>
      </c>
      <c r="K50" s="76">
        <f t="shared" si="8"/>
        <v>6</v>
      </c>
      <c r="L50" s="49"/>
      <c r="M50" s="94"/>
      <c r="N50" s="22"/>
      <c r="O50" s="22"/>
      <c r="P50" s="22"/>
      <c r="Q50" s="22"/>
      <c r="R50" s="22"/>
      <c r="S50" s="22"/>
      <c r="T50" s="47"/>
      <c r="U50" s="47"/>
      <c r="V50" s="22"/>
      <c r="W50" s="22"/>
      <c r="X50" s="22"/>
      <c r="Y50" s="22"/>
      <c r="Z50" s="22"/>
      <c r="AA50" s="22"/>
    </row>
    <row r="51" spans="1:27" s="9" customFormat="1" ht="20.25" customHeight="1">
      <c r="A51" s="122" t="s">
        <v>153</v>
      </c>
      <c r="B51" s="52" t="s">
        <v>62</v>
      </c>
      <c r="C51" s="126" t="s">
        <v>95</v>
      </c>
      <c r="D51" s="53" t="s">
        <v>152</v>
      </c>
      <c r="E51" s="53" t="s">
        <v>107</v>
      </c>
      <c r="F51" s="147">
        <v>1000000</v>
      </c>
      <c r="G51" s="147">
        <v>0</v>
      </c>
      <c r="H51" s="76">
        <v>6</v>
      </c>
      <c r="I51" s="76">
        <f>H51</f>
        <v>6</v>
      </c>
      <c r="J51" s="76">
        <v>6</v>
      </c>
      <c r="K51" s="55">
        <f>J51</f>
        <v>6</v>
      </c>
      <c r="L51" s="49"/>
      <c r="M51" s="94"/>
      <c r="N51" s="22"/>
      <c r="O51" s="22"/>
      <c r="P51" s="22"/>
      <c r="Q51" s="22"/>
      <c r="R51" s="22"/>
      <c r="S51" s="22"/>
      <c r="T51" s="47"/>
      <c r="U51" s="47"/>
      <c r="V51" s="22"/>
      <c r="W51" s="22"/>
      <c r="X51" s="22"/>
      <c r="Y51" s="22"/>
      <c r="Z51" s="22"/>
      <c r="AA51" s="22"/>
    </row>
    <row r="52" spans="1:27" s="9" customFormat="1" ht="20.25" customHeight="1">
      <c r="A52" s="121" t="s">
        <v>69</v>
      </c>
      <c r="B52" s="51" t="s">
        <v>62</v>
      </c>
      <c r="C52" s="51" t="s">
        <v>101</v>
      </c>
      <c r="D52" s="51"/>
      <c r="E52" s="29"/>
      <c r="F52" s="147">
        <f>F53+F59+F70+F74+F80+F90+F94+F99</f>
        <v>18903175.23</v>
      </c>
      <c r="G52" s="147">
        <f>G53+G59+G70+G74+G80+G90+G94+G99</f>
        <v>178620</v>
      </c>
      <c r="H52" s="76" t="e">
        <f>H53</f>
        <v>#REF!</v>
      </c>
      <c r="I52" s="76" t="e">
        <f>I53</f>
        <v>#REF!</v>
      </c>
      <c r="J52" s="76" t="e">
        <f>J53</f>
        <v>#REF!</v>
      </c>
      <c r="K52" s="76" t="e">
        <f>K53</f>
        <v>#REF!</v>
      </c>
      <c r="L52" s="49"/>
      <c r="M52" s="94"/>
      <c r="N52" s="22"/>
      <c r="O52" s="22"/>
      <c r="P52" s="22"/>
      <c r="Q52" s="22"/>
      <c r="R52" s="22"/>
      <c r="S52" s="22"/>
      <c r="T52" s="47"/>
      <c r="U52" s="47"/>
      <c r="V52" s="22"/>
      <c r="W52" s="22"/>
      <c r="X52" s="22"/>
      <c r="Y52" s="22"/>
      <c r="Z52" s="22"/>
      <c r="AA52" s="22"/>
    </row>
    <row r="53" spans="1:27" s="9" customFormat="1" ht="31.5" customHeight="1">
      <c r="A53" s="124" t="s">
        <v>137</v>
      </c>
      <c r="B53" s="51" t="s">
        <v>62</v>
      </c>
      <c r="C53" s="51" t="s">
        <v>101</v>
      </c>
      <c r="D53" s="51" t="s">
        <v>136</v>
      </c>
      <c r="E53" s="29"/>
      <c r="F53" s="147">
        <f>F54</f>
        <v>270000</v>
      </c>
      <c r="G53" s="147">
        <f>G54</f>
        <v>0</v>
      </c>
      <c r="H53" s="76" t="e">
        <f>H58+H54</f>
        <v>#REF!</v>
      </c>
      <c r="I53" s="76" t="e">
        <f>I58+I54</f>
        <v>#REF!</v>
      </c>
      <c r="J53" s="76" t="e">
        <f>J58+J54</f>
        <v>#REF!</v>
      </c>
      <c r="K53" s="76" t="e">
        <f>K58+K54</f>
        <v>#REF!</v>
      </c>
      <c r="L53" s="49"/>
      <c r="M53" s="94"/>
      <c r="N53" s="22"/>
      <c r="O53" s="22"/>
      <c r="P53" s="22"/>
      <c r="Q53" s="22"/>
      <c r="R53" s="22"/>
      <c r="S53" s="22"/>
      <c r="T53" s="47"/>
      <c r="U53" s="47"/>
      <c r="V53" s="22"/>
      <c r="W53" s="22"/>
      <c r="X53" s="22"/>
      <c r="Y53" s="22"/>
      <c r="Z53" s="22"/>
      <c r="AA53" s="22"/>
    </row>
    <row r="54" spans="1:27" s="9" customFormat="1" ht="20.25" customHeight="1">
      <c r="A54" s="121" t="s">
        <v>159</v>
      </c>
      <c r="B54" s="51" t="s">
        <v>62</v>
      </c>
      <c r="C54" s="51" t="s">
        <v>101</v>
      </c>
      <c r="D54" s="51" t="s">
        <v>158</v>
      </c>
      <c r="E54" s="29"/>
      <c r="F54" s="147">
        <f>F55+F57</f>
        <v>270000</v>
      </c>
      <c r="G54" s="147">
        <f>G55+G57</f>
        <v>0</v>
      </c>
      <c r="H54" s="76">
        <f aca="true" t="shared" si="9" ref="H54:K56">H55</f>
        <v>620</v>
      </c>
      <c r="I54" s="76">
        <f t="shared" si="9"/>
        <v>0</v>
      </c>
      <c r="J54" s="76">
        <f t="shared" si="9"/>
        <v>0</v>
      </c>
      <c r="K54" s="76">
        <f t="shared" si="9"/>
        <v>0</v>
      </c>
      <c r="L54" s="49"/>
      <c r="M54" s="94"/>
      <c r="N54" s="22"/>
      <c r="O54" s="22"/>
      <c r="P54" s="22"/>
      <c r="Q54" s="22"/>
      <c r="R54" s="22"/>
      <c r="S54" s="22"/>
      <c r="T54" s="47"/>
      <c r="U54" s="47"/>
      <c r="V54" s="22"/>
      <c r="W54" s="22"/>
      <c r="X54" s="22"/>
      <c r="Y54" s="22"/>
      <c r="Z54" s="22"/>
      <c r="AA54" s="22"/>
    </row>
    <row r="55" spans="1:27" s="9" customFormat="1" ht="31.5" customHeight="1">
      <c r="A55" s="122" t="s">
        <v>160</v>
      </c>
      <c r="B55" s="51" t="s">
        <v>62</v>
      </c>
      <c r="C55" s="51" t="s">
        <v>101</v>
      </c>
      <c r="D55" s="51" t="s">
        <v>157</v>
      </c>
      <c r="E55" s="29"/>
      <c r="F55" s="147">
        <f>F56</f>
        <v>200000</v>
      </c>
      <c r="G55" s="147">
        <f>G56</f>
        <v>0</v>
      </c>
      <c r="H55" s="76">
        <f t="shared" si="9"/>
        <v>620</v>
      </c>
      <c r="I55" s="76">
        <f t="shared" si="9"/>
        <v>0</v>
      </c>
      <c r="J55" s="76">
        <f t="shared" si="9"/>
        <v>0</v>
      </c>
      <c r="K55" s="76">
        <f t="shared" si="9"/>
        <v>0</v>
      </c>
      <c r="L55" s="49"/>
      <c r="M55" s="94"/>
      <c r="N55" s="22"/>
      <c r="O55" s="22"/>
      <c r="P55" s="22"/>
      <c r="Q55" s="22"/>
      <c r="R55" s="22"/>
      <c r="S55" s="22"/>
      <c r="T55" s="47"/>
      <c r="U55" s="47"/>
      <c r="V55" s="22"/>
      <c r="W55" s="22"/>
      <c r="X55" s="22"/>
      <c r="Y55" s="22"/>
      <c r="Z55" s="22"/>
      <c r="AA55" s="22"/>
    </row>
    <row r="56" spans="1:27" s="9" customFormat="1" ht="31.5" customHeight="1">
      <c r="A56" s="122" t="s">
        <v>139</v>
      </c>
      <c r="B56" s="51" t="s">
        <v>62</v>
      </c>
      <c r="C56" s="51" t="s">
        <v>101</v>
      </c>
      <c r="D56" s="51" t="s">
        <v>157</v>
      </c>
      <c r="E56" s="29" t="s">
        <v>104</v>
      </c>
      <c r="F56" s="147">
        <v>200000</v>
      </c>
      <c r="G56" s="147">
        <v>0</v>
      </c>
      <c r="H56" s="76">
        <f t="shared" si="9"/>
        <v>620</v>
      </c>
      <c r="I56" s="76">
        <f t="shared" si="9"/>
        <v>0</v>
      </c>
      <c r="J56" s="76">
        <f t="shared" si="9"/>
        <v>0</v>
      </c>
      <c r="K56" s="76">
        <f t="shared" si="9"/>
        <v>0</v>
      </c>
      <c r="L56" s="49"/>
      <c r="M56" s="94"/>
      <c r="N56" s="22"/>
      <c r="O56" s="22"/>
      <c r="P56" s="22"/>
      <c r="Q56" s="22"/>
      <c r="R56" s="22"/>
      <c r="S56" s="22"/>
      <c r="T56" s="47"/>
      <c r="U56" s="47"/>
      <c r="V56" s="22"/>
      <c r="W56" s="22"/>
      <c r="X56" s="22"/>
      <c r="Y56" s="22"/>
      <c r="Z56" s="22"/>
      <c r="AA56" s="22"/>
    </row>
    <row r="57" spans="1:27" s="9" customFormat="1" ht="31.5" customHeight="1">
      <c r="A57" s="122" t="s">
        <v>162</v>
      </c>
      <c r="B57" s="51" t="s">
        <v>62</v>
      </c>
      <c r="C57" s="51" t="s">
        <v>101</v>
      </c>
      <c r="D57" s="51" t="s">
        <v>161</v>
      </c>
      <c r="E57" s="29"/>
      <c r="F57" s="147">
        <f>F58</f>
        <v>70000</v>
      </c>
      <c r="G57" s="147">
        <f>G58</f>
        <v>0</v>
      </c>
      <c r="H57" s="27">
        <v>620</v>
      </c>
      <c r="I57" s="27"/>
      <c r="J57" s="27"/>
      <c r="K57" s="55"/>
      <c r="L57" s="49"/>
      <c r="M57" s="94">
        <v>-150</v>
      </c>
      <c r="N57" s="103"/>
      <c r="O57" s="22"/>
      <c r="P57" s="22"/>
      <c r="Q57" s="22"/>
      <c r="R57" s="22"/>
      <c r="S57" s="22"/>
      <c r="T57" s="47"/>
      <c r="U57" s="47"/>
      <c r="V57" s="22"/>
      <c r="W57" s="22"/>
      <c r="X57" s="22"/>
      <c r="Y57" s="22"/>
      <c r="Z57" s="22"/>
      <c r="AA57" s="22"/>
    </row>
    <row r="58" spans="1:27" s="9" customFormat="1" ht="31.5" customHeight="1">
      <c r="A58" s="122" t="s">
        <v>139</v>
      </c>
      <c r="B58" s="51" t="s">
        <v>62</v>
      </c>
      <c r="C58" s="51" t="s">
        <v>101</v>
      </c>
      <c r="D58" s="51" t="s">
        <v>161</v>
      </c>
      <c r="E58" s="29" t="s">
        <v>104</v>
      </c>
      <c r="F58" s="147">
        <v>70000</v>
      </c>
      <c r="G58" s="147">
        <v>0</v>
      </c>
      <c r="H58" s="27" t="e">
        <f>#REF!+H61</f>
        <v>#REF!</v>
      </c>
      <c r="I58" s="27" t="e">
        <f>#REF!+I61</f>
        <v>#REF!</v>
      </c>
      <c r="J58" s="27" t="e">
        <f>#REF!+J61</f>
        <v>#REF!</v>
      </c>
      <c r="K58" s="27" t="e">
        <f>#REF!+K61</f>
        <v>#REF!</v>
      </c>
      <c r="L58" s="49"/>
      <c r="M58" s="94"/>
      <c r="N58" s="22"/>
      <c r="O58" s="22"/>
      <c r="P58" s="22"/>
      <c r="Q58" s="22"/>
      <c r="R58" s="22"/>
      <c r="S58" s="22"/>
      <c r="T58" s="47"/>
      <c r="U58" s="47"/>
      <c r="V58" s="22"/>
      <c r="W58" s="22"/>
      <c r="X58" s="22"/>
      <c r="Y58" s="22"/>
      <c r="Z58" s="22"/>
      <c r="AA58" s="22"/>
    </row>
    <row r="59" spans="1:27" s="9" customFormat="1" ht="20.25" customHeight="1">
      <c r="A59" s="124" t="s">
        <v>174</v>
      </c>
      <c r="B59" s="51" t="s">
        <v>62</v>
      </c>
      <c r="C59" s="51" t="s">
        <v>101</v>
      </c>
      <c r="D59" s="51" t="s">
        <v>172</v>
      </c>
      <c r="E59" s="29"/>
      <c r="F59" s="147">
        <f>F60+F65</f>
        <v>106000</v>
      </c>
      <c r="G59" s="147">
        <v>0</v>
      </c>
      <c r="H59" s="27"/>
      <c r="I59" s="27"/>
      <c r="J59" s="27"/>
      <c r="K59" s="27"/>
      <c r="L59" s="49"/>
      <c r="M59" s="94"/>
      <c r="N59" s="22"/>
      <c r="O59" s="22"/>
      <c r="P59" s="22"/>
      <c r="Q59" s="22"/>
      <c r="R59" s="22"/>
      <c r="S59" s="22"/>
      <c r="T59" s="47"/>
      <c r="U59" s="47"/>
      <c r="V59" s="22"/>
      <c r="W59" s="22"/>
      <c r="X59" s="22"/>
      <c r="Y59" s="22"/>
      <c r="Z59" s="22"/>
      <c r="AA59" s="22"/>
    </row>
    <row r="60" spans="1:27" s="9" customFormat="1" ht="31.5" customHeight="1">
      <c r="A60" s="121" t="s">
        <v>173</v>
      </c>
      <c r="B60" s="51" t="s">
        <v>62</v>
      </c>
      <c r="C60" s="51" t="s">
        <v>101</v>
      </c>
      <c r="D60" s="51" t="s">
        <v>171</v>
      </c>
      <c r="E60" s="29"/>
      <c r="F60" s="147">
        <f>F61+F63</f>
        <v>41000</v>
      </c>
      <c r="G60" s="147">
        <f>G61+G63</f>
        <v>0</v>
      </c>
      <c r="H60" s="27"/>
      <c r="I60" s="27"/>
      <c r="J60" s="27"/>
      <c r="K60" s="27"/>
      <c r="L60" s="49"/>
      <c r="M60" s="94"/>
      <c r="N60" s="22"/>
      <c r="O60" s="22"/>
      <c r="P60" s="22"/>
      <c r="Q60" s="22"/>
      <c r="R60" s="22"/>
      <c r="S60" s="22"/>
      <c r="T60" s="47"/>
      <c r="U60" s="47"/>
      <c r="V60" s="22"/>
      <c r="W60" s="22"/>
      <c r="X60" s="22"/>
      <c r="Y60" s="22"/>
      <c r="Z60" s="22"/>
      <c r="AA60" s="22"/>
    </row>
    <row r="61" spans="1:27" s="10" customFormat="1" ht="31.5" customHeight="1">
      <c r="A61" s="122" t="s">
        <v>168</v>
      </c>
      <c r="B61" s="26" t="s">
        <v>62</v>
      </c>
      <c r="C61" s="26" t="s">
        <v>101</v>
      </c>
      <c r="D61" s="26" t="s">
        <v>163</v>
      </c>
      <c r="E61" s="26"/>
      <c r="F61" s="147">
        <f aca="true" t="shared" si="10" ref="F61:K61">F62</f>
        <v>39000</v>
      </c>
      <c r="G61" s="147">
        <f t="shared" si="10"/>
        <v>0</v>
      </c>
      <c r="H61" s="76" t="e">
        <f t="shared" si="10"/>
        <v>#REF!</v>
      </c>
      <c r="I61" s="76" t="e">
        <f t="shared" si="10"/>
        <v>#REF!</v>
      </c>
      <c r="J61" s="76" t="e">
        <f t="shared" si="10"/>
        <v>#REF!</v>
      </c>
      <c r="K61" s="76" t="e">
        <f t="shared" si="10"/>
        <v>#REF!</v>
      </c>
      <c r="L61" s="49"/>
      <c r="M61" s="94"/>
      <c r="N61" s="22"/>
      <c r="O61" s="22"/>
      <c r="P61" s="43"/>
      <c r="Q61" s="43"/>
      <c r="R61" s="43"/>
      <c r="S61" s="43"/>
      <c r="T61" s="43"/>
      <c r="U61" s="43"/>
      <c r="V61" s="43"/>
      <c r="W61" s="43"/>
      <c r="X61" s="43"/>
      <c r="Y61" s="43"/>
      <c r="Z61" s="43"/>
      <c r="AA61" s="43"/>
    </row>
    <row r="62" spans="1:27" s="10" customFormat="1" ht="31.5" customHeight="1">
      <c r="A62" s="122" t="s">
        <v>139</v>
      </c>
      <c r="B62" s="29" t="s">
        <v>62</v>
      </c>
      <c r="C62" s="29" t="s">
        <v>101</v>
      </c>
      <c r="D62" s="26" t="s">
        <v>163</v>
      </c>
      <c r="E62" s="23" t="s">
        <v>104</v>
      </c>
      <c r="F62" s="146">
        <v>39000</v>
      </c>
      <c r="G62" s="146">
        <v>0</v>
      </c>
      <c r="H62" s="27" t="e">
        <f>#REF!+H63</f>
        <v>#REF!</v>
      </c>
      <c r="I62" s="27" t="e">
        <f>#REF!+I63</f>
        <v>#REF!</v>
      </c>
      <c r="J62" s="27" t="e">
        <f>#REF!+J63</f>
        <v>#REF!</v>
      </c>
      <c r="K62" s="27" t="e">
        <f>#REF!+K63</f>
        <v>#REF!</v>
      </c>
      <c r="L62" s="49"/>
      <c r="M62" s="94"/>
      <c r="N62" s="22"/>
      <c r="O62" s="22"/>
      <c r="P62" s="43"/>
      <c r="Q62" s="43"/>
      <c r="R62" s="43"/>
      <c r="S62" s="43"/>
      <c r="T62" s="43"/>
      <c r="U62" s="43"/>
      <c r="V62" s="43"/>
      <c r="W62" s="43"/>
      <c r="X62" s="43"/>
      <c r="Y62" s="43"/>
      <c r="Z62" s="43"/>
      <c r="AA62" s="43"/>
    </row>
    <row r="63" spans="1:27" s="10" customFormat="1" ht="31.5" customHeight="1">
      <c r="A63" s="122" t="s">
        <v>169</v>
      </c>
      <c r="B63" s="29" t="s">
        <v>62</v>
      </c>
      <c r="C63" s="29" t="s">
        <v>101</v>
      </c>
      <c r="D63" s="26" t="s">
        <v>164</v>
      </c>
      <c r="E63" s="23"/>
      <c r="F63" s="146">
        <f>F64</f>
        <v>2000</v>
      </c>
      <c r="G63" s="146">
        <f>G64</f>
        <v>0</v>
      </c>
      <c r="H63" s="27">
        <v>381.9</v>
      </c>
      <c r="I63" s="27"/>
      <c r="J63" s="27">
        <v>381.9</v>
      </c>
      <c r="K63" s="55"/>
      <c r="L63" s="49"/>
      <c r="M63" s="94"/>
      <c r="N63" s="22"/>
      <c r="O63" s="22"/>
      <c r="P63" s="43"/>
      <c r="Q63" s="43"/>
      <c r="R63" s="43"/>
      <c r="S63" s="43"/>
      <c r="T63" s="43"/>
      <c r="U63" s="43"/>
      <c r="V63" s="43"/>
      <c r="W63" s="43"/>
      <c r="X63" s="43"/>
      <c r="Y63" s="43"/>
      <c r="Z63" s="43"/>
      <c r="AA63" s="43"/>
    </row>
    <row r="64" spans="1:27" s="10" customFormat="1" ht="31.5" customHeight="1">
      <c r="A64" s="122" t="s">
        <v>139</v>
      </c>
      <c r="B64" s="29" t="s">
        <v>62</v>
      </c>
      <c r="C64" s="29" t="s">
        <v>101</v>
      </c>
      <c r="D64" s="26" t="s">
        <v>164</v>
      </c>
      <c r="E64" s="23" t="s">
        <v>104</v>
      </c>
      <c r="F64" s="146">
        <v>2000</v>
      </c>
      <c r="G64" s="146">
        <v>0</v>
      </c>
      <c r="H64" s="27"/>
      <c r="I64" s="27"/>
      <c r="J64" s="27"/>
      <c r="K64" s="55"/>
      <c r="L64" s="49"/>
      <c r="M64" s="94"/>
      <c r="N64" s="22"/>
      <c r="O64" s="22"/>
      <c r="P64" s="43"/>
      <c r="Q64" s="43"/>
      <c r="R64" s="43"/>
      <c r="S64" s="43"/>
      <c r="T64" s="43"/>
      <c r="U64" s="43"/>
      <c r="V64" s="43"/>
      <c r="W64" s="43"/>
      <c r="X64" s="43"/>
      <c r="Y64" s="43"/>
      <c r="Z64" s="43"/>
      <c r="AA64" s="43"/>
    </row>
    <row r="65" spans="1:27" s="10" customFormat="1" ht="47.25" customHeight="1">
      <c r="A65" s="121" t="s">
        <v>170</v>
      </c>
      <c r="B65" s="29" t="s">
        <v>62</v>
      </c>
      <c r="C65" s="29" t="s">
        <v>101</v>
      </c>
      <c r="D65" s="23" t="s">
        <v>165</v>
      </c>
      <c r="E65" s="23"/>
      <c r="F65" s="146">
        <f>F66+F68</f>
        <v>65000</v>
      </c>
      <c r="G65" s="146">
        <f>G66+G68</f>
        <v>0</v>
      </c>
      <c r="H65" s="27"/>
      <c r="I65" s="27"/>
      <c r="J65" s="27"/>
      <c r="K65" s="55"/>
      <c r="L65" s="49"/>
      <c r="M65" s="94"/>
      <c r="N65" s="22"/>
      <c r="O65" s="22"/>
      <c r="P65" s="43"/>
      <c r="Q65" s="43"/>
      <c r="R65" s="43"/>
      <c r="S65" s="43"/>
      <c r="T65" s="43"/>
      <c r="U65" s="43"/>
      <c r="V65" s="43"/>
      <c r="W65" s="43"/>
      <c r="X65" s="43"/>
      <c r="Y65" s="43"/>
      <c r="Z65" s="43"/>
      <c r="AA65" s="43"/>
    </row>
    <row r="66" spans="1:27" s="10" customFormat="1" ht="31.5" customHeight="1">
      <c r="A66" s="122" t="s">
        <v>168</v>
      </c>
      <c r="B66" s="29" t="s">
        <v>62</v>
      </c>
      <c r="C66" s="29" t="s">
        <v>101</v>
      </c>
      <c r="D66" s="23" t="s">
        <v>166</v>
      </c>
      <c r="E66" s="23"/>
      <c r="F66" s="146">
        <f>F67</f>
        <v>40000</v>
      </c>
      <c r="G66" s="146">
        <f>G67</f>
        <v>0</v>
      </c>
      <c r="H66" s="27"/>
      <c r="I66" s="27"/>
      <c r="J66" s="27"/>
      <c r="K66" s="55"/>
      <c r="L66" s="49"/>
      <c r="M66" s="94"/>
      <c r="N66" s="22"/>
      <c r="O66" s="22"/>
      <c r="P66" s="43"/>
      <c r="Q66" s="43"/>
      <c r="R66" s="43"/>
      <c r="S66" s="43"/>
      <c r="T66" s="43"/>
      <c r="U66" s="43"/>
      <c r="V66" s="43"/>
      <c r="W66" s="43"/>
      <c r="X66" s="43"/>
      <c r="Y66" s="43"/>
      <c r="Z66" s="43"/>
      <c r="AA66" s="43"/>
    </row>
    <row r="67" spans="1:27" s="10" customFormat="1" ht="31.5" customHeight="1">
      <c r="A67" s="122" t="s">
        <v>139</v>
      </c>
      <c r="B67" s="23" t="s">
        <v>62</v>
      </c>
      <c r="C67" s="23" t="s">
        <v>101</v>
      </c>
      <c r="D67" s="23" t="s">
        <v>166</v>
      </c>
      <c r="E67" s="23" t="s">
        <v>104</v>
      </c>
      <c r="F67" s="147">
        <v>40000</v>
      </c>
      <c r="G67" s="147">
        <v>0</v>
      </c>
      <c r="H67" s="27"/>
      <c r="I67" s="27"/>
      <c r="J67" s="27"/>
      <c r="K67" s="55"/>
      <c r="L67" s="49"/>
      <c r="M67" s="94"/>
      <c r="N67" s="22"/>
      <c r="O67" s="22"/>
      <c r="P67" s="43"/>
      <c r="Q67" s="43"/>
      <c r="R67" s="43"/>
      <c r="S67" s="43"/>
      <c r="T67" s="43"/>
      <c r="U67" s="43"/>
      <c r="V67" s="43"/>
      <c r="W67" s="43"/>
      <c r="X67" s="43"/>
      <c r="Y67" s="43"/>
      <c r="Z67" s="43"/>
      <c r="AA67" s="43"/>
    </row>
    <row r="68" spans="1:27" s="10" customFormat="1" ht="31.5" customHeight="1">
      <c r="A68" s="122" t="s">
        <v>169</v>
      </c>
      <c r="B68" s="23" t="s">
        <v>62</v>
      </c>
      <c r="C68" s="23" t="s">
        <v>101</v>
      </c>
      <c r="D68" s="23" t="s">
        <v>167</v>
      </c>
      <c r="E68" s="23"/>
      <c r="F68" s="147">
        <f>F69</f>
        <v>25000</v>
      </c>
      <c r="G68" s="147">
        <f>G69</f>
        <v>0</v>
      </c>
      <c r="H68" s="27"/>
      <c r="I68" s="27"/>
      <c r="J68" s="27"/>
      <c r="K68" s="55"/>
      <c r="L68" s="49"/>
      <c r="M68" s="94"/>
      <c r="N68" s="22"/>
      <c r="O68" s="22"/>
      <c r="P68" s="43"/>
      <c r="Q68" s="43"/>
      <c r="R68" s="43"/>
      <c r="S68" s="43"/>
      <c r="T68" s="43"/>
      <c r="U68" s="43"/>
      <c r="V68" s="43"/>
      <c r="W68" s="43"/>
      <c r="X68" s="43"/>
      <c r="Y68" s="43"/>
      <c r="Z68" s="43"/>
      <c r="AA68" s="43"/>
    </row>
    <row r="69" spans="1:27" s="10" customFormat="1" ht="31.5" customHeight="1">
      <c r="A69" s="122" t="s">
        <v>139</v>
      </c>
      <c r="B69" s="23" t="s">
        <v>62</v>
      </c>
      <c r="C69" s="23" t="s">
        <v>101</v>
      </c>
      <c r="D69" s="23" t="s">
        <v>167</v>
      </c>
      <c r="E69" s="23" t="s">
        <v>104</v>
      </c>
      <c r="F69" s="146">
        <v>25000</v>
      </c>
      <c r="G69" s="146">
        <v>0</v>
      </c>
      <c r="H69" s="27"/>
      <c r="I69" s="27"/>
      <c r="J69" s="27"/>
      <c r="K69" s="55"/>
      <c r="L69" s="49"/>
      <c r="M69" s="94"/>
      <c r="N69" s="22"/>
      <c r="O69" s="22"/>
      <c r="P69" s="43"/>
      <c r="Q69" s="43"/>
      <c r="R69" s="43"/>
      <c r="S69" s="43"/>
      <c r="T69" s="43"/>
      <c r="U69" s="43"/>
      <c r="V69" s="43"/>
      <c r="W69" s="43"/>
      <c r="X69" s="43"/>
      <c r="Y69" s="43"/>
      <c r="Z69" s="43"/>
      <c r="AA69" s="43"/>
    </row>
    <row r="70" spans="1:27" s="10" customFormat="1" ht="31.5" customHeight="1">
      <c r="A70" s="121" t="s">
        <v>180</v>
      </c>
      <c r="B70" s="29" t="s">
        <v>62</v>
      </c>
      <c r="C70" s="29" t="s">
        <v>101</v>
      </c>
      <c r="D70" s="23" t="s">
        <v>175</v>
      </c>
      <c r="E70" s="23"/>
      <c r="F70" s="146">
        <f aca="true" t="shared" si="11" ref="F70:G72">F71</f>
        <v>2020</v>
      </c>
      <c r="G70" s="146">
        <f t="shared" si="11"/>
        <v>2020</v>
      </c>
      <c r="H70" s="27"/>
      <c r="I70" s="27"/>
      <c r="J70" s="27"/>
      <c r="K70" s="55"/>
      <c r="L70" s="49"/>
      <c r="M70" s="94"/>
      <c r="N70" s="22"/>
      <c r="O70" s="22"/>
      <c r="P70" s="43"/>
      <c r="Q70" s="43"/>
      <c r="R70" s="43"/>
      <c r="S70" s="43"/>
      <c r="T70" s="43"/>
      <c r="U70" s="43"/>
      <c r="V70" s="43"/>
      <c r="W70" s="43"/>
      <c r="X70" s="43"/>
      <c r="Y70" s="43"/>
      <c r="Z70" s="43"/>
      <c r="AA70" s="43"/>
    </row>
    <row r="71" spans="1:27" s="10" customFormat="1" ht="31.5" customHeight="1">
      <c r="A71" s="121" t="s">
        <v>179</v>
      </c>
      <c r="B71" s="29" t="s">
        <v>62</v>
      </c>
      <c r="C71" s="29" t="s">
        <v>101</v>
      </c>
      <c r="D71" s="23" t="s">
        <v>176</v>
      </c>
      <c r="E71" s="23"/>
      <c r="F71" s="146">
        <f t="shared" si="11"/>
        <v>2020</v>
      </c>
      <c r="G71" s="146">
        <f t="shared" si="11"/>
        <v>2020</v>
      </c>
      <c r="H71" s="27" t="e">
        <f>#REF!+H72+H76+H81+H86+H90+H100+H104</f>
        <v>#REF!</v>
      </c>
      <c r="I71" s="27" t="e">
        <f>#REF!+I72+I76+I81+I86+I90+I100+I104</f>
        <v>#REF!</v>
      </c>
      <c r="J71" s="27" t="e">
        <f>#REF!+J72+J76+J81+J86+J90+J100+J104</f>
        <v>#REF!</v>
      </c>
      <c r="K71" s="27" t="e">
        <f>#REF!+K72+K76+K81+K86+K90+K100+K104</f>
        <v>#REF!</v>
      </c>
      <c r="L71" s="73" t="e">
        <f>L100+#REF!+L90+L104+#REF!</f>
        <v>#REF!</v>
      </c>
      <c r="M71" s="94"/>
      <c r="N71" s="22"/>
      <c r="O71" s="22"/>
      <c r="P71" s="43"/>
      <c r="Q71" s="43"/>
      <c r="R71" s="43"/>
      <c r="S71" s="43"/>
      <c r="T71" s="43"/>
      <c r="U71" s="43"/>
      <c r="V71" s="43"/>
      <c r="W71" s="43"/>
      <c r="X71" s="43"/>
      <c r="Y71" s="43"/>
      <c r="Z71" s="43"/>
      <c r="AA71" s="43"/>
    </row>
    <row r="72" spans="1:27" s="10" customFormat="1" ht="78.75" customHeight="1">
      <c r="A72" s="122" t="s">
        <v>178</v>
      </c>
      <c r="B72" s="29" t="s">
        <v>62</v>
      </c>
      <c r="C72" s="29" t="s">
        <v>101</v>
      </c>
      <c r="D72" s="23" t="s">
        <v>177</v>
      </c>
      <c r="E72" s="23"/>
      <c r="F72" s="146">
        <f t="shared" si="11"/>
        <v>2020</v>
      </c>
      <c r="G72" s="146">
        <f t="shared" si="11"/>
        <v>2020</v>
      </c>
      <c r="H72" s="27">
        <f aca="true" t="shared" si="12" ref="H72:K74">H73</f>
        <v>0</v>
      </c>
      <c r="I72" s="27">
        <f t="shared" si="12"/>
        <v>0</v>
      </c>
      <c r="J72" s="27">
        <f t="shared" si="12"/>
        <v>0</v>
      </c>
      <c r="K72" s="27">
        <f t="shared" si="12"/>
        <v>0</v>
      </c>
      <c r="L72" s="73"/>
      <c r="M72" s="94"/>
      <c r="N72" s="22"/>
      <c r="O72" s="22"/>
      <c r="P72" s="43"/>
      <c r="Q72" s="43"/>
      <c r="R72" s="43"/>
      <c r="S72" s="43"/>
      <c r="T72" s="43"/>
      <c r="U72" s="43"/>
      <c r="V72" s="43"/>
      <c r="W72" s="43"/>
      <c r="X72" s="43"/>
      <c r="Y72" s="43"/>
      <c r="Z72" s="43"/>
      <c r="AA72" s="43"/>
    </row>
    <row r="73" spans="1:27" s="10" customFormat="1" ht="31.5" customHeight="1">
      <c r="A73" s="122" t="s">
        <v>139</v>
      </c>
      <c r="B73" s="29" t="s">
        <v>62</v>
      </c>
      <c r="C73" s="29" t="s">
        <v>101</v>
      </c>
      <c r="D73" s="23" t="s">
        <v>177</v>
      </c>
      <c r="E73" s="23" t="s">
        <v>104</v>
      </c>
      <c r="F73" s="146">
        <v>2020</v>
      </c>
      <c r="G73" s="146">
        <v>2020</v>
      </c>
      <c r="H73" s="27">
        <f t="shared" si="12"/>
        <v>0</v>
      </c>
      <c r="I73" s="27">
        <f t="shared" si="12"/>
        <v>0</v>
      </c>
      <c r="J73" s="27">
        <f t="shared" si="12"/>
        <v>0</v>
      </c>
      <c r="K73" s="27">
        <f t="shared" si="12"/>
        <v>0</v>
      </c>
      <c r="L73" s="73"/>
      <c r="M73" s="94"/>
      <c r="N73" s="22"/>
      <c r="O73" s="22"/>
      <c r="P73" s="43"/>
      <c r="Q73" s="43"/>
      <c r="R73" s="43"/>
      <c r="S73" s="43"/>
      <c r="T73" s="43"/>
      <c r="U73" s="43"/>
      <c r="V73" s="43"/>
      <c r="W73" s="43"/>
      <c r="X73" s="43"/>
      <c r="Y73" s="43"/>
      <c r="Z73" s="43"/>
      <c r="AA73" s="43"/>
    </row>
    <row r="74" spans="1:27" s="10" customFormat="1" ht="31.5" customHeight="1">
      <c r="A74" s="121" t="s">
        <v>185</v>
      </c>
      <c r="B74" s="29" t="s">
        <v>62</v>
      </c>
      <c r="C74" s="29" t="s">
        <v>101</v>
      </c>
      <c r="D74" s="23" t="s">
        <v>181</v>
      </c>
      <c r="E74" s="23"/>
      <c r="F74" s="146">
        <f>F75</f>
        <v>440000</v>
      </c>
      <c r="G74" s="146">
        <f>G75</f>
        <v>0</v>
      </c>
      <c r="H74" s="27">
        <f t="shared" si="12"/>
        <v>0</v>
      </c>
      <c r="I74" s="27">
        <f t="shared" si="12"/>
        <v>0</v>
      </c>
      <c r="J74" s="27">
        <f t="shared" si="12"/>
        <v>0</v>
      </c>
      <c r="K74" s="27">
        <f t="shared" si="12"/>
        <v>0</v>
      </c>
      <c r="L74" s="73"/>
      <c r="M74" s="94"/>
      <c r="N74" s="22"/>
      <c r="O74" s="22"/>
      <c r="P74" s="43"/>
      <c r="Q74" s="43"/>
      <c r="R74" s="43"/>
      <c r="S74" s="43"/>
      <c r="T74" s="43"/>
      <c r="U74" s="43"/>
      <c r="V74" s="43"/>
      <c r="W74" s="43"/>
      <c r="X74" s="43"/>
      <c r="Y74" s="43"/>
      <c r="Z74" s="43"/>
      <c r="AA74" s="43"/>
    </row>
    <row r="75" spans="1:27" s="10" customFormat="1" ht="31.5" customHeight="1">
      <c r="A75" s="121" t="s">
        <v>184</v>
      </c>
      <c r="B75" s="23" t="s">
        <v>62</v>
      </c>
      <c r="C75" s="23" t="s">
        <v>101</v>
      </c>
      <c r="D75" s="28" t="s">
        <v>182</v>
      </c>
      <c r="E75" s="23"/>
      <c r="F75" s="146">
        <f>F76+F78</f>
        <v>440000</v>
      </c>
      <c r="G75" s="146">
        <f>G76+G78</f>
        <v>0</v>
      </c>
      <c r="H75" s="27">
        <v>0</v>
      </c>
      <c r="I75" s="27"/>
      <c r="J75" s="27">
        <v>0</v>
      </c>
      <c r="K75" s="27"/>
      <c r="L75" s="73"/>
      <c r="M75" s="94"/>
      <c r="N75" s="22"/>
      <c r="O75" s="22"/>
      <c r="P75" s="43"/>
      <c r="Q75" s="43"/>
      <c r="R75" s="43"/>
      <c r="S75" s="43"/>
      <c r="T75" s="43"/>
      <c r="U75" s="43"/>
      <c r="V75" s="43"/>
      <c r="W75" s="43"/>
      <c r="X75" s="43"/>
      <c r="Y75" s="43"/>
      <c r="Z75" s="43"/>
      <c r="AA75" s="43"/>
    </row>
    <row r="76" spans="1:27" s="10" customFormat="1" ht="31.5" customHeight="1">
      <c r="A76" s="122" t="s">
        <v>169</v>
      </c>
      <c r="B76" s="23" t="s">
        <v>62</v>
      </c>
      <c r="C76" s="23" t="s">
        <v>101</v>
      </c>
      <c r="D76" s="28" t="s">
        <v>183</v>
      </c>
      <c r="E76" s="28"/>
      <c r="F76" s="146">
        <f>F77</f>
        <v>440000</v>
      </c>
      <c r="G76" s="146">
        <f>G77</f>
        <v>0</v>
      </c>
      <c r="H76" s="27">
        <f aca="true" t="shared" si="13" ref="H76:K77">H77</f>
        <v>2917.9</v>
      </c>
      <c r="I76" s="27">
        <f t="shared" si="13"/>
        <v>0</v>
      </c>
      <c r="J76" s="27">
        <f t="shared" si="13"/>
        <v>2794.8</v>
      </c>
      <c r="K76" s="27">
        <f t="shared" si="13"/>
        <v>0</v>
      </c>
      <c r="L76" s="73"/>
      <c r="M76" s="94"/>
      <c r="N76" s="22"/>
      <c r="O76" s="22"/>
      <c r="P76" s="43"/>
      <c r="Q76" s="43"/>
      <c r="R76" s="43"/>
      <c r="S76" s="43"/>
      <c r="T76" s="43"/>
      <c r="U76" s="43"/>
      <c r="V76" s="43"/>
      <c r="W76" s="43"/>
      <c r="X76" s="43"/>
      <c r="Y76" s="43"/>
      <c r="Z76" s="43"/>
      <c r="AA76" s="43"/>
    </row>
    <row r="77" spans="1:27" s="10" customFormat="1" ht="31.5" customHeight="1">
      <c r="A77" s="122" t="s">
        <v>139</v>
      </c>
      <c r="B77" s="23" t="s">
        <v>62</v>
      </c>
      <c r="C77" s="23" t="s">
        <v>101</v>
      </c>
      <c r="D77" s="28" t="s">
        <v>183</v>
      </c>
      <c r="E77" s="28" t="s">
        <v>104</v>
      </c>
      <c r="F77" s="146">
        <f>780000-340000</f>
        <v>440000</v>
      </c>
      <c r="G77" s="146">
        <v>0</v>
      </c>
      <c r="H77" s="27">
        <f t="shared" si="13"/>
        <v>2917.9</v>
      </c>
      <c r="I77" s="27">
        <f t="shared" si="13"/>
        <v>0</v>
      </c>
      <c r="J77" s="27">
        <f t="shared" si="13"/>
        <v>2794.8</v>
      </c>
      <c r="K77" s="27">
        <f t="shared" si="13"/>
        <v>0</v>
      </c>
      <c r="L77" s="73"/>
      <c r="M77" s="94"/>
      <c r="N77" s="22"/>
      <c r="O77" s="22"/>
      <c r="P77" s="43"/>
      <c r="Q77" s="43"/>
      <c r="R77" s="43"/>
      <c r="S77" s="43"/>
      <c r="T77" s="43"/>
      <c r="U77" s="43"/>
      <c r="V77" s="43"/>
      <c r="W77" s="43"/>
      <c r="X77" s="43"/>
      <c r="Y77" s="43"/>
      <c r="Z77" s="43"/>
      <c r="AA77" s="43"/>
    </row>
    <row r="78" spans="1:27" s="10" customFormat="1" ht="31.5" customHeight="1">
      <c r="A78" s="122" t="s">
        <v>187</v>
      </c>
      <c r="B78" s="23" t="s">
        <v>62</v>
      </c>
      <c r="C78" s="23" t="s">
        <v>101</v>
      </c>
      <c r="D78" s="28" t="s">
        <v>186</v>
      </c>
      <c r="E78" s="28"/>
      <c r="F78" s="146">
        <f>F79</f>
        <v>0</v>
      </c>
      <c r="G78" s="146">
        <f>G79</f>
        <v>0</v>
      </c>
      <c r="H78" s="76">
        <f>H79+H80</f>
        <v>2917.9</v>
      </c>
      <c r="I78" s="76">
        <f>I79+I80</f>
        <v>0</v>
      </c>
      <c r="J78" s="76">
        <f>J79+J80</f>
        <v>2794.8</v>
      </c>
      <c r="K78" s="76">
        <f>K79+K80</f>
        <v>0</v>
      </c>
      <c r="L78" s="73"/>
      <c r="M78" s="94"/>
      <c r="N78" s="22"/>
      <c r="O78" s="22"/>
      <c r="P78" s="43"/>
      <c r="Q78" s="43"/>
      <c r="R78" s="43"/>
      <c r="S78" s="43"/>
      <c r="T78" s="43"/>
      <c r="U78" s="43"/>
      <c r="V78" s="43"/>
      <c r="W78" s="43"/>
      <c r="X78" s="43"/>
      <c r="Y78" s="43"/>
      <c r="Z78" s="43"/>
      <c r="AA78" s="43"/>
    </row>
    <row r="79" spans="1:27" s="10" customFormat="1" ht="31.5" customHeight="1">
      <c r="A79" s="122" t="s">
        <v>224</v>
      </c>
      <c r="B79" s="23" t="s">
        <v>62</v>
      </c>
      <c r="C79" s="23" t="s">
        <v>101</v>
      </c>
      <c r="D79" s="28" t="s">
        <v>186</v>
      </c>
      <c r="E79" s="28" t="s">
        <v>105</v>
      </c>
      <c r="F79" s="146">
        <f>12000-12000</f>
        <v>0</v>
      </c>
      <c r="G79" s="146">
        <v>0</v>
      </c>
      <c r="H79" s="27">
        <v>2664.3</v>
      </c>
      <c r="I79" s="27"/>
      <c r="J79" s="27">
        <v>2571.8</v>
      </c>
      <c r="K79" s="55"/>
      <c r="L79" s="73"/>
      <c r="M79" s="94"/>
      <c r="N79" s="22"/>
      <c r="O79" s="22"/>
      <c r="P79" s="43"/>
      <c r="Q79" s="43"/>
      <c r="R79" s="43"/>
      <c r="S79" s="43"/>
      <c r="T79" s="43"/>
      <c r="U79" s="43"/>
      <c r="V79" s="43"/>
      <c r="W79" s="43"/>
      <c r="X79" s="43"/>
      <c r="Y79" s="43"/>
      <c r="Z79" s="43"/>
      <c r="AA79" s="43"/>
    </row>
    <row r="80" spans="1:27" s="10" customFormat="1" ht="47.25" customHeight="1">
      <c r="A80" s="121" t="s">
        <v>156</v>
      </c>
      <c r="B80" s="23" t="s">
        <v>62</v>
      </c>
      <c r="C80" s="23" t="s">
        <v>101</v>
      </c>
      <c r="D80" s="28" t="s">
        <v>150</v>
      </c>
      <c r="E80" s="28"/>
      <c r="F80" s="146">
        <f>F81+F84+F87</f>
        <v>8951235.23</v>
      </c>
      <c r="G80" s="146">
        <f>G81+G84+G87</f>
        <v>0</v>
      </c>
      <c r="H80" s="27">
        <v>253.6</v>
      </c>
      <c r="I80" s="27"/>
      <c r="J80" s="27">
        <v>223</v>
      </c>
      <c r="K80" s="55"/>
      <c r="L80" s="73"/>
      <c r="M80" s="94"/>
      <c r="N80" s="22"/>
      <c r="O80" s="22"/>
      <c r="P80" s="43"/>
      <c r="Q80" s="43"/>
      <c r="R80" s="43"/>
      <c r="S80" s="43"/>
      <c r="T80" s="43"/>
      <c r="U80" s="43"/>
      <c r="V80" s="43"/>
      <c r="W80" s="43"/>
      <c r="X80" s="43"/>
      <c r="Y80" s="43"/>
      <c r="Z80" s="43"/>
      <c r="AA80" s="43"/>
    </row>
    <row r="81" spans="1:27" s="10" customFormat="1" ht="31.5" customHeight="1">
      <c r="A81" s="121" t="s">
        <v>191</v>
      </c>
      <c r="B81" s="23" t="s">
        <v>62</v>
      </c>
      <c r="C81" s="23" t="s">
        <v>101</v>
      </c>
      <c r="D81" s="28" t="s">
        <v>188</v>
      </c>
      <c r="E81" s="28"/>
      <c r="F81" s="147">
        <f>F82</f>
        <v>24000</v>
      </c>
      <c r="G81" s="147">
        <f>G82</f>
        <v>0</v>
      </c>
      <c r="H81" s="27">
        <f aca="true" t="shared" si="14" ref="H81:K82">H82</f>
        <v>747</v>
      </c>
      <c r="I81" s="27">
        <f t="shared" si="14"/>
        <v>0</v>
      </c>
      <c r="J81" s="27">
        <f t="shared" si="14"/>
        <v>0</v>
      </c>
      <c r="K81" s="27">
        <f t="shared" si="14"/>
        <v>0</v>
      </c>
      <c r="L81" s="73"/>
      <c r="M81" s="94"/>
      <c r="N81" s="22"/>
      <c r="O81" s="22"/>
      <c r="P81" s="43"/>
      <c r="Q81" s="43"/>
      <c r="R81" s="43"/>
      <c r="S81" s="43"/>
      <c r="T81" s="43"/>
      <c r="U81" s="43"/>
      <c r="V81" s="43"/>
      <c r="W81" s="43"/>
      <c r="X81" s="43"/>
      <c r="Y81" s="43"/>
      <c r="Z81" s="43"/>
      <c r="AA81" s="43"/>
    </row>
    <row r="82" spans="1:27" s="10" customFormat="1" ht="20.25" customHeight="1">
      <c r="A82" s="122" t="s">
        <v>190</v>
      </c>
      <c r="B82" s="23" t="s">
        <v>62</v>
      </c>
      <c r="C82" s="23" t="s">
        <v>101</v>
      </c>
      <c r="D82" s="28" t="s">
        <v>189</v>
      </c>
      <c r="E82" s="28"/>
      <c r="F82" s="146">
        <f>F83</f>
        <v>24000</v>
      </c>
      <c r="G82" s="146">
        <f>G83</f>
        <v>0</v>
      </c>
      <c r="H82" s="27">
        <f t="shared" si="14"/>
        <v>747</v>
      </c>
      <c r="I82" s="27">
        <f t="shared" si="14"/>
        <v>0</v>
      </c>
      <c r="J82" s="27">
        <f t="shared" si="14"/>
        <v>0</v>
      </c>
      <c r="K82" s="27">
        <f t="shared" si="14"/>
        <v>0</v>
      </c>
      <c r="L82" s="73"/>
      <c r="M82" s="94"/>
      <c r="N82" s="22"/>
      <c r="O82" s="22"/>
      <c r="P82" s="43"/>
      <c r="Q82" s="43"/>
      <c r="R82" s="43"/>
      <c r="S82" s="43"/>
      <c r="T82" s="43"/>
      <c r="U82" s="43"/>
      <c r="V82" s="43"/>
      <c r="W82" s="43"/>
      <c r="X82" s="43"/>
      <c r="Y82" s="43"/>
      <c r="Z82" s="43"/>
      <c r="AA82" s="43"/>
    </row>
    <row r="83" spans="1:27" s="10" customFormat="1" ht="31.5" customHeight="1">
      <c r="A83" s="122" t="s">
        <v>139</v>
      </c>
      <c r="B83" s="23" t="s">
        <v>62</v>
      </c>
      <c r="C83" s="23" t="s">
        <v>101</v>
      </c>
      <c r="D83" s="28" t="s">
        <v>189</v>
      </c>
      <c r="E83" s="23" t="s">
        <v>104</v>
      </c>
      <c r="F83" s="146">
        <v>24000</v>
      </c>
      <c r="G83" s="146">
        <v>0</v>
      </c>
      <c r="H83" s="27">
        <f>H84+H85</f>
        <v>747</v>
      </c>
      <c r="I83" s="27">
        <f>I84+I85</f>
        <v>0</v>
      </c>
      <c r="J83" s="27">
        <f>J84+J85</f>
        <v>0</v>
      </c>
      <c r="K83" s="27">
        <f>K84+K85</f>
        <v>0</v>
      </c>
      <c r="L83" s="73"/>
      <c r="M83" s="94"/>
      <c r="N83" s="22"/>
      <c r="O83" s="22"/>
      <c r="P83" s="43"/>
      <c r="Q83" s="43"/>
      <c r="R83" s="43"/>
      <c r="S83" s="43"/>
      <c r="T83" s="43"/>
      <c r="U83" s="43"/>
      <c r="V83" s="43"/>
      <c r="W83" s="43"/>
      <c r="X83" s="43"/>
      <c r="Y83" s="43"/>
      <c r="Z83" s="43"/>
      <c r="AA83" s="43"/>
    </row>
    <row r="84" spans="1:27" s="10" customFormat="1" ht="47.25" customHeight="1">
      <c r="A84" s="121" t="s">
        <v>155</v>
      </c>
      <c r="B84" s="23" t="s">
        <v>62</v>
      </c>
      <c r="C84" s="23" t="s">
        <v>101</v>
      </c>
      <c r="D84" s="28" t="s">
        <v>151</v>
      </c>
      <c r="E84" s="23"/>
      <c r="F84" s="146">
        <f>F85</f>
        <v>8926235.23</v>
      </c>
      <c r="G84" s="146">
        <f>G85</f>
        <v>0</v>
      </c>
      <c r="H84" s="27">
        <v>347</v>
      </c>
      <c r="I84" s="27"/>
      <c r="J84" s="27"/>
      <c r="K84" s="55"/>
      <c r="L84" s="73"/>
      <c r="M84" s="94"/>
      <c r="N84" s="22"/>
      <c r="O84" s="22"/>
      <c r="P84" s="43"/>
      <c r="Q84" s="43"/>
      <c r="R84" s="43"/>
      <c r="S84" s="43"/>
      <c r="T84" s="43"/>
      <c r="U84" s="43"/>
      <c r="V84" s="43"/>
      <c r="W84" s="43"/>
      <c r="X84" s="43"/>
      <c r="Y84" s="43"/>
      <c r="Z84" s="43"/>
      <c r="AA84" s="43"/>
    </row>
    <row r="85" spans="1:27" s="10" customFormat="1" ht="20.25" customHeight="1">
      <c r="A85" s="122" t="s">
        <v>190</v>
      </c>
      <c r="B85" s="23" t="s">
        <v>62</v>
      </c>
      <c r="C85" s="23" t="s">
        <v>101</v>
      </c>
      <c r="D85" s="28" t="s">
        <v>192</v>
      </c>
      <c r="E85" s="23"/>
      <c r="F85" s="147">
        <f>F86</f>
        <v>8926235.23</v>
      </c>
      <c r="G85" s="147">
        <f>G86</f>
        <v>0</v>
      </c>
      <c r="H85" s="27">
        <v>400</v>
      </c>
      <c r="I85" s="27"/>
      <c r="J85" s="27"/>
      <c r="K85" s="55"/>
      <c r="L85" s="73"/>
      <c r="M85" s="94"/>
      <c r="N85" s="22"/>
      <c r="O85" s="22"/>
      <c r="P85" s="43"/>
      <c r="Q85" s="43"/>
      <c r="R85" s="43"/>
      <c r="S85" s="43"/>
      <c r="T85" s="43"/>
      <c r="U85" s="43"/>
      <c r="V85" s="43"/>
      <c r="W85" s="43"/>
      <c r="X85" s="43"/>
      <c r="Y85" s="43"/>
      <c r="Z85" s="43"/>
      <c r="AA85" s="43"/>
    </row>
    <row r="86" spans="1:27" s="10" customFormat="1" ht="31.5" customHeight="1">
      <c r="A86" s="122" t="s">
        <v>139</v>
      </c>
      <c r="B86" s="23" t="s">
        <v>62</v>
      </c>
      <c r="C86" s="23" t="s">
        <v>101</v>
      </c>
      <c r="D86" s="28" t="s">
        <v>192</v>
      </c>
      <c r="E86" s="23" t="s">
        <v>104</v>
      </c>
      <c r="F86" s="147">
        <f>7964535.23+1411400-449700</f>
        <v>8926235.23</v>
      </c>
      <c r="G86" s="147">
        <v>0</v>
      </c>
      <c r="H86" s="27">
        <f aca="true" t="shared" si="15" ref="H86:K88">H87</f>
        <v>0</v>
      </c>
      <c r="I86" s="27">
        <f t="shared" si="15"/>
        <v>0</v>
      </c>
      <c r="J86" s="27">
        <f t="shared" si="15"/>
        <v>0</v>
      </c>
      <c r="K86" s="27">
        <f t="shared" si="15"/>
        <v>0</v>
      </c>
      <c r="L86" s="73"/>
      <c r="M86" s="94"/>
      <c r="N86" s="22"/>
      <c r="O86" s="22"/>
      <c r="P86" s="43"/>
      <c r="Q86" s="43"/>
      <c r="R86" s="43"/>
      <c r="S86" s="43"/>
      <c r="T86" s="43"/>
      <c r="U86" s="43"/>
      <c r="V86" s="43"/>
      <c r="W86" s="43"/>
      <c r="X86" s="43"/>
      <c r="Y86" s="43"/>
      <c r="Z86" s="43"/>
      <c r="AA86" s="43"/>
    </row>
    <row r="87" spans="1:27" s="10" customFormat="1" ht="31.5" customHeight="1">
      <c r="A87" s="121" t="s">
        <v>195</v>
      </c>
      <c r="B87" s="23" t="s">
        <v>62</v>
      </c>
      <c r="C87" s="23" t="s">
        <v>101</v>
      </c>
      <c r="D87" s="28" t="s">
        <v>194</v>
      </c>
      <c r="E87" s="23"/>
      <c r="F87" s="146">
        <f>F88</f>
        <v>1000</v>
      </c>
      <c r="G87" s="146">
        <f>G88</f>
        <v>0</v>
      </c>
      <c r="H87" s="27">
        <f t="shared" si="15"/>
        <v>0</v>
      </c>
      <c r="I87" s="27">
        <f t="shared" si="15"/>
        <v>0</v>
      </c>
      <c r="J87" s="27">
        <f t="shared" si="15"/>
        <v>0</v>
      </c>
      <c r="K87" s="27">
        <f t="shared" si="15"/>
        <v>0</v>
      </c>
      <c r="L87" s="73"/>
      <c r="M87" s="94"/>
      <c r="N87" s="22"/>
      <c r="O87" s="22"/>
      <c r="P87" s="43"/>
      <c r="Q87" s="43"/>
      <c r="R87" s="43"/>
      <c r="S87" s="43"/>
      <c r="T87" s="43"/>
      <c r="U87" s="43"/>
      <c r="V87" s="43"/>
      <c r="W87" s="43"/>
      <c r="X87" s="43"/>
      <c r="Y87" s="43"/>
      <c r="Z87" s="43"/>
      <c r="AA87" s="43"/>
    </row>
    <row r="88" spans="1:27" s="10" customFormat="1" ht="20.25" customHeight="1">
      <c r="A88" s="122" t="s">
        <v>190</v>
      </c>
      <c r="B88" s="23" t="s">
        <v>62</v>
      </c>
      <c r="C88" s="23" t="s">
        <v>101</v>
      </c>
      <c r="D88" s="28" t="s">
        <v>193</v>
      </c>
      <c r="E88" s="23"/>
      <c r="F88" s="146">
        <f>F89</f>
        <v>1000</v>
      </c>
      <c r="G88" s="146">
        <f>G89</f>
        <v>0</v>
      </c>
      <c r="H88" s="27">
        <f t="shared" si="15"/>
        <v>0</v>
      </c>
      <c r="I88" s="27">
        <f t="shared" si="15"/>
        <v>0</v>
      </c>
      <c r="J88" s="27">
        <f t="shared" si="15"/>
        <v>0</v>
      </c>
      <c r="K88" s="27">
        <f t="shared" si="15"/>
        <v>0</v>
      </c>
      <c r="L88" s="73"/>
      <c r="M88" s="94"/>
      <c r="N88" s="22"/>
      <c r="O88" s="22"/>
      <c r="P88" s="43"/>
      <c r="Q88" s="43"/>
      <c r="R88" s="43"/>
      <c r="S88" s="43"/>
      <c r="T88" s="43"/>
      <c r="U88" s="43"/>
      <c r="V88" s="43"/>
      <c r="W88" s="43"/>
      <c r="X88" s="43"/>
      <c r="Y88" s="43"/>
      <c r="Z88" s="43"/>
      <c r="AA88" s="43"/>
    </row>
    <row r="89" spans="1:27" s="10" customFormat="1" ht="31.5" customHeight="1">
      <c r="A89" s="122" t="s">
        <v>139</v>
      </c>
      <c r="B89" s="23" t="s">
        <v>62</v>
      </c>
      <c r="C89" s="23" t="s">
        <v>101</v>
      </c>
      <c r="D89" s="28" t="s">
        <v>193</v>
      </c>
      <c r="E89" s="23" t="s">
        <v>104</v>
      </c>
      <c r="F89" s="146">
        <v>1000</v>
      </c>
      <c r="G89" s="146">
        <v>0</v>
      </c>
      <c r="H89" s="27">
        <v>0</v>
      </c>
      <c r="I89" s="27"/>
      <c r="J89" s="27">
        <v>0</v>
      </c>
      <c r="K89" s="55"/>
      <c r="L89" s="73"/>
      <c r="M89" s="94"/>
      <c r="N89" s="22"/>
      <c r="O89" s="22"/>
      <c r="P89" s="43"/>
      <c r="Q89" s="43"/>
      <c r="R89" s="43"/>
      <c r="S89" s="43"/>
      <c r="T89" s="43"/>
      <c r="U89" s="43"/>
      <c r="V89" s="43"/>
      <c r="W89" s="43"/>
      <c r="X89" s="43"/>
      <c r="Y89" s="43"/>
      <c r="Z89" s="43"/>
      <c r="AA89" s="43"/>
    </row>
    <row r="90" spans="1:27" s="10" customFormat="1" ht="31.5" customHeight="1">
      <c r="A90" s="121" t="s">
        <v>238</v>
      </c>
      <c r="B90" s="23" t="s">
        <v>62</v>
      </c>
      <c r="C90" s="23" t="s">
        <v>101</v>
      </c>
      <c r="D90" s="28" t="s">
        <v>196</v>
      </c>
      <c r="E90" s="23"/>
      <c r="F90" s="146">
        <f aca="true" t="shared" si="16" ref="F90:G92">F91</f>
        <v>6157820</v>
      </c>
      <c r="G90" s="146">
        <f t="shared" si="16"/>
        <v>0</v>
      </c>
      <c r="H90" s="27">
        <f>H91+H94+H97</f>
        <v>73</v>
      </c>
      <c r="I90" s="27">
        <f>I91+I94+I97</f>
        <v>0</v>
      </c>
      <c r="J90" s="27">
        <f>J91+J94+J97</f>
        <v>73</v>
      </c>
      <c r="K90" s="27">
        <f>K91+K94+K97</f>
        <v>0</v>
      </c>
      <c r="L90" s="49"/>
      <c r="M90" s="94"/>
      <c r="N90" s="22"/>
      <c r="O90" s="22"/>
      <c r="P90" s="43"/>
      <c r="Q90" s="43"/>
      <c r="R90" s="43"/>
      <c r="S90" s="43"/>
      <c r="T90" s="43"/>
      <c r="U90" s="43"/>
      <c r="V90" s="43"/>
      <c r="W90" s="43"/>
      <c r="X90" s="43"/>
      <c r="Y90" s="43"/>
      <c r="Z90" s="43"/>
      <c r="AA90" s="43"/>
    </row>
    <row r="91" spans="1:27" s="10" customFormat="1" ht="31.5" customHeight="1">
      <c r="A91" s="121" t="s">
        <v>200</v>
      </c>
      <c r="B91" s="23" t="s">
        <v>62</v>
      </c>
      <c r="C91" s="23" t="s">
        <v>101</v>
      </c>
      <c r="D91" s="28" t="s">
        <v>197</v>
      </c>
      <c r="E91" s="23"/>
      <c r="F91" s="146">
        <f t="shared" si="16"/>
        <v>6157820</v>
      </c>
      <c r="G91" s="146">
        <f t="shared" si="16"/>
        <v>0</v>
      </c>
      <c r="H91" s="27">
        <f aca="true" t="shared" si="17" ref="H91:K92">H92</f>
        <v>40</v>
      </c>
      <c r="I91" s="27">
        <f t="shared" si="17"/>
        <v>0</v>
      </c>
      <c r="J91" s="27">
        <f t="shared" si="17"/>
        <v>40</v>
      </c>
      <c r="K91" s="78">
        <f t="shared" si="17"/>
        <v>0</v>
      </c>
      <c r="L91" s="49"/>
      <c r="M91" s="94"/>
      <c r="N91" s="22"/>
      <c r="O91" s="22"/>
      <c r="P91" s="43"/>
      <c r="Q91" s="43"/>
      <c r="R91" s="43"/>
      <c r="S91" s="43"/>
      <c r="T91" s="43"/>
      <c r="U91" s="43"/>
      <c r="V91" s="43"/>
      <c r="W91" s="43"/>
      <c r="X91" s="43"/>
      <c r="Y91" s="43"/>
      <c r="Z91" s="43"/>
      <c r="AA91" s="43"/>
    </row>
    <row r="92" spans="1:27" s="10" customFormat="1" ht="47.25" customHeight="1">
      <c r="A92" s="122" t="s">
        <v>199</v>
      </c>
      <c r="B92" s="51" t="s">
        <v>62</v>
      </c>
      <c r="C92" s="51" t="s">
        <v>101</v>
      </c>
      <c r="D92" s="51" t="s">
        <v>198</v>
      </c>
      <c r="E92" s="51"/>
      <c r="F92" s="146">
        <f t="shared" si="16"/>
        <v>6157820</v>
      </c>
      <c r="G92" s="146">
        <f t="shared" si="16"/>
        <v>0</v>
      </c>
      <c r="H92" s="27">
        <f t="shared" si="17"/>
        <v>40</v>
      </c>
      <c r="I92" s="27">
        <f t="shared" si="17"/>
        <v>0</v>
      </c>
      <c r="J92" s="27">
        <f t="shared" si="17"/>
        <v>40</v>
      </c>
      <c r="K92" s="78">
        <f t="shared" si="17"/>
        <v>0</v>
      </c>
      <c r="L92" s="49"/>
      <c r="M92" s="94"/>
      <c r="N92" s="22"/>
      <c r="O92" s="22"/>
      <c r="P92" s="43"/>
      <c r="Q92" s="43"/>
      <c r="R92" s="43"/>
      <c r="S92" s="43"/>
      <c r="T92" s="43"/>
      <c r="U92" s="43"/>
      <c r="V92" s="43"/>
      <c r="W92" s="43"/>
      <c r="X92" s="43"/>
      <c r="Y92" s="43"/>
      <c r="Z92" s="43"/>
      <c r="AA92" s="43"/>
    </row>
    <row r="93" spans="1:27" s="10" customFormat="1" ht="31.5" customHeight="1">
      <c r="A93" s="122" t="s">
        <v>139</v>
      </c>
      <c r="B93" s="51" t="s">
        <v>62</v>
      </c>
      <c r="C93" s="51" t="s">
        <v>101</v>
      </c>
      <c r="D93" s="51" t="s">
        <v>198</v>
      </c>
      <c r="E93" s="28" t="s">
        <v>104</v>
      </c>
      <c r="F93" s="146">
        <v>6157820</v>
      </c>
      <c r="G93" s="146">
        <v>0</v>
      </c>
      <c r="H93" s="27">
        <v>40</v>
      </c>
      <c r="I93" s="27"/>
      <c r="J93" s="27">
        <v>40</v>
      </c>
      <c r="K93" s="55"/>
      <c r="L93" s="49"/>
      <c r="M93" s="94"/>
      <c r="N93" s="22"/>
      <c r="O93" s="22"/>
      <c r="P93" s="43"/>
      <c r="Q93" s="43"/>
      <c r="R93" s="43"/>
      <c r="S93" s="43"/>
      <c r="T93" s="43"/>
      <c r="U93" s="43"/>
      <c r="V93" s="43"/>
      <c r="W93" s="43"/>
      <c r="X93" s="43"/>
      <c r="Y93" s="43"/>
      <c r="Z93" s="43"/>
      <c r="AA93" s="43"/>
    </row>
    <row r="94" spans="1:27" s="10" customFormat="1" ht="63" customHeight="1">
      <c r="A94" s="121" t="s">
        <v>130</v>
      </c>
      <c r="B94" s="126" t="s">
        <v>62</v>
      </c>
      <c r="C94" s="126" t="s">
        <v>101</v>
      </c>
      <c r="D94" s="126" t="s">
        <v>129</v>
      </c>
      <c r="E94" s="28"/>
      <c r="F94" s="146">
        <f>F95</f>
        <v>757600</v>
      </c>
      <c r="G94" s="146">
        <f>G95</f>
        <v>0</v>
      </c>
      <c r="H94" s="27">
        <f aca="true" t="shared" si="18" ref="H94:K95">H95</f>
        <v>23</v>
      </c>
      <c r="I94" s="27">
        <f t="shared" si="18"/>
        <v>0</v>
      </c>
      <c r="J94" s="27">
        <f t="shared" si="18"/>
        <v>23</v>
      </c>
      <c r="K94" s="27">
        <f t="shared" si="18"/>
        <v>0</v>
      </c>
      <c r="L94" s="49"/>
      <c r="M94" s="94"/>
      <c r="N94" s="22"/>
      <c r="O94" s="22"/>
      <c r="P94" s="43"/>
      <c r="Q94" s="43"/>
      <c r="R94" s="43"/>
      <c r="S94" s="43"/>
      <c r="T94" s="43"/>
      <c r="U94" s="43"/>
      <c r="V94" s="43"/>
      <c r="W94" s="43"/>
      <c r="X94" s="43"/>
      <c r="Y94" s="43"/>
      <c r="Z94" s="43"/>
      <c r="AA94" s="43"/>
    </row>
    <row r="95" spans="1:27" s="10" customFormat="1" ht="31.5" customHeight="1">
      <c r="A95" s="121" t="s">
        <v>204</v>
      </c>
      <c r="B95" s="51" t="s">
        <v>62</v>
      </c>
      <c r="C95" s="51" t="s">
        <v>101</v>
      </c>
      <c r="D95" s="51" t="s">
        <v>202</v>
      </c>
      <c r="E95" s="28"/>
      <c r="F95" s="146">
        <f>F96</f>
        <v>757600</v>
      </c>
      <c r="G95" s="146">
        <f>G96</f>
        <v>0</v>
      </c>
      <c r="H95" s="27">
        <f t="shared" si="18"/>
        <v>23</v>
      </c>
      <c r="I95" s="27">
        <f t="shared" si="18"/>
        <v>0</v>
      </c>
      <c r="J95" s="27">
        <f t="shared" si="18"/>
        <v>23</v>
      </c>
      <c r="K95" s="27">
        <f t="shared" si="18"/>
        <v>0</v>
      </c>
      <c r="L95" s="49"/>
      <c r="M95" s="94"/>
      <c r="N95" s="22"/>
      <c r="O95" s="22"/>
      <c r="P95" s="43"/>
      <c r="Q95" s="43"/>
      <c r="R95" s="43"/>
      <c r="S95" s="43"/>
      <c r="T95" s="43"/>
      <c r="U95" s="43"/>
      <c r="V95" s="43"/>
      <c r="W95" s="43"/>
      <c r="X95" s="43"/>
      <c r="Y95" s="43"/>
      <c r="Z95" s="43"/>
      <c r="AA95" s="43"/>
    </row>
    <row r="96" spans="1:27" s="10" customFormat="1" ht="20.25" customHeight="1">
      <c r="A96" s="122" t="s">
        <v>190</v>
      </c>
      <c r="B96" s="51" t="s">
        <v>62</v>
      </c>
      <c r="C96" s="51" t="s">
        <v>101</v>
      </c>
      <c r="D96" s="51" t="s">
        <v>203</v>
      </c>
      <c r="E96" s="51"/>
      <c r="F96" s="146">
        <f>F97+F98</f>
        <v>757600</v>
      </c>
      <c r="G96" s="146">
        <f>G97+G98</f>
        <v>0</v>
      </c>
      <c r="H96" s="27">
        <v>23</v>
      </c>
      <c r="I96" s="27"/>
      <c r="J96" s="27">
        <v>23</v>
      </c>
      <c r="K96" s="55"/>
      <c r="L96" s="49"/>
      <c r="M96" s="94"/>
      <c r="N96" s="22"/>
      <c r="O96" s="22"/>
      <c r="P96" s="43"/>
      <c r="Q96" s="43"/>
      <c r="R96" s="43"/>
      <c r="S96" s="43"/>
      <c r="T96" s="43"/>
      <c r="U96" s="43"/>
      <c r="V96" s="43"/>
      <c r="W96" s="43"/>
      <c r="X96" s="43"/>
      <c r="Y96" s="43"/>
      <c r="Z96" s="43"/>
      <c r="AA96" s="43"/>
    </row>
    <row r="97" spans="1:27" s="10" customFormat="1" ht="63.75" customHeight="1">
      <c r="A97" s="120" t="s">
        <v>106</v>
      </c>
      <c r="B97" s="51" t="s">
        <v>62</v>
      </c>
      <c r="C97" s="51" t="s">
        <v>101</v>
      </c>
      <c r="D97" s="51" t="s">
        <v>203</v>
      </c>
      <c r="E97" s="28" t="s">
        <v>102</v>
      </c>
      <c r="F97" s="146">
        <f>60000+40000+50000</f>
        <v>150000</v>
      </c>
      <c r="G97" s="146">
        <v>0</v>
      </c>
      <c r="H97" s="27">
        <f aca="true" t="shared" si="19" ref="H97:K98">H98</f>
        <v>10</v>
      </c>
      <c r="I97" s="27">
        <f t="shared" si="19"/>
        <v>0</v>
      </c>
      <c r="J97" s="27">
        <f t="shared" si="19"/>
        <v>10</v>
      </c>
      <c r="K97" s="27">
        <f t="shared" si="19"/>
        <v>0</v>
      </c>
      <c r="L97" s="49"/>
      <c r="M97" s="94"/>
      <c r="N97" s="22"/>
      <c r="O97" s="22"/>
      <c r="P97" s="43"/>
      <c r="Q97" s="43"/>
      <c r="R97" s="43"/>
      <c r="S97" s="43"/>
      <c r="T97" s="43"/>
      <c r="U97" s="43"/>
      <c r="V97" s="43"/>
      <c r="W97" s="43"/>
      <c r="X97" s="43"/>
      <c r="Y97" s="43"/>
      <c r="Z97" s="43"/>
      <c r="AA97" s="43"/>
    </row>
    <row r="98" spans="1:27" s="10" customFormat="1" ht="31.5" customHeight="1">
      <c r="A98" s="122" t="s">
        <v>139</v>
      </c>
      <c r="B98" s="51" t="s">
        <v>62</v>
      </c>
      <c r="C98" s="51" t="s">
        <v>101</v>
      </c>
      <c r="D98" s="51" t="s">
        <v>203</v>
      </c>
      <c r="E98" s="28" t="s">
        <v>104</v>
      </c>
      <c r="F98" s="146">
        <f>697600-40000-50000</f>
        <v>607600</v>
      </c>
      <c r="G98" s="146">
        <v>0</v>
      </c>
      <c r="H98" s="27">
        <f t="shared" si="19"/>
        <v>10</v>
      </c>
      <c r="I98" s="27">
        <f t="shared" si="19"/>
        <v>0</v>
      </c>
      <c r="J98" s="27">
        <f t="shared" si="19"/>
        <v>10</v>
      </c>
      <c r="K98" s="27">
        <f t="shared" si="19"/>
        <v>0</v>
      </c>
      <c r="L98" s="49"/>
      <c r="M98" s="94"/>
      <c r="N98" s="22"/>
      <c r="O98" s="22"/>
      <c r="P98" s="43"/>
      <c r="Q98" s="43"/>
      <c r="R98" s="43"/>
      <c r="S98" s="43"/>
      <c r="T98" s="43"/>
      <c r="U98" s="43"/>
      <c r="V98" s="43"/>
      <c r="W98" s="43"/>
      <c r="X98" s="43"/>
      <c r="Y98" s="43"/>
      <c r="Z98" s="43"/>
      <c r="AA98" s="43"/>
    </row>
    <row r="99" spans="1:27" s="10" customFormat="1" ht="31.5" customHeight="1">
      <c r="A99" s="121" t="s">
        <v>145</v>
      </c>
      <c r="B99" s="51" t="s">
        <v>62</v>
      </c>
      <c r="C99" s="51" t="s">
        <v>101</v>
      </c>
      <c r="D99" s="51" t="s">
        <v>205</v>
      </c>
      <c r="E99" s="28"/>
      <c r="F99" s="146">
        <f>F100+F104</f>
        <v>2218500</v>
      </c>
      <c r="G99" s="146">
        <f>G100+G104</f>
        <v>176600</v>
      </c>
      <c r="H99" s="27">
        <v>10</v>
      </c>
      <c r="I99" s="27"/>
      <c r="J99" s="27">
        <v>10</v>
      </c>
      <c r="K99" s="55"/>
      <c r="L99" s="49"/>
      <c r="M99" s="94"/>
      <c r="N99" s="22"/>
      <c r="O99" s="22"/>
      <c r="P99" s="43"/>
      <c r="Q99" s="43"/>
      <c r="R99" s="43"/>
      <c r="S99" s="43"/>
      <c r="T99" s="43"/>
      <c r="U99" s="43"/>
      <c r="V99" s="43"/>
      <c r="W99" s="43"/>
      <c r="X99" s="43"/>
      <c r="Y99" s="43"/>
      <c r="Z99" s="43"/>
      <c r="AA99" s="43"/>
    </row>
    <row r="100" spans="1:27" s="10" customFormat="1" ht="31.5" customHeight="1">
      <c r="A100" s="121" t="s">
        <v>208</v>
      </c>
      <c r="B100" s="51" t="s">
        <v>62</v>
      </c>
      <c r="C100" s="51" t="s">
        <v>101</v>
      </c>
      <c r="D100" s="51" t="s">
        <v>206</v>
      </c>
      <c r="E100" s="28"/>
      <c r="F100" s="146">
        <f>F101</f>
        <v>1604400</v>
      </c>
      <c r="G100" s="146">
        <f>G101</f>
        <v>0</v>
      </c>
      <c r="H100" s="27">
        <f aca="true" t="shared" si="20" ref="H100:K102">H101</f>
        <v>240</v>
      </c>
      <c r="I100" s="27">
        <f t="shared" si="20"/>
        <v>0</v>
      </c>
      <c r="J100" s="27">
        <f t="shared" si="20"/>
        <v>240</v>
      </c>
      <c r="K100" s="27">
        <f t="shared" si="20"/>
        <v>0</v>
      </c>
      <c r="L100" s="49"/>
      <c r="M100" s="94"/>
      <c r="N100" s="22"/>
      <c r="O100" s="22"/>
      <c r="P100" s="43"/>
      <c r="Q100" s="43"/>
      <c r="R100" s="43"/>
      <c r="S100" s="43"/>
      <c r="T100" s="43"/>
      <c r="U100" s="43"/>
      <c r="V100" s="43"/>
      <c r="W100" s="43"/>
      <c r="X100" s="43"/>
      <c r="Y100" s="43"/>
      <c r="Z100" s="43"/>
      <c r="AA100" s="43"/>
    </row>
    <row r="101" spans="1:27" s="10" customFormat="1" ht="20.25" customHeight="1">
      <c r="A101" s="122" t="s">
        <v>190</v>
      </c>
      <c r="B101" s="51" t="s">
        <v>62</v>
      </c>
      <c r="C101" s="51" t="s">
        <v>101</v>
      </c>
      <c r="D101" s="51" t="s">
        <v>207</v>
      </c>
      <c r="E101" s="28"/>
      <c r="F101" s="146">
        <f>F102+F103</f>
        <v>1604400</v>
      </c>
      <c r="G101" s="146">
        <f>G102+G103</f>
        <v>0</v>
      </c>
      <c r="H101" s="27">
        <f t="shared" si="20"/>
        <v>240</v>
      </c>
      <c r="I101" s="27">
        <f t="shared" si="20"/>
        <v>0</v>
      </c>
      <c r="J101" s="27">
        <f t="shared" si="20"/>
        <v>240</v>
      </c>
      <c r="K101" s="27">
        <f t="shared" si="20"/>
        <v>0</v>
      </c>
      <c r="L101" s="49"/>
      <c r="M101" s="94"/>
      <c r="N101" s="22"/>
      <c r="O101" s="22"/>
      <c r="P101" s="43"/>
      <c r="Q101" s="43"/>
      <c r="R101" s="43"/>
      <c r="S101" s="43"/>
      <c r="T101" s="43"/>
      <c r="U101" s="43"/>
      <c r="V101" s="43"/>
      <c r="W101" s="43"/>
      <c r="X101" s="43"/>
      <c r="Y101" s="43"/>
      <c r="Z101" s="43"/>
      <c r="AA101" s="43"/>
    </row>
    <row r="102" spans="1:27" s="10" customFormat="1" ht="54.75" customHeight="1">
      <c r="A102" s="120" t="s">
        <v>106</v>
      </c>
      <c r="B102" s="51" t="s">
        <v>62</v>
      </c>
      <c r="C102" s="51" t="s">
        <v>101</v>
      </c>
      <c r="D102" s="51" t="s">
        <v>207</v>
      </c>
      <c r="E102" s="28" t="s">
        <v>102</v>
      </c>
      <c r="F102" s="146">
        <f>342200+120000+70000+40000+100000</f>
        <v>672200</v>
      </c>
      <c r="G102" s="146">
        <v>0</v>
      </c>
      <c r="H102" s="27">
        <f t="shared" si="20"/>
        <v>240</v>
      </c>
      <c r="I102" s="27">
        <f t="shared" si="20"/>
        <v>0</v>
      </c>
      <c r="J102" s="27">
        <f t="shared" si="20"/>
        <v>240</v>
      </c>
      <c r="K102" s="27">
        <f t="shared" si="20"/>
        <v>0</v>
      </c>
      <c r="L102" s="49"/>
      <c r="M102" s="94"/>
      <c r="N102" s="22"/>
      <c r="O102" s="22"/>
      <c r="P102" s="43"/>
      <c r="Q102" s="43"/>
      <c r="R102" s="43"/>
      <c r="S102" s="43"/>
      <c r="T102" s="43"/>
      <c r="U102" s="43"/>
      <c r="V102" s="43"/>
      <c r="W102" s="43"/>
      <c r="X102" s="43"/>
      <c r="Y102" s="43"/>
      <c r="Z102" s="43"/>
      <c r="AA102" s="43"/>
    </row>
    <row r="103" spans="1:27" s="10" customFormat="1" ht="31.5" customHeight="1">
      <c r="A103" s="122" t="s">
        <v>139</v>
      </c>
      <c r="B103" s="51" t="s">
        <v>62</v>
      </c>
      <c r="C103" s="51" t="s">
        <v>101</v>
      </c>
      <c r="D103" s="51" t="s">
        <v>207</v>
      </c>
      <c r="E103" s="28" t="s">
        <v>104</v>
      </c>
      <c r="F103" s="146">
        <f>1262200-120000-70000-40000-100000</f>
        <v>932200</v>
      </c>
      <c r="G103" s="146">
        <v>0</v>
      </c>
      <c r="H103" s="27">
        <v>240</v>
      </c>
      <c r="I103" s="27"/>
      <c r="J103" s="27">
        <v>240</v>
      </c>
      <c r="K103" s="55"/>
      <c r="L103" s="49"/>
      <c r="M103" s="94"/>
      <c r="N103" s="22"/>
      <c r="O103" s="22"/>
      <c r="P103" s="43"/>
      <c r="Q103" s="43"/>
      <c r="R103" s="43"/>
      <c r="S103" s="43"/>
      <c r="T103" s="43"/>
      <c r="U103" s="43"/>
      <c r="V103" s="43"/>
      <c r="W103" s="43"/>
      <c r="X103" s="43"/>
      <c r="Y103" s="43"/>
      <c r="Z103" s="43"/>
      <c r="AA103" s="43"/>
    </row>
    <row r="104" spans="1:27" s="11" customFormat="1" ht="47.25" customHeight="1">
      <c r="A104" s="121" t="s">
        <v>340</v>
      </c>
      <c r="B104" s="51" t="s">
        <v>62</v>
      </c>
      <c r="C104" s="51" t="s">
        <v>101</v>
      </c>
      <c r="D104" s="51" t="s">
        <v>144</v>
      </c>
      <c r="E104" s="28"/>
      <c r="F104" s="146">
        <f>F109+F107+F105</f>
        <v>614100</v>
      </c>
      <c r="G104" s="146">
        <f>G109+G107</f>
        <v>176600</v>
      </c>
      <c r="H104" s="76" t="e">
        <f>H109+#REF!</f>
        <v>#REF!</v>
      </c>
      <c r="I104" s="76" t="e">
        <f>I109+#REF!</f>
        <v>#REF!</v>
      </c>
      <c r="J104" s="76" t="e">
        <f>J109+#REF!</f>
        <v>#REF!</v>
      </c>
      <c r="K104" s="76" t="e">
        <f>K109+#REF!</f>
        <v>#REF!</v>
      </c>
      <c r="L104" s="60"/>
      <c r="M104" s="96"/>
      <c r="N104" s="18"/>
      <c r="O104" s="18"/>
      <c r="P104" s="18"/>
      <c r="Q104" s="18"/>
      <c r="R104" s="18"/>
      <c r="S104" s="18"/>
      <c r="T104" s="18"/>
      <c r="U104" s="18"/>
      <c r="V104" s="18"/>
      <c r="W104" s="18"/>
      <c r="X104" s="18"/>
      <c r="Y104" s="18"/>
      <c r="Z104" s="18"/>
      <c r="AA104" s="18"/>
    </row>
    <row r="105" spans="1:27" s="11" customFormat="1" ht="33" customHeight="1">
      <c r="A105" s="122" t="s">
        <v>190</v>
      </c>
      <c r="B105" s="51" t="s">
        <v>62</v>
      </c>
      <c r="C105" s="51" t="s">
        <v>101</v>
      </c>
      <c r="D105" s="51" t="s">
        <v>326</v>
      </c>
      <c r="E105" s="28"/>
      <c r="F105" s="146">
        <f>F106</f>
        <v>437500</v>
      </c>
      <c r="G105" s="146"/>
      <c r="H105" s="76"/>
      <c r="I105" s="76"/>
      <c r="J105" s="76"/>
      <c r="K105" s="76"/>
      <c r="L105" s="60"/>
      <c r="M105" s="96"/>
      <c r="N105" s="18"/>
      <c r="O105" s="18"/>
      <c r="P105" s="18"/>
      <c r="Q105" s="18"/>
      <c r="R105" s="18"/>
      <c r="S105" s="18"/>
      <c r="T105" s="18"/>
      <c r="U105" s="18"/>
      <c r="V105" s="18"/>
      <c r="W105" s="18"/>
      <c r="X105" s="18"/>
      <c r="Y105" s="18"/>
      <c r="Z105" s="18"/>
      <c r="AA105" s="18"/>
    </row>
    <row r="106" spans="1:27" s="11" customFormat="1" ht="39" customHeight="1">
      <c r="A106" s="122" t="s">
        <v>139</v>
      </c>
      <c r="B106" s="51" t="s">
        <v>62</v>
      </c>
      <c r="C106" s="51" t="s">
        <v>101</v>
      </c>
      <c r="D106" s="51" t="s">
        <v>326</v>
      </c>
      <c r="E106" s="28" t="s">
        <v>104</v>
      </c>
      <c r="F106" s="146">
        <v>437500</v>
      </c>
      <c r="G106" s="146"/>
      <c r="H106" s="76"/>
      <c r="I106" s="76"/>
      <c r="J106" s="76"/>
      <c r="K106" s="76"/>
      <c r="L106" s="60"/>
      <c r="M106" s="96"/>
      <c r="N106" s="18"/>
      <c r="O106" s="18"/>
      <c r="P106" s="18"/>
      <c r="Q106" s="18"/>
      <c r="R106" s="18"/>
      <c r="S106" s="18"/>
      <c r="T106" s="18"/>
      <c r="U106" s="18"/>
      <c r="V106" s="18"/>
      <c r="W106" s="18"/>
      <c r="X106" s="18"/>
      <c r="Y106" s="18"/>
      <c r="Z106" s="18"/>
      <c r="AA106" s="18"/>
    </row>
    <row r="107" spans="1:27" s="11" customFormat="1" ht="75.75" customHeight="1">
      <c r="A107" s="122" t="s">
        <v>213</v>
      </c>
      <c r="B107" s="51" t="s">
        <v>62</v>
      </c>
      <c r="C107" s="51" t="s">
        <v>101</v>
      </c>
      <c r="D107" s="51" t="s">
        <v>212</v>
      </c>
      <c r="E107" s="28"/>
      <c r="F107" s="146">
        <f>F108</f>
        <v>6000</v>
      </c>
      <c r="G107" s="146">
        <f>G108</f>
        <v>6000</v>
      </c>
      <c r="H107" s="76"/>
      <c r="I107" s="76"/>
      <c r="J107" s="76"/>
      <c r="K107" s="76"/>
      <c r="L107" s="60"/>
      <c r="M107" s="96"/>
      <c r="N107" s="18"/>
      <c r="O107" s="18"/>
      <c r="P107" s="18"/>
      <c r="Q107" s="18"/>
      <c r="R107" s="18"/>
      <c r="S107" s="18"/>
      <c r="T107" s="18"/>
      <c r="U107" s="18"/>
      <c r="V107" s="18"/>
      <c r="W107" s="18"/>
      <c r="X107" s="18"/>
      <c r="Y107" s="18"/>
      <c r="Z107" s="18"/>
      <c r="AA107" s="18"/>
    </row>
    <row r="108" spans="1:27" s="11" customFormat="1" ht="44.25" customHeight="1">
      <c r="A108" s="122" t="s">
        <v>139</v>
      </c>
      <c r="B108" s="51" t="s">
        <v>62</v>
      </c>
      <c r="C108" s="51" t="s">
        <v>101</v>
      </c>
      <c r="D108" s="51" t="s">
        <v>212</v>
      </c>
      <c r="E108" s="28" t="s">
        <v>104</v>
      </c>
      <c r="F108" s="146">
        <v>6000</v>
      </c>
      <c r="G108" s="146">
        <v>6000</v>
      </c>
      <c r="H108" s="76"/>
      <c r="I108" s="76"/>
      <c r="J108" s="76"/>
      <c r="K108" s="76"/>
      <c r="L108" s="60"/>
      <c r="M108" s="96"/>
      <c r="N108" s="18"/>
      <c r="O108" s="18"/>
      <c r="P108" s="18"/>
      <c r="Q108" s="18"/>
      <c r="R108" s="18"/>
      <c r="S108" s="18"/>
      <c r="T108" s="18"/>
      <c r="U108" s="18"/>
      <c r="V108" s="18"/>
      <c r="W108" s="18"/>
      <c r="X108" s="18"/>
      <c r="Y108" s="18"/>
      <c r="Z108" s="18"/>
      <c r="AA108" s="18"/>
    </row>
    <row r="109" spans="1:27" s="11" customFormat="1" ht="31.5" customHeight="1">
      <c r="A109" s="122" t="s">
        <v>210</v>
      </c>
      <c r="B109" s="51" t="s">
        <v>62</v>
      </c>
      <c r="C109" s="51" t="s">
        <v>101</v>
      </c>
      <c r="D109" s="51" t="s">
        <v>209</v>
      </c>
      <c r="E109" s="28"/>
      <c r="F109" s="146">
        <f aca="true" t="shared" si="21" ref="F109:K109">F110</f>
        <v>170600</v>
      </c>
      <c r="G109" s="146">
        <f t="shared" si="21"/>
        <v>170600</v>
      </c>
      <c r="H109" s="76" t="e">
        <f t="shared" si="21"/>
        <v>#REF!</v>
      </c>
      <c r="I109" s="76" t="e">
        <f t="shared" si="21"/>
        <v>#REF!</v>
      </c>
      <c r="J109" s="76" t="e">
        <f t="shared" si="21"/>
        <v>#REF!</v>
      </c>
      <c r="K109" s="76" t="e">
        <f t="shared" si="21"/>
        <v>#REF!</v>
      </c>
      <c r="L109" s="60"/>
      <c r="M109" s="96"/>
      <c r="N109" s="18"/>
      <c r="O109" s="18"/>
      <c r="P109" s="18"/>
      <c r="Q109" s="18"/>
      <c r="R109" s="18"/>
      <c r="S109" s="18"/>
      <c r="T109" s="18"/>
      <c r="U109" s="18"/>
      <c r="V109" s="18"/>
      <c r="W109" s="18"/>
      <c r="X109" s="18"/>
      <c r="Y109" s="18"/>
      <c r="Z109" s="18"/>
      <c r="AA109" s="18"/>
    </row>
    <row r="110" spans="1:27" s="11" customFormat="1" ht="63.75" customHeight="1">
      <c r="A110" s="120" t="s">
        <v>106</v>
      </c>
      <c r="B110" s="51" t="s">
        <v>62</v>
      </c>
      <c r="C110" s="51" t="s">
        <v>101</v>
      </c>
      <c r="D110" s="28" t="s">
        <v>209</v>
      </c>
      <c r="E110" s="28" t="s">
        <v>102</v>
      </c>
      <c r="F110" s="146">
        <v>170600</v>
      </c>
      <c r="G110" s="146">
        <v>170600</v>
      </c>
      <c r="H110" s="76" t="e">
        <f>#REF!</f>
        <v>#REF!</v>
      </c>
      <c r="I110" s="76" t="e">
        <f>#REF!</f>
        <v>#REF!</v>
      </c>
      <c r="J110" s="76" t="e">
        <f>#REF!</f>
        <v>#REF!</v>
      </c>
      <c r="K110" s="76" t="e">
        <f>#REF!</f>
        <v>#REF!</v>
      </c>
      <c r="L110" s="60"/>
      <c r="M110" s="96"/>
      <c r="N110" s="18"/>
      <c r="O110" s="18"/>
      <c r="P110" s="18"/>
      <c r="Q110" s="18"/>
      <c r="R110" s="18"/>
      <c r="S110" s="18"/>
      <c r="T110" s="18"/>
      <c r="U110" s="18"/>
      <c r="V110" s="18"/>
      <c r="W110" s="18"/>
      <c r="X110" s="18"/>
      <c r="Y110" s="18"/>
      <c r="Z110" s="18"/>
      <c r="AA110" s="18"/>
    </row>
    <row r="111" spans="1:27" s="12" customFormat="1" ht="20.25" customHeight="1">
      <c r="A111" s="116" t="s">
        <v>70</v>
      </c>
      <c r="B111" s="127" t="s">
        <v>63</v>
      </c>
      <c r="C111" s="127"/>
      <c r="D111" s="128"/>
      <c r="E111" s="106"/>
      <c r="F111" s="145">
        <f aca="true" t="shared" si="22" ref="F111:G114">F112</f>
        <v>281900</v>
      </c>
      <c r="G111" s="145">
        <f t="shared" si="22"/>
        <v>281900</v>
      </c>
      <c r="H111" s="76">
        <v>248.5</v>
      </c>
      <c r="I111" s="76">
        <f>H111</f>
        <v>248.5</v>
      </c>
      <c r="J111" s="76"/>
      <c r="K111" s="55">
        <f>J111</f>
        <v>0</v>
      </c>
      <c r="L111" s="59"/>
      <c r="M111" s="94"/>
      <c r="N111" s="25"/>
      <c r="O111" s="25"/>
      <c r="P111" s="25"/>
      <c r="Q111" s="25"/>
      <c r="R111" s="25"/>
      <c r="S111" s="25"/>
      <c r="T111" s="25"/>
      <c r="U111" s="25"/>
      <c r="V111" s="25"/>
      <c r="W111" s="25"/>
      <c r="X111" s="25"/>
      <c r="Y111" s="25"/>
      <c r="Z111" s="25"/>
      <c r="AA111" s="25"/>
    </row>
    <row r="112" spans="1:27" s="12" customFormat="1" ht="20.25" customHeight="1">
      <c r="A112" s="121" t="s">
        <v>218</v>
      </c>
      <c r="B112" s="52" t="s">
        <v>63</v>
      </c>
      <c r="C112" s="52" t="s">
        <v>64</v>
      </c>
      <c r="D112" s="52"/>
      <c r="E112" s="52"/>
      <c r="F112" s="147">
        <f t="shared" si="22"/>
        <v>281900</v>
      </c>
      <c r="G112" s="147">
        <f t="shared" si="22"/>
        <v>281900</v>
      </c>
      <c r="H112" s="76">
        <v>0</v>
      </c>
      <c r="I112" s="76">
        <f>H112</f>
        <v>0</v>
      </c>
      <c r="J112" s="76"/>
      <c r="K112" s="55">
        <f>J112</f>
        <v>0</v>
      </c>
      <c r="L112" s="59"/>
      <c r="M112" s="94"/>
      <c r="N112" s="25"/>
      <c r="O112" s="25"/>
      <c r="P112" s="25"/>
      <c r="Q112" s="25"/>
      <c r="R112" s="25"/>
      <c r="S112" s="25"/>
      <c r="T112" s="25"/>
      <c r="U112" s="25"/>
      <c r="V112" s="25"/>
      <c r="W112" s="25"/>
      <c r="X112" s="25"/>
      <c r="Y112" s="25"/>
      <c r="Z112" s="25"/>
      <c r="AA112" s="25"/>
    </row>
    <row r="113" spans="1:27" s="12" customFormat="1" ht="31.5" customHeight="1">
      <c r="A113" s="121" t="s">
        <v>145</v>
      </c>
      <c r="B113" s="28" t="s">
        <v>63</v>
      </c>
      <c r="C113" s="28" t="s">
        <v>64</v>
      </c>
      <c r="D113" s="26" t="s">
        <v>146</v>
      </c>
      <c r="E113" s="28"/>
      <c r="F113" s="147">
        <f t="shared" si="22"/>
        <v>281900</v>
      </c>
      <c r="G113" s="147">
        <f t="shared" si="22"/>
        <v>281900</v>
      </c>
      <c r="H113" s="27">
        <f>H114</f>
        <v>32.3</v>
      </c>
      <c r="I113" s="27">
        <f>I114</f>
        <v>32.3</v>
      </c>
      <c r="J113" s="27">
        <f>J114</f>
        <v>0</v>
      </c>
      <c r="K113" s="27">
        <f>K114</f>
        <v>0</v>
      </c>
      <c r="L113" s="59"/>
      <c r="M113" s="94"/>
      <c r="N113" s="25"/>
      <c r="O113" s="25"/>
      <c r="P113" s="25"/>
      <c r="Q113" s="25"/>
      <c r="R113" s="25"/>
      <c r="S113" s="25"/>
      <c r="T113" s="25"/>
      <c r="U113" s="25"/>
      <c r="V113" s="25"/>
      <c r="W113" s="25"/>
      <c r="X113" s="25"/>
      <c r="Y113" s="25"/>
      <c r="Z113" s="25"/>
      <c r="AA113" s="25"/>
    </row>
    <row r="114" spans="1:27" s="12" customFormat="1" ht="31.5" customHeight="1">
      <c r="A114" s="121" t="s">
        <v>340</v>
      </c>
      <c r="B114" s="52" t="s">
        <v>63</v>
      </c>
      <c r="C114" s="52" t="s">
        <v>64</v>
      </c>
      <c r="D114" s="52" t="s">
        <v>144</v>
      </c>
      <c r="E114" s="52"/>
      <c r="F114" s="147">
        <f t="shared" si="22"/>
        <v>281900</v>
      </c>
      <c r="G114" s="147">
        <f t="shared" si="22"/>
        <v>281900</v>
      </c>
      <c r="H114" s="27">
        <f>H116+H115</f>
        <v>32.3</v>
      </c>
      <c r="I114" s="27">
        <f>I116+I115</f>
        <v>32.3</v>
      </c>
      <c r="J114" s="27">
        <f>J116+J115</f>
        <v>0</v>
      </c>
      <c r="K114" s="27">
        <f>K116+K115</f>
        <v>0</v>
      </c>
      <c r="L114" s="59"/>
      <c r="M114" s="94"/>
      <c r="N114" s="25"/>
      <c r="O114" s="25"/>
      <c r="P114" s="25"/>
      <c r="Q114" s="25"/>
      <c r="R114" s="25"/>
      <c r="S114" s="25"/>
      <c r="T114" s="25"/>
      <c r="U114" s="25"/>
      <c r="V114" s="25"/>
      <c r="W114" s="25"/>
      <c r="X114" s="25"/>
      <c r="Y114" s="25"/>
      <c r="Z114" s="25"/>
      <c r="AA114" s="25"/>
    </row>
    <row r="115" spans="1:27" s="12" customFormat="1" ht="31.5" customHeight="1">
      <c r="A115" s="122" t="s">
        <v>217</v>
      </c>
      <c r="B115" s="52" t="s">
        <v>63</v>
      </c>
      <c r="C115" s="52" t="s">
        <v>64</v>
      </c>
      <c r="D115" s="52" t="s">
        <v>214</v>
      </c>
      <c r="E115" s="52"/>
      <c r="F115" s="147">
        <f>F116+F117</f>
        <v>281900</v>
      </c>
      <c r="G115" s="147">
        <f>G116+G117</f>
        <v>281900</v>
      </c>
      <c r="H115" s="76">
        <v>2.6</v>
      </c>
      <c r="I115" s="76">
        <f>H115</f>
        <v>2.6</v>
      </c>
      <c r="J115" s="76"/>
      <c r="K115" s="55">
        <f>J115</f>
        <v>0</v>
      </c>
      <c r="L115" s="59"/>
      <c r="M115" s="94"/>
      <c r="N115" s="25"/>
      <c r="O115" s="25"/>
      <c r="P115" s="25"/>
      <c r="Q115" s="25"/>
      <c r="R115" s="25"/>
      <c r="S115" s="25"/>
      <c r="T115" s="25"/>
      <c r="U115" s="25"/>
      <c r="V115" s="25"/>
      <c r="W115" s="25"/>
      <c r="X115" s="25"/>
      <c r="Y115" s="25"/>
      <c r="Z115" s="25"/>
      <c r="AA115" s="25"/>
    </row>
    <row r="116" spans="1:27" s="12" customFormat="1" ht="63.75" customHeight="1">
      <c r="A116" s="120" t="s">
        <v>106</v>
      </c>
      <c r="B116" s="52" t="s">
        <v>63</v>
      </c>
      <c r="C116" s="52" t="s">
        <v>64</v>
      </c>
      <c r="D116" s="52" t="s">
        <v>215</v>
      </c>
      <c r="E116" s="52">
        <v>100</v>
      </c>
      <c r="F116" s="147">
        <v>272100</v>
      </c>
      <c r="G116" s="147">
        <v>272100</v>
      </c>
      <c r="H116" s="76">
        <v>29.7</v>
      </c>
      <c r="I116" s="76">
        <f>H116</f>
        <v>29.7</v>
      </c>
      <c r="J116" s="76"/>
      <c r="K116" s="55">
        <f>J116</f>
        <v>0</v>
      </c>
      <c r="L116" s="59"/>
      <c r="M116" s="94"/>
      <c r="N116" s="25"/>
      <c r="O116" s="25"/>
      <c r="P116" s="25"/>
      <c r="Q116" s="25"/>
      <c r="R116" s="25"/>
      <c r="S116" s="25"/>
      <c r="T116" s="25"/>
      <c r="U116" s="25"/>
      <c r="V116" s="25"/>
      <c r="W116" s="25"/>
      <c r="X116" s="25"/>
      <c r="Y116" s="25"/>
      <c r="Z116" s="25"/>
      <c r="AA116" s="25"/>
    </row>
    <row r="117" spans="1:27" s="12" customFormat="1" ht="31.5" customHeight="1">
      <c r="A117" s="122" t="s">
        <v>139</v>
      </c>
      <c r="B117" s="52" t="s">
        <v>63</v>
      </c>
      <c r="C117" s="52" t="s">
        <v>64</v>
      </c>
      <c r="D117" s="52" t="s">
        <v>216</v>
      </c>
      <c r="E117" s="28" t="s">
        <v>104</v>
      </c>
      <c r="F117" s="146">
        <v>9800</v>
      </c>
      <c r="G117" s="147">
        <f>F117</f>
        <v>9800</v>
      </c>
      <c r="H117" s="83" t="e">
        <f>#REF!+H123+#REF!</f>
        <v>#REF!</v>
      </c>
      <c r="I117" s="83" t="e">
        <f>#REF!+I123+#REF!</f>
        <v>#REF!</v>
      </c>
      <c r="J117" s="83" t="e">
        <f>#REF!+J123+#REF!</f>
        <v>#REF!</v>
      </c>
      <c r="K117" s="83" t="e">
        <f>#REF!+K123+#REF!</f>
        <v>#REF!</v>
      </c>
      <c r="L117" s="59"/>
      <c r="M117" s="94"/>
      <c r="N117" s="25"/>
      <c r="O117" s="25"/>
      <c r="P117" s="25"/>
      <c r="Q117" s="25"/>
      <c r="R117" s="25"/>
      <c r="S117" s="25"/>
      <c r="T117" s="25"/>
      <c r="U117" s="25"/>
      <c r="V117" s="25"/>
      <c r="W117" s="25"/>
      <c r="X117" s="25"/>
      <c r="Y117" s="25"/>
      <c r="Z117" s="25"/>
      <c r="AA117" s="25"/>
    </row>
    <row r="118" spans="1:27" s="19" customFormat="1" ht="31.5" customHeight="1">
      <c r="A118" s="121" t="s">
        <v>71</v>
      </c>
      <c r="B118" s="129" t="s">
        <v>64</v>
      </c>
      <c r="C118" s="129"/>
      <c r="D118" s="128"/>
      <c r="E118" s="106"/>
      <c r="F118" s="145">
        <f>F119+F124+F132</f>
        <v>17500100</v>
      </c>
      <c r="G118" s="145">
        <f>G119+G129+G132</f>
        <v>824500</v>
      </c>
      <c r="H118" s="76">
        <v>768.8</v>
      </c>
      <c r="I118" s="76">
        <f>H118</f>
        <v>768.8</v>
      </c>
      <c r="J118" s="76"/>
      <c r="K118" s="55">
        <f>J118</f>
        <v>0</v>
      </c>
      <c r="L118" s="49"/>
      <c r="M118" s="94"/>
      <c r="N118" s="22"/>
      <c r="O118" s="22"/>
      <c r="P118" s="22"/>
      <c r="Q118" s="22"/>
      <c r="R118" s="22"/>
      <c r="S118" s="22"/>
      <c r="T118" s="22"/>
      <c r="U118" s="22"/>
      <c r="V118" s="22"/>
      <c r="W118" s="22"/>
      <c r="X118" s="22"/>
      <c r="Y118" s="22"/>
      <c r="Z118" s="22"/>
      <c r="AA118" s="22"/>
    </row>
    <row r="119" spans="1:27" s="19" customFormat="1" ht="20.25" customHeight="1">
      <c r="A119" s="121" t="s">
        <v>98</v>
      </c>
      <c r="B119" s="28" t="s">
        <v>64</v>
      </c>
      <c r="C119" s="28" t="s">
        <v>65</v>
      </c>
      <c r="D119" s="29"/>
      <c r="E119" s="28"/>
      <c r="F119" s="147">
        <f>F120</f>
        <v>824500</v>
      </c>
      <c r="G119" s="147">
        <f aca="true" t="shared" si="23" ref="F119:G122">G120</f>
        <v>824500</v>
      </c>
      <c r="H119" s="76">
        <f>H120</f>
        <v>57.1</v>
      </c>
      <c r="I119" s="76">
        <f>I120</f>
        <v>57.1</v>
      </c>
      <c r="J119" s="76">
        <f>J120</f>
        <v>0</v>
      </c>
      <c r="K119" s="76">
        <f>K120</f>
        <v>0</v>
      </c>
      <c r="L119" s="49"/>
      <c r="M119" s="94"/>
      <c r="N119" s="22"/>
      <c r="O119" s="22"/>
      <c r="P119" s="22"/>
      <c r="Q119" s="22"/>
      <c r="R119" s="22"/>
      <c r="S119" s="22"/>
      <c r="T119" s="22"/>
      <c r="U119" s="22"/>
      <c r="V119" s="22"/>
      <c r="W119" s="22"/>
      <c r="X119" s="22"/>
      <c r="Y119" s="22"/>
      <c r="Z119" s="22"/>
      <c r="AA119" s="22"/>
    </row>
    <row r="120" spans="1:27" s="19" customFormat="1" ht="31.5" customHeight="1">
      <c r="A120" s="121" t="s">
        <v>145</v>
      </c>
      <c r="B120" s="28" t="s">
        <v>64</v>
      </c>
      <c r="C120" s="28" t="s">
        <v>65</v>
      </c>
      <c r="D120" s="28" t="s">
        <v>146</v>
      </c>
      <c r="E120" s="28"/>
      <c r="F120" s="146">
        <f t="shared" si="23"/>
        <v>824500</v>
      </c>
      <c r="G120" s="146">
        <f t="shared" si="23"/>
        <v>824500</v>
      </c>
      <c r="H120" s="76">
        <f>H121+H122</f>
        <v>57.1</v>
      </c>
      <c r="I120" s="76">
        <f>I121+I122</f>
        <v>57.1</v>
      </c>
      <c r="J120" s="76">
        <f>J121+J122</f>
        <v>0</v>
      </c>
      <c r="K120" s="76">
        <f>K121+K122</f>
        <v>0</v>
      </c>
      <c r="L120" s="49"/>
      <c r="M120" s="94"/>
      <c r="N120" s="22"/>
      <c r="O120" s="22"/>
      <c r="P120" s="22"/>
      <c r="Q120" s="22"/>
      <c r="R120" s="22"/>
      <c r="S120" s="22"/>
      <c r="T120" s="22"/>
      <c r="U120" s="22"/>
      <c r="V120" s="22"/>
      <c r="W120" s="22"/>
      <c r="X120" s="22"/>
      <c r="Y120" s="22"/>
      <c r="Z120" s="22"/>
      <c r="AA120" s="22"/>
    </row>
    <row r="121" spans="1:27" s="19" customFormat="1" ht="31.5" customHeight="1">
      <c r="A121" s="121" t="s">
        <v>340</v>
      </c>
      <c r="B121" s="28" t="s">
        <v>64</v>
      </c>
      <c r="C121" s="28" t="s">
        <v>65</v>
      </c>
      <c r="D121" s="28" t="s">
        <v>144</v>
      </c>
      <c r="E121" s="28"/>
      <c r="F121" s="147">
        <f t="shared" si="23"/>
        <v>824500</v>
      </c>
      <c r="G121" s="147">
        <f t="shared" si="23"/>
        <v>824500</v>
      </c>
      <c r="H121" s="76">
        <v>17.5</v>
      </c>
      <c r="I121" s="76">
        <f>H121</f>
        <v>17.5</v>
      </c>
      <c r="J121" s="76"/>
      <c r="K121" s="55">
        <f>J121</f>
        <v>0</v>
      </c>
      <c r="L121" s="49"/>
      <c r="M121" s="94"/>
      <c r="N121" s="22"/>
      <c r="O121" s="22"/>
      <c r="P121" s="22"/>
      <c r="Q121" s="22"/>
      <c r="R121" s="22"/>
      <c r="S121" s="22"/>
      <c r="T121" s="22"/>
      <c r="U121" s="22"/>
      <c r="V121" s="22"/>
      <c r="W121" s="22"/>
      <c r="X121" s="22"/>
      <c r="Y121" s="22"/>
      <c r="Z121" s="22"/>
      <c r="AA121" s="22"/>
    </row>
    <row r="122" spans="1:27" s="19" customFormat="1" ht="31.5" customHeight="1">
      <c r="A122" s="122" t="s">
        <v>221</v>
      </c>
      <c r="B122" s="28" t="s">
        <v>64</v>
      </c>
      <c r="C122" s="28" t="s">
        <v>65</v>
      </c>
      <c r="D122" s="28" t="s">
        <v>220</v>
      </c>
      <c r="E122" s="28"/>
      <c r="F122" s="147">
        <f t="shared" si="23"/>
        <v>824500</v>
      </c>
      <c r="G122" s="147">
        <f t="shared" si="23"/>
        <v>824500</v>
      </c>
      <c r="H122" s="76">
        <v>39.6</v>
      </c>
      <c r="I122" s="76">
        <f>H122</f>
        <v>39.6</v>
      </c>
      <c r="J122" s="76"/>
      <c r="K122" s="55">
        <f>J122</f>
        <v>0</v>
      </c>
      <c r="L122" s="49"/>
      <c r="M122" s="94"/>
      <c r="N122" s="22"/>
      <c r="O122" s="22"/>
      <c r="P122" s="22"/>
      <c r="Q122" s="22"/>
      <c r="R122" s="22"/>
      <c r="S122" s="22"/>
      <c r="T122" s="22"/>
      <c r="U122" s="22"/>
      <c r="V122" s="22"/>
      <c r="W122" s="22"/>
      <c r="X122" s="22"/>
      <c r="Y122" s="22"/>
      <c r="Z122" s="22"/>
      <c r="AA122" s="22"/>
    </row>
    <row r="123" spans="1:27" s="19" customFormat="1" ht="63.75" customHeight="1">
      <c r="A123" s="120" t="s">
        <v>106</v>
      </c>
      <c r="B123" s="28" t="s">
        <v>64</v>
      </c>
      <c r="C123" s="28" t="s">
        <v>65</v>
      </c>
      <c r="D123" s="26" t="s">
        <v>220</v>
      </c>
      <c r="E123" s="28" t="s">
        <v>102</v>
      </c>
      <c r="F123" s="147">
        <v>824500</v>
      </c>
      <c r="G123" s="147">
        <v>824500</v>
      </c>
      <c r="H123" s="76" t="e">
        <f>H124+#REF!</f>
        <v>#REF!</v>
      </c>
      <c r="I123" s="76" t="e">
        <f>I124+#REF!</f>
        <v>#REF!</v>
      </c>
      <c r="J123" s="76" t="e">
        <f>J124+#REF!</f>
        <v>#REF!</v>
      </c>
      <c r="K123" s="76" t="e">
        <f>K124+#REF!</f>
        <v>#REF!</v>
      </c>
      <c r="L123" s="49"/>
      <c r="M123" s="94"/>
      <c r="N123" s="22"/>
      <c r="O123" s="22"/>
      <c r="P123" s="22"/>
      <c r="Q123" s="22"/>
      <c r="R123" s="22"/>
      <c r="S123" s="22"/>
      <c r="T123" s="22"/>
      <c r="U123" s="22"/>
      <c r="V123" s="22"/>
      <c r="W123" s="22"/>
      <c r="X123" s="22"/>
      <c r="Y123" s="22"/>
      <c r="Z123" s="22"/>
      <c r="AA123" s="22"/>
    </row>
    <row r="124" spans="1:27" s="19" customFormat="1" ht="31.5" customHeight="1">
      <c r="A124" s="121" t="s">
        <v>87</v>
      </c>
      <c r="B124" s="28" t="s">
        <v>64</v>
      </c>
      <c r="C124" s="28" t="s">
        <v>72</v>
      </c>
      <c r="D124" s="26"/>
      <c r="E124" s="28"/>
      <c r="F124" s="147">
        <f aca="true" t="shared" si="24" ref="F124:G126">F125</f>
        <v>16390600</v>
      </c>
      <c r="G124" s="147">
        <f t="shared" si="24"/>
        <v>0</v>
      </c>
      <c r="H124" s="76" t="e">
        <f aca="true" t="shared" si="25" ref="H124:K125">H125</f>
        <v>#REF!</v>
      </c>
      <c r="I124" s="76" t="e">
        <f t="shared" si="25"/>
        <v>#REF!</v>
      </c>
      <c r="J124" s="76" t="e">
        <f t="shared" si="25"/>
        <v>#REF!</v>
      </c>
      <c r="K124" s="76" t="e">
        <f t="shared" si="25"/>
        <v>#REF!</v>
      </c>
      <c r="L124" s="49"/>
      <c r="M124" s="94"/>
      <c r="N124" s="22"/>
      <c r="O124" s="22"/>
      <c r="P124" s="22"/>
      <c r="Q124" s="22"/>
      <c r="R124" s="22"/>
      <c r="S124" s="22"/>
      <c r="T124" s="22"/>
      <c r="U124" s="22"/>
      <c r="V124" s="22"/>
      <c r="W124" s="22"/>
      <c r="X124" s="22"/>
      <c r="Y124" s="22"/>
      <c r="Z124" s="22"/>
      <c r="AA124" s="22"/>
    </row>
    <row r="125" spans="1:27" s="19" customFormat="1" ht="47.25" customHeight="1">
      <c r="A125" s="121" t="s">
        <v>156</v>
      </c>
      <c r="B125" s="28" t="s">
        <v>64</v>
      </c>
      <c r="C125" s="28" t="s">
        <v>72</v>
      </c>
      <c r="D125" s="26" t="s">
        <v>150</v>
      </c>
      <c r="E125" s="28"/>
      <c r="F125" s="147">
        <f t="shared" si="24"/>
        <v>16390600</v>
      </c>
      <c r="G125" s="147">
        <f t="shared" si="24"/>
        <v>0</v>
      </c>
      <c r="H125" s="76" t="e">
        <f t="shared" si="25"/>
        <v>#REF!</v>
      </c>
      <c r="I125" s="76" t="e">
        <f t="shared" si="25"/>
        <v>#REF!</v>
      </c>
      <c r="J125" s="76" t="e">
        <f t="shared" si="25"/>
        <v>#REF!</v>
      </c>
      <c r="K125" s="76" t="e">
        <f t="shared" si="25"/>
        <v>#REF!</v>
      </c>
      <c r="L125" s="49"/>
      <c r="M125" s="94"/>
      <c r="N125" s="22"/>
      <c r="O125" s="22"/>
      <c r="P125" s="22"/>
      <c r="Q125" s="22"/>
      <c r="R125" s="22"/>
      <c r="S125" s="22"/>
      <c r="T125" s="22"/>
      <c r="U125" s="22"/>
      <c r="V125" s="22"/>
      <c r="W125" s="22"/>
      <c r="X125" s="22"/>
      <c r="Y125" s="22"/>
      <c r="Z125" s="22"/>
      <c r="AA125" s="22"/>
    </row>
    <row r="126" spans="1:27" s="19" customFormat="1" ht="47.25" customHeight="1">
      <c r="A126" s="121" t="s">
        <v>155</v>
      </c>
      <c r="B126" s="28" t="s">
        <v>64</v>
      </c>
      <c r="C126" s="28" t="s">
        <v>72</v>
      </c>
      <c r="D126" s="26" t="s">
        <v>151</v>
      </c>
      <c r="E126" s="28"/>
      <c r="F126" s="147">
        <f>F127+F130</f>
        <v>16390600</v>
      </c>
      <c r="G126" s="147">
        <f t="shared" si="24"/>
        <v>0</v>
      </c>
      <c r="H126" s="76" t="e">
        <f>H127+H131</f>
        <v>#REF!</v>
      </c>
      <c r="I126" s="76" t="e">
        <f>I127+I131</f>
        <v>#REF!</v>
      </c>
      <c r="J126" s="76" t="e">
        <f>J127+J131</f>
        <v>#REF!</v>
      </c>
      <c r="K126" s="76" t="e">
        <f>K127+K131</f>
        <v>#REF!</v>
      </c>
      <c r="L126" s="49"/>
      <c r="M126" s="94"/>
      <c r="N126" s="22"/>
      <c r="O126" s="22"/>
      <c r="P126" s="22"/>
      <c r="Q126" s="22"/>
      <c r="R126" s="22"/>
      <c r="S126" s="22"/>
      <c r="T126" s="22"/>
      <c r="U126" s="22"/>
      <c r="V126" s="22"/>
      <c r="W126" s="22"/>
      <c r="X126" s="22"/>
      <c r="Y126" s="22"/>
      <c r="Z126" s="22"/>
      <c r="AA126" s="22"/>
    </row>
    <row r="127" spans="1:27" s="19" customFormat="1" ht="63" customHeight="1">
      <c r="A127" s="122" t="s">
        <v>222</v>
      </c>
      <c r="B127" s="28" t="s">
        <v>64</v>
      </c>
      <c r="C127" s="28" t="s">
        <v>72</v>
      </c>
      <c r="D127" s="26" t="s">
        <v>219</v>
      </c>
      <c r="E127" s="28"/>
      <c r="F127" s="147">
        <f>F128+F129</f>
        <v>13250600</v>
      </c>
      <c r="G127" s="147">
        <f>G128+G129</f>
        <v>0</v>
      </c>
      <c r="H127" s="76">
        <f>H128</f>
        <v>12063.800000000001</v>
      </c>
      <c r="I127" s="76">
        <f>I128</f>
        <v>0</v>
      </c>
      <c r="J127" s="76">
        <f>J128</f>
        <v>12063.800000000001</v>
      </c>
      <c r="K127" s="76">
        <f>K128</f>
        <v>0</v>
      </c>
      <c r="L127" s="49"/>
      <c r="M127" s="94"/>
      <c r="N127" s="22"/>
      <c r="O127" s="22"/>
      <c r="P127" s="22"/>
      <c r="Q127" s="22"/>
      <c r="R127" s="22"/>
      <c r="S127" s="22"/>
      <c r="T127" s="22"/>
      <c r="U127" s="22"/>
      <c r="V127" s="22"/>
      <c r="W127" s="22"/>
      <c r="X127" s="22"/>
      <c r="Y127" s="22"/>
      <c r="Z127" s="22"/>
      <c r="AA127" s="22"/>
    </row>
    <row r="128" spans="1:27" s="19" customFormat="1" ht="63.75" customHeight="1">
      <c r="A128" s="120" t="s">
        <v>106</v>
      </c>
      <c r="B128" s="28" t="s">
        <v>64</v>
      </c>
      <c r="C128" s="28" t="s">
        <v>65</v>
      </c>
      <c r="D128" s="26" t="s">
        <v>219</v>
      </c>
      <c r="E128" s="28" t="s">
        <v>102</v>
      </c>
      <c r="F128" s="147">
        <v>11631500</v>
      </c>
      <c r="G128" s="147">
        <v>0</v>
      </c>
      <c r="H128" s="76">
        <f>H129+H130</f>
        <v>12063.800000000001</v>
      </c>
      <c r="I128" s="76">
        <f>I129+I130</f>
        <v>0</v>
      </c>
      <c r="J128" s="76">
        <f>J129+J130</f>
        <v>12063.800000000001</v>
      </c>
      <c r="K128" s="76">
        <f>K129+K130</f>
        <v>0</v>
      </c>
      <c r="L128" s="49"/>
      <c r="M128" s="94"/>
      <c r="N128" s="22"/>
      <c r="O128" s="22"/>
      <c r="P128" s="22"/>
      <c r="Q128" s="22"/>
      <c r="R128" s="22"/>
      <c r="S128" s="22"/>
      <c r="T128" s="22"/>
      <c r="U128" s="22"/>
      <c r="V128" s="22"/>
      <c r="W128" s="22"/>
      <c r="X128" s="22"/>
      <c r="Y128" s="22"/>
      <c r="Z128" s="22"/>
      <c r="AA128" s="22"/>
    </row>
    <row r="129" spans="1:27" s="19" customFormat="1" ht="31.5" customHeight="1">
      <c r="A129" s="122" t="s">
        <v>139</v>
      </c>
      <c r="B129" s="28" t="s">
        <v>64</v>
      </c>
      <c r="C129" s="28" t="s">
        <v>72</v>
      </c>
      <c r="D129" s="26" t="s">
        <v>219</v>
      </c>
      <c r="E129" s="28" t="s">
        <v>104</v>
      </c>
      <c r="F129" s="147">
        <v>1619100</v>
      </c>
      <c r="G129" s="147">
        <v>0</v>
      </c>
      <c r="H129" s="76">
        <v>11872.6</v>
      </c>
      <c r="I129" s="76"/>
      <c r="J129" s="76">
        <v>11872.6</v>
      </c>
      <c r="K129" s="55"/>
      <c r="L129" s="49"/>
      <c r="M129" s="94"/>
      <c r="N129" s="22"/>
      <c r="O129" s="22"/>
      <c r="P129" s="22"/>
      <c r="Q129" s="22"/>
      <c r="R129" s="22"/>
      <c r="S129" s="22"/>
      <c r="T129" s="22"/>
      <c r="U129" s="22"/>
      <c r="V129" s="22"/>
      <c r="W129" s="22"/>
      <c r="X129" s="22"/>
      <c r="Y129" s="22"/>
      <c r="Z129" s="22"/>
      <c r="AA129" s="22"/>
    </row>
    <row r="130" spans="1:27" s="19" customFormat="1" ht="20.25" customHeight="1">
      <c r="A130" s="122" t="s">
        <v>190</v>
      </c>
      <c r="B130" s="28" t="s">
        <v>64</v>
      </c>
      <c r="C130" s="28" t="s">
        <v>72</v>
      </c>
      <c r="D130" s="26" t="s">
        <v>192</v>
      </c>
      <c r="E130" s="28"/>
      <c r="F130" s="147">
        <f>F131</f>
        <v>3140000</v>
      </c>
      <c r="G130" s="147">
        <f>G131</f>
        <v>0</v>
      </c>
      <c r="H130" s="76">
        <v>191.2</v>
      </c>
      <c r="I130" s="76"/>
      <c r="J130" s="76">
        <v>191.2</v>
      </c>
      <c r="K130" s="55"/>
      <c r="L130" s="49"/>
      <c r="M130" s="94"/>
      <c r="N130" s="22"/>
      <c r="O130" s="22"/>
      <c r="P130" s="22"/>
      <c r="Q130" s="22"/>
      <c r="R130" s="22"/>
      <c r="S130" s="22"/>
      <c r="T130" s="22"/>
      <c r="U130" s="22"/>
      <c r="V130" s="22"/>
      <c r="W130" s="22"/>
      <c r="X130" s="22"/>
      <c r="Y130" s="22"/>
      <c r="Z130" s="22"/>
      <c r="AA130" s="22"/>
    </row>
    <row r="131" spans="1:27" s="19" customFormat="1" ht="31.5" customHeight="1">
      <c r="A131" s="122" t="s">
        <v>139</v>
      </c>
      <c r="B131" s="28" t="s">
        <v>64</v>
      </c>
      <c r="C131" s="28" t="s">
        <v>72</v>
      </c>
      <c r="D131" s="26" t="s">
        <v>192</v>
      </c>
      <c r="E131" s="28" t="s">
        <v>104</v>
      </c>
      <c r="F131" s="147">
        <v>3140000</v>
      </c>
      <c r="G131" s="147">
        <f>0</f>
        <v>0</v>
      </c>
      <c r="H131" s="76" t="e">
        <f>#REF!+#REF!</f>
        <v>#REF!</v>
      </c>
      <c r="I131" s="76" t="e">
        <f>#REF!+#REF!</f>
        <v>#REF!</v>
      </c>
      <c r="J131" s="76" t="e">
        <f>#REF!+#REF!</f>
        <v>#REF!</v>
      </c>
      <c r="K131" s="76" t="e">
        <f>#REF!+#REF!</f>
        <v>#REF!</v>
      </c>
      <c r="L131" s="49"/>
      <c r="M131" s="94"/>
      <c r="N131" s="22"/>
      <c r="O131" s="22"/>
      <c r="P131" s="22"/>
      <c r="Q131" s="22"/>
      <c r="R131" s="22"/>
      <c r="S131" s="22"/>
      <c r="T131" s="22"/>
      <c r="U131" s="22"/>
      <c r="V131" s="22"/>
      <c r="W131" s="22"/>
      <c r="X131" s="22"/>
      <c r="Y131" s="22"/>
      <c r="Z131" s="22"/>
      <c r="AA131" s="22"/>
    </row>
    <row r="132" spans="1:27" s="10" customFormat="1" ht="31.5" customHeight="1">
      <c r="A132" s="121" t="s">
        <v>110</v>
      </c>
      <c r="B132" s="28" t="s">
        <v>64</v>
      </c>
      <c r="C132" s="28" t="s">
        <v>109</v>
      </c>
      <c r="D132" s="26"/>
      <c r="E132" s="28"/>
      <c r="F132" s="146">
        <f>F133</f>
        <v>285000</v>
      </c>
      <c r="G132" s="146">
        <f>G135</f>
        <v>0</v>
      </c>
      <c r="H132" s="27">
        <v>226.6</v>
      </c>
      <c r="I132" s="27">
        <f>H132</f>
        <v>226.6</v>
      </c>
      <c r="J132" s="27">
        <v>235.8</v>
      </c>
      <c r="K132" s="78">
        <f>J132</f>
        <v>235.8</v>
      </c>
      <c r="L132" s="61"/>
      <c r="M132" s="96"/>
      <c r="N132" s="43"/>
      <c r="O132" s="43"/>
      <c r="P132" s="43"/>
      <c r="Q132" s="43"/>
      <c r="R132" s="43"/>
      <c r="S132" s="43"/>
      <c r="T132" s="43"/>
      <c r="U132" s="43"/>
      <c r="V132" s="43"/>
      <c r="W132" s="43"/>
      <c r="X132" s="43"/>
      <c r="Y132" s="43"/>
      <c r="Z132" s="43"/>
      <c r="AA132" s="43"/>
    </row>
    <row r="133" spans="1:27" s="10" customFormat="1" ht="47.25" customHeight="1">
      <c r="A133" s="121" t="s">
        <v>156</v>
      </c>
      <c r="B133" s="28" t="s">
        <v>64</v>
      </c>
      <c r="C133" s="28" t="s">
        <v>109</v>
      </c>
      <c r="D133" s="26" t="s">
        <v>150</v>
      </c>
      <c r="E133" s="28"/>
      <c r="F133" s="146">
        <f>F134</f>
        <v>285000</v>
      </c>
      <c r="G133" s="146">
        <f>G134</f>
        <v>0</v>
      </c>
      <c r="H133" s="83" t="e">
        <f>H134+H151+H146</f>
        <v>#REF!</v>
      </c>
      <c r="I133" s="83" t="e">
        <f>I134+I151+I146</f>
        <v>#REF!</v>
      </c>
      <c r="J133" s="83" t="e">
        <f>J134+J151+J146</f>
        <v>#REF!</v>
      </c>
      <c r="K133" s="83" t="e">
        <f>K134+K151+K146</f>
        <v>#REF!</v>
      </c>
      <c r="L133" s="61"/>
      <c r="M133" s="96"/>
      <c r="N133" s="43"/>
      <c r="O133" s="43"/>
      <c r="P133" s="43"/>
      <c r="Q133" s="43"/>
      <c r="R133" s="43"/>
      <c r="S133" s="43"/>
      <c r="T133" s="43"/>
      <c r="U133" s="43"/>
      <c r="V133" s="43"/>
      <c r="W133" s="43"/>
      <c r="X133" s="43"/>
      <c r="Y133" s="43"/>
      <c r="Z133" s="43"/>
      <c r="AA133" s="43"/>
    </row>
    <row r="134" spans="1:27" s="10" customFormat="1" ht="31.5" customHeight="1">
      <c r="A134" s="121" t="s">
        <v>324</v>
      </c>
      <c r="B134" s="28" t="s">
        <v>64</v>
      </c>
      <c r="C134" s="28" t="s">
        <v>109</v>
      </c>
      <c r="D134" s="26" t="s">
        <v>321</v>
      </c>
      <c r="E134" s="28"/>
      <c r="F134" s="146">
        <f>F135+F137</f>
        <v>285000</v>
      </c>
      <c r="G134" s="146">
        <f>G135</f>
        <v>0</v>
      </c>
      <c r="H134" s="27">
        <f>H141</f>
        <v>5000</v>
      </c>
      <c r="I134" s="27">
        <f>I141</f>
        <v>0</v>
      </c>
      <c r="J134" s="27">
        <f>J141</f>
        <v>5000</v>
      </c>
      <c r="K134" s="27">
        <f>K141</f>
        <v>0</v>
      </c>
      <c r="L134" s="61"/>
      <c r="M134" s="96"/>
      <c r="N134" s="43"/>
      <c r="O134" s="43"/>
      <c r="P134" s="43"/>
      <c r="Q134" s="43"/>
      <c r="R134" s="43"/>
      <c r="S134" s="43"/>
      <c r="T134" s="43"/>
      <c r="U134" s="43"/>
      <c r="V134" s="43"/>
      <c r="W134" s="43"/>
      <c r="X134" s="43"/>
      <c r="Y134" s="43"/>
      <c r="Z134" s="43"/>
      <c r="AA134" s="43"/>
    </row>
    <row r="135" spans="1:27" s="10" customFormat="1" ht="47.25" customHeight="1">
      <c r="A135" s="122" t="s">
        <v>225</v>
      </c>
      <c r="B135" s="28" t="s">
        <v>64</v>
      </c>
      <c r="C135" s="28" t="s">
        <v>109</v>
      </c>
      <c r="D135" s="26" t="s">
        <v>322</v>
      </c>
      <c r="E135" s="28"/>
      <c r="F135" s="146">
        <f>F136</f>
        <v>210000</v>
      </c>
      <c r="G135" s="146">
        <f>G136</f>
        <v>0</v>
      </c>
      <c r="H135" s="27"/>
      <c r="I135" s="27"/>
      <c r="J135" s="27"/>
      <c r="K135" s="27"/>
      <c r="L135" s="61"/>
      <c r="M135" s="96"/>
      <c r="N135" s="43"/>
      <c r="O135" s="43"/>
      <c r="P135" s="43"/>
      <c r="Q135" s="43"/>
      <c r="R135" s="43"/>
      <c r="S135" s="43"/>
      <c r="T135" s="43"/>
      <c r="U135" s="43"/>
      <c r="V135" s="43"/>
      <c r="W135" s="43"/>
      <c r="X135" s="43"/>
      <c r="Y135" s="43"/>
      <c r="Z135" s="43"/>
      <c r="AA135" s="43"/>
    </row>
    <row r="136" spans="1:27" s="10" customFormat="1" ht="31.5" customHeight="1">
      <c r="A136" s="122" t="s">
        <v>224</v>
      </c>
      <c r="B136" s="28" t="s">
        <v>64</v>
      </c>
      <c r="C136" s="28" t="s">
        <v>109</v>
      </c>
      <c r="D136" s="26" t="s">
        <v>322</v>
      </c>
      <c r="E136" s="28" t="s">
        <v>105</v>
      </c>
      <c r="F136" s="146">
        <v>210000</v>
      </c>
      <c r="G136" s="146">
        <v>0</v>
      </c>
      <c r="H136" s="27"/>
      <c r="I136" s="27"/>
      <c r="J136" s="27"/>
      <c r="K136" s="27"/>
      <c r="L136" s="61"/>
      <c r="M136" s="96"/>
      <c r="N136" s="43"/>
      <c r="O136" s="43"/>
      <c r="P136" s="43"/>
      <c r="Q136" s="43"/>
      <c r="R136" s="43"/>
      <c r="S136" s="43"/>
      <c r="T136" s="43"/>
      <c r="U136" s="43"/>
      <c r="V136" s="43"/>
      <c r="W136" s="43"/>
      <c r="X136" s="43"/>
      <c r="Y136" s="43"/>
      <c r="Z136" s="43"/>
      <c r="AA136" s="43"/>
    </row>
    <row r="137" spans="1:27" s="10" customFormat="1" ht="20.25" customHeight="1">
      <c r="A137" s="122" t="s">
        <v>190</v>
      </c>
      <c r="B137" s="28" t="s">
        <v>64</v>
      </c>
      <c r="C137" s="28" t="s">
        <v>109</v>
      </c>
      <c r="D137" s="26" t="s">
        <v>323</v>
      </c>
      <c r="E137" s="28"/>
      <c r="F137" s="146">
        <f>F138</f>
        <v>75000</v>
      </c>
      <c r="G137" s="146">
        <f>G138</f>
        <v>0</v>
      </c>
      <c r="H137" s="27"/>
      <c r="I137" s="27"/>
      <c r="J137" s="27"/>
      <c r="K137" s="27"/>
      <c r="L137" s="61"/>
      <c r="M137" s="96"/>
      <c r="N137" s="43"/>
      <c r="O137" s="43"/>
      <c r="P137" s="43"/>
      <c r="Q137" s="43"/>
      <c r="R137" s="43"/>
      <c r="S137" s="43"/>
      <c r="T137" s="43"/>
      <c r="U137" s="43"/>
      <c r="V137" s="43"/>
      <c r="W137" s="43"/>
      <c r="X137" s="43"/>
      <c r="Y137" s="43"/>
      <c r="Z137" s="43"/>
      <c r="AA137" s="43"/>
    </row>
    <row r="138" spans="1:27" s="10" customFormat="1" ht="31.5" customHeight="1">
      <c r="A138" s="122" t="s">
        <v>224</v>
      </c>
      <c r="B138" s="28" t="s">
        <v>64</v>
      </c>
      <c r="C138" s="28" t="s">
        <v>109</v>
      </c>
      <c r="D138" s="26" t="s">
        <v>323</v>
      </c>
      <c r="E138" s="28" t="s">
        <v>105</v>
      </c>
      <c r="F138" s="146">
        <v>75000</v>
      </c>
      <c r="G138" s="146">
        <v>0</v>
      </c>
      <c r="H138" s="27"/>
      <c r="I138" s="27"/>
      <c r="J138" s="27"/>
      <c r="K138" s="27"/>
      <c r="L138" s="61"/>
      <c r="M138" s="96"/>
      <c r="N138" s="43"/>
      <c r="O138" s="43"/>
      <c r="P138" s="43"/>
      <c r="Q138" s="43"/>
      <c r="R138" s="43"/>
      <c r="S138" s="43"/>
      <c r="T138" s="43"/>
      <c r="U138" s="43"/>
      <c r="V138" s="43"/>
      <c r="W138" s="43"/>
      <c r="X138" s="43"/>
      <c r="Y138" s="43"/>
      <c r="Z138" s="43"/>
      <c r="AA138" s="43"/>
    </row>
    <row r="139" spans="1:27" s="10" customFormat="1" ht="20.25" customHeight="1">
      <c r="A139" s="116" t="s">
        <v>88</v>
      </c>
      <c r="B139" s="129" t="s">
        <v>65</v>
      </c>
      <c r="C139" s="129"/>
      <c r="D139" s="130"/>
      <c r="E139" s="106"/>
      <c r="F139" s="145">
        <f>F140+F150+F155</f>
        <v>18657100</v>
      </c>
      <c r="G139" s="145">
        <f>G140+G150+G155</f>
        <v>14600</v>
      </c>
      <c r="H139" s="27"/>
      <c r="I139" s="27"/>
      <c r="J139" s="27"/>
      <c r="K139" s="27"/>
      <c r="L139" s="61"/>
      <c r="M139" s="96"/>
      <c r="N139" s="43"/>
      <c r="O139" s="43"/>
      <c r="P139" s="43"/>
      <c r="Q139" s="43"/>
      <c r="R139" s="43"/>
      <c r="S139" s="43"/>
      <c r="T139" s="43"/>
      <c r="U139" s="43"/>
      <c r="V139" s="43"/>
      <c r="W139" s="43"/>
      <c r="X139" s="43"/>
      <c r="Y139" s="43"/>
      <c r="Z139" s="43"/>
      <c r="AA139" s="43"/>
    </row>
    <row r="140" spans="1:27" s="10" customFormat="1" ht="20.25" customHeight="1">
      <c r="A140" s="131" t="s">
        <v>99</v>
      </c>
      <c r="B140" s="23" t="s">
        <v>65</v>
      </c>
      <c r="C140" s="23" t="s">
        <v>72</v>
      </c>
      <c r="D140" s="23"/>
      <c r="E140" s="23"/>
      <c r="F140" s="146">
        <f>F141</f>
        <v>16857500</v>
      </c>
      <c r="G140" s="146">
        <f>G141</f>
        <v>0</v>
      </c>
      <c r="H140" s="27"/>
      <c r="I140" s="27"/>
      <c r="J140" s="27"/>
      <c r="K140" s="27"/>
      <c r="L140" s="61"/>
      <c r="M140" s="96"/>
      <c r="N140" s="43"/>
      <c r="O140" s="43"/>
      <c r="P140" s="43"/>
      <c r="Q140" s="43"/>
      <c r="R140" s="43"/>
      <c r="S140" s="43"/>
      <c r="T140" s="43"/>
      <c r="U140" s="43"/>
      <c r="V140" s="43"/>
      <c r="W140" s="43"/>
      <c r="X140" s="43"/>
      <c r="Y140" s="43"/>
      <c r="Z140" s="43"/>
      <c r="AA140" s="43"/>
    </row>
    <row r="141" spans="1:27" s="10" customFormat="1" ht="31.5" customHeight="1">
      <c r="A141" s="121" t="s">
        <v>231</v>
      </c>
      <c r="B141" s="23" t="s">
        <v>65</v>
      </c>
      <c r="C141" s="23" t="s">
        <v>72</v>
      </c>
      <c r="D141" s="23" t="s">
        <v>226</v>
      </c>
      <c r="E141" s="23"/>
      <c r="F141" s="146">
        <f>F142+F147</f>
        <v>16857500</v>
      </c>
      <c r="G141" s="146">
        <f>G142+G147</f>
        <v>0</v>
      </c>
      <c r="H141" s="27">
        <f>H142</f>
        <v>5000</v>
      </c>
      <c r="I141" s="27">
        <f>I142</f>
        <v>0</v>
      </c>
      <c r="J141" s="27">
        <f>J142</f>
        <v>5000</v>
      </c>
      <c r="K141" s="27">
        <f>K142</f>
        <v>0</v>
      </c>
      <c r="L141" s="61"/>
      <c r="M141" s="96"/>
      <c r="N141" s="43"/>
      <c r="O141" s="43"/>
      <c r="P141" s="43"/>
      <c r="Q141" s="43"/>
      <c r="R141" s="43"/>
      <c r="S141" s="43"/>
      <c r="T141" s="43"/>
      <c r="U141" s="43"/>
      <c r="V141" s="43"/>
      <c r="W141" s="43"/>
      <c r="X141" s="43"/>
      <c r="Y141" s="43"/>
      <c r="Z141" s="43"/>
      <c r="AA141" s="43"/>
    </row>
    <row r="142" spans="1:27" s="10" customFormat="1" ht="31.5" customHeight="1">
      <c r="A142" s="121" t="s">
        <v>230</v>
      </c>
      <c r="B142" s="23" t="s">
        <v>65</v>
      </c>
      <c r="C142" s="23" t="s">
        <v>72</v>
      </c>
      <c r="D142" s="23" t="s">
        <v>227</v>
      </c>
      <c r="E142" s="23"/>
      <c r="F142" s="146">
        <f>F143+F145</f>
        <v>16595000</v>
      </c>
      <c r="G142" s="146">
        <f>G143+G145</f>
        <v>0</v>
      </c>
      <c r="H142" s="27">
        <f aca="true" t="shared" si="26" ref="H142:K144">H143</f>
        <v>5000</v>
      </c>
      <c r="I142" s="27">
        <f t="shared" si="26"/>
        <v>0</v>
      </c>
      <c r="J142" s="27">
        <f t="shared" si="26"/>
        <v>5000</v>
      </c>
      <c r="K142" s="27">
        <f t="shared" si="26"/>
        <v>0</v>
      </c>
      <c r="L142" s="61"/>
      <c r="M142" s="96"/>
      <c r="N142" s="43"/>
      <c r="O142" s="43"/>
      <c r="P142" s="43"/>
      <c r="Q142" s="43"/>
      <c r="R142" s="43"/>
      <c r="S142" s="43"/>
      <c r="T142" s="43"/>
      <c r="U142" s="43"/>
      <c r="V142" s="43"/>
      <c r="W142" s="43"/>
      <c r="X142" s="43"/>
      <c r="Y142" s="43"/>
      <c r="Z142" s="43"/>
      <c r="AA142" s="43"/>
    </row>
    <row r="143" spans="1:27" s="10" customFormat="1" ht="20.25" customHeight="1">
      <c r="A143" s="122" t="s">
        <v>229</v>
      </c>
      <c r="B143" s="126" t="s">
        <v>65</v>
      </c>
      <c r="C143" s="126" t="s">
        <v>72</v>
      </c>
      <c r="D143" s="132" t="s">
        <v>228</v>
      </c>
      <c r="E143" s="133"/>
      <c r="F143" s="146">
        <f aca="true" t="shared" si="27" ref="F143:G145">F144</f>
        <v>8510000</v>
      </c>
      <c r="G143" s="146">
        <f t="shared" si="27"/>
        <v>0</v>
      </c>
      <c r="H143" s="27">
        <f t="shared" si="26"/>
        <v>5000</v>
      </c>
      <c r="I143" s="27">
        <f t="shared" si="26"/>
        <v>0</v>
      </c>
      <c r="J143" s="27">
        <f t="shared" si="26"/>
        <v>5000</v>
      </c>
      <c r="K143" s="27">
        <f t="shared" si="26"/>
        <v>0</v>
      </c>
      <c r="L143" s="61"/>
      <c r="M143" s="96"/>
      <c r="N143" s="43"/>
      <c r="O143" s="43"/>
      <c r="P143" s="43"/>
      <c r="Q143" s="43"/>
      <c r="R143" s="43"/>
      <c r="S143" s="43"/>
      <c r="T143" s="43"/>
      <c r="U143" s="43"/>
      <c r="V143" s="43"/>
      <c r="W143" s="43"/>
      <c r="X143" s="43"/>
      <c r="Y143" s="43"/>
      <c r="Z143" s="43"/>
      <c r="AA143" s="43"/>
    </row>
    <row r="144" spans="1:27" s="10" customFormat="1" ht="31.5" customHeight="1">
      <c r="A144" s="122" t="s">
        <v>224</v>
      </c>
      <c r="B144" s="126" t="s">
        <v>65</v>
      </c>
      <c r="C144" s="126" t="s">
        <v>72</v>
      </c>
      <c r="D144" s="132" t="s">
        <v>228</v>
      </c>
      <c r="E144" s="133" t="s">
        <v>105</v>
      </c>
      <c r="F144" s="146">
        <v>8510000</v>
      </c>
      <c r="G144" s="146">
        <f t="shared" si="27"/>
        <v>0</v>
      </c>
      <c r="H144" s="27">
        <f t="shared" si="26"/>
        <v>5000</v>
      </c>
      <c r="I144" s="27">
        <f t="shared" si="26"/>
        <v>0</v>
      </c>
      <c r="J144" s="27">
        <f t="shared" si="26"/>
        <v>5000</v>
      </c>
      <c r="K144" s="27">
        <f t="shared" si="26"/>
        <v>0</v>
      </c>
      <c r="L144" s="61"/>
      <c r="M144" s="96"/>
      <c r="N144" s="43"/>
      <c r="O144" s="43"/>
      <c r="P144" s="43"/>
      <c r="Q144" s="43"/>
      <c r="R144" s="43"/>
      <c r="S144" s="43"/>
      <c r="T144" s="43"/>
      <c r="U144" s="43"/>
      <c r="V144" s="43"/>
      <c r="W144" s="43"/>
      <c r="X144" s="43"/>
      <c r="Y144" s="43"/>
      <c r="Z144" s="43"/>
      <c r="AA144" s="43"/>
    </row>
    <row r="145" spans="1:27" s="10" customFormat="1" ht="47.25" customHeight="1">
      <c r="A145" s="122" t="s">
        <v>225</v>
      </c>
      <c r="B145" s="126" t="s">
        <v>65</v>
      </c>
      <c r="C145" s="126" t="s">
        <v>72</v>
      </c>
      <c r="D145" s="132" t="s">
        <v>232</v>
      </c>
      <c r="E145" s="133"/>
      <c r="F145" s="146">
        <f t="shared" si="27"/>
        <v>8085000</v>
      </c>
      <c r="G145" s="146">
        <f t="shared" si="27"/>
        <v>0</v>
      </c>
      <c r="H145" s="27">
        <v>5000</v>
      </c>
      <c r="I145" s="27"/>
      <c r="J145" s="27">
        <v>5000</v>
      </c>
      <c r="K145" s="55"/>
      <c r="L145" s="61"/>
      <c r="M145" s="96">
        <v>5000</v>
      </c>
      <c r="N145" s="43"/>
      <c r="O145" s="43"/>
      <c r="P145" s="43"/>
      <c r="Q145" s="43"/>
      <c r="R145" s="43"/>
      <c r="S145" s="43"/>
      <c r="T145" s="43"/>
      <c r="U145" s="43"/>
      <c r="V145" s="43"/>
      <c r="W145" s="43"/>
      <c r="X145" s="43"/>
      <c r="Y145" s="43"/>
      <c r="Z145" s="43"/>
      <c r="AA145" s="43"/>
    </row>
    <row r="146" spans="1:27" s="10" customFormat="1" ht="31.5" customHeight="1">
      <c r="A146" s="122" t="s">
        <v>224</v>
      </c>
      <c r="B146" s="126" t="s">
        <v>65</v>
      </c>
      <c r="C146" s="126" t="s">
        <v>72</v>
      </c>
      <c r="D146" s="132" t="s">
        <v>232</v>
      </c>
      <c r="E146" s="133" t="s">
        <v>105</v>
      </c>
      <c r="F146" s="146">
        <v>8085000</v>
      </c>
      <c r="G146" s="146">
        <v>0</v>
      </c>
      <c r="H146" s="27" t="e">
        <f>H149</f>
        <v>#REF!</v>
      </c>
      <c r="I146" s="27" t="e">
        <f>I149</f>
        <v>#REF!</v>
      </c>
      <c r="J146" s="27" t="e">
        <f>J149</f>
        <v>#REF!</v>
      </c>
      <c r="K146" s="27" t="e">
        <f>K149</f>
        <v>#REF!</v>
      </c>
      <c r="L146" s="61"/>
      <c r="M146" s="96"/>
      <c r="N146" s="43"/>
      <c r="O146" s="43"/>
      <c r="P146" s="43"/>
      <c r="Q146" s="43"/>
      <c r="R146" s="43"/>
      <c r="S146" s="43"/>
      <c r="T146" s="43"/>
      <c r="U146" s="43"/>
      <c r="V146" s="43"/>
      <c r="W146" s="43"/>
      <c r="X146" s="43"/>
      <c r="Y146" s="43"/>
      <c r="Z146" s="43"/>
      <c r="AA146" s="43"/>
    </row>
    <row r="147" spans="1:27" s="10" customFormat="1" ht="47.25" customHeight="1">
      <c r="A147" s="121" t="s">
        <v>235</v>
      </c>
      <c r="B147" s="23" t="s">
        <v>65</v>
      </c>
      <c r="C147" s="23" t="s">
        <v>72</v>
      </c>
      <c r="D147" s="23" t="s">
        <v>233</v>
      </c>
      <c r="E147" s="23"/>
      <c r="F147" s="146">
        <f>F148</f>
        <v>262500</v>
      </c>
      <c r="G147" s="146">
        <f>G148</f>
        <v>0</v>
      </c>
      <c r="H147" s="27"/>
      <c r="I147" s="27"/>
      <c r="J147" s="27"/>
      <c r="K147" s="27"/>
      <c r="L147" s="61"/>
      <c r="M147" s="96"/>
      <c r="N147" s="43"/>
      <c r="O147" s="43"/>
      <c r="P147" s="43"/>
      <c r="Q147" s="43"/>
      <c r="R147" s="43"/>
      <c r="S147" s="43"/>
      <c r="T147" s="43"/>
      <c r="U147" s="43"/>
      <c r="V147" s="43"/>
      <c r="W147" s="43"/>
      <c r="X147" s="43"/>
      <c r="Y147" s="43"/>
      <c r="Z147" s="43"/>
      <c r="AA147" s="43"/>
    </row>
    <row r="148" spans="1:27" s="10" customFormat="1" ht="20.25" customHeight="1">
      <c r="A148" s="122" t="s">
        <v>229</v>
      </c>
      <c r="B148" s="51" t="s">
        <v>65</v>
      </c>
      <c r="C148" s="51" t="s">
        <v>72</v>
      </c>
      <c r="D148" s="26" t="s">
        <v>234</v>
      </c>
      <c r="E148" s="26"/>
      <c r="F148" s="146">
        <f>F149</f>
        <v>262500</v>
      </c>
      <c r="G148" s="146">
        <f>G149</f>
        <v>0</v>
      </c>
      <c r="H148" s="27"/>
      <c r="I148" s="27"/>
      <c r="J148" s="27"/>
      <c r="K148" s="27"/>
      <c r="L148" s="61"/>
      <c r="M148" s="96"/>
      <c r="N148" s="43"/>
      <c r="O148" s="43"/>
      <c r="P148" s="43"/>
      <c r="Q148" s="43"/>
      <c r="R148" s="43"/>
      <c r="S148" s="43"/>
      <c r="T148" s="43"/>
      <c r="U148" s="43"/>
      <c r="V148" s="43"/>
      <c r="W148" s="43"/>
      <c r="X148" s="43"/>
      <c r="Y148" s="43"/>
      <c r="Z148" s="43"/>
      <c r="AA148" s="43"/>
    </row>
    <row r="149" spans="1:27" s="10" customFormat="1" ht="31.5" customHeight="1">
      <c r="A149" s="122" t="s">
        <v>224</v>
      </c>
      <c r="B149" s="51" t="s">
        <v>65</v>
      </c>
      <c r="C149" s="51" t="s">
        <v>72</v>
      </c>
      <c r="D149" s="26" t="s">
        <v>234</v>
      </c>
      <c r="E149" s="28" t="s">
        <v>105</v>
      </c>
      <c r="F149" s="146">
        <v>262500</v>
      </c>
      <c r="G149" s="146">
        <v>0</v>
      </c>
      <c r="H149" s="27" t="e">
        <f>#REF!</f>
        <v>#REF!</v>
      </c>
      <c r="I149" s="27" t="e">
        <f>#REF!</f>
        <v>#REF!</v>
      </c>
      <c r="J149" s="27" t="e">
        <f>#REF!</f>
        <v>#REF!</v>
      </c>
      <c r="K149" s="27" t="e">
        <f>#REF!</f>
        <v>#REF!</v>
      </c>
      <c r="L149" s="61"/>
      <c r="M149" s="96"/>
      <c r="N149" s="43"/>
      <c r="O149" s="43"/>
      <c r="P149" s="43"/>
      <c r="Q149" s="43"/>
      <c r="R149" s="43"/>
      <c r="S149" s="43"/>
      <c r="T149" s="43"/>
      <c r="U149" s="43"/>
      <c r="V149" s="43"/>
      <c r="W149" s="43"/>
      <c r="X149" s="43"/>
      <c r="Y149" s="43"/>
      <c r="Z149" s="43"/>
      <c r="AA149" s="43"/>
    </row>
    <row r="150" spans="1:27" s="10" customFormat="1" ht="20.25" customHeight="1">
      <c r="A150" s="134" t="s">
        <v>111</v>
      </c>
      <c r="B150" s="135" t="s">
        <v>65</v>
      </c>
      <c r="C150" s="135" t="s">
        <v>73</v>
      </c>
      <c r="D150" s="54"/>
      <c r="E150" s="54"/>
      <c r="F150" s="146">
        <f>F153</f>
        <v>11400</v>
      </c>
      <c r="G150" s="146">
        <f>G153</f>
        <v>11400</v>
      </c>
      <c r="H150" s="27">
        <v>11.4</v>
      </c>
      <c r="I150" s="27">
        <f>H150</f>
        <v>11.4</v>
      </c>
      <c r="J150" s="27">
        <v>11.4</v>
      </c>
      <c r="K150" s="55">
        <f>J150</f>
        <v>11.4</v>
      </c>
      <c r="L150" s="61"/>
      <c r="M150" s="96"/>
      <c r="N150" s="43"/>
      <c r="O150" s="43"/>
      <c r="P150" s="43"/>
      <c r="Q150" s="43"/>
      <c r="R150" s="43"/>
      <c r="S150" s="43"/>
      <c r="T150" s="43"/>
      <c r="U150" s="43"/>
      <c r="V150" s="43"/>
      <c r="W150" s="43"/>
      <c r="X150" s="43"/>
      <c r="Y150" s="43"/>
      <c r="Z150" s="43"/>
      <c r="AA150" s="43"/>
    </row>
    <row r="151" spans="1:27" s="17" customFormat="1" ht="31.5" customHeight="1">
      <c r="A151" s="121" t="s">
        <v>238</v>
      </c>
      <c r="B151" s="51" t="s">
        <v>65</v>
      </c>
      <c r="C151" s="51" t="s">
        <v>73</v>
      </c>
      <c r="D151" s="54" t="s">
        <v>196</v>
      </c>
      <c r="E151" s="54"/>
      <c r="F151" s="146">
        <f aca="true" t="shared" si="28" ref="F151:G153">F152</f>
        <v>11400</v>
      </c>
      <c r="G151" s="146">
        <f t="shared" si="28"/>
        <v>11400</v>
      </c>
      <c r="H151" s="27" t="e">
        <f>H153+H162</f>
        <v>#REF!</v>
      </c>
      <c r="I151" s="27" t="e">
        <f>I153+I162</f>
        <v>#REF!</v>
      </c>
      <c r="J151" s="27" t="e">
        <f>J153+J162</f>
        <v>#REF!</v>
      </c>
      <c r="K151" s="27" t="e">
        <f>K153+K162</f>
        <v>#REF!</v>
      </c>
      <c r="L151" s="62"/>
      <c r="M151" s="97"/>
      <c r="N151" s="45"/>
      <c r="O151" s="45"/>
      <c r="P151" s="45"/>
      <c r="Q151" s="45"/>
      <c r="R151" s="45"/>
      <c r="S151" s="45"/>
      <c r="T151" s="45"/>
      <c r="U151" s="45"/>
      <c r="V151" s="45"/>
      <c r="W151" s="45"/>
      <c r="X151" s="45"/>
      <c r="Y151" s="45"/>
      <c r="Z151" s="45"/>
      <c r="AA151" s="45"/>
    </row>
    <row r="152" spans="1:27" s="17" customFormat="1" ht="31.5" customHeight="1">
      <c r="A152" s="121" t="s">
        <v>200</v>
      </c>
      <c r="B152" s="51" t="s">
        <v>65</v>
      </c>
      <c r="C152" s="51" t="s">
        <v>73</v>
      </c>
      <c r="D152" s="54" t="s">
        <v>197</v>
      </c>
      <c r="E152" s="54"/>
      <c r="F152" s="146">
        <f t="shared" si="28"/>
        <v>11400</v>
      </c>
      <c r="G152" s="146">
        <f t="shared" si="28"/>
        <v>11400</v>
      </c>
      <c r="H152" s="27"/>
      <c r="I152" s="27"/>
      <c r="J152" s="27"/>
      <c r="K152" s="27"/>
      <c r="L152" s="62"/>
      <c r="M152" s="97"/>
      <c r="N152" s="45"/>
      <c r="O152" s="45"/>
      <c r="P152" s="45"/>
      <c r="Q152" s="45"/>
      <c r="R152" s="45"/>
      <c r="S152" s="45"/>
      <c r="T152" s="45"/>
      <c r="U152" s="45"/>
      <c r="V152" s="45"/>
      <c r="W152" s="45"/>
      <c r="X152" s="45"/>
      <c r="Y152" s="45"/>
      <c r="Z152" s="45"/>
      <c r="AA152" s="45"/>
    </row>
    <row r="153" spans="1:27" s="17" customFormat="1" ht="63" customHeight="1">
      <c r="A153" s="122" t="s">
        <v>237</v>
      </c>
      <c r="B153" s="51" t="s">
        <v>65</v>
      </c>
      <c r="C153" s="51" t="s">
        <v>73</v>
      </c>
      <c r="D153" s="54" t="s">
        <v>236</v>
      </c>
      <c r="E153" s="54"/>
      <c r="F153" s="146">
        <f t="shared" si="28"/>
        <v>11400</v>
      </c>
      <c r="G153" s="146">
        <f t="shared" si="28"/>
        <v>11400</v>
      </c>
      <c r="H153" s="27">
        <f aca="true" t="shared" si="29" ref="H153:K154">H154</f>
        <v>3.2</v>
      </c>
      <c r="I153" s="27">
        <f t="shared" si="29"/>
        <v>3.2</v>
      </c>
      <c r="J153" s="27">
        <f t="shared" si="29"/>
        <v>3.1</v>
      </c>
      <c r="K153" s="27">
        <f t="shared" si="29"/>
        <v>3.1</v>
      </c>
      <c r="L153" s="62"/>
      <c r="M153" s="97"/>
      <c r="N153" s="45"/>
      <c r="O153" s="45"/>
      <c r="P153" s="45"/>
      <c r="Q153" s="45"/>
      <c r="R153" s="45"/>
      <c r="S153" s="45"/>
      <c r="T153" s="45"/>
      <c r="U153" s="45"/>
      <c r="V153" s="45"/>
      <c r="W153" s="45"/>
      <c r="X153" s="45"/>
      <c r="Y153" s="45"/>
      <c r="Z153" s="45"/>
      <c r="AA153" s="45"/>
    </row>
    <row r="154" spans="1:27" s="17" customFormat="1" ht="31.5" customHeight="1">
      <c r="A154" s="122" t="s">
        <v>139</v>
      </c>
      <c r="B154" s="51" t="s">
        <v>65</v>
      </c>
      <c r="C154" s="51" t="s">
        <v>73</v>
      </c>
      <c r="D154" s="54" t="s">
        <v>236</v>
      </c>
      <c r="E154" s="54">
        <v>200</v>
      </c>
      <c r="F154" s="146">
        <v>11400</v>
      </c>
      <c r="G154" s="146">
        <v>11400</v>
      </c>
      <c r="H154" s="27">
        <f t="shared" si="29"/>
        <v>3.2</v>
      </c>
      <c r="I154" s="27">
        <f t="shared" si="29"/>
        <v>3.2</v>
      </c>
      <c r="J154" s="27">
        <f t="shared" si="29"/>
        <v>3.1</v>
      </c>
      <c r="K154" s="27">
        <f t="shared" si="29"/>
        <v>3.1</v>
      </c>
      <c r="L154" s="62"/>
      <c r="M154" s="97"/>
      <c r="N154" s="45"/>
      <c r="O154" s="45"/>
      <c r="P154" s="45"/>
      <c r="Q154" s="45"/>
      <c r="R154" s="45"/>
      <c r="S154" s="45"/>
      <c r="T154" s="45"/>
      <c r="U154" s="45"/>
      <c r="V154" s="45"/>
      <c r="W154" s="45"/>
      <c r="X154" s="45"/>
      <c r="Y154" s="45"/>
      <c r="Z154" s="45"/>
      <c r="AA154" s="45"/>
    </row>
    <row r="155" spans="1:27" s="10" customFormat="1" ht="20.25" customHeight="1">
      <c r="A155" s="121" t="s">
        <v>89</v>
      </c>
      <c r="B155" s="118" t="s">
        <v>65</v>
      </c>
      <c r="C155" s="118" t="s">
        <v>90</v>
      </c>
      <c r="D155" s="26"/>
      <c r="E155" s="26"/>
      <c r="F155" s="146">
        <f>F156+F164</f>
        <v>1788200</v>
      </c>
      <c r="G155" s="146">
        <f>G156+G164</f>
        <v>3200</v>
      </c>
      <c r="H155" s="76">
        <v>3.2</v>
      </c>
      <c r="I155" s="76">
        <f>H155</f>
        <v>3.2</v>
      </c>
      <c r="J155" s="76">
        <v>3.1</v>
      </c>
      <c r="K155" s="55">
        <f>J155</f>
        <v>3.1</v>
      </c>
      <c r="L155" s="61"/>
      <c r="M155" s="96"/>
      <c r="N155" s="43"/>
      <c r="O155" s="43"/>
      <c r="P155" s="43"/>
      <c r="Q155" s="43"/>
      <c r="R155" s="43"/>
      <c r="S155" s="43"/>
      <c r="T155" s="43"/>
      <c r="U155" s="43"/>
      <c r="V155" s="43"/>
      <c r="W155" s="43"/>
      <c r="X155" s="43"/>
      <c r="Y155" s="43"/>
      <c r="Z155" s="43"/>
      <c r="AA155" s="43"/>
    </row>
    <row r="156" spans="1:27" s="10" customFormat="1" ht="31.5" customHeight="1">
      <c r="A156" s="121" t="s">
        <v>243</v>
      </c>
      <c r="B156" s="23" t="s">
        <v>65</v>
      </c>
      <c r="C156" s="23" t="s">
        <v>90</v>
      </c>
      <c r="D156" s="26" t="s">
        <v>239</v>
      </c>
      <c r="E156" s="26"/>
      <c r="F156" s="146">
        <f>F157</f>
        <v>43200</v>
      </c>
      <c r="G156" s="146">
        <f>G157</f>
        <v>3200</v>
      </c>
      <c r="H156" s="76"/>
      <c r="I156" s="76"/>
      <c r="J156" s="76"/>
      <c r="K156" s="55"/>
      <c r="L156" s="61"/>
      <c r="M156" s="96"/>
      <c r="N156" s="43"/>
      <c r="O156" s="43"/>
      <c r="P156" s="43"/>
      <c r="Q156" s="43"/>
      <c r="R156" s="43"/>
      <c r="S156" s="43"/>
      <c r="T156" s="43"/>
      <c r="U156" s="43"/>
      <c r="V156" s="43"/>
      <c r="W156" s="43"/>
      <c r="X156" s="43"/>
      <c r="Y156" s="43"/>
      <c r="Z156" s="43"/>
      <c r="AA156" s="43"/>
    </row>
    <row r="157" spans="1:27" s="10" customFormat="1" ht="31.5" customHeight="1">
      <c r="A157" s="121" t="s">
        <v>242</v>
      </c>
      <c r="B157" s="23" t="s">
        <v>65</v>
      </c>
      <c r="C157" s="23" t="s">
        <v>90</v>
      </c>
      <c r="D157" s="26" t="s">
        <v>240</v>
      </c>
      <c r="E157" s="26"/>
      <c r="F157" s="146">
        <f>F158+F160+F162</f>
        <v>43200</v>
      </c>
      <c r="G157" s="146">
        <f>G158+G160+G162</f>
        <v>3200</v>
      </c>
      <c r="H157" s="76"/>
      <c r="I157" s="76"/>
      <c r="J157" s="76"/>
      <c r="K157" s="55"/>
      <c r="L157" s="61"/>
      <c r="M157" s="96"/>
      <c r="N157" s="43"/>
      <c r="O157" s="43"/>
      <c r="P157" s="43"/>
      <c r="Q157" s="43"/>
      <c r="R157" s="43"/>
      <c r="S157" s="43"/>
      <c r="T157" s="43"/>
      <c r="U157" s="43"/>
      <c r="V157" s="43"/>
      <c r="W157" s="43"/>
      <c r="X157" s="43"/>
      <c r="Y157" s="43"/>
      <c r="Z157" s="43"/>
      <c r="AA157" s="43"/>
    </row>
    <row r="158" spans="1:27" s="10" customFormat="1" ht="31.5" customHeight="1">
      <c r="A158" s="122" t="s">
        <v>169</v>
      </c>
      <c r="B158" s="23" t="s">
        <v>65</v>
      </c>
      <c r="C158" s="23" t="s">
        <v>90</v>
      </c>
      <c r="D158" s="29" t="s">
        <v>241</v>
      </c>
      <c r="E158" s="26"/>
      <c r="F158" s="146">
        <f>F159</f>
        <v>5000</v>
      </c>
      <c r="G158" s="146">
        <f>G161</f>
        <v>0</v>
      </c>
      <c r="H158" s="76"/>
      <c r="I158" s="76"/>
      <c r="J158" s="76"/>
      <c r="K158" s="55"/>
      <c r="L158" s="61"/>
      <c r="M158" s="96"/>
      <c r="N158" s="43"/>
      <c r="O158" s="43"/>
      <c r="P158" s="43"/>
      <c r="Q158" s="43"/>
      <c r="R158" s="43"/>
      <c r="S158" s="43"/>
      <c r="T158" s="43"/>
      <c r="U158" s="43"/>
      <c r="V158" s="43"/>
      <c r="W158" s="43"/>
      <c r="X158" s="43"/>
      <c r="Y158" s="43"/>
      <c r="Z158" s="43"/>
      <c r="AA158" s="43"/>
    </row>
    <row r="159" spans="1:27" s="10" customFormat="1" ht="31.5" customHeight="1">
      <c r="A159" s="122" t="s">
        <v>139</v>
      </c>
      <c r="B159" s="23" t="s">
        <v>65</v>
      </c>
      <c r="C159" s="23" t="s">
        <v>90</v>
      </c>
      <c r="D159" s="29" t="s">
        <v>241</v>
      </c>
      <c r="E159" s="26">
        <v>200</v>
      </c>
      <c r="F159" s="146">
        <v>5000</v>
      </c>
      <c r="G159" s="146">
        <f>G160</f>
        <v>0</v>
      </c>
      <c r="H159" s="76"/>
      <c r="I159" s="76"/>
      <c r="J159" s="76"/>
      <c r="K159" s="55"/>
      <c r="L159" s="61"/>
      <c r="M159" s="96"/>
      <c r="N159" s="43"/>
      <c r="O159" s="43"/>
      <c r="P159" s="43"/>
      <c r="Q159" s="43"/>
      <c r="R159" s="43"/>
      <c r="S159" s="43"/>
      <c r="T159" s="43"/>
      <c r="U159" s="43"/>
      <c r="V159" s="43"/>
      <c r="W159" s="43"/>
      <c r="X159" s="43"/>
      <c r="Y159" s="43"/>
      <c r="Z159" s="43"/>
      <c r="AA159" s="43"/>
    </row>
    <row r="160" spans="1:27" s="10" customFormat="1" ht="20.25" customHeight="1">
      <c r="A160" s="122" t="s">
        <v>190</v>
      </c>
      <c r="B160" s="136" t="s">
        <v>65</v>
      </c>
      <c r="C160" s="136" t="s">
        <v>90</v>
      </c>
      <c r="D160" s="108" t="s">
        <v>244</v>
      </c>
      <c r="E160" s="137"/>
      <c r="F160" s="146">
        <f>F161</f>
        <v>35000</v>
      </c>
      <c r="G160" s="146">
        <f>G161</f>
        <v>0</v>
      </c>
      <c r="H160" s="76"/>
      <c r="I160" s="76"/>
      <c r="J160" s="76"/>
      <c r="K160" s="55"/>
      <c r="L160" s="61"/>
      <c r="M160" s="96"/>
      <c r="N160" s="43"/>
      <c r="O160" s="43"/>
      <c r="P160" s="43"/>
      <c r="Q160" s="43"/>
      <c r="R160" s="43"/>
      <c r="S160" s="43"/>
      <c r="T160" s="43"/>
      <c r="U160" s="43"/>
      <c r="V160" s="43"/>
      <c r="W160" s="43"/>
      <c r="X160" s="43"/>
      <c r="Y160" s="43"/>
      <c r="Z160" s="43"/>
      <c r="AA160" s="43"/>
    </row>
    <row r="161" spans="1:27" s="10" customFormat="1" ht="31.5" customHeight="1">
      <c r="A161" s="122" t="s">
        <v>139</v>
      </c>
      <c r="B161" s="23" t="s">
        <v>65</v>
      </c>
      <c r="C161" s="23" t="s">
        <v>90</v>
      </c>
      <c r="D161" s="29" t="s">
        <v>244</v>
      </c>
      <c r="E161" s="26">
        <v>200</v>
      </c>
      <c r="F161" s="147">
        <v>35000</v>
      </c>
      <c r="G161" s="147">
        <v>0</v>
      </c>
      <c r="H161" s="76"/>
      <c r="I161" s="76"/>
      <c r="J161" s="76"/>
      <c r="K161" s="55"/>
      <c r="L161" s="61"/>
      <c r="M161" s="96"/>
      <c r="N161" s="43"/>
      <c r="O161" s="43"/>
      <c r="P161" s="43"/>
      <c r="Q161" s="43"/>
      <c r="R161" s="43"/>
      <c r="S161" s="43"/>
      <c r="T161" s="43"/>
      <c r="U161" s="43"/>
      <c r="V161" s="43"/>
      <c r="W161" s="43"/>
      <c r="X161" s="43"/>
      <c r="Y161" s="43"/>
      <c r="Z161" s="43"/>
      <c r="AA161" s="43"/>
    </row>
    <row r="162" spans="1:27" s="17" customFormat="1" ht="78.75" customHeight="1">
      <c r="A162" s="122" t="s">
        <v>246</v>
      </c>
      <c r="B162" s="23" t="s">
        <v>65</v>
      </c>
      <c r="C162" s="23" t="s">
        <v>90</v>
      </c>
      <c r="D162" s="29" t="s">
        <v>245</v>
      </c>
      <c r="E162" s="26"/>
      <c r="F162" s="147">
        <f>F163</f>
        <v>3200</v>
      </c>
      <c r="G162" s="147">
        <f>G163</f>
        <v>3200</v>
      </c>
      <c r="H162" s="27" t="e">
        <f>H167+H163</f>
        <v>#REF!</v>
      </c>
      <c r="I162" s="27" t="e">
        <f>I167+I163</f>
        <v>#REF!</v>
      </c>
      <c r="J162" s="27" t="e">
        <f>J167+J163</f>
        <v>#REF!</v>
      </c>
      <c r="K162" s="27" t="e">
        <f>K167+K163</f>
        <v>#REF!</v>
      </c>
      <c r="L162" s="62"/>
      <c r="M162" s="97"/>
      <c r="N162" s="45"/>
      <c r="O162" s="45"/>
      <c r="P162" s="45"/>
      <c r="Q162" s="45"/>
      <c r="R162" s="45"/>
      <c r="S162" s="45"/>
      <c r="T162" s="45"/>
      <c r="U162" s="45"/>
      <c r="V162" s="45"/>
      <c r="W162" s="45"/>
      <c r="X162" s="45"/>
      <c r="Y162" s="45"/>
      <c r="Z162" s="45"/>
      <c r="AA162" s="45"/>
    </row>
    <row r="163" spans="1:27" s="17" customFormat="1" ht="63.75" customHeight="1">
      <c r="A163" s="120" t="s">
        <v>106</v>
      </c>
      <c r="B163" s="23" t="s">
        <v>65</v>
      </c>
      <c r="C163" s="23" t="s">
        <v>90</v>
      </c>
      <c r="D163" s="29" t="s">
        <v>245</v>
      </c>
      <c r="E163" s="26">
        <v>100</v>
      </c>
      <c r="F163" s="147">
        <v>3200</v>
      </c>
      <c r="G163" s="147">
        <v>3200</v>
      </c>
      <c r="H163" s="27">
        <f aca="true" t="shared" si="30" ref="H163:K165">H164</f>
        <v>900</v>
      </c>
      <c r="I163" s="27">
        <f t="shared" si="30"/>
        <v>0</v>
      </c>
      <c r="J163" s="27">
        <f t="shared" si="30"/>
        <v>830</v>
      </c>
      <c r="K163" s="27">
        <f t="shared" si="30"/>
        <v>0</v>
      </c>
      <c r="L163" s="62"/>
      <c r="M163" s="97"/>
      <c r="N163" s="45"/>
      <c r="O163" s="45"/>
      <c r="P163" s="45"/>
      <c r="Q163" s="45"/>
      <c r="R163" s="45"/>
      <c r="S163" s="45"/>
      <c r="T163" s="45"/>
      <c r="U163" s="45"/>
      <c r="V163" s="45"/>
      <c r="W163" s="45"/>
      <c r="X163" s="45"/>
      <c r="Y163" s="45"/>
      <c r="Z163" s="45"/>
      <c r="AA163" s="45"/>
    </row>
    <row r="164" spans="1:27" s="17" customFormat="1" ht="31.5" customHeight="1">
      <c r="A164" s="121" t="s">
        <v>145</v>
      </c>
      <c r="B164" s="23" t="s">
        <v>65</v>
      </c>
      <c r="C164" s="23" t="s">
        <v>90</v>
      </c>
      <c r="D164" s="29" t="s">
        <v>146</v>
      </c>
      <c r="E164" s="26"/>
      <c r="F164" s="147">
        <f aca="true" t="shared" si="31" ref="F164:G166">F165</f>
        <v>1745000</v>
      </c>
      <c r="G164" s="147">
        <f t="shared" si="31"/>
        <v>0</v>
      </c>
      <c r="H164" s="27">
        <f t="shared" si="30"/>
        <v>900</v>
      </c>
      <c r="I164" s="27">
        <f t="shared" si="30"/>
        <v>0</v>
      </c>
      <c r="J164" s="27">
        <f t="shared" si="30"/>
        <v>830</v>
      </c>
      <c r="K164" s="27">
        <f t="shared" si="30"/>
        <v>0</v>
      </c>
      <c r="L164" s="62"/>
      <c r="M164" s="97"/>
      <c r="N164" s="45"/>
      <c r="O164" s="45"/>
      <c r="P164" s="45"/>
      <c r="Q164" s="45"/>
      <c r="R164" s="45"/>
      <c r="S164" s="45"/>
      <c r="T164" s="45"/>
      <c r="U164" s="45"/>
      <c r="V164" s="45"/>
      <c r="W164" s="45"/>
      <c r="X164" s="45"/>
      <c r="Y164" s="45"/>
      <c r="Z164" s="45"/>
      <c r="AA164" s="45"/>
    </row>
    <row r="165" spans="1:27" s="17" customFormat="1" ht="31.5" customHeight="1">
      <c r="A165" s="121" t="s">
        <v>249</v>
      </c>
      <c r="B165" s="23" t="s">
        <v>65</v>
      </c>
      <c r="C165" s="23" t="s">
        <v>90</v>
      </c>
      <c r="D165" s="29" t="s">
        <v>247</v>
      </c>
      <c r="E165" s="26"/>
      <c r="F165" s="147">
        <f t="shared" si="31"/>
        <v>1745000</v>
      </c>
      <c r="G165" s="147">
        <f t="shared" si="31"/>
        <v>0</v>
      </c>
      <c r="H165" s="27">
        <f t="shared" si="30"/>
        <v>900</v>
      </c>
      <c r="I165" s="27">
        <f t="shared" si="30"/>
        <v>0</v>
      </c>
      <c r="J165" s="27">
        <f t="shared" si="30"/>
        <v>830</v>
      </c>
      <c r="K165" s="27">
        <f t="shared" si="30"/>
        <v>0</v>
      </c>
      <c r="L165" s="62"/>
      <c r="M165" s="97"/>
      <c r="N165" s="45"/>
      <c r="O165" s="45"/>
      <c r="P165" s="45"/>
      <c r="Q165" s="45"/>
      <c r="R165" s="45"/>
      <c r="S165" s="45"/>
      <c r="T165" s="45"/>
      <c r="U165" s="45"/>
      <c r="V165" s="45"/>
      <c r="W165" s="45"/>
      <c r="X165" s="45"/>
      <c r="Y165" s="45"/>
      <c r="Z165" s="45"/>
      <c r="AA165" s="45"/>
    </row>
    <row r="166" spans="1:27" s="17" customFormat="1" ht="20.25" customHeight="1">
      <c r="A166" s="122" t="s">
        <v>190</v>
      </c>
      <c r="B166" s="23" t="s">
        <v>65</v>
      </c>
      <c r="C166" s="23" t="s">
        <v>90</v>
      </c>
      <c r="D166" s="29" t="s">
        <v>248</v>
      </c>
      <c r="E166" s="26"/>
      <c r="F166" s="147">
        <f t="shared" si="31"/>
        <v>1745000</v>
      </c>
      <c r="G166" s="147">
        <f t="shared" si="31"/>
        <v>0</v>
      </c>
      <c r="H166" s="27">
        <v>900</v>
      </c>
      <c r="I166" s="27"/>
      <c r="J166" s="27">
        <v>830</v>
      </c>
      <c r="K166" s="55"/>
      <c r="L166" s="62"/>
      <c r="M166" s="97"/>
      <c r="N166" s="45"/>
      <c r="O166" s="45"/>
      <c r="P166" s="45"/>
      <c r="Q166" s="45"/>
      <c r="R166" s="45"/>
      <c r="S166" s="45"/>
      <c r="T166" s="45"/>
      <c r="U166" s="45"/>
      <c r="V166" s="45"/>
      <c r="W166" s="45"/>
      <c r="X166" s="45"/>
      <c r="Y166" s="45"/>
      <c r="Z166" s="45"/>
      <c r="AA166" s="45"/>
    </row>
    <row r="167" spans="1:27" s="17" customFormat="1" ht="31.5" customHeight="1">
      <c r="A167" s="122" t="s">
        <v>139</v>
      </c>
      <c r="B167" s="23" t="s">
        <v>65</v>
      </c>
      <c r="C167" s="23" t="s">
        <v>90</v>
      </c>
      <c r="D167" s="29" t="s">
        <v>248</v>
      </c>
      <c r="E167" s="26">
        <v>200</v>
      </c>
      <c r="F167" s="147">
        <v>1745000</v>
      </c>
      <c r="G167" s="147">
        <v>0</v>
      </c>
      <c r="H167" s="27" t="e">
        <f>#REF!</f>
        <v>#REF!</v>
      </c>
      <c r="I167" s="27" t="e">
        <f>#REF!</f>
        <v>#REF!</v>
      </c>
      <c r="J167" s="27" t="e">
        <f>#REF!</f>
        <v>#REF!</v>
      </c>
      <c r="K167" s="27" t="e">
        <f>#REF!</f>
        <v>#REF!</v>
      </c>
      <c r="L167" s="62"/>
      <c r="M167" s="97"/>
      <c r="N167" s="45"/>
      <c r="O167" s="45"/>
      <c r="P167" s="45"/>
      <c r="Q167" s="45"/>
      <c r="R167" s="45"/>
      <c r="S167" s="45"/>
      <c r="T167" s="45"/>
      <c r="U167" s="45"/>
      <c r="V167" s="45"/>
      <c r="W167" s="45"/>
      <c r="X167" s="45"/>
      <c r="Y167" s="45"/>
      <c r="Z167" s="45"/>
      <c r="AA167" s="45"/>
    </row>
    <row r="168" spans="1:27" s="14" customFormat="1" ht="20.25" customHeight="1">
      <c r="A168" s="116" t="s">
        <v>75</v>
      </c>
      <c r="B168" s="129" t="s">
        <v>66</v>
      </c>
      <c r="C168" s="118"/>
      <c r="D168" s="130"/>
      <c r="E168" s="106"/>
      <c r="F168" s="145">
        <f>F169+F179+F195+F204</f>
        <v>115778800</v>
      </c>
      <c r="G168" s="145">
        <f>G169+G179+G195+G204</f>
        <v>16189900</v>
      </c>
      <c r="H168" s="79">
        <v>8248.1</v>
      </c>
      <c r="I168" s="79"/>
      <c r="J168" s="79">
        <v>9198.1</v>
      </c>
      <c r="K168" s="55"/>
      <c r="L168" s="61"/>
      <c r="M168" s="96"/>
      <c r="N168" s="43"/>
      <c r="O168" s="43"/>
      <c r="P168" s="43"/>
      <c r="Q168" s="43"/>
      <c r="R168" s="43"/>
      <c r="S168" s="43"/>
      <c r="T168" s="43"/>
      <c r="U168" s="43"/>
      <c r="V168" s="43"/>
      <c r="W168" s="43"/>
      <c r="X168" s="43"/>
      <c r="Y168" s="43"/>
      <c r="Z168" s="43"/>
      <c r="AA168" s="43"/>
    </row>
    <row r="169" spans="1:27" s="14" customFormat="1" ht="20.25" customHeight="1">
      <c r="A169" s="121" t="s">
        <v>85</v>
      </c>
      <c r="B169" s="23" t="s">
        <v>66</v>
      </c>
      <c r="C169" s="23" t="s">
        <v>62</v>
      </c>
      <c r="D169" s="26"/>
      <c r="E169" s="26"/>
      <c r="F169" s="146">
        <f>F170</f>
        <v>24640000</v>
      </c>
      <c r="G169" s="146">
        <f>G170</f>
        <v>0</v>
      </c>
      <c r="H169" s="76">
        <f aca="true" t="shared" si="32" ref="H169:K171">H170</f>
        <v>9300</v>
      </c>
      <c r="I169" s="76">
        <f t="shared" si="32"/>
        <v>0</v>
      </c>
      <c r="J169" s="76">
        <f t="shared" si="32"/>
        <v>8500</v>
      </c>
      <c r="K169" s="76">
        <f t="shared" si="32"/>
        <v>0</v>
      </c>
      <c r="L169" s="61"/>
      <c r="M169" s="96"/>
      <c r="N169" s="43"/>
      <c r="O169" s="43"/>
      <c r="P169" s="43"/>
      <c r="Q169" s="43"/>
      <c r="R169" s="43"/>
      <c r="S169" s="43"/>
      <c r="T169" s="43"/>
      <c r="U169" s="43"/>
      <c r="V169" s="43"/>
      <c r="W169" s="43"/>
      <c r="X169" s="43"/>
      <c r="Y169" s="43"/>
      <c r="Z169" s="43"/>
      <c r="AA169" s="43"/>
    </row>
    <row r="170" spans="1:27" s="14" customFormat="1" ht="47.25" customHeight="1">
      <c r="A170" s="121" t="s">
        <v>254</v>
      </c>
      <c r="B170" s="23" t="s">
        <v>66</v>
      </c>
      <c r="C170" s="23" t="s">
        <v>62</v>
      </c>
      <c r="D170" s="26" t="s">
        <v>250</v>
      </c>
      <c r="E170" s="26"/>
      <c r="F170" s="146">
        <f>F171+F176</f>
        <v>24640000</v>
      </c>
      <c r="G170" s="146">
        <f>G171+G176</f>
        <v>0</v>
      </c>
      <c r="H170" s="76">
        <f t="shared" si="32"/>
        <v>9300</v>
      </c>
      <c r="I170" s="76">
        <f t="shared" si="32"/>
        <v>0</v>
      </c>
      <c r="J170" s="76">
        <f t="shared" si="32"/>
        <v>8500</v>
      </c>
      <c r="K170" s="76">
        <f t="shared" si="32"/>
        <v>0</v>
      </c>
      <c r="L170" s="61"/>
      <c r="M170" s="96"/>
      <c r="N170" s="43"/>
      <c r="O170" s="43"/>
      <c r="P170" s="43"/>
      <c r="Q170" s="43"/>
      <c r="R170" s="43"/>
      <c r="S170" s="43"/>
      <c r="T170" s="43"/>
      <c r="U170" s="43"/>
      <c r="V170" s="43"/>
      <c r="W170" s="43"/>
      <c r="X170" s="43"/>
      <c r="Y170" s="43"/>
      <c r="Z170" s="43"/>
      <c r="AA170" s="43"/>
    </row>
    <row r="171" spans="1:27" s="14" customFormat="1" ht="31.5" customHeight="1">
      <c r="A171" s="121" t="s">
        <v>253</v>
      </c>
      <c r="B171" s="23" t="s">
        <v>66</v>
      </c>
      <c r="C171" s="23" t="s">
        <v>62</v>
      </c>
      <c r="D171" s="26" t="s">
        <v>251</v>
      </c>
      <c r="E171" s="26"/>
      <c r="F171" s="146">
        <f>F172+F174</f>
        <v>15750000</v>
      </c>
      <c r="G171" s="146">
        <f>G172+G174</f>
        <v>0</v>
      </c>
      <c r="H171" s="76">
        <f t="shared" si="32"/>
        <v>9300</v>
      </c>
      <c r="I171" s="76">
        <f t="shared" si="32"/>
        <v>0</v>
      </c>
      <c r="J171" s="76">
        <f t="shared" si="32"/>
        <v>8500</v>
      </c>
      <c r="K171" s="76">
        <f t="shared" si="32"/>
        <v>0</v>
      </c>
      <c r="L171" s="61"/>
      <c r="M171" s="96"/>
      <c r="N171" s="43"/>
      <c r="O171" s="43"/>
      <c r="P171" s="43"/>
      <c r="Q171" s="43"/>
      <c r="R171" s="43"/>
      <c r="S171" s="43"/>
      <c r="T171" s="43"/>
      <c r="U171" s="43"/>
      <c r="V171" s="43"/>
      <c r="W171" s="43"/>
      <c r="X171" s="43"/>
      <c r="Y171" s="43"/>
      <c r="Z171" s="43"/>
      <c r="AA171" s="43"/>
    </row>
    <row r="172" spans="1:27" s="14" customFormat="1" ht="47.25" customHeight="1">
      <c r="A172" s="122" t="s">
        <v>225</v>
      </c>
      <c r="B172" s="23" t="s">
        <v>66</v>
      </c>
      <c r="C172" s="23" t="s">
        <v>62</v>
      </c>
      <c r="D172" s="26" t="s">
        <v>252</v>
      </c>
      <c r="E172" s="26"/>
      <c r="F172" s="146">
        <f>F173</f>
        <v>15500000</v>
      </c>
      <c r="G172" s="146">
        <f>G173</f>
        <v>0</v>
      </c>
      <c r="H172" s="79">
        <v>9300</v>
      </c>
      <c r="I172" s="79"/>
      <c r="J172" s="79">
        <v>8500</v>
      </c>
      <c r="K172" s="55"/>
      <c r="L172" s="61"/>
      <c r="M172" s="96">
        <f>2500+750+1850</f>
        <v>5100</v>
      </c>
      <c r="N172" s="43"/>
      <c r="O172" s="43"/>
      <c r="P172" s="43"/>
      <c r="Q172" s="43"/>
      <c r="R172" s="43"/>
      <c r="S172" s="43"/>
      <c r="T172" s="43"/>
      <c r="U172" s="43"/>
      <c r="V172" s="43"/>
      <c r="W172" s="43"/>
      <c r="X172" s="43"/>
      <c r="Y172" s="43"/>
      <c r="Z172" s="43"/>
      <c r="AA172" s="43"/>
    </row>
    <row r="173" spans="1:27" s="10" customFormat="1" ht="31.5" customHeight="1">
      <c r="A173" s="122" t="s">
        <v>224</v>
      </c>
      <c r="B173" s="23" t="s">
        <v>66</v>
      </c>
      <c r="C173" s="23" t="s">
        <v>62</v>
      </c>
      <c r="D173" s="26" t="s">
        <v>252</v>
      </c>
      <c r="E173" s="26">
        <v>600</v>
      </c>
      <c r="F173" s="147">
        <v>15500000</v>
      </c>
      <c r="G173" s="147">
        <v>0</v>
      </c>
      <c r="H173" s="27" t="e">
        <f>H189</f>
        <v>#REF!</v>
      </c>
      <c r="I173" s="27" t="e">
        <f>I189</f>
        <v>#REF!</v>
      </c>
      <c r="J173" s="27" t="e">
        <f>J189</f>
        <v>#REF!</v>
      </c>
      <c r="K173" s="27" t="e">
        <f>K189</f>
        <v>#REF!</v>
      </c>
      <c r="L173" s="49"/>
      <c r="M173" s="94"/>
      <c r="N173" s="22"/>
      <c r="O173" s="22"/>
      <c r="P173" s="43"/>
      <c r="Q173" s="43"/>
      <c r="R173" s="43"/>
      <c r="S173" s="43"/>
      <c r="T173" s="43"/>
      <c r="U173" s="43"/>
      <c r="V173" s="43"/>
      <c r="W173" s="43"/>
      <c r="X173" s="43"/>
      <c r="Y173" s="43"/>
      <c r="Z173" s="43"/>
      <c r="AA173" s="43"/>
    </row>
    <row r="174" spans="1:27" s="10" customFormat="1" ht="20.25" customHeight="1">
      <c r="A174" s="122" t="s">
        <v>190</v>
      </c>
      <c r="B174" s="136" t="s">
        <v>66</v>
      </c>
      <c r="C174" s="136" t="s">
        <v>62</v>
      </c>
      <c r="D174" s="137" t="s">
        <v>255</v>
      </c>
      <c r="E174" s="137"/>
      <c r="F174" s="147">
        <f>F175</f>
        <v>250000</v>
      </c>
      <c r="G174" s="147">
        <f>G175</f>
        <v>0</v>
      </c>
      <c r="H174" s="27"/>
      <c r="I174" s="27"/>
      <c r="J174" s="27"/>
      <c r="K174" s="27"/>
      <c r="L174" s="49"/>
      <c r="M174" s="94"/>
      <c r="N174" s="22"/>
      <c r="O174" s="22"/>
      <c r="P174" s="43"/>
      <c r="Q174" s="43"/>
      <c r="R174" s="43"/>
      <c r="S174" s="43"/>
      <c r="T174" s="43"/>
      <c r="U174" s="43"/>
      <c r="V174" s="43"/>
      <c r="W174" s="43"/>
      <c r="X174" s="43"/>
      <c r="Y174" s="43"/>
      <c r="Z174" s="43"/>
      <c r="AA174" s="43"/>
    </row>
    <row r="175" spans="1:27" s="10" customFormat="1" ht="31.5" customHeight="1">
      <c r="A175" s="122" t="s">
        <v>224</v>
      </c>
      <c r="B175" s="23" t="s">
        <v>66</v>
      </c>
      <c r="C175" s="23" t="s">
        <v>62</v>
      </c>
      <c r="D175" s="26" t="s">
        <v>255</v>
      </c>
      <c r="E175" s="26">
        <v>600</v>
      </c>
      <c r="F175" s="147">
        <v>250000</v>
      </c>
      <c r="G175" s="147">
        <v>0</v>
      </c>
      <c r="H175" s="27"/>
      <c r="I175" s="27"/>
      <c r="J175" s="27"/>
      <c r="K175" s="27"/>
      <c r="L175" s="49"/>
      <c r="M175" s="94"/>
      <c r="N175" s="22"/>
      <c r="O175" s="22"/>
      <c r="P175" s="43"/>
      <c r="Q175" s="43"/>
      <c r="R175" s="43"/>
      <c r="S175" s="43"/>
      <c r="T175" s="43"/>
      <c r="U175" s="43"/>
      <c r="V175" s="43"/>
      <c r="W175" s="43"/>
      <c r="X175" s="43"/>
      <c r="Y175" s="43"/>
      <c r="Z175" s="43"/>
      <c r="AA175" s="43"/>
    </row>
    <row r="176" spans="1:27" s="10" customFormat="1" ht="31.5" customHeight="1">
      <c r="A176" s="121" t="s">
        <v>260</v>
      </c>
      <c r="B176" s="23" t="s">
        <v>66</v>
      </c>
      <c r="C176" s="23" t="s">
        <v>62</v>
      </c>
      <c r="D176" s="26" t="s">
        <v>256</v>
      </c>
      <c r="E176" s="26"/>
      <c r="F176" s="147">
        <f>F177</f>
        <v>8890000</v>
      </c>
      <c r="G176" s="147">
        <f>G177</f>
        <v>0</v>
      </c>
      <c r="H176" s="27"/>
      <c r="I176" s="27"/>
      <c r="J176" s="27"/>
      <c r="K176" s="27"/>
      <c r="L176" s="49"/>
      <c r="M176" s="94"/>
      <c r="N176" s="22"/>
      <c r="O176" s="22"/>
      <c r="P176" s="43"/>
      <c r="Q176" s="43"/>
      <c r="R176" s="43"/>
      <c r="S176" s="43"/>
      <c r="T176" s="43"/>
      <c r="U176" s="43"/>
      <c r="V176" s="43"/>
      <c r="W176" s="43"/>
      <c r="X176" s="43"/>
      <c r="Y176" s="43"/>
      <c r="Z176" s="43"/>
      <c r="AA176" s="43"/>
    </row>
    <row r="177" spans="1:27" s="10" customFormat="1" ht="47.25" customHeight="1">
      <c r="A177" s="122" t="s">
        <v>259</v>
      </c>
      <c r="B177" s="23" t="s">
        <v>66</v>
      </c>
      <c r="C177" s="23" t="s">
        <v>62</v>
      </c>
      <c r="D177" s="26" t="s">
        <v>257</v>
      </c>
      <c r="E177" s="26"/>
      <c r="F177" s="147">
        <f>F178</f>
        <v>8890000</v>
      </c>
      <c r="G177" s="147">
        <f>G178</f>
        <v>0</v>
      </c>
      <c r="H177" s="27"/>
      <c r="I177" s="27"/>
      <c r="J177" s="27"/>
      <c r="K177" s="27"/>
      <c r="L177" s="49"/>
      <c r="M177" s="94"/>
      <c r="N177" s="22"/>
      <c r="O177" s="22"/>
      <c r="P177" s="43"/>
      <c r="Q177" s="43"/>
      <c r="R177" s="43"/>
      <c r="S177" s="43"/>
      <c r="T177" s="43"/>
      <c r="U177" s="43"/>
      <c r="V177" s="43"/>
      <c r="W177" s="43"/>
      <c r="X177" s="43"/>
      <c r="Y177" s="43"/>
      <c r="Z177" s="43"/>
      <c r="AA177" s="43"/>
    </row>
    <row r="178" spans="1:27" s="10" customFormat="1" ht="31.5" customHeight="1">
      <c r="A178" s="122" t="s">
        <v>224</v>
      </c>
      <c r="B178" s="23" t="s">
        <v>66</v>
      </c>
      <c r="C178" s="23" t="s">
        <v>62</v>
      </c>
      <c r="D178" s="26" t="s">
        <v>258</v>
      </c>
      <c r="E178" s="26">
        <v>600</v>
      </c>
      <c r="F178" s="147">
        <v>8890000</v>
      </c>
      <c r="G178" s="148">
        <v>0</v>
      </c>
      <c r="H178" s="27"/>
      <c r="I178" s="27"/>
      <c r="J178" s="27"/>
      <c r="K178" s="27"/>
      <c r="L178" s="49"/>
      <c r="M178" s="94"/>
      <c r="N178" s="22"/>
      <c r="O178" s="22"/>
      <c r="P178" s="43"/>
      <c r="Q178" s="43"/>
      <c r="R178" s="43"/>
      <c r="S178" s="43"/>
      <c r="T178" s="43"/>
      <c r="U178" s="43"/>
      <c r="V178" s="43"/>
      <c r="W178" s="43"/>
      <c r="X178" s="43"/>
      <c r="Y178" s="43"/>
      <c r="Z178" s="43"/>
      <c r="AA178" s="43"/>
    </row>
    <row r="179" spans="1:27" s="10" customFormat="1" ht="20.25" customHeight="1">
      <c r="A179" s="116" t="s">
        <v>79</v>
      </c>
      <c r="B179" s="23" t="s">
        <v>66</v>
      </c>
      <c r="C179" s="23" t="s">
        <v>63</v>
      </c>
      <c r="D179" s="28"/>
      <c r="E179" s="51"/>
      <c r="F179" s="146">
        <f>F180+F191</f>
        <v>34277700</v>
      </c>
      <c r="G179" s="146">
        <f>G180+G191</f>
        <v>0</v>
      </c>
      <c r="H179" s="27"/>
      <c r="I179" s="27"/>
      <c r="J179" s="27"/>
      <c r="K179" s="27"/>
      <c r="L179" s="49"/>
      <c r="M179" s="94"/>
      <c r="N179" s="22"/>
      <c r="O179" s="22"/>
      <c r="P179" s="43"/>
      <c r="Q179" s="43"/>
      <c r="R179" s="43"/>
      <c r="S179" s="43"/>
      <c r="T179" s="43"/>
      <c r="U179" s="43"/>
      <c r="V179" s="43"/>
      <c r="W179" s="43"/>
      <c r="X179" s="43"/>
      <c r="Y179" s="43"/>
      <c r="Z179" s="43"/>
      <c r="AA179" s="43"/>
    </row>
    <row r="180" spans="1:27" s="10" customFormat="1" ht="47.25" customHeight="1">
      <c r="A180" s="121" t="s">
        <v>254</v>
      </c>
      <c r="B180" s="23" t="s">
        <v>66</v>
      </c>
      <c r="C180" s="23" t="s">
        <v>63</v>
      </c>
      <c r="D180" s="28" t="s">
        <v>250</v>
      </c>
      <c r="E180" s="51"/>
      <c r="F180" s="146">
        <f>F181+F188</f>
        <v>34050000</v>
      </c>
      <c r="G180" s="146">
        <f>G181+G188</f>
        <v>0</v>
      </c>
      <c r="H180" s="27"/>
      <c r="I180" s="27"/>
      <c r="J180" s="27"/>
      <c r="K180" s="27"/>
      <c r="L180" s="49"/>
      <c r="M180" s="94"/>
      <c r="N180" s="22"/>
      <c r="O180" s="22"/>
      <c r="P180" s="43"/>
      <c r="Q180" s="43"/>
      <c r="R180" s="43"/>
      <c r="S180" s="43"/>
      <c r="T180" s="43"/>
      <c r="U180" s="43"/>
      <c r="V180" s="43"/>
      <c r="W180" s="43"/>
      <c r="X180" s="43"/>
      <c r="Y180" s="43"/>
      <c r="Z180" s="43"/>
      <c r="AA180" s="43"/>
    </row>
    <row r="181" spans="1:27" s="10" customFormat="1" ht="31.5" customHeight="1">
      <c r="A181" s="121" t="s">
        <v>253</v>
      </c>
      <c r="B181" s="23" t="s">
        <v>66</v>
      </c>
      <c r="C181" s="23" t="s">
        <v>63</v>
      </c>
      <c r="D181" s="28" t="s">
        <v>251</v>
      </c>
      <c r="E181" s="51"/>
      <c r="F181" s="146">
        <f>F182+F184+F186</f>
        <v>29500000</v>
      </c>
      <c r="G181" s="146">
        <f>G182+G184+G186</f>
        <v>0</v>
      </c>
      <c r="H181" s="27"/>
      <c r="I181" s="27"/>
      <c r="J181" s="27"/>
      <c r="K181" s="27"/>
      <c r="L181" s="49"/>
      <c r="M181" s="94"/>
      <c r="N181" s="22"/>
      <c r="O181" s="22"/>
      <c r="P181" s="43"/>
      <c r="Q181" s="43"/>
      <c r="R181" s="43"/>
      <c r="S181" s="43"/>
      <c r="T181" s="43"/>
      <c r="U181" s="43"/>
      <c r="V181" s="43"/>
      <c r="W181" s="43"/>
      <c r="X181" s="43"/>
      <c r="Y181" s="43"/>
      <c r="Z181" s="43"/>
      <c r="AA181" s="43"/>
    </row>
    <row r="182" spans="1:27" s="10" customFormat="1" ht="47.25" customHeight="1">
      <c r="A182" s="122" t="s">
        <v>225</v>
      </c>
      <c r="B182" s="23" t="s">
        <v>66</v>
      </c>
      <c r="C182" s="23" t="s">
        <v>63</v>
      </c>
      <c r="D182" s="28" t="s">
        <v>252</v>
      </c>
      <c r="E182" s="51"/>
      <c r="F182" s="146">
        <f>F183</f>
        <v>2500000</v>
      </c>
      <c r="G182" s="146">
        <f>G183</f>
        <v>0</v>
      </c>
      <c r="H182" s="27"/>
      <c r="I182" s="27"/>
      <c r="J182" s="27"/>
      <c r="K182" s="27"/>
      <c r="L182" s="49"/>
      <c r="M182" s="94"/>
      <c r="N182" s="22"/>
      <c r="O182" s="22"/>
      <c r="P182" s="43"/>
      <c r="Q182" s="43"/>
      <c r="R182" s="43"/>
      <c r="S182" s="43"/>
      <c r="T182" s="43"/>
      <c r="U182" s="43"/>
      <c r="V182" s="43"/>
      <c r="W182" s="43"/>
      <c r="X182" s="43"/>
      <c r="Y182" s="43"/>
      <c r="Z182" s="43"/>
      <c r="AA182" s="43"/>
    </row>
    <row r="183" spans="1:27" s="10" customFormat="1" ht="31.5" customHeight="1">
      <c r="A183" s="122" t="s">
        <v>224</v>
      </c>
      <c r="B183" s="23" t="s">
        <v>66</v>
      </c>
      <c r="C183" s="23" t="s">
        <v>63</v>
      </c>
      <c r="D183" s="28" t="s">
        <v>261</v>
      </c>
      <c r="E183" s="51" t="s">
        <v>105</v>
      </c>
      <c r="F183" s="146">
        <v>2500000</v>
      </c>
      <c r="G183" s="146">
        <v>0</v>
      </c>
      <c r="H183" s="27"/>
      <c r="I183" s="27"/>
      <c r="J183" s="27"/>
      <c r="K183" s="27"/>
      <c r="L183" s="49"/>
      <c r="M183" s="94"/>
      <c r="N183" s="22"/>
      <c r="O183" s="22"/>
      <c r="P183" s="43"/>
      <c r="Q183" s="43"/>
      <c r="R183" s="43"/>
      <c r="S183" s="43"/>
      <c r="T183" s="43"/>
      <c r="U183" s="43"/>
      <c r="V183" s="43"/>
      <c r="W183" s="43"/>
      <c r="X183" s="43"/>
      <c r="Y183" s="43"/>
      <c r="Z183" s="43"/>
      <c r="AA183" s="43"/>
    </row>
    <row r="184" spans="1:27" s="10" customFormat="1" ht="20.25" customHeight="1">
      <c r="A184" s="122" t="s">
        <v>190</v>
      </c>
      <c r="B184" s="23" t="s">
        <v>66</v>
      </c>
      <c r="C184" s="23" t="s">
        <v>63</v>
      </c>
      <c r="D184" s="28" t="s">
        <v>255</v>
      </c>
      <c r="E184" s="51"/>
      <c r="F184" s="146">
        <f>F185</f>
        <v>25200000</v>
      </c>
      <c r="G184" s="146">
        <f>G185</f>
        <v>0</v>
      </c>
      <c r="H184" s="27"/>
      <c r="I184" s="27"/>
      <c r="J184" s="27"/>
      <c r="K184" s="27"/>
      <c r="L184" s="49"/>
      <c r="M184" s="94"/>
      <c r="N184" s="22"/>
      <c r="O184" s="22"/>
      <c r="P184" s="43"/>
      <c r="Q184" s="43"/>
      <c r="R184" s="43"/>
      <c r="S184" s="43"/>
      <c r="T184" s="43"/>
      <c r="U184" s="43"/>
      <c r="V184" s="43"/>
      <c r="W184" s="43"/>
      <c r="X184" s="43"/>
      <c r="Y184" s="43"/>
      <c r="Z184" s="43"/>
      <c r="AA184" s="43"/>
    </row>
    <row r="185" spans="1:27" s="10" customFormat="1" ht="20.25" customHeight="1">
      <c r="A185" s="122" t="s">
        <v>153</v>
      </c>
      <c r="B185" s="23" t="s">
        <v>66</v>
      </c>
      <c r="C185" s="23" t="s">
        <v>63</v>
      </c>
      <c r="D185" s="28" t="s">
        <v>255</v>
      </c>
      <c r="E185" s="51" t="s">
        <v>107</v>
      </c>
      <c r="F185" s="146">
        <v>25200000</v>
      </c>
      <c r="G185" s="146">
        <v>0</v>
      </c>
      <c r="H185" s="27"/>
      <c r="I185" s="27"/>
      <c r="J185" s="27"/>
      <c r="K185" s="27"/>
      <c r="L185" s="49"/>
      <c r="M185" s="94"/>
      <c r="N185" s="22"/>
      <c r="O185" s="22"/>
      <c r="P185" s="43"/>
      <c r="Q185" s="43"/>
      <c r="R185" s="43"/>
      <c r="S185" s="43"/>
      <c r="T185" s="43"/>
      <c r="U185" s="43"/>
      <c r="V185" s="43"/>
      <c r="W185" s="43"/>
      <c r="X185" s="43"/>
      <c r="Y185" s="43"/>
      <c r="Z185" s="43"/>
      <c r="AA185" s="43"/>
    </row>
    <row r="186" spans="1:27" s="10" customFormat="1" ht="47.25" customHeight="1">
      <c r="A186" s="122" t="s">
        <v>312</v>
      </c>
      <c r="B186" s="23" t="s">
        <v>66</v>
      </c>
      <c r="C186" s="23" t="s">
        <v>63</v>
      </c>
      <c r="D186" s="28" t="s">
        <v>343</v>
      </c>
      <c r="E186" s="51"/>
      <c r="F186" s="146">
        <f>F187</f>
        <v>1800000</v>
      </c>
      <c r="G186" s="146">
        <f>G187</f>
        <v>0</v>
      </c>
      <c r="H186" s="27"/>
      <c r="I186" s="27"/>
      <c r="J186" s="27"/>
      <c r="K186" s="27"/>
      <c r="L186" s="49"/>
      <c r="M186" s="94"/>
      <c r="N186" s="22"/>
      <c r="O186" s="22"/>
      <c r="P186" s="43"/>
      <c r="Q186" s="43"/>
      <c r="R186" s="43"/>
      <c r="S186" s="43"/>
      <c r="T186" s="43"/>
      <c r="U186" s="43"/>
      <c r="V186" s="43"/>
      <c r="W186" s="43"/>
      <c r="X186" s="43"/>
      <c r="Y186" s="43"/>
      <c r="Z186" s="43"/>
      <c r="AA186" s="43"/>
    </row>
    <row r="187" spans="1:27" s="10" customFormat="1" ht="31.5" customHeight="1">
      <c r="A187" s="122" t="s">
        <v>224</v>
      </c>
      <c r="B187" s="23" t="s">
        <v>66</v>
      </c>
      <c r="C187" s="23" t="s">
        <v>63</v>
      </c>
      <c r="D187" s="28" t="s">
        <v>343</v>
      </c>
      <c r="E187" s="51" t="s">
        <v>105</v>
      </c>
      <c r="F187" s="146">
        <v>1800000</v>
      </c>
      <c r="G187" s="146">
        <v>0</v>
      </c>
      <c r="H187" s="27"/>
      <c r="I187" s="27"/>
      <c r="J187" s="27"/>
      <c r="K187" s="27"/>
      <c r="L187" s="49"/>
      <c r="M187" s="94"/>
      <c r="N187" s="22"/>
      <c r="O187" s="22"/>
      <c r="P187" s="43"/>
      <c r="Q187" s="43"/>
      <c r="R187" s="43"/>
      <c r="S187" s="43"/>
      <c r="T187" s="43"/>
      <c r="U187" s="43"/>
      <c r="V187" s="43"/>
      <c r="W187" s="43"/>
      <c r="X187" s="43"/>
      <c r="Y187" s="43"/>
      <c r="Z187" s="43"/>
      <c r="AA187" s="43"/>
    </row>
    <row r="188" spans="1:27" s="10" customFormat="1" ht="31.5" customHeight="1">
      <c r="A188" s="121" t="s">
        <v>260</v>
      </c>
      <c r="B188" s="23" t="s">
        <v>66</v>
      </c>
      <c r="C188" s="23" t="s">
        <v>63</v>
      </c>
      <c r="D188" s="28" t="s">
        <v>256</v>
      </c>
      <c r="E188" s="51"/>
      <c r="F188" s="146">
        <f>F189</f>
        <v>4550000</v>
      </c>
      <c r="G188" s="146">
        <f>G189</f>
        <v>0</v>
      </c>
      <c r="H188" s="27"/>
      <c r="I188" s="27"/>
      <c r="J188" s="27"/>
      <c r="K188" s="27"/>
      <c r="L188" s="49"/>
      <c r="M188" s="94"/>
      <c r="N188" s="22"/>
      <c r="O188" s="22"/>
      <c r="P188" s="43"/>
      <c r="Q188" s="43"/>
      <c r="R188" s="43"/>
      <c r="S188" s="43"/>
      <c r="T188" s="43"/>
      <c r="U188" s="43"/>
      <c r="V188" s="43"/>
      <c r="W188" s="43"/>
      <c r="X188" s="43"/>
      <c r="Y188" s="43"/>
      <c r="Z188" s="43"/>
      <c r="AA188" s="43"/>
    </row>
    <row r="189" spans="1:27" s="10" customFormat="1" ht="47.25" customHeight="1">
      <c r="A189" s="122" t="s">
        <v>259</v>
      </c>
      <c r="B189" s="23" t="s">
        <v>66</v>
      </c>
      <c r="C189" s="23" t="s">
        <v>63</v>
      </c>
      <c r="D189" s="28" t="s">
        <v>258</v>
      </c>
      <c r="E189" s="51"/>
      <c r="F189" s="146">
        <f aca="true" t="shared" si="33" ref="F189:K189">F190</f>
        <v>4550000</v>
      </c>
      <c r="G189" s="146">
        <f t="shared" si="33"/>
        <v>0</v>
      </c>
      <c r="H189" s="27" t="e">
        <f t="shared" si="33"/>
        <v>#REF!</v>
      </c>
      <c r="I189" s="27" t="e">
        <f t="shared" si="33"/>
        <v>#REF!</v>
      </c>
      <c r="J189" s="27" t="e">
        <f t="shared" si="33"/>
        <v>#REF!</v>
      </c>
      <c r="K189" s="27" t="e">
        <f t="shared" si="33"/>
        <v>#REF!</v>
      </c>
      <c r="L189" s="49"/>
      <c r="M189" s="94"/>
      <c r="N189" s="22"/>
      <c r="O189" s="22"/>
      <c r="P189" s="43"/>
      <c r="Q189" s="43"/>
      <c r="R189" s="43"/>
      <c r="S189" s="43"/>
      <c r="T189" s="43"/>
      <c r="U189" s="43"/>
      <c r="V189" s="43"/>
      <c r="W189" s="43"/>
      <c r="X189" s="43"/>
      <c r="Y189" s="43"/>
      <c r="Z189" s="43"/>
      <c r="AA189" s="43"/>
    </row>
    <row r="190" spans="1:27" s="10" customFormat="1" ht="31.5" customHeight="1">
      <c r="A190" s="122" t="s">
        <v>224</v>
      </c>
      <c r="B190" s="23" t="s">
        <v>66</v>
      </c>
      <c r="C190" s="23" t="s">
        <v>63</v>
      </c>
      <c r="D190" s="28" t="s">
        <v>258</v>
      </c>
      <c r="E190" s="51" t="s">
        <v>105</v>
      </c>
      <c r="F190" s="146">
        <v>4550000</v>
      </c>
      <c r="G190" s="146">
        <v>0</v>
      </c>
      <c r="H190" s="27" t="e">
        <f>H191+H194</f>
        <v>#REF!</v>
      </c>
      <c r="I190" s="27" t="e">
        <f>I191+I194</f>
        <v>#REF!</v>
      </c>
      <c r="J190" s="27" t="e">
        <f>J191+J194</f>
        <v>#REF!</v>
      </c>
      <c r="K190" s="27" t="e">
        <f>K191+K194</f>
        <v>#REF!</v>
      </c>
      <c r="L190" s="49"/>
      <c r="M190" s="94"/>
      <c r="N190" s="22"/>
      <c r="O190" s="22"/>
      <c r="P190" s="43"/>
      <c r="Q190" s="43"/>
      <c r="R190" s="43"/>
      <c r="S190" s="43"/>
      <c r="T190" s="43"/>
      <c r="U190" s="43"/>
      <c r="V190" s="43"/>
      <c r="W190" s="43"/>
      <c r="X190" s="43"/>
      <c r="Y190" s="43"/>
      <c r="Z190" s="43"/>
      <c r="AA190" s="43"/>
    </row>
    <row r="191" spans="1:27" s="10" customFormat="1" ht="31.5" customHeight="1">
      <c r="A191" s="121" t="s">
        <v>267</v>
      </c>
      <c r="B191" s="101" t="s">
        <v>66</v>
      </c>
      <c r="C191" s="101" t="s">
        <v>63</v>
      </c>
      <c r="D191" s="28" t="s">
        <v>262</v>
      </c>
      <c r="E191" s="101"/>
      <c r="F191" s="146">
        <f aca="true" t="shared" si="34" ref="F191:G193">F192</f>
        <v>227700</v>
      </c>
      <c r="G191" s="146">
        <f t="shared" si="34"/>
        <v>0</v>
      </c>
      <c r="H191" s="27">
        <f aca="true" t="shared" si="35" ref="H191:K192">H192</f>
        <v>500</v>
      </c>
      <c r="I191" s="27">
        <f t="shared" si="35"/>
        <v>0</v>
      </c>
      <c r="J191" s="27">
        <f t="shared" si="35"/>
        <v>500</v>
      </c>
      <c r="K191" s="27">
        <f t="shared" si="35"/>
        <v>0</v>
      </c>
      <c r="L191" s="49"/>
      <c r="M191" s="94"/>
      <c r="N191" s="22"/>
      <c r="O191" s="22"/>
      <c r="P191" s="43"/>
      <c r="Q191" s="43"/>
      <c r="R191" s="43"/>
      <c r="S191" s="43"/>
      <c r="T191" s="43"/>
      <c r="U191" s="43"/>
      <c r="V191" s="43"/>
      <c r="W191" s="43"/>
      <c r="X191" s="43"/>
      <c r="Y191" s="43"/>
      <c r="Z191" s="43"/>
      <c r="AA191" s="43"/>
    </row>
    <row r="192" spans="1:27" s="10" customFormat="1" ht="47.25" customHeight="1">
      <c r="A192" s="121" t="s">
        <v>266</v>
      </c>
      <c r="B192" s="101" t="s">
        <v>66</v>
      </c>
      <c r="C192" s="101" t="s">
        <v>63</v>
      </c>
      <c r="D192" s="28" t="s">
        <v>263</v>
      </c>
      <c r="E192" s="101"/>
      <c r="F192" s="146">
        <f t="shared" si="34"/>
        <v>227700</v>
      </c>
      <c r="G192" s="146">
        <f t="shared" si="34"/>
        <v>0</v>
      </c>
      <c r="H192" s="27">
        <f t="shared" si="35"/>
        <v>500</v>
      </c>
      <c r="I192" s="27">
        <f t="shared" si="35"/>
        <v>0</v>
      </c>
      <c r="J192" s="27">
        <f t="shared" si="35"/>
        <v>500</v>
      </c>
      <c r="K192" s="27">
        <f t="shared" si="35"/>
        <v>0</v>
      </c>
      <c r="L192" s="49"/>
      <c r="M192" s="94"/>
      <c r="N192" s="22"/>
      <c r="O192" s="22"/>
      <c r="P192" s="43"/>
      <c r="Q192" s="43"/>
      <c r="R192" s="43"/>
      <c r="S192" s="43"/>
      <c r="T192" s="43"/>
      <c r="U192" s="43"/>
      <c r="V192" s="43"/>
      <c r="W192" s="43"/>
      <c r="X192" s="43"/>
      <c r="Y192" s="43"/>
      <c r="Z192" s="43"/>
      <c r="AA192" s="43"/>
    </row>
    <row r="193" spans="1:27" s="10" customFormat="1" ht="31.5" customHeight="1">
      <c r="A193" s="122" t="s">
        <v>265</v>
      </c>
      <c r="B193" s="101" t="s">
        <v>66</v>
      </c>
      <c r="C193" s="101" t="s">
        <v>63</v>
      </c>
      <c r="D193" s="28" t="s">
        <v>264</v>
      </c>
      <c r="E193" s="101"/>
      <c r="F193" s="146">
        <f t="shared" si="34"/>
        <v>227700</v>
      </c>
      <c r="G193" s="146">
        <f t="shared" si="34"/>
        <v>0</v>
      </c>
      <c r="H193" s="27">
        <v>500</v>
      </c>
      <c r="I193" s="27"/>
      <c r="J193" s="27">
        <v>500</v>
      </c>
      <c r="K193" s="55"/>
      <c r="L193" s="49"/>
      <c r="M193" s="94"/>
      <c r="N193" s="22"/>
      <c r="O193" s="22"/>
      <c r="P193" s="43"/>
      <c r="Q193" s="43"/>
      <c r="R193" s="43"/>
      <c r="S193" s="43"/>
      <c r="T193" s="43"/>
      <c r="U193" s="43"/>
      <c r="V193" s="43"/>
      <c r="W193" s="43"/>
      <c r="X193" s="43"/>
      <c r="Y193" s="43"/>
      <c r="Z193" s="43"/>
      <c r="AA193" s="43"/>
    </row>
    <row r="194" spans="1:27" s="10" customFormat="1" ht="31.5" customHeight="1">
      <c r="A194" s="122" t="s">
        <v>224</v>
      </c>
      <c r="B194" s="101" t="s">
        <v>66</v>
      </c>
      <c r="C194" s="101" t="s">
        <v>63</v>
      </c>
      <c r="D194" s="28" t="s">
        <v>264</v>
      </c>
      <c r="E194" s="101" t="s">
        <v>105</v>
      </c>
      <c r="F194" s="146">
        <v>227700</v>
      </c>
      <c r="G194" s="146">
        <v>0</v>
      </c>
      <c r="H194" s="27" t="e">
        <f>#REF!</f>
        <v>#REF!</v>
      </c>
      <c r="I194" s="27" t="e">
        <f>#REF!</f>
        <v>#REF!</v>
      </c>
      <c r="J194" s="27" t="e">
        <f>#REF!</f>
        <v>#REF!</v>
      </c>
      <c r="K194" s="27" t="e">
        <f>#REF!</f>
        <v>#REF!</v>
      </c>
      <c r="L194" s="49"/>
      <c r="M194" s="94"/>
      <c r="N194" s="22"/>
      <c r="O194" s="22"/>
      <c r="P194" s="43"/>
      <c r="Q194" s="43"/>
      <c r="R194" s="43"/>
      <c r="S194" s="43"/>
      <c r="T194" s="43"/>
      <c r="U194" s="43"/>
      <c r="V194" s="43"/>
      <c r="W194" s="43"/>
      <c r="X194" s="43"/>
      <c r="Y194" s="43"/>
      <c r="Z194" s="43"/>
      <c r="AA194" s="43"/>
    </row>
    <row r="195" spans="1:27" s="13" customFormat="1" ht="20.25" customHeight="1">
      <c r="A195" s="116" t="s">
        <v>86</v>
      </c>
      <c r="B195" s="29" t="s">
        <v>66</v>
      </c>
      <c r="C195" s="28" t="s">
        <v>64</v>
      </c>
      <c r="D195" s="26"/>
      <c r="E195" s="28"/>
      <c r="F195" s="147">
        <f>F196</f>
        <v>4832700</v>
      </c>
      <c r="G195" s="147">
        <f>G196</f>
        <v>0</v>
      </c>
      <c r="H195" s="76"/>
      <c r="I195" s="76"/>
      <c r="J195" s="76"/>
      <c r="K195" s="76"/>
      <c r="L195" s="49"/>
      <c r="M195" s="94"/>
      <c r="N195" s="22"/>
      <c r="O195" s="22"/>
      <c r="P195" s="18"/>
      <c r="Q195" s="18"/>
      <c r="R195" s="18"/>
      <c r="S195" s="18"/>
      <c r="T195" s="18"/>
      <c r="U195" s="18"/>
      <c r="V195" s="18"/>
      <c r="W195" s="18"/>
      <c r="X195" s="18"/>
      <c r="Y195" s="18"/>
      <c r="Z195" s="18"/>
      <c r="AA195" s="18"/>
    </row>
    <row r="196" spans="1:27" s="13" customFormat="1" ht="47.25" customHeight="1">
      <c r="A196" s="121" t="s">
        <v>254</v>
      </c>
      <c r="B196" s="29" t="s">
        <v>66</v>
      </c>
      <c r="C196" s="29" t="s">
        <v>64</v>
      </c>
      <c r="D196" s="26" t="s">
        <v>250</v>
      </c>
      <c r="E196" s="28"/>
      <c r="F196" s="147">
        <f>F197</f>
        <v>4832700</v>
      </c>
      <c r="G196" s="147">
        <f>G197</f>
        <v>0</v>
      </c>
      <c r="H196" s="76">
        <v>0</v>
      </c>
      <c r="I196" s="76"/>
      <c r="J196" s="76">
        <v>0</v>
      </c>
      <c r="K196" s="55"/>
      <c r="L196" s="49"/>
      <c r="M196" s="94"/>
      <c r="N196" s="22"/>
      <c r="O196" s="22"/>
      <c r="P196" s="18"/>
      <c r="Q196" s="18"/>
      <c r="R196" s="18"/>
      <c r="S196" s="18"/>
      <c r="T196" s="18"/>
      <c r="U196" s="18"/>
      <c r="V196" s="18"/>
      <c r="W196" s="18"/>
      <c r="X196" s="18"/>
      <c r="Y196" s="18"/>
      <c r="Z196" s="18"/>
      <c r="AA196" s="18"/>
    </row>
    <row r="197" spans="1:27" s="13" customFormat="1" ht="31.5" customHeight="1">
      <c r="A197" s="121" t="s">
        <v>270</v>
      </c>
      <c r="B197" s="29" t="s">
        <v>66</v>
      </c>
      <c r="C197" s="29" t="s">
        <v>64</v>
      </c>
      <c r="D197" s="26" t="s">
        <v>268</v>
      </c>
      <c r="E197" s="28"/>
      <c r="F197" s="147">
        <f>F198+F200+F202</f>
        <v>4832700</v>
      </c>
      <c r="G197" s="147">
        <f>G198+G200+G202</f>
        <v>0</v>
      </c>
      <c r="H197" s="76">
        <f aca="true" t="shared" si="36" ref="H197:K198">H198</f>
        <v>0</v>
      </c>
      <c r="I197" s="76">
        <f t="shared" si="36"/>
        <v>0</v>
      </c>
      <c r="J197" s="76">
        <f t="shared" si="36"/>
        <v>0</v>
      </c>
      <c r="K197" s="76">
        <f t="shared" si="36"/>
        <v>0</v>
      </c>
      <c r="L197" s="49"/>
      <c r="M197" s="94"/>
      <c r="N197" s="22"/>
      <c r="O197" s="22"/>
      <c r="P197" s="18"/>
      <c r="Q197" s="18"/>
      <c r="R197" s="18"/>
      <c r="S197" s="18"/>
      <c r="T197" s="18"/>
      <c r="U197" s="18"/>
      <c r="V197" s="18"/>
      <c r="W197" s="18"/>
      <c r="X197" s="18"/>
      <c r="Y197" s="18"/>
      <c r="Z197" s="18"/>
      <c r="AA197" s="18"/>
    </row>
    <row r="198" spans="1:27" s="13" customFormat="1" ht="31.5" customHeight="1">
      <c r="A198" s="122" t="s">
        <v>169</v>
      </c>
      <c r="B198" s="29" t="s">
        <v>66</v>
      </c>
      <c r="C198" s="29" t="s">
        <v>64</v>
      </c>
      <c r="D198" s="26" t="s">
        <v>269</v>
      </c>
      <c r="E198" s="28"/>
      <c r="F198" s="147">
        <f>F199</f>
        <v>20000</v>
      </c>
      <c r="G198" s="147">
        <f>G199</f>
        <v>0</v>
      </c>
      <c r="H198" s="76">
        <f t="shared" si="36"/>
        <v>0</v>
      </c>
      <c r="I198" s="76">
        <f t="shared" si="36"/>
        <v>0</v>
      </c>
      <c r="J198" s="76">
        <f t="shared" si="36"/>
        <v>0</v>
      </c>
      <c r="K198" s="76">
        <f t="shared" si="36"/>
        <v>0</v>
      </c>
      <c r="L198" s="49"/>
      <c r="M198" s="94"/>
      <c r="N198" s="22"/>
      <c r="O198" s="22"/>
      <c r="P198" s="18"/>
      <c r="Q198" s="18"/>
      <c r="R198" s="18"/>
      <c r="S198" s="18"/>
      <c r="T198" s="18"/>
      <c r="U198" s="18"/>
      <c r="V198" s="18"/>
      <c r="W198" s="18"/>
      <c r="X198" s="18"/>
      <c r="Y198" s="18"/>
      <c r="Z198" s="18"/>
      <c r="AA198" s="18"/>
    </row>
    <row r="199" spans="1:27" s="13" customFormat="1" ht="31.5" customHeight="1">
      <c r="A199" s="122" t="s">
        <v>224</v>
      </c>
      <c r="B199" s="29" t="s">
        <v>66</v>
      </c>
      <c r="C199" s="29" t="s">
        <v>64</v>
      </c>
      <c r="D199" s="26" t="s">
        <v>269</v>
      </c>
      <c r="E199" s="28" t="s">
        <v>105</v>
      </c>
      <c r="F199" s="147">
        <v>20000</v>
      </c>
      <c r="G199" s="147">
        <v>0</v>
      </c>
      <c r="H199" s="76">
        <v>0</v>
      </c>
      <c r="I199" s="76"/>
      <c r="J199" s="76">
        <v>0</v>
      </c>
      <c r="K199" s="55"/>
      <c r="L199" s="49"/>
      <c r="M199" s="94"/>
      <c r="N199" s="22"/>
      <c r="O199" s="22"/>
      <c r="P199" s="18"/>
      <c r="Q199" s="18"/>
      <c r="R199" s="18"/>
      <c r="S199" s="18"/>
      <c r="T199" s="18"/>
      <c r="U199" s="18"/>
      <c r="V199" s="18"/>
      <c r="W199" s="18"/>
      <c r="X199" s="18"/>
      <c r="Y199" s="18"/>
      <c r="Z199" s="18"/>
      <c r="AA199" s="18"/>
    </row>
    <row r="200" spans="1:27" s="13" customFormat="1" ht="47.25" customHeight="1">
      <c r="A200" s="122" t="s">
        <v>225</v>
      </c>
      <c r="B200" s="29" t="s">
        <v>66</v>
      </c>
      <c r="C200" s="29" t="s">
        <v>64</v>
      </c>
      <c r="D200" s="26" t="s">
        <v>271</v>
      </c>
      <c r="E200" s="28"/>
      <c r="F200" s="147">
        <f aca="true" t="shared" si="37" ref="F200:K200">F201</f>
        <v>4212700</v>
      </c>
      <c r="G200" s="147">
        <f t="shared" si="37"/>
        <v>0</v>
      </c>
      <c r="H200" s="76" t="e">
        <f t="shared" si="37"/>
        <v>#REF!</v>
      </c>
      <c r="I200" s="76" t="e">
        <f t="shared" si="37"/>
        <v>#REF!</v>
      </c>
      <c r="J200" s="76" t="e">
        <f t="shared" si="37"/>
        <v>#REF!</v>
      </c>
      <c r="K200" s="76" t="e">
        <f t="shared" si="37"/>
        <v>#REF!</v>
      </c>
      <c r="L200" s="49"/>
      <c r="M200" s="94"/>
      <c r="N200" s="22"/>
      <c r="O200" s="22"/>
      <c r="P200" s="18"/>
      <c r="Q200" s="18"/>
      <c r="R200" s="18"/>
      <c r="S200" s="18"/>
      <c r="T200" s="18"/>
      <c r="U200" s="18"/>
      <c r="V200" s="18"/>
      <c r="W200" s="18"/>
      <c r="X200" s="18"/>
      <c r="Y200" s="18"/>
      <c r="Z200" s="18"/>
      <c r="AA200" s="18"/>
    </row>
    <row r="201" spans="1:27" s="13" customFormat="1" ht="31.5" customHeight="1">
      <c r="A201" s="122" t="s">
        <v>224</v>
      </c>
      <c r="B201" s="29" t="s">
        <v>66</v>
      </c>
      <c r="C201" s="29" t="s">
        <v>64</v>
      </c>
      <c r="D201" s="26" t="s">
        <v>271</v>
      </c>
      <c r="E201" s="28" t="s">
        <v>105</v>
      </c>
      <c r="F201" s="147">
        <f>3763000+449700</f>
        <v>4212700</v>
      </c>
      <c r="G201" s="147">
        <v>0</v>
      </c>
      <c r="H201" s="76" t="e">
        <f>#REF!</f>
        <v>#REF!</v>
      </c>
      <c r="I201" s="76" t="e">
        <f>#REF!</f>
        <v>#REF!</v>
      </c>
      <c r="J201" s="76" t="e">
        <f>#REF!</f>
        <v>#REF!</v>
      </c>
      <c r="K201" s="76" t="e">
        <f>#REF!</f>
        <v>#REF!</v>
      </c>
      <c r="L201" s="49"/>
      <c r="M201" s="94"/>
      <c r="N201" s="22"/>
      <c r="O201" s="22"/>
      <c r="P201" s="18"/>
      <c r="Q201" s="18"/>
      <c r="R201" s="18"/>
      <c r="S201" s="18"/>
      <c r="T201" s="18"/>
      <c r="U201" s="18"/>
      <c r="V201" s="18"/>
      <c r="W201" s="18"/>
      <c r="X201" s="18"/>
      <c r="Y201" s="18"/>
      <c r="Z201" s="18"/>
      <c r="AA201" s="18"/>
    </row>
    <row r="202" spans="1:27" s="13" customFormat="1" ht="47.25" customHeight="1">
      <c r="A202" s="122" t="s">
        <v>312</v>
      </c>
      <c r="B202" s="29" t="s">
        <v>66</v>
      </c>
      <c r="C202" s="29" t="s">
        <v>64</v>
      </c>
      <c r="D202" s="26" t="s">
        <v>344</v>
      </c>
      <c r="E202" s="28"/>
      <c r="F202" s="147">
        <f>F203</f>
        <v>600000</v>
      </c>
      <c r="G202" s="147">
        <f>G203</f>
        <v>0</v>
      </c>
      <c r="H202" s="76"/>
      <c r="I202" s="76"/>
      <c r="J202" s="76"/>
      <c r="K202" s="76"/>
      <c r="L202" s="49"/>
      <c r="M202" s="94"/>
      <c r="N202" s="22"/>
      <c r="O202" s="22"/>
      <c r="P202" s="18"/>
      <c r="Q202" s="18"/>
      <c r="R202" s="18"/>
      <c r="S202" s="18"/>
      <c r="T202" s="18"/>
      <c r="U202" s="18"/>
      <c r="V202" s="18"/>
      <c r="W202" s="18"/>
      <c r="X202" s="18"/>
      <c r="Y202" s="18"/>
      <c r="Z202" s="18"/>
      <c r="AA202" s="18"/>
    </row>
    <row r="203" spans="1:27" s="13" customFormat="1" ht="31.5" customHeight="1">
      <c r="A203" s="122" t="s">
        <v>224</v>
      </c>
      <c r="B203" s="29" t="s">
        <v>66</v>
      </c>
      <c r="C203" s="29" t="s">
        <v>64</v>
      </c>
      <c r="D203" s="26" t="s">
        <v>344</v>
      </c>
      <c r="E203" s="28" t="s">
        <v>105</v>
      </c>
      <c r="F203" s="147">
        <v>600000</v>
      </c>
      <c r="G203" s="147">
        <v>0</v>
      </c>
      <c r="H203" s="76"/>
      <c r="I203" s="76"/>
      <c r="J203" s="76"/>
      <c r="K203" s="76"/>
      <c r="L203" s="49"/>
      <c r="M203" s="94"/>
      <c r="N203" s="22"/>
      <c r="O203" s="22"/>
      <c r="P203" s="18"/>
      <c r="Q203" s="18"/>
      <c r="R203" s="18"/>
      <c r="S203" s="18"/>
      <c r="T203" s="18"/>
      <c r="U203" s="18"/>
      <c r="V203" s="18"/>
      <c r="W203" s="18"/>
      <c r="X203" s="18"/>
      <c r="Y203" s="18"/>
      <c r="Z203" s="18"/>
      <c r="AA203" s="18"/>
    </row>
    <row r="204" spans="1:27" s="20" customFormat="1" ht="20.25" customHeight="1">
      <c r="A204" s="138" t="s">
        <v>81</v>
      </c>
      <c r="B204" s="29" t="s">
        <v>66</v>
      </c>
      <c r="C204" s="29" t="s">
        <v>66</v>
      </c>
      <c r="D204" s="26"/>
      <c r="E204" s="23"/>
      <c r="F204" s="147">
        <f>F205+F211+F220+F224+F228</f>
        <v>52028400</v>
      </c>
      <c r="G204" s="147">
        <f>G205+G211+G220+G224+G228</f>
        <v>16189900</v>
      </c>
      <c r="H204" s="76">
        <f aca="true" t="shared" si="38" ref="H204:K205">H205</f>
        <v>1318.9</v>
      </c>
      <c r="I204" s="76">
        <f t="shared" si="38"/>
        <v>0</v>
      </c>
      <c r="J204" s="76">
        <f t="shared" si="38"/>
        <v>1318.9</v>
      </c>
      <c r="K204" s="76">
        <f t="shared" si="38"/>
        <v>0</v>
      </c>
      <c r="L204" s="49"/>
      <c r="M204" s="94"/>
      <c r="N204" s="22"/>
      <c r="O204" s="22"/>
      <c r="P204" s="18"/>
      <c r="Q204" s="18"/>
      <c r="R204" s="18"/>
      <c r="S204" s="18"/>
      <c r="T204" s="18"/>
      <c r="U204" s="18"/>
      <c r="V204" s="18"/>
      <c r="W204" s="18"/>
      <c r="X204" s="18"/>
      <c r="Y204" s="18"/>
      <c r="Z204" s="18"/>
      <c r="AA204" s="18"/>
    </row>
    <row r="205" spans="1:27" s="20" customFormat="1" ht="20.25" customHeight="1">
      <c r="A205" s="124" t="s">
        <v>174</v>
      </c>
      <c r="B205" s="29" t="s">
        <v>66</v>
      </c>
      <c r="C205" s="29" t="s">
        <v>66</v>
      </c>
      <c r="D205" s="26" t="s">
        <v>172</v>
      </c>
      <c r="E205" s="23"/>
      <c r="F205" s="147">
        <f>F206</f>
        <v>210000</v>
      </c>
      <c r="G205" s="147">
        <f>G206</f>
        <v>0</v>
      </c>
      <c r="H205" s="76">
        <f t="shared" si="38"/>
        <v>1318.9</v>
      </c>
      <c r="I205" s="76">
        <f t="shared" si="38"/>
        <v>0</v>
      </c>
      <c r="J205" s="76">
        <f t="shared" si="38"/>
        <v>1318.9</v>
      </c>
      <c r="K205" s="76">
        <f t="shared" si="38"/>
        <v>0</v>
      </c>
      <c r="L205" s="49"/>
      <c r="M205" s="94"/>
      <c r="N205" s="22"/>
      <c r="O205" s="22"/>
      <c r="P205" s="18"/>
      <c r="Q205" s="18"/>
      <c r="R205" s="18"/>
      <c r="S205" s="18"/>
      <c r="T205" s="18"/>
      <c r="U205" s="18"/>
      <c r="V205" s="18"/>
      <c r="W205" s="18"/>
      <c r="X205" s="18"/>
      <c r="Y205" s="18"/>
      <c r="Z205" s="18"/>
      <c r="AA205" s="18"/>
    </row>
    <row r="206" spans="1:27" s="20" customFormat="1" ht="31.5" customHeight="1">
      <c r="A206" s="121" t="s">
        <v>173</v>
      </c>
      <c r="B206" s="29" t="s">
        <v>66</v>
      </c>
      <c r="C206" s="29" t="s">
        <v>66</v>
      </c>
      <c r="D206" s="26" t="s">
        <v>171</v>
      </c>
      <c r="E206" s="23"/>
      <c r="F206" s="147">
        <f>F207+F209</f>
        <v>210000</v>
      </c>
      <c r="G206" s="147">
        <f>G207+G209</f>
        <v>0</v>
      </c>
      <c r="H206" s="76">
        <v>1318.9</v>
      </c>
      <c r="I206" s="76"/>
      <c r="J206" s="76">
        <v>1318.9</v>
      </c>
      <c r="K206" s="76"/>
      <c r="L206" s="49"/>
      <c r="M206" s="94"/>
      <c r="N206" s="22"/>
      <c r="O206" s="22"/>
      <c r="P206" s="18"/>
      <c r="Q206" s="18"/>
      <c r="R206" s="18"/>
      <c r="S206" s="18"/>
      <c r="T206" s="18"/>
      <c r="U206" s="18"/>
      <c r="V206" s="18"/>
      <c r="W206" s="18"/>
      <c r="X206" s="18"/>
      <c r="Y206" s="18"/>
      <c r="Z206" s="18"/>
      <c r="AA206" s="18"/>
    </row>
    <row r="207" spans="1:27" s="20" customFormat="1" ht="31.5" customHeight="1">
      <c r="A207" s="122" t="s">
        <v>168</v>
      </c>
      <c r="B207" s="108" t="s">
        <v>66</v>
      </c>
      <c r="C207" s="108" t="s">
        <v>66</v>
      </c>
      <c r="D207" s="137" t="s">
        <v>163</v>
      </c>
      <c r="E207" s="136"/>
      <c r="F207" s="147">
        <f>F208</f>
        <v>205000</v>
      </c>
      <c r="G207" s="147">
        <f>G208</f>
        <v>0</v>
      </c>
      <c r="H207" s="76">
        <f aca="true" t="shared" si="39" ref="H207:K208">H208</f>
        <v>0</v>
      </c>
      <c r="I207" s="76">
        <f t="shared" si="39"/>
        <v>0</v>
      </c>
      <c r="J207" s="76">
        <f t="shared" si="39"/>
        <v>0</v>
      </c>
      <c r="K207" s="76">
        <f t="shared" si="39"/>
        <v>0</v>
      </c>
      <c r="L207" s="49"/>
      <c r="M207" s="94"/>
      <c r="N207" s="22"/>
      <c r="O207" s="22"/>
      <c r="P207" s="18"/>
      <c r="Q207" s="18"/>
      <c r="R207" s="18"/>
      <c r="S207" s="18"/>
      <c r="T207" s="18"/>
      <c r="U207" s="18"/>
      <c r="V207" s="18"/>
      <c r="W207" s="18"/>
      <c r="X207" s="18"/>
      <c r="Y207" s="18"/>
      <c r="Z207" s="18"/>
      <c r="AA207" s="18"/>
    </row>
    <row r="208" spans="1:27" s="20" customFormat="1" ht="31.5" customHeight="1">
      <c r="A208" s="122" t="s">
        <v>224</v>
      </c>
      <c r="B208" s="29" t="s">
        <v>66</v>
      </c>
      <c r="C208" s="29" t="s">
        <v>66</v>
      </c>
      <c r="D208" s="26" t="s">
        <v>163</v>
      </c>
      <c r="E208" s="23" t="s">
        <v>105</v>
      </c>
      <c r="F208" s="147">
        <v>205000</v>
      </c>
      <c r="G208" s="147">
        <v>0</v>
      </c>
      <c r="H208" s="76">
        <f t="shared" si="39"/>
        <v>0</v>
      </c>
      <c r="I208" s="76">
        <f t="shared" si="39"/>
        <v>0</v>
      </c>
      <c r="J208" s="76">
        <f t="shared" si="39"/>
        <v>0</v>
      </c>
      <c r="K208" s="76">
        <f t="shared" si="39"/>
        <v>0</v>
      </c>
      <c r="L208" s="49"/>
      <c r="M208" s="94"/>
      <c r="N208" s="22"/>
      <c r="O208" s="22"/>
      <c r="P208" s="18"/>
      <c r="Q208" s="18"/>
      <c r="R208" s="18"/>
      <c r="S208" s="18"/>
      <c r="T208" s="18"/>
      <c r="U208" s="18"/>
      <c r="V208" s="18"/>
      <c r="W208" s="18"/>
      <c r="X208" s="18"/>
      <c r="Y208" s="18"/>
      <c r="Z208" s="18"/>
      <c r="AA208" s="18"/>
    </row>
    <row r="209" spans="1:27" s="20" customFormat="1" ht="47.25" customHeight="1">
      <c r="A209" s="122" t="s">
        <v>259</v>
      </c>
      <c r="B209" s="29" t="s">
        <v>66</v>
      </c>
      <c r="C209" s="29" t="s">
        <v>66</v>
      </c>
      <c r="D209" s="26" t="s">
        <v>272</v>
      </c>
      <c r="E209" s="23"/>
      <c r="F209" s="147">
        <f>F210</f>
        <v>5000</v>
      </c>
      <c r="G209" s="147">
        <f>G210</f>
        <v>0</v>
      </c>
      <c r="H209" s="76">
        <f>H221</f>
        <v>0</v>
      </c>
      <c r="I209" s="76">
        <f>I221</f>
        <v>0</v>
      </c>
      <c r="J209" s="76">
        <f>J221</f>
        <v>0</v>
      </c>
      <c r="K209" s="76">
        <f>K221</f>
        <v>0</v>
      </c>
      <c r="L209" s="49"/>
      <c r="M209" s="94"/>
      <c r="N209" s="22"/>
      <c r="O209" s="22"/>
      <c r="P209" s="18"/>
      <c r="Q209" s="18"/>
      <c r="R209" s="18"/>
      <c r="S209" s="18"/>
      <c r="T209" s="18"/>
      <c r="U209" s="18"/>
      <c r="V209" s="18"/>
      <c r="W209" s="18"/>
      <c r="X209" s="18"/>
      <c r="Y209" s="18"/>
      <c r="Z209" s="18"/>
      <c r="AA209" s="18"/>
    </row>
    <row r="210" spans="1:27" s="20" customFormat="1" ht="31.5" customHeight="1">
      <c r="A210" s="122" t="s">
        <v>224</v>
      </c>
      <c r="B210" s="29" t="s">
        <v>66</v>
      </c>
      <c r="C210" s="29" t="s">
        <v>66</v>
      </c>
      <c r="D210" s="26" t="s">
        <v>272</v>
      </c>
      <c r="E210" s="23" t="s">
        <v>105</v>
      </c>
      <c r="F210" s="147">
        <v>5000</v>
      </c>
      <c r="G210" s="147">
        <v>0</v>
      </c>
      <c r="H210" s="76"/>
      <c r="I210" s="76"/>
      <c r="J210" s="76"/>
      <c r="K210" s="76"/>
      <c r="L210" s="49"/>
      <c r="M210" s="94"/>
      <c r="N210" s="22"/>
      <c r="O210" s="22"/>
      <c r="P210" s="18"/>
      <c r="Q210" s="18"/>
      <c r="R210" s="18"/>
      <c r="S210" s="18"/>
      <c r="T210" s="18"/>
      <c r="U210" s="18"/>
      <c r="V210" s="18"/>
      <c r="W210" s="18"/>
      <c r="X210" s="18"/>
      <c r="Y210" s="18"/>
      <c r="Z210" s="18"/>
      <c r="AA210" s="18"/>
    </row>
    <row r="211" spans="1:27" s="20" customFormat="1" ht="47.25" customHeight="1">
      <c r="A211" s="121" t="s">
        <v>254</v>
      </c>
      <c r="B211" s="29" t="s">
        <v>66</v>
      </c>
      <c r="C211" s="29" t="s">
        <v>66</v>
      </c>
      <c r="D211" s="26" t="s">
        <v>250</v>
      </c>
      <c r="E211" s="26"/>
      <c r="F211" s="147">
        <f>F212+F215</f>
        <v>48348200</v>
      </c>
      <c r="G211" s="147">
        <f>G212+G215</f>
        <v>16189900</v>
      </c>
      <c r="H211" s="76"/>
      <c r="I211" s="76"/>
      <c r="J211" s="76"/>
      <c r="K211" s="76"/>
      <c r="L211" s="49"/>
      <c r="M211" s="94"/>
      <c r="N211" s="22"/>
      <c r="O211" s="22"/>
      <c r="P211" s="18"/>
      <c r="Q211" s="18"/>
      <c r="R211" s="18"/>
      <c r="S211" s="18"/>
      <c r="T211" s="18"/>
      <c r="U211" s="18"/>
      <c r="V211" s="18"/>
      <c r="W211" s="18"/>
      <c r="X211" s="18"/>
      <c r="Y211" s="18"/>
      <c r="Z211" s="18"/>
      <c r="AA211" s="18"/>
    </row>
    <row r="212" spans="1:27" s="20" customFormat="1" ht="31.5" customHeight="1">
      <c r="A212" s="121" t="s">
        <v>253</v>
      </c>
      <c r="B212" s="29" t="s">
        <v>66</v>
      </c>
      <c r="C212" s="29" t="s">
        <v>66</v>
      </c>
      <c r="D212" s="26" t="s">
        <v>251</v>
      </c>
      <c r="E212" s="26"/>
      <c r="F212" s="147">
        <f>F213</f>
        <v>15050000</v>
      </c>
      <c r="G212" s="147">
        <f>G213</f>
        <v>0</v>
      </c>
      <c r="H212" s="76"/>
      <c r="I212" s="76"/>
      <c r="J212" s="76"/>
      <c r="K212" s="76"/>
      <c r="L212" s="49"/>
      <c r="M212" s="94"/>
      <c r="N212" s="22"/>
      <c r="O212" s="22"/>
      <c r="P212" s="18"/>
      <c r="Q212" s="18"/>
      <c r="R212" s="18"/>
      <c r="S212" s="18"/>
      <c r="T212" s="18"/>
      <c r="U212" s="18"/>
      <c r="V212" s="18"/>
      <c r="W212" s="18"/>
      <c r="X212" s="18"/>
      <c r="Y212" s="18"/>
      <c r="Z212" s="18"/>
      <c r="AA212" s="18"/>
    </row>
    <row r="213" spans="1:27" s="20" customFormat="1" ht="47.25" customHeight="1">
      <c r="A213" s="122" t="s">
        <v>259</v>
      </c>
      <c r="B213" s="23" t="s">
        <v>66</v>
      </c>
      <c r="C213" s="23" t="s">
        <v>66</v>
      </c>
      <c r="D213" s="26" t="s">
        <v>273</v>
      </c>
      <c r="E213" s="26"/>
      <c r="F213" s="147">
        <f>F214</f>
        <v>15050000</v>
      </c>
      <c r="G213" s="147">
        <f>G214</f>
        <v>0</v>
      </c>
      <c r="H213" s="76"/>
      <c r="I213" s="76"/>
      <c r="J213" s="76"/>
      <c r="K213" s="76"/>
      <c r="L213" s="49"/>
      <c r="M213" s="94"/>
      <c r="N213" s="22"/>
      <c r="O213" s="22"/>
      <c r="P213" s="18"/>
      <c r="Q213" s="18"/>
      <c r="R213" s="18"/>
      <c r="S213" s="18"/>
      <c r="T213" s="18"/>
      <c r="U213" s="18"/>
      <c r="V213" s="18"/>
      <c r="W213" s="18"/>
      <c r="X213" s="18"/>
      <c r="Y213" s="18"/>
      <c r="Z213" s="18"/>
      <c r="AA213" s="18"/>
    </row>
    <row r="214" spans="1:27" s="20" customFormat="1" ht="31.5" customHeight="1">
      <c r="A214" s="122" t="s">
        <v>224</v>
      </c>
      <c r="B214" s="23" t="s">
        <v>66</v>
      </c>
      <c r="C214" s="23" t="s">
        <v>66</v>
      </c>
      <c r="D214" s="26" t="s">
        <v>273</v>
      </c>
      <c r="E214" s="28" t="s">
        <v>105</v>
      </c>
      <c r="F214" s="147">
        <v>15050000</v>
      </c>
      <c r="G214" s="147">
        <v>0</v>
      </c>
      <c r="H214" s="76"/>
      <c r="I214" s="76"/>
      <c r="J214" s="76"/>
      <c r="K214" s="76"/>
      <c r="L214" s="49"/>
      <c r="M214" s="94"/>
      <c r="N214" s="22"/>
      <c r="O214" s="22"/>
      <c r="P214" s="18"/>
      <c r="Q214" s="18"/>
      <c r="R214" s="18"/>
      <c r="S214" s="18"/>
      <c r="T214" s="18"/>
      <c r="U214" s="18"/>
      <c r="V214" s="18"/>
      <c r="W214" s="18"/>
      <c r="X214" s="18"/>
      <c r="Y214" s="18"/>
      <c r="Z214" s="18"/>
      <c r="AA214" s="18"/>
    </row>
    <row r="215" spans="1:27" s="20" customFormat="1" ht="47.25" customHeight="1">
      <c r="A215" s="121" t="s">
        <v>341</v>
      </c>
      <c r="B215" s="23" t="s">
        <v>66</v>
      </c>
      <c r="C215" s="23" t="s">
        <v>66</v>
      </c>
      <c r="D215" s="26" t="s">
        <v>274</v>
      </c>
      <c r="E215" s="28"/>
      <c r="F215" s="147">
        <f>F216+F218</f>
        <v>33298200</v>
      </c>
      <c r="G215" s="147">
        <f>G216+G218</f>
        <v>16189900</v>
      </c>
      <c r="H215" s="76"/>
      <c r="I215" s="76"/>
      <c r="J215" s="76"/>
      <c r="K215" s="76"/>
      <c r="L215" s="49"/>
      <c r="M215" s="94"/>
      <c r="N215" s="22"/>
      <c r="O215" s="22"/>
      <c r="P215" s="18"/>
      <c r="Q215" s="18"/>
      <c r="R215" s="18"/>
      <c r="S215" s="18"/>
      <c r="T215" s="18"/>
      <c r="U215" s="18"/>
      <c r="V215" s="18"/>
      <c r="W215" s="18"/>
      <c r="X215" s="18"/>
      <c r="Y215" s="18"/>
      <c r="Z215" s="18"/>
      <c r="AA215" s="18"/>
    </row>
    <row r="216" spans="1:27" s="20" customFormat="1" ht="63" customHeight="1">
      <c r="A216" s="122" t="s">
        <v>222</v>
      </c>
      <c r="B216" s="23" t="s">
        <v>66</v>
      </c>
      <c r="C216" s="23" t="s">
        <v>66</v>
      </c>
      <c r="D216" s="26" t="s">
        <v>275</v>
      </c>
      <c r="E216" s="28"/>
      <c r="F216" s="147">
        <f>F217</f>
        <v>17108300</v>
      </c>
      <c r="G216" s="147">
        <f>G217</f>
        <v>0</v>
      </c>
      <c r="H216" s="76"/>
      <c r="I216" s="76"/>
      <c r="J216" s="76"/>
      <c r="K216" s="76"/>
      <c r="L216" s="49"/>
      <c r="M216" s="94"/>
      <c r="N216" s="22"/>
      <c r="O216" s="22"/>
      <c r="P216" s="18"/>
      <c r="Q216" s="18"/>
      <c r="R216" s="18"/>
      <c r="S216" s="18"/>
      <c r="T216" s="18"/>
      <c r="U216" s="18"/>
      <c r="V216" s="18"/>
      <c r="W216" s="18"/>
      <c r="X216" s="18"/>
      <c r="Y216" s="18"/>
      <c r="Z216" s="18"/>
      <c r="AA216" s="18"/>
    </row>
    <row r="217" spans="1:27" s="20" customFormat="1" ht="31.5" customHeight="1">
      <c r="A217" s="122" t="s">
        <v>224</v>
      </c>
      <c r="B217" s="29" t="s">
        <v>66</v>
      </c>
      <c r="C217" s="23" t="s">
        <v>66</v>
      </c>
      <c r="D217" s="26" t="s">
        <v>275</v>
      </c>
      <c r="E217" s="26">
        <v>600</v>
      </c>
      <c r="F217" s="147">
        <v>17108300</v>
      </c>
      <c r="G217" s="147">
        <v>0</v>
      </c>
      <c r="H217" s="76"/>
      <c r="I217" s="76"/>
      <c r="J217" s="76"/>
      <c r="K217" s="76"/>
      <c r="L217" s="49"/>
      <c r="M217" s="94"/>
      <c r="N217" s="22"/>
      <c r="O217" s="22"/>
      <c r="P217" s="18"/>
      <c r="Q217" s="18"/>
      <c r="R217" s="18"/>
      <c r="S217" s="18"/>
      <c r="T217" s="18"/>
      <c r="U217" s="18"/>
      <c r="V217" s="18"/>
      <c r="W217" s="18"/>
      <c r="X217" s="18"/>
      <c r="Y217" s="18"/>
      <c r="Z217" s="18"/>
      <c r="AA217" s="18"/>
    </row>
    <row r="218" spans="1:27" s="20" customFormat="1" ht="31.5" customHeight="1">
      <c r="A218" s="122" t="s">
        <v>108</v>
      </c>
      <c r="B218" s="29" t="s">
        <v>66</v>
      </c>
      <c r="C218" s="23" t="s">
        <v>66</v>
      </c>
      <c r="D218" s="26" t="s">
        <v>276</v>
      </c>
      <c r="E218" s="28"/>
      <c r="F218" s="147">
        <f>F219</f>
        <v>16189900</v>
      </c>
      <c r="G218" s="147">
        <f>G219</f>
        <v>16189900</v>
      </c>
      <c r="H218" s="76"/>
      <c r="I218" s="76"/>
      <c r="J218" s="76"/>
      <c r="K218" s="76"/>
      <c r="L218" s="49"/>
      <c r="M218" s="94"/>
      <c r="N218" s="22"/>
      <c r="O218" s="22"/>
      <c r="P218" s="18"/>
      <c r="Q218" s="18"/>
      <c r="R218" s="18"/>
      <c r="S218" s="18"/>
      <c r="T218" s="18"/>
      <c r="U218" s="18"/>
      <c r="V218" s="18"/>
      <c r="W218" s="18"/>
      <c r="X218" s="18"/>
      <c r="Y218" s="18"/>
      <c r="Z218" s="18"/>
      <c r="AA218" s="18"/>
    </row>
    <row r="219" spans="1:27" s="20" customFormat="1" ht="31.5" customHeight="1">
      <c r="A219" s="122" t="s">
        <v>277</v>
      </c>
      <c r="B219" s="29" t="s">
        <v>66</v>
      </c>
      <c r="C219" s="23" t="s">
        <v>66</v>
      </c>
      <c r="D219" s="26" t="s">
        <v>276</v>
      </c>
      <c r="E219" s="28" t="s">
        <v>100</v>
      </c>
      <c r="F219" s="147">
        <f>16828900-639000</f>
        <v>16189900</v>
      </c>
      <c r="G219" s="147">
        <f>16828900-639000</f>
        <v>16189900</v>
      </c>
      <c r="H219" s="76"/>
      <c r="I219" s="76"/>
      <c r="J219" s="76"/>
      <c r="K219" s="76"/>
      <c r="L219" s="49"/>
      <c r="M219" s="94"/>
      <c r="N219" s="22"/>
      <c r="O219" s="22"/>
      <c r="P219" s="18"/>
      <c r="Q219" s="18"/>
      <c r="R219" s="18"/>
      <c r="S219" s="18"/>
      <c r="T219" s="18"/>
      <c r="U219" s="18"/>
      <c r="V219" s="18"/>
      <c r="W219" s="18"/>
      <c r="X219" s="18"/>
      <c r="Y219" s="18"/>
      <c r="Z219" s="18"/>
      <c r="AA219" s="18"/>
    </row>
    <row r="220" spans="1:27" s="20" customFormat="1" ht="31.5" customHeight="1">
      <c r="A220" s="121" t="s">
        <v>231</v>
      </c>
      <c r="B220" s="29" t="s">
        <v>66</v>
      </c>
      <c r="C220" s="29" t="s">
        <v>66</v>
      </c>
      <c r="D220" s="26" t="s">
        <v>226</v>
      </c>
      <c r="E220" s="28"/>
      <c r="F220" s="147">
        <f>F221</f>
        <v>300000</v>
      </c>
      <c r="G220" s="147">
        <f>G221</f>
        <v>0</v>
      </c>
      <c r="H220" s="76"/>
      <c r="I220" s="76"/>
      <c r="J220" s="76"/>
      <c r="K220" s="76"/>
      <c r="L220" s="49"/>
      <c r="M220" s="94"/>
      <c r="N220" s="22"/>
      <c r="O220" s="22"/>
      <c r="P220" s="18"/>
      <c r="Q220" s="18"/>
      <c r="R220" s="18"/>
      <c r="S220" s="18"/>
      <c r="T220" s="18"/>
      <c r="U220" s="18"/>
      <c r="V220" s="18"/>
      <c r="W220" s="18"/>
      <c r="X220" s="18"/>
      <c r="Y220" s="18"/>
      <c r="Z220" s="18"/>
      <c r="AA220" s="18"/>
    </row>
    <row r="221" spans="1:27" s="20" customFormat="1" ht="47.25" customHeight="1">
      <c r="A221" s="121" t="s">
        <v>235</v>
      </c>
      <c r="B221" s="29" t="s">
        <v>66</v>
      </c>
      <c r="C221" s="29" t="s">
        <v>66</v>
      </c>
      <c r="D221" s="26" t="s">
        <v>233</v>
      </c>
      <c r="E221" s="28"/>
      <c r="F221" s="147">
        <f>F223</f>
        <v>300000</v>
      </c>
      <c r="G221" s="147">
        <f>G223</f>
        <v>0</v>
      </c>
      <c r="H221" s="76">
        <v>0</v>
      </c>
      <c r="I221" s="76"/>
      <c r="J221" s="76">
        <v>0</v>
      </c>
      <c r="K221" s="55"/>
      <c r="L221" s="49"/>
      <c r="M221" s="94"/>
      <c r="N221" s="22"/>
      <c r="O221" s="22"/>
      <c r="P221" s="18"/>
      <c r="Q221" s="18"/>
      <c r="R221" s="18"/>
      <c r="S221" s="18"/>
      <c r="T221" s="18"/>
      <c r="U221" s="18"/>
      <c r="V221" s="18"/>
      <c r="W221" s="18"/>
      <c r="X221" s="18"/>
      <c r="Y221" s="18"/>
      <c r="Z221" s="18"/>
      <c r="AA221" s="18"/>
    </row>
    <row r="222" spans="1:27" s="20" customFormat="1" ht="20.25" customHeight="1">
      <c r="A222" s="122" t="s">
        <v>229</v>
      </c>
      <c r="B222" s="29" t="s">
        <v>66</v>
      </c>
      <c r="C222" s="29" t="s">
        <v>66</v>
      </c>
      <c r="D222" s="26" t="s">
        <v>234</v>
      </c>
      <c r="E222" s="28"/>
      <c r="F222" s="147">
        <f>F223</f>
        <v>300000</v>
      </c>
      <c r="G222" s="147">
        <f>G223</f>
        <v>0</v>
      </c>
      <c r="H222" s="76">
        <f aca="true" t="shared" si="40" ref="H222:K224">H223</f>
        <v>1406</v>
      </c>
      <c r="I222" s="76">
        <f t="shared" si="40"/>
        <v>0</v>
      </c>
      <c r="J222" s="76">
        <f t="shared" si="40"/>
        <v>0</v>
      </c>
      <c r="K222" s="76">
        <f t="shared" si="40"/>
        <v>0</v>
      </c>
      <c r="L222" s="49"/>
      <c r="M222" s="94"/>
      <c r="N222" s="22"/>
      <c r="O222" s="22"/>
      <c r="P222" s="18"/>
      <c r="Q222" s="18"/>
      <c r="R222" s="18"/>
      <c r="S222" s="18"/>
      <c r="T222" s="18"/>
      <c r="U222" s="18"/>
      <c r="V222" s="18"/>
      <c r="W222" s="18"/>
      <c r="X222" s="18"/>
      <c r="Y222" s="18"/>
      <c r="Z222" s="18"/>
      <c r="AA222" s="18"/>
    </row>
    <row r="223" spans="1:27" s="20" customFormat="1" ht="31.5" customHeight="1">
      <c r="A223" s="122" t="s">
        <v>224</v>
      </c>
      <c r="B223" s="29" t="s">
        <v>66</v>
      </c>
      <c r="C223" s="29" t="s">
        <v>66</v>
      </c>
      <c r="D223" s="26" t="s">
        <v>234</v>
      </c>
      <c r="E223" s="28" t="s">
        <v>105</v>
      </c>
      <c r="F223" s="147">
        <v>300000</v>
      </c>
      <c r="G223" s="147">
        <v>0</v>
      </c>
      <c r="H223" s="76">
        <f t="shared" si="40"/>
        <v>1406</v>
      </c>
      <c r="I223" s="76">
        <f t="shared" si="40"/>
        <v>0</v>
      </c>
      <c r="J223" s="76">
        <f t="shared" si="40"/>
        <v>0</v>
      </c>
      <c r="K223" s="76">
        <f t="shared" si="40"/>
        <v>0</v>
      </c>
      <c r="L223" s="49"/>
      <c r="M223" s="94"/>
      <c r="N223" s="22"/>
      <c r="O223" s="22"/>
      <c r="P223" s="18"/>
      <c r="Q223" s="18"/>
      <c r="R223" s="18"/>
      <c r="S223" s="18"/>
      <c r="T223" s="18"/>
      <c r="U223" s="18"/>
      <c r="V223" s="18"/>
      <c r="W223" s="18"/>
      <c r="X223" s="18"/>
      <c r="Y223" s="18"/>
      <c r="Z223" s="18"/>
      <c r="AA223" s="18"/>
    </row>
    <row r="224" spans="1:27" s="20" customFormat="1" ht="31.5" customHeight="1">
      <c r="A224" s="121" t="s">
        <v>267</v>
      </c>
      <c r="B224" s="29" t="s">
        <v>66</v>
      </c>
      <c r="C224" s="29" t="s">
        <v>66</v>
      </c>
      <c r="D224" s="26" t="s">
        <v>262</v>
      </c>
      <c r="E224" s="28"/>
      <c r="F224" s="147">
        <f aca="true" t="shared" si="41" ref="F224:G226">F225</f>
        <v>865500</v>
      </c>
      <c r="G224" s="147">
        <f t="shared" si="41"/>
        <v>0</v>
      </c>
      <c r="H224" s="76">
        <f t="shared" si="40"/>
        <v>1406</v>
      </c>
      <c r="I224" s="76">
        <f t="shared" si="40"/>
        <v>0</v>
      </c>
      <c r="J224" s="76">
        <f t="shared" si="40"/>
        <v>0</v>
      </c>
      <c r="K224" s="76">
        <f t="shared" si="40"/>
        <v>0</v>
      </c>
      <c r="L224" s="49"/>
      <c r="M224" s="94"/>
      <c r="N224" s="22"/>
      <c r="O224" s="22"/>
      <c r="P224" s="18"/>
      <c r="Q224" s="18"/>
      <c r="R224" s="18"/>
      <c r="S224" s="18"/>
      <c r="T224" s="18"/>
      <c r="U224" s="18"/>
      <c r="V224" s="18"/>
      <c r="W224" s="18"/>
      <c r="X224" s="18"/>
      <c r="Y224" s="18"/>
      <c r="Z224" s="18"/>
      <c r="AA224" s="18"/>
    </row>
    <row r="225" spans="1:27" s="20" customFormat="1" ht="47.25" customHeight="1">
      <c r="A225" s="121" t="s">
        <v>280</v>
      </c>
      <c r="B225" s="29" t="s">
        <v>66</v>
      </c>
      <c r="C225" s="29" t="s">
        <v>66</v>
      </c>
      <c r="D225" s="26" t="s">
        <v>278</v>
      </c>
      <c r="E225" s="28"/>
      <c r="F225" s="147">
        <f t="shared" si="41"/>
        <v>865500</v>
      </c>
      <c r="G225" s="147">
        <f t="shared" si="41"/>
        <v>0</v>
      </c>
      <c r="H225" s="76">
        <v>1406</v>
      </c>
      <c r="I225" s="76"/>
      <c r="J225" s="76">
        <v>0</v>
      </c>
      <c r="K225" s="55"/>
      <c r="L225" s="49"/>
      <c r="M225" s="94"/>
      <c r="N225" s="22"/>
      <c r="O225" s="22"/>
      <c r="P225" s="18"/>
      <c r="Q225" s="18"/>
      <c r="R225" s="18"/>
      <c r="S225" s="18"/>
      <c r="T225" s="18"/>
      <c r="U225" s="18"/>
      <c r="V225" s="18"/>
      <c r="W225" s="18"/>
      <c r="X225" s="18"/>
      <c r="Y225" s="18"/>
      <c r="Z225" s="18"/>
      <c r="AA225" s="18"/>
    </row>
    <row r="226" spans="1:27" s="20" customFormat="1" ht="31.5" customHeight="1">
      <c r="A226" s="122" t="s">
        <v>265</v>
      </c>
      <c r="B226" s="29" t="s">
        <v>66</v>
      </c>
      <c r="C226" s="29" t="s">
        <v>66</v>
      </c>
      <c r="D226" s="26" t="s">
        <v>279</v>
      </c>
      <c r="E226" s="28"/>
      <c r="F226" s="147">
        <f t="shared" si="41"/>
        <v>865500</v>
      </c>
      <c r="G226" s="147">
        <f t="shared" si="41"/>
        <v>0</v>
      </c>
      <c r="H226" s="76"/>
      <c r="I226" s="76"/>
      <c r="J226" s="76"/>
      <c r="K226" s="55"/>
      <c r="L226" s="49"/>
      <c r="M226" s="94"/>
      <c r="N226" s="22"/>
      <c r="O226" s="22"/>
      <c r="P226" s="18"/>
      <c r="Q226" s="18"/>
      <c r="R226" s="18"/>
      <c r="S226" s="18"/>
      <c r="T226" s="18"/>
      <c r="U226" s="18"/>
      <c r="V226" s="18"/>
      <c r="W226" s="18"/>
      <c r="X226" s="18"/>
      <c r="Y226" s="18"/>
      <c r="Z226" s="18"/>
      <c r="AA226" s="18"/>
    </row>
    <row r="227" spans="1:27" s="20" customFormat="1" ht="31.5" customHeight="1">
      <c r="A227" s="122" t="s">
        <v>224</v>
      </c>
      <c r="B227" s="29" t="s">
        <v>66</v>
      </c>
      <c r="C227" s="29" t="s">
        <v>66</v>
      </c>
      <c r="D227" s="26" t="s">
        <v>279</v>
      </c>
      <c r="E227" s="28" t="s">
        <v>105</v>
      </c>
      <c r="F227" s="147">
        <v>865500</v>
      </c>
      <c r="G227" s="147">
        <v>0</v>
      </c>
      <c r="H227" s="76"/>
      <c r="I227" s="76"/>
      <c r="J227" s="76"/>
      <c r="K227" s="55"/>
      <c r="L227" s="49"/>
      <c r="M227" s="94"/>
      <c r="N227" s="22"/>
      <c r="O227" s="22"/>
      <c r="P227" s="18"/>
      <c r="Q227" s="18"/>
      <c r="R227" s="18"/>
      <c r="S227" s="18"/>
      <c r="T227" s="18"/>
      <c r="U227" s="18"/>
      <c r="V227" s="18"/>
      <c r="W227" s="18"/>
      <c r="X227" s="18"/>
      <c r="Y227" s="18"/>
      <c r="Z227" s="18"/>
      <c r="AA227" s="18"/>
    </row>
    <row r="228" spans="1:27" s="20" customFormat="1" ht="31.5" customHeight="1">
      <c r="A228" s="121" t="s">
        <v>145</v>
      </c>
      <c r="B228" s="29" t="s">
        <v>66</v>
      </c>
      <c r="C228" s="29" t="s">
        <v>66</v>
      </c>
      <c r="D228" s="26" t="s">
        <v>146</v>
      </c>
      <c r="E228" s="28"/>
      <c r="F228" s="147">
        <f aca="true" t="shared" si="42" ref="F228:G230">F229</f>
        <v>2304700</v>
      </c>
      <c r="G228" s="147">
        <f t="shared" si="42"/>
        <v>0</v>
      </c>
      <c r="H228" s="76"/>
      <c r="I228" s="76"/>
      <c r="J228" s="76"/>
      <c r="K228" s="55"/>
      <c r="L228" s="49"/>
      <c r="M228" s="94"/>
      <c r="N228" s="22"/>
      <c r="O228" s="22"/>
      <c r="P228" s="18"/>
      <c r="Q228" s="18"/>
      <c r="R228" s="18"/>
      <c r="S228" s="18"/>
      <c r="T228" s="18"/>
      <c r="U228" s="18"/>
      <c r="V228" s="18"/>
      <c r="W228" s="18"/>
      <c r="X228" s="18"/>
      <c r="Y228" s="18"/>
      <c r="Z228" s="18"/>
      <c r="AA228" s="18"/>
    </row>
    <row r="229" spans="1:27" s="20" customFormat="1" ht="31.5" customHeight="1">
      <c r="A229" s="121" t="s">
        <v>340</v>
      </c>
      <c r="B229" s="29" t="s">
        <v>66</v>
      </c>
      <c r="C229" s="29" t="s">
        <v>66</v>
      </c>
      <c r="D229" s="26" t="s">
        <v>144</v>
      </c>
      <c r="E229" s="28"/>
      <c r="F229" s="147">
        <f t="shared" si="42"/>
        <v>2304700</v>
      </c>
      <c r="G229" s="147">
        <f t="shared" si="42"/>
        <v>0</v>
      </c>
      <c r="H229" s="76"/>
      <c r="I229" s="76"/>
      <c r="J229" s="76"/>
      <c r="K229" s="55"/>
      <c r="L229" s="49"/>
      <c r="M229" s="94"/>
      <c r="N229" s="22"/>
      <c r="O229" s="22"/>
      <c r="P229" s="18"/>
      <c r="Q229" s="18"/>
      <c r="R229" s="18"/>
      <c r="S229" s="18"/>
      <c r="T229" s="18"/>
      <c r="U229" s="18"/>
      <c r="V229" s="18"/>
      <c r="W229" s="18"/>
      <c r="X229" s="18"/>
      <c r="Y229" s="18"/>
      <c r="Z229" s="18"/>
      <c r="AA229" s="18"/>
    </row>
    <row r="230" spans="1:27" s="20" customFormat="1" ht="47.25" customHeight="1">
      <c r="A230" s="122" t="s">
        <v>225</v>
      </c>
      <c r="B230" s="29" t="s">
        <v>66</v>
      </c>
      <c r="C230" s="29" t="s">
        <v>66</v>
      </c>
      <c r="D230" s="26" t="s">
        <v>281</v>
      </c>
      <c r="E230" s="28"/>
      <c r="F230" s="147">
        <f t="shared" si="42"/>
        <v>2304700</v>
      </c>
      <c r="G230" s="147">
        <f t="shared" si="42"/>
        <v>0</v>
      </c>
      <c r="H230" s="76"/>
      <c r="I230" s="76"/>
      <c r="J230" s="76"/>
      <c r="K230" s="55"/>
      <c r="L230" s="49"/>
      <c r="M230" s="94"/>
      <c r="N230" s="22"/>
      <c r="O230" s="22"/>
      <c r="P230" s="18"/>
      <c r="Q230" s="18"/>
      <c r="R230" s="18"/>
      <c r="S230" s="18"/>
      <c r="T230" s="18"/>
      <c r="U230" s="18"/>
      <c r="V230" s="18"/>
      <c r="W230" s="18"/>
      <c r="X230" s="18"/>
      <c r="Y230" s="18"/>
      <c r="Z230" s="18"/>
      <c r="AA230" s="18"/>
    </row>
    <row r="231" spans="1:27" s="20" customFormat="1" ht="31.5" customHeight="1">
      <c r="A231" s="122" t="s">
        <v>224</v>
      </c>
      <c r="B231" s="29" t="s">
        <v>66</v>
      </c>
      <c r="C231" s="29" t="s">
        <v>66</v>
      </c>
      <c r="D231" s="26" t="s">
        <v>282</v>
      </c>
      <c r="E231" s="28" t="s">
        <v>105</v>
      </c>
      <c r="F231" s="147">
        <v>2304700</v>
      </c>
      <c r="G231" s="147">
        <v>0</v>
      </c>
      <c r="H231" s="76" t="e">
        <f>#REF!</f>
        <v>#REF!</v>
      </c>
      <c r="I231" s="76" t="e">
        <f>#REF!</f>
        <v>#REF!</v>
      </c>
      <c r="J231" s="76" t="e">
        <f>#REF!</f>
        <v>#REF!</v>
      </c>
      <c r="K231" s="76" t="e">
        <f>#REF!</f>
        <v>#REF!</v>
      </c>
      <c r="L231" s="49"/>
      <c r="M231" s="94"/>
      <c r="N231" s="22"/>
      <c r="O231" s="22"/>
      <c r="P231" s="18"/>
      <c r="Q231" s="18"/>
      <c r="R231" s="18"/>
      <c r="S231" s="18"/>
      <c r="T231" s="18"/>
      <c r="U231" s="18"/>
      <c r="V231" s="18"/>
      <c r="W231" s="18"/>
      <c r="X231" s="18"/>
      <c r="Y231" s="18"/>
      <c r="Z231" s="18"/>
      <c r="AA231" s="18"/>
    </row>
    <row r="232" spans="1:27" s="20" customFormat="1" ht="20.25" customHeight="1">
      <c r="A232" s="121" t="s">
        <v>283</v>
      </c>
      <c r="B232" s="129" t="s">
        <v>112</v>
      </c>
      <c r="C232" s="127"/>
      <c r="D232" s="117"/>
      <c r="E232" s="129"/>
      <c r="F232" s="149">
        <f aca="true" t="shared" si="43" ref="F232:K232">F233</f>
        <v>156900</v>
      </c>
      <c r="G232" s="149">
        <f t="shared" si="43"/>
        <v>0</v>
      </c>
      <c r="H232" s="76">
        <f t="shared" si="43"/>
        <v>128.2</v>
      </c>
      <c r="I232" s="76">
        <f t="shared" si="43"/>
        <v>0</v>
      </c>
      <c r="J232" s="76">
        <f t="shared" si="43"/>
        <v>128.2</v>
      </c>
      <c r="K232" s="76">
        <f t="shared" si="43"/>
        <v>0</v>
      </c>
      <c r="L232" s="49"/>
      <c r="M232" s="94"/>
      <c r="N232" s="22"/>
      <c r="O232" s="22"/>
      <c r="P232" s="18"/>
      <c r="Q232" s="18"/>
      <c r="R232" s="18"/>
      <c r="S232" s="18"/>
      <c r="T232" s="18"/>
      <c r="U232" s="18"/>
      <c r="V232" s="18"/>
      <c r="W232" s="18"/>
      <c r="X232" s="18"/>
      <c r="Y232" s="18"/>
      <c r="Z232" s="18"/>
      <c r="AA232" s="18"/>
    </row>
    <row r="233" spans="1:27" s="20" customFormat="1" ht="20.25" customHeight="1">
      <c r="A233" s="121" t="s">
        <v>284</v>
      </c>
      <c r="B233" s="28" t="s">
        <v>112</v>
      </c>
      <c r="C233" s="28" t="s">
        <v>66</v>
      </c>
      <c r="D233" s="26"/>
      <c r="E233" s="28"/>
      <c r="F233" s="146">
        <f aca="true" t="shared" si="44" ref="F233:G235">F234</f>
        <v>156900</v>
      </c>
      <c r="G233" s="146">
        <f t="shared" si="44"/>
        <v>0</v>
      </c>
      <c r="H233" s="76">
        <v>128.2</v>
      </c>
      <c r="I233" s="76"/>
      <c r="J233" s="76">
        <v>128.2</v>
      </c>
      <c r="K233" s="55"/>
      <c r="L233" s="49"/>
      <c r="M233" s="94"/>
      <c r="N233" s="22"/>
      <c r="O233" s="22"/>
      <c r="P233" s="18"/>
      <c r="Q233" s="18"/>
      <c r="R233" s="18"/>
      <c r="S233" s="18"/>
      <c r="T233" s="18"/>
      <c r="U233" s="18"/>
      <c r="V233" s="18"/>
      <c r="W233" s="18"/>
      <c r="X233" s="18"/>
      <c r="Y233" s="18"/>
      <c r="Z233" s="18"/>
      <c r="AA233" s="18"/>
    </row>
    <row r="234" spans="1:27" s="10" customFormat="1" ht="31.5" customHeight="1">
      <c r="A234" s="121" t="s">
        <v>290</v>
      </c>
      <c r="B234" s="28" t="s">
        <v>112</v>
      </c>
      <c r="C234" s="28" t="s">
        <v>66</v>
      </c>
      <c r="D234" s="26" t="s">
        <v>285</v>
      </c>
      <c r="E234" s="28"/>
      <c r="F234" s="146">
        <f t="shared" si="44"/>
        <v>156900</v>
      </c>
      <c r="G234" s="146">
        <f t="shared" si="44"/>
        <v>0</v>
      </c>
      <c r="H234" s="76">
        <f aca="true" t="shared" si="45" ref="H234:K235">H235</f>
        <v>0</v>
      </c>
      <c r="I234" s="76">
        <f t="shared" si="45"/>
        <v>0</v>
      </c>
      <c r="J234" s="76">
        <f t="shared" si="45"/>
        <v>0</v>
      </c>
      <c r="K234" s="76">
        <f t="shared" si="45"/>
        <v>0</v>
      </c>
      <c r="L234" s="49"/>
      <c r="M234" s="94"/>
      <c r="N234" s="22"/>
      <c r="O234" s="22"/>
      <c r="P234" s="43"/>
      <c r="Q234" s="43"/>
      <c r="R234" s="43"/>
      <c r="S234" s="43"/>
      <c r="T234" s="43"/>
      <c r="U234" s="43"/>
      <c r="V234" s="43"/>
      <c r="W234" s="43"/>
      <c r="X234" s="43"/>
      <c r="Y234" s="43"/>
      <c r="Z234" s="43"/>
      <c r="AA234" s="43"/>
    </row>
    <row r="235" spans="1:27" s="10" customFormat="1" ht="20.25" customHeight="1">
      <c r="A235" s="121" t="s">
        <v>289</v>
      </c>
      <c r="B235" s="28" t="s">
        <v>112</v>
      </c>
      <c r="C235" s="28" t="s">
        <v>66</v>
      </c>
      <c r="D235" s="26" t="s">
        <v>286</v>
      </c>
      <c r="E235" s="28"/>
      <c r="F235" s="146">
        <f t="shared" si="44"/>
        <v>156900</v>
      </c>
      <c r="G235" s="146">
        <f t="shared" si="44"/>
        <v>0</v>
      </c>
      <c r="H235" s="27">
        <f t="shared" si="45"/>
        <v>0</v>
      </c>
      <c r="I235" s="27">
        <f t="shared" si="45"/>
        <v>0</v>
      </c>
      <c r="J235" s="27">
        <f t="shared" si="45"/>
        <v>0</v>
      </c>
      <c r="K235" s="27">
        <f t="shared" si="45"/>
        <v>0</v>
      </c>
      <c r="L235" s="49"/>
      <c r="M235" s="94"/>
      <c r="N235" s="22"/>
      <c r="O235" s="22"/>
      <c r="P235" s="43"/>
      <c r="Q235" s="43"/>
      <c r="R235" s="43"/>
      <c r="S235" s="43"/>
      <c r="T235" s="43"/>
      <c r="U235" s="43"/>
      <c r="V235" s="43"/>
      <c r="W235" s="43"/>
      <c r="X235" s="43"/>
      <c r="Y235" s="43"/>
      <c r="Z235" s="43"/>
      <c r="AA235" s="43"/>
    </row>
    <row r="236" spans="1:27" s="10" customFormat="1" ht="20.25" customHeight="1">
      <c r="A236" s="122" t="s">
        <v>288</v>
      </c>
      <c r="B236" s="28" t="s">
        <v>112</v>
      </c>
      <c r="C236" s="28" t="s">
        <v>66</v>
      </c>
      <c r="D236" s="26" t="s">
        <v>287</v>
      </c>
      <c r="E236" s="28"/>
      <c r="F236" s="146">
        <f>F237+F238</f>
        <v>156900</v>
      </c>
      <c r="G236" s="146">
        <f>G237+G238</f>
        <v>0</v>
      </c>
      <c r="H236" s="27">
        <f>H238</f>
        <v>0</v>
      </c>
      <c r="I236" s="27">
        <f>I238</f>
        <v>0</v>
      </c>
      <c r="J236" s="27">
        <f>J238</f>
        <v>0</v>
      </c>
      <c r="K236" s="27">
        <f>K238</f>
        <v>0</v>
      </c>
      <c r="L236" s="49"/>
      <c r="M236" s="94"/>
      <c r="N236" s="22"/>
      <c r="O236" s="22"/>
      <c r="P236" s="43"/>
      <c r="Q236" s="43"/>
      <c r="R236" s="43"/>
      <c r="S236" s="43"/>
      <c r="T236" s="43"/>
      <c r="U236" s="43"/>
      <c r="V236" s="43"/>
      <c r="W236" s="43"/>
      <c r="X236" s="43"/>
      <c r="Y236" s="43"/>
      <c r="Z236" s="43"/>
      <c r="AA236" s="43"/>
    </row>
    <row r="237" spans="1:27" s="10" customFormat="1" ht="31.5" customHeight="1">
      <c r="A237" s="122" t="s">
        <v>139</v>
      </c>
      <c r="B237" s="28" t="s">
        <v>112</v>
      </c>
      <c r="C237" s="28" t="s">
        <v>66</v>
      </c>
      <c r="D237" s="26" t="s">
        <v>287</v>
      </c>
      <c r="E237" s="28" t="s">
        <v>104</v>
      </c>
      <c r="F237" s="146">
        <v>30000</v>
      </c>
      <c r="G237" s="146">
        <v>0</v>
      </c>
      <c r="H237" s="27"/>
      <c r="I237" s="27"/>
      <c r="J237" s="27"/>
      <c r="K237" s="27"/>
      <c r="L237" s="49"/>
      <c r="M237" s="94"/>
      <c r="N237" s="22"/>
      <c r="O237" s="22"/>
      <c r="P237" s="43"/>
      <c r="Q237" s="43"/>
      <c r="R237" s="43"/>
      <c r="S237" s="43"/>
      <c r="T237" s="43"/>
      <c r="U237" s="43"/>
      <c r="V237" s="43"/>
      <c r="W237" s="43"/>
      <c r="X237" s="43"/>
      <c r="Y237" s="43"/>
      <c r="Z237" s="43"/>
      <c r="AA237" s="43"/>
    </row>
    <row r="238" spans="1:27" s="10" customFormat="1" ht="31.5" customHeight="1">
      <c r="A238" s="122" t="s">
        <v>224</v>
      </c>
      <c r="B238" s="28" t="s">
        <v>112</v>
      </c>
      <c r="C238" s="28" t="s">
        <v>66</v>
      </c>
      <c r="D238" s="26" t="s">
        <v>287</v>
      </c>
      <c r="E238" s="28" t="s">
        <v>105</v>
      </c>
      <c r="F238" s="146">
        <v>126900</v>
      </c>
      <c r="G238" s="146">
        <v>0</v>
      </c>
      <c r="H238" s="76">
        <v>0</v>
      </c>
      <c r="I238" s="76"/>
      <c r="J238" s="76">
        <v>0</v>
      </c>
      <c r="K238" s="55"/>
      <c r="L238" s="49"/>
      <c r="M238" s="94"/>
      <c r="N238" s="22"/>
      <c r="O238" s="22"/>
      <c r="P238" s="43"/>
      <c r="Q238" s="43"/>
      <c r="R238" s="43"/>
      <c r="S238" s="43"/>
      <c r="T238" s="43"/>
      <c r="U238" s="43"/>
      <c r="V238" s="43"/>
      <c r="W238" s="43"/>
      <c r="X238" s="43"/>
      <c r="Y238" s="43"/>
      <c r="Z238" s="43"/>
      <c r="AA238" s="43"/>
    </row>
    <row r="239" spans="1:27" s="5" customFormat="1" ht="20.25" customHeight="1">
      <c r="A239" s="134" t="s">
        <v>76</v>
      </c>
      <c r="B239" s="117" t="s">
        <v>67</v>
      </c>
      <c r="C239" s="118"/>
      <c r="D239" s="130"/>
      <c r="E239" s="106"/>
      <c r="F239" s="145">
        <f>F240+F255+F287+F298</f>
        <v>207146816.59</v>
      </c>
      <c r="G239" s="145">
        <f>G240+G255+G287+G298</f>
        <v>115887040</v>
      </c>
      <c r="H239" s="76"/>
      <c r="I239" s="76"/>
      <c r="J239" s="76"/>
      <c r="K239" s="55"/>
      <c r="L239" s="49"/>
      <c r="M239" s="94"/>
      <c r="N239" s="22"/>
      <c r="O239" s="22"/>
      <c r="P239" s="43"/>
      <c r="Q239" s="43"/>
      <c r="R239" s="43"/>
      <c r="S239" s="43"/>
      <c r="T239" s="43"/>
      <c r="U239" s="43"/>
      <c r="V239" s="43"/>
      <c r="W239" s="43"/>
      <c r="X239" s="43"/>
      <c r="Y239" s="43"/>
      <c r="Z239" s="43"/>
      <c r="AA239" s="43"/>
    </row>
    <row r="240" spans="1:27" s="5" customFormat="1" ht="20.25" customHeight="1">
      <c r="A240" s="120" t="s">
        <v>80</v>
      </c>
      <c r="B240" s="54" t="s">
        <v>67</v>
      </c>
      <c r="C240" s="53" t="s">
        <v>62</v>
      </c>
      <c r="D240" s="54"/>
      <c r="E240" s="53"/>
      <c r="F240" s="147">
        <f>F241+F251</f>
        <v>77639284.59</v>
      </c>
      <c r="G240" s="147">
        <f>G241+G251</f>
        <v>47986580</v>
      </c>
      <c r="H240" s="76"/>
      <c r="I240" s="76"/>
      <c r="J240" s="76"/>
      <c r="K240" s="55"/>
      <c r="L240" s="49"/>
      <c r="M240" s="94"/>
      <c r="N240" s="22"/>
      <c r="O240" s="22"/>
      <c r="P240" s="43"/>
      <c r="Q240" s="43"/>
      <c r="R240" s="43"/>
      <c r="S240" s="43"/>
      <c r="T240" s="43"/>
      <c r="U240" s="43"/>
      <c r="V240" s="43"/>
      <c r="W240" s="43"/>
      <c r="X240" s="43"/>
      <c r="Y240" s="43"/>
      <c r="Z240" s="43"/>
      <c r="AA240" s="43"/>
    </row>
    <row r="241" spans="1:27" s="5" customFormat="1" ht="31.5" customHeight="1">
      <c r="A241" s="124" t="s">
        <v>137</v>
      </c>
      <c r="B241" s="54" t="s">
        <v>67</v>
      </c>
      <c r="C241" s="53" t="s">
        <v>62</v>
      </c>
      <c r="D241" s="54" t="s">
        <v>136</v>
      </c>
      <c r="E241" s="53"/>
      <c r="F241" s="147">
        <f>F242</f>
        <v>77639284.59</v>
      </c>
      <c r="G241" s="147">
        <f>G242</f>
        <v>47986580</v>
      </c>
      <c r="H241" s="76">
        <f>H243</f>
        <v>54.5</v>
      </c>
      <c r="I241" s="76">
        <f>I243</f>
        <v>54.5</v>
      </c>
      <c r="J241" s="76">
        <f>J243</f>
        <v>54.5</v>
      </c>
      <c r="K241" s="55">
        <f>K243</f>
        <v>54.5</v>
      </c>
      <c r="L241" s="49"/>
      <c r="M241" s="94"/>
      <c r="N241" s="22"/>
      <c r="O241" s="22"/>
      <c r="P241" s="43"/>
      <c r="Q241" s="43"/>
      <c r="R241" s="43"/>
      <c r="S241" s="43"/>
      <c r="T241" s="43"/>
      <c r="U241" s="43"/>
      <c r="V241" s="43"/>
      <c r="W241" s="43"/>
      <c r="X241" s="43"/>
      <c r="Y241" s="43"/>
      <c r="Z241" s="43"/>
      <c r="AA241" s="43"/>
    </row>
    <row r="242" spans="1:27" s="5" customFormat="1" ht="20.25" customHeight="1">
      <c r="A242" s="121" t="s">
        <v>159</v>
      </c>
      <c r="B242" s="51" t="s">
        <v>67</v>
      </c>
      <c r="C242" s="51" t="s">
        <v>62</v>
      </c>
      <c r="D242" s="54" t="s">
        <v>158</v>
      </c>
      <c r="E242" s="54"/>
      <c r="F242" s="147">
        <f>F243+F245+F247+F249</f>
        <v>77639284.59</v>
      </c>
      <c r="G242" s="147">
        <f>G243+G245+G247+G249</f>
        <v>47986580</v>
      </c>
      <c r="H242" s="76"/>
      <c r="I242" s="76"/>
      <c r="J242" s="76"/>
      <c r="K242" s="55"/>
      <c r="L242" s="49"/>
      <c r="M242" s="94"/>
      <c r="N242" s="22"/>
      <c r="O242" s="22"/>
      <c r="P242" s="43"/>
      <c r="Q242" s="43"/>
      <c r="R242" s="43"/>
      <c r="S242" s="43"/>
      <c r="T242" s="43"/>
      <c r="U242" s="43"/>
      <c r="V242" s="43"/>
      <c r="W242" s="43"/>
      <c r="X242" s="43"/>
      <c r="Y242" s="43"/>
      <c r="Z242" s="43"/>
      <c r="AA242" s="43"/>
    </row>
    <row r="243" spans="1:27" s="10" customFormat="1" ht="63" customHeight="1">
      <c r="A243" s="122" t="s">
        <v>222</v>
      </c>
      <c r="B243" s="26" t="s">
        <v>67</v>
      </c>
      <c r="C243" s="26" t="s">
        <v>62</v>
      </c>
      <c r="D243" s="26" t="s">
        <v>291</v>
      </c>
      <c r="E243" s="26"/>
      <c r="F243" s="147">
        <f>F244</f>
        <v>29652704.59</v>
      </c>
      <c r="G243" s="147">
        <f>G244</f>
        <v>0</v>
      </c>
      <c r="H243" s="76">
        <v>54.5</v>
      </c>
      <c r="I243" s="76">
        <f>H243</f>
        <v>54.5</v>
      </c>
      <c r="J243" s="76">
        <v>54.5</v>
      </c>
      <c r="K243" s="55">
        <f>J243</f>
        <v>54.5</v>
      </c>
      <c r="L243" s="49"/>
      <c r="M243" s="94"/>
      <c r="N243" s="22"/>
      <c r="O243" s="22"/>
      <c r="P243" s="43"/>
      <c r="Q243" s="43"/>
      <c r="R243" s="43"/>
      <c r="S243" s="43"/>
      <c r="T243" s="43"/>
      <c r="U243" s="43"/>
      <c r="V243" s="43"/>
      <c r="W243" s="43"/>
      <c r="X243" s="43"/>
      <c r="Y243" s="43"/>
      <c r="Z243" s="43"/>
      <c r="AA243" s="43"/>
    </row>
    <row r="244" spans="1:27" s="10" customFormat="1" ht="31.5" customHeight="1">
      <c r="A244" s="122" t="s">
        <v>224</v>
      </c>
      <c r="B244" s="29" t="s">
        <v>67</v>
      </c>
      <c r="C244" s="29" t="s">
        <v>62</v>
      </c>
      <c r="D244" s="26" t="s">
        <v>291</v>
      </c>
      <c r="E244" s="26">
        <v>600</v>
      </c>
      <c r="F244" s="147">
        <v>29652704.59</v>
      </c>
      <c r="G244" s="147">
        <v>0</v>
      </c>
      <c r="H244" s="76">
        <f aca="true" t="shared" si="46" ref="H244:K245">H245</f>
        <v>0</v>
      </c>
      <c r="I244" s="76">
        <f t="shared" si="46"/>
        <v>0</v>
      </c>
      <c r="J244" s="76">
        <f t="shared" si="46"/>
        <v>0</v>
      </c>
      <c r="K244" s="76">
        <f t="shared" si="46"/>
        <v>0</v>
      </c>
      <c r="L244" s="49"/>
      <c r="M244" s="94"/>
      <c r="N244" s="22"/>
      <c r="O244" s="22"/>
      <c r="P244" s="43"/>
      <c r="Q244" s="43"/>
      <c r="R244" s="43"/>
      <c r="S244" s="43"/>
      <c r="T244" s="43"/>
      <c r="U244" s="43"/>
      <c r="V244" s="43"/>
      <c r="W244" s="43"/>
      <c r="X244" s="43"/>
      <c r="Y244" s="43"/>
      <c r="Z244" s="43"/>
      <c r="AA244" s="43"/>
    </row>
    <row r="245" spans="1:27" s="10" customFormat="1" ht="63" customHeight="1">
      <c r="A245" s="122" t="s">
        <v>293</v>
      </c>
      <c r="B245" s="23" t="s">
        <v>67</v>
      </c>
      <c r="C245" s="23" t="s">
        <v>62</v>
      </c>
      <c r="D245" s="26" t="s">
        <v>292</v>
      </c>
      <c r="E245" s="26"/>
      <c r="F245" s="146">
        <f>F246</f>
        <v>2874590</v>
      </c>
      <c r="G245" s="146">
        <f>G246</f>
        <v>2874590</v>
      </c>
      <c r="H245" s="27">
        <f t="shared" si="46"/>
        <v>0</v>
      </c>
      <c r="I245" s="27">
        <f t="shared" si="46"/>
        <v>0</v>
      </c>
      <c r="J245" s="27">
        <f t="shared" si="46"/>
        <v>0</v>
      </c>
      <c r="K245" s="27">
        <f t="shared" si="46"/>
        <v>0</v>
      </c>
      <c r="L245" s="49"/>
      <c r="M245" s="94"/>
      <c r="N245" s="22"/>
      <c r="O245" s="22"/>
      <c r="P245" s="43"/>
      <c r="Q245" s="43"/>
      <c r="R245" s="43"/>
      <c r="S245" s="43"/>
      <c r="T245" s="43"/>
      <c r="U245" s="43"/>
      <c r="V245" s="43"/>
      <c r="W245" s="43"/>
      <c r="X245" s="43"/>
      <c r="Y245" s="43"/>
      <c r="Z245" s="43"/>
      <c r="AA245" s="43"/>
    </row>
    <row r="246" spans="1:27" s="10" customFormat="1" ht="31.5" customHeight="1">
      <c r="A246" s="122" t="s">
        <v>224</v>
      </c>
      <c r="B246" s="51" t="s">
        <v>67</v>
      </c>
      <c r="C246" s="51" t="s">
        <v>62</v>
      </c>
      <c r="D246" s="54" t="s">
        <v>292</v>
      </c>
      <c r="E246" s="54">
        <v>600</v>
      </c>
      <c r="F246" s="147">
        <v>2874590</v>
      </c>
      <c r="G246" s="147">
        <v>2874590</v>
      </c>
      <c r="H246" s="27">
        <f aca="true" t="shared" si="47" ref="H246:K247">H249</f>
        <v>0</v>
      </c>
      <c r="I246" s="27">
        <f t="shared" si="47"/>
        <v>0</v>
      </c>
      <c r="J246" s="27">
        <f t="shared" si="47"/>
        <v>0</v>
      </c>
      <c r="K246" s="27">
        <f t="shared" si="47"/>
        <v>0</v>
      </c>
      <c r="L246" s="49"/>
      <c r="M246" s="102">
        <f>6813+6475.7</f>
        <v>13288.7</v>
      </c>
      <c r="N246" s="22"/>
      <c r="O246" s="22"/>
      <c r="P246" s="43"/>
      <c r="Q246" s="43"/>
      <c r="R246" s="43"/>
      <c r="S246" s="43"/>
      <c r="T246" s="43"/>
      <c r="U246" s="43"/>
      <c r="V246" s="43"/>
      <c r="W246" s="43"/>
      <c r="X246" s="43"/>
      <c r="Y246" s="43"/>
      <c r="Z246" s="43"/>
      <c r="AA246" s="43"/>
    </row>
    <row r="247" spans="1:27" s="10" customFormat="1" ht="63" customHeight="1">
      <c r="A247" s="122" t="s">
        <v>295</v>
      </c>
      <c r="B247" s="51" t="s">
        <v>67</v>
      </c>
      <c r="C247" s="51" t="s">
        <v>62</v>
      </c>
      <c r="D247" s="26" t="s">
        <v>294</v>
      </c>
      <c r="E247" s="28"/>
      <c r="F247" s="147">
        <f>F248</f>
        <v>449790</v>
      </c>
      <c r="G247" s="147">
        <f>G248</f>
        <v>449790</v>
      </c>
      <c r="H247" s="27" t="e">
        <f t="shared" si="47"/>
        <v>#REF!</v>
      </c>
      <c r="I247" s="27" t="e">
        <f t="shared" si="47"/>
        <v>#REF!</v>
      </c>
      <c r="J247" s="27" t="e">
        <f t="shared" si="47"/>
        <v>#REF!</v>
      </c>
      <c r="K247" s="27" t="e">
        <f t="shared" si="47"/>
        <v>#REF!</v>
      </c>
      <c r="L247" s="49"/>
      <c r="M247" s="102">
        <f>6813+6475.7</f>
        <v>13288.7</v>
      </c>
      <c r="N247" s="22"/>
      <c r="O247" s="22"/>
      <c r="P247" s="43"/>
      <c r="Q247" s="43"/>
      <c r="R247" s="43"/>
      <c r="S247" s="43"/>
      <c r="T247" s="43"/>
      <c r="U247" s="43"/>
      <c r="V247" s="43"/>
      <c r="W247" s="43"/>
      <c r="X247" s="43"/>
      <c r="Y247" s="43"/>
      <c r="Z247" s="43"/>
      <c r="AA247" s="43"/>
    </row>
    <row r="248" spans="1:27" s="10" customFormat="1" ht="31.5" customHeight="1">
      <c r="A248" s="122" t="s">
        <v>224</v>
      </c>
      <c r="B248" s="51" t="s">
        <v>67</v>
      </c>
      <c r="C248" s="51" t="s">
        <v>62</v>
      </c>
      <c r="D248" s="54" t="s">
        <v>294</v>
      </c>
      <c r="E248" s="54">
        <v>600</v>
      </c>
      <c r="F248" s="147">
        <v>449790</v>
      </c>
      <c r="G248" s="147">
        <v>449790</v>
      </c>
      <c r="H248" s="27"/>
      <c r="I248" s="27"/>
      <c r="J248" s="27"/>
      <c r="K248" s="27"/>
      <c r="L248" s="49"/>
      <c r="M248" s="94"/>
      <c r="N248" s="22"/>
      <c r="O248" s="22"/>
      <c r="P248" s="43"/>
      <c r="Q248" s="43"/>
      <c r="R248" s="43"/>
      <c r="S248" s="43"/>
      <c r="T248" s="43"/>
      <c r="U248" s="43"/>
      <c r="V248" s="43"/>
      <c r="W248" s="43"/>
      <c r="X248" s="43"/>
      <c r="Y248" s="43"/>
      <c r="Z248" s="43"/>
      <c r="AA248" s="43"/>
    </row>
    <row r="249" spans="1:27" s="10" customFormat="1" ht="63" customHeight="1">
      <c r="A249" s="122" t="s">
        <v>297</v>
      </c>
      <c r="B249" s="26" t="s">
        <v>67</v>
      </c>
      <c r="C249" s="26" t="s">
        <v>62</v>
      </c>
      <c r="D249" s="26" t="s">
        <v>296</v>
      </c>
      <c r="E249" s="26"/>
      <c r="F249" s="147">
        <f>F250</f>
        <v>44662200</v>
      </c>
      <c r="G249" s="147">
        <f>G250</f>
        <v>44662200</v>
      </c>
      <c r="H249" s="27"/>
      <c r="I249" s="27">
        <f>H249</f>
        <v>0</v>
      </c>
      <c r="J249" s="27"/>
      <c r="K249" s="55">
        <f>J249</f>
        <v>0</v>
      </c>
      <c r="L249" s="49"/>
      <c r="M249" s="94"/>
      <c r="N249" s="22"/>
      <c r="O249" s="22"/>
      <c r="P249" s="43"/>
      <c r="Q249" s="43"/>
      <c r="R249" s="43"/>
      <c r="S249" s="43"/>
      <c r="T249" s="43"/>
      <c r="U249" s="43"/>
      <c r="V249" s="43"/>
      <c r="W249" s="43"/>
      <c r="X249" s="43"/>
      <c r="Y249" s="43"/>
      <c r="Z249" s="43"/>
      <c r="AA249" s="43"/>
    </row>
    <row r="250" spans="1:27" s="10" customFormat="1" ht="31.5" customHeight="1">
      <c r="A250" s="122" t="s">
        <v>224</v>
      </c>
      <c r="B250" s="29" t="s">
        <v>67</v>
      </c>
      <c r="C250" s="29" t="s">
        <v>62</v>
      </c>
      <c r="D250" s="26" t="s">
        <v>296</v>
      </c>
      <c r="E250" s="26">
        <v>600</v>
      </c>
      <c r="F250" s="147">
        <v>44662200</v>
      </c>
      <c r="G250" s="147">
        <v>44662200</v>
      </c>
      <c r="H250" s="27" t="e">
        <f>H251+#REF!+#REF!+H260</f>
        <v>#REF!</v>
      </c>
      <c r="I250" s="27" t="e">
        <f>I251+#REF!+#REF!+I260</f>
        <v>#REF!</v>
      </c>
      <c r="J250" s="27" t="e">
        <f>J251+#REF!+#REF!+J260</f>
        <v>#REF!</v>
      </c>
      <c r="K250" s="27" t="e">
        <f>K251+#REF!+#REF!+K260</f>
        <v>#REF!</v>
      </c>
      <c r="L250" s="49"/>
      <c r="M250" s="94"/>
      <c r="N250" s="22"/>
      <c r="O250" s="22"/>
      <c r="P250" s="43"/>
      <c r="Q250" s="43"/>
      <c r="R250" s="43"/>
      <c r="S250" s="43"/>
      <c r="T250" s="43"/>
      <c r="U250" s="43"/>
      <c r="V250" s="43"/>
      <c r="W250" s="43"/>
      <c r="X250" s="43"/>
      <c r="Y250" s="43"/>
      <c r="Z250" s="43"/>
      <c r="AA250" s="43"/>
    </row>
    <row r="251" spans="1:27" s="10" customFormat="1" ht="31.5" customHeight="1">
      <c r="A251" s="121" t="s">
        <v>180</v>
      </c>
      <c r="B251" s="23" t="s">
        <v>67</v>
      </c>
      <c r="C251" s="23" t="s">
        <v>62</v>
      </c>
      <c r="D251" s="26" t="s">
        <v>175</v>
      </c>
      <c r="E251" s="26"/>
      <c r="F251" s="146">
        <f aca="true" t="shared" si="48" ref="F251:G253">F252</f>
        <v>0</v>
      </c>
      <c r="G251" s="146">
        <f t="shared" si="48"/>
        <v>0</v>
      </c>
      <c r="H251" s="27" t="e">
        <f>H252+#REF!+#REF!</f>
        <v>#REF!</v>
      </c>
      <c r="I251" s="27" t="e">
        <f>I252+#REF!+#REF!</f>
        <v>#REF!</v>
      </c>
      <c r="J251" s="27" t="e">
        <f>J252+#REF!+#REF!</f>
        <v>#REF!</v>
      </c>
      <c r="K251" s="27" t="e">
        <f>K252+#REF!+#REF!</f>
        <v>#REF!</v>
      </c>
      <c r="L251" s="49"/>
      <c r="M251" s="94"/>
      <c r="N251" s="22"/>
      <c r="O251" s="22"/>
      <c r="P251" s="43"/>
      <c r="Q251" s="43"/>
      <c r="R251" s="43"/>
      <c r="S251" s="43"/>
      <c r="T251" s="43"/>
      <c r="U251" s="43"/>
      <c r="V251" s="43"/>
      <c r="W251" s="43"/>
      <c r="X251" s="43"/>
      <c r="Y251" s="43"/>
      <c r="Z251" s="43"/>
      <c r="AA251" s="43"/>
    </row>
    <row r="252" spans="1:27" s="10" customFormat="1" ht="31.5" customHeight="1">
      <c r="A252" s="121" t="s">
        <v>179</v>
      </c>
      <c r="B252" s="23" t="s">
        <v>67</v>
      </c>
      <c r="C252" s="23" t="s">
        <v>62</v>
      </c>
      <c r="D252" s="26" t="s">
        <v>176</v>
      </c>
      <c r="E252" s="26"/>
      <c r="F252" s="146">
        <f t="shared" si="48"/>
        <v>0</v>
      </c>
      <c r="G252" s="146">
        <f t="shared" si="48"/>
        <v>0</v>
      </c>
      <c r="H252" s="27" t="e">
        <f>H253</f>
        <v>#REF!</v>
      </c>
      <c r="I252" s="27" t="e">
        <f>I253</f>
        <v>#REF!</v>
      </c>
      <c r="J252" s="27" t="e">
        <f>J253</f>
        <v>#REF!</v>
      </c>
      <c r="K252" s="27" t="e">
        <f>K253</f>
        <v>#REF!</v>
      </c>
      <c r="L252" s="49"/>
      <c r="M252" s="94"/>
      <c r="N252" s="22"/>
      <c r="O252" s="22"/>
      <c r="P252" s="43"/>
      <c r="Q252" s="43"/>
      <c r="R252" s="43"/>
      <c r="S252" s="43"/>
      <c r="T252" s="43"/>
      <c r="U252" s="43"/>
      <c r="V252" s="43"/>
      <c r="W252" s="43"/>
      <c r="X252" s="43"/>
      <c r="Y252" s="43"/>
      <c r="Z252" s="43"/>
      <c r="AA252" s="43"/>
    </row>
    <row r="253" spans="1:27" s="10" customFormat="1" ht="31.5" customHeight="1">
      <c r="A253" s="122" t="s">
        <v>299</v>
      </c>
      <c r="B253" s="23" t="s">
        <v>67</v>
      </c>
      <c r="C253" s="23" t="s">
        <v>62</v>
      </c>
      <c r="D253" s="26" t="s">
        <v>298</v>
      </c>
      <c r="E253" s="26"/>
      <c r="F253" s="146">
        <f t="shared" si="48"/>
        <v>0</v>
      </c>
      <c r="G253" s="146">
        <f t="shared" si="48"/>
        <v>0</v>
      </c>
      <c r="H253" s="27" t="e">
        <f>#REF!</f>
        <v>#REF!</v>
      </c>
      <c r="I253" s="27" t="e">
        <f>#REF!</f>
        <v>#REF!</v>
      </c>
      <c r="J253" s="27" t="e">
        <f>#REF!</f>
        <v>#REF!</v>
      </c>
      <c r="K253" s="27" t="e">
        <f>#REF!</f>
        <v>#REF!</v>
      </c>
      <c r="L253" s="49"/>
      <c r="M253" s="94"/>
      <c r="N253" s="22"/>
      <c r="O253" s="22"/>
      <c r="P253" s="43"/>
      <c r="Q253" s="43"/>
      <c r="R253" s="43"/>
      <c r="S253" s="43"/>
      <c r="T253" s="43"/>
      <c r="U253" s="43"/>
      <c r="V253" s="43"/>
      <c r="W253" s="43"/>
      <c r="X253" s="43"/>
      <c r="Y253" s="43"/>
      <c r="Z253" s="43"/>
      <c r="AA253" s="43"/>
    </row>
    <row r="254" spans="1:27" s="10" customFormat="1" ht="31.5" customHeight="1">
      <c r="A254" s="122" t="s">
        <v>224</v>
      </c>
      <c r="B254" s="23" t="s">
        <v>67</v>
      </c>
      <c r="C254" s="23" t="s">
        <v>62</v>
      </c>
      <c r="D254" s="26" t="s">
        <v>298</v>
      </c>
      <c r="E254" s="26">
        <v>600</v>
      </c>
      <c r="F254" s="146">
        <f>30000-30000</f>
        <v>0</v>
      </c>
      <c r="G254" s="146">
        <v>0</v>
      </c>
      <c r="H254" s="27"/>
      <c r="I254" s="27"/>
      <c r="J254" s="27"/>
      <c r="K254" s="27"/>
      <c r="L254" s="49"/>
      <c r="M254" s="94"/>
      <c r="N254" s="22"/>
      <c r="O254" s="22"/>
      <c r="P254" s="43"/>
      <c r="Q254" s="43"/>
      <c r="R254" s="43"/>
      <c r="S254" s="43"/>
      <c r="T254" s="43"/>
      <c r="U254" s="43"/>
      <c r="V254" s="43"/>
      <c r="W254" s="43"/>
      <c r="X254" s="43"/>
      <c r="Y254" s="43"/>
      <c r="Z254" s="43"/>
      <c r="AA254" s="43"/>
    </row>
    <row r="255" spans="1:27" s="5" customFormat="1" ht="20.25" customHeight="1">
      <c r="A255" s="116" t="s">
        <v>77</v>
      </c>
      <c r="B255" s="129" t="s">
        <v>67</v>
      </c>
      <c r="C255" s="129" t="s">
        <v>63</v>
      </c>
      <c r="D255" s="129"/>
      <c r="E255" s="129"/>
      <c r="F255" s="145">
        <f>F256+F274+F279</f>
        <v>104040832</v>
      </c>
      <c r="G255" s="145">
        <f>G256+G274+G279</f>
        <v>67651860</v>
      </c>
      <c r="H255" s="76"/>
      <c r="I255" s="76"/>
      <c r="J255" s="76"/>
      <c r="K255" s="76"/>
      <c r="L255" s="61"/>
      <c r="M255" s="96"/>
      <c r="N255" s="43"/>
      <c r="O255" s="43"/>
      <c r="P255" s="43"/>
      <c r="Q255" s="43"/>
      <c r="R255" s="43"/>
      <c r="S255" s="43"/>
      <c r="T255" s="43"/>
      <c r="U255" s="43"/>
      <c r="V255" s="43"/>
      <c r="W255" s="43"/>
      <c r="X255" s="43"/>
      <c r="Y255" s="43"/>
      <c r="Z255" s="43"/>
      <c r="AA255" s="43"/>
    </row>
    <row r="256" spans="1:27" s="5" customFormat="1" ht="31.5" customHeight="1">
      <c r="A256" s="124" t="s">
        <v>137</v>
      </c>
      <c r="B256" s="51" t="s">
        <v>67</v>
      </c>
      <c r="C256" s="51" t="s">
        <v>63</v>
      </c>
      <c r="D256" s="51" t="s">
        <v>136</v>
      </c>
      <c r="E256" s="51"/>
      <c r="F256" s="146">
        <f>F257</f>
        <v>90247012</v>
      </c>
      <c r="G256" s="146">
        <f>G257</f>
        <v>66099190</v>
      </c>
      <c r="H256" s="76"/>
      <c r="I256" s="76"/>
      <c r="J256" s="76"/>
      <c r="K256" s="76"/>
      <c r="L256" s="61"/>
      <c r="M256" s="96"/>
      <c r="N256" s="43"/>
      <c r="O256" s="43"/>
      <c r="P256" s="43"/>
      <c r="Q256" s="43"/>
      <c r="R256" s="43"/>
      <c r="S256" s="43"/>
      <c r="T256" s="43"/>
      <c r="U256" s="43"/>
      <c r="V256" s="43"/>
      <c r="W256" s="43"/>
      <c r="X256" s="43"/>
      <c r="Y256" s="43"/>
      <c r="Z256" s="43"/>
      <c r="AA256" s="43"/>
    </row>
    <row r="257" spans="1:27" s="5" customFormat="1" ht="20.25" customHeight="1">
      <c r="A257" s="121" t="s">
        <v>159</v>
      </c>
      <c r="B257" s="51" t="s">
        <v>67</v>
      </c>
      <c r="C257" s="51" t="s">
        <v>63</v>
      </c>
      <c r="D257" s="51" t="s">
        <v>158</v>
      </c>
      <c r="E257" s="51"/>
      <c r="F257" s="146">
        <f>F258+F260+F262+F264+F266+F268+F270+F272</f>
        <v>90247012</v>
      </c>
      <c r="G257" s="146">
        <f>G258+G260+G262+G264+G266+G268+G270+G272</f>
        <v>66099190</v>
      </c>
      <c r="H257" s="27">
        <f aca="true" t="shared" si="49" ref="H257:K258">H258</f>
        <v>2223.2</v>
      </c>
      <c r="I257" s="27">
        <f t="shared" si="49"/>
        <v>2223.2</v>
      </c>
      <c r="J257" s="27">
        <f t="shared" si="49"/>
        <v>2223.2</v>
      </c>
      <c r="K257" s="27">
        <f t="shared" si="49"/>
        <v>2223.2</v>
      </c>
      <c r="L257" s="61"/>
      <c r="M257" s="96"/>
      <c r="N257" s="43"/>
      <c r="O257" s="43"/>
      <c r="P257" s="43"/>
      <c r="Q257" s="43"/>
      <c r="R257" s="43"/>
      <c r="S257" s="43"/>
      <c r="T257" s="43"/>
      <c r="U257" s="43"/>
      <c r="V257" s="43"/>
      <c r="W257" s="43"/>
      <c r="X257" s="43"/>
      <c r="Y257" s="43"/>
      <c r="Z257" s="43"/>
      <c r="AA257" s="43"/>
    </row>
    <row r="258" spans="1:27" s="5" customFormat="1" ht="63" customHeight="1">
      <c r="A258" s="122" t="s">
        <v>222</v>
      </c>
      <c r="B258" s="51" t="s">
        <v>67</v>
      </c>
      <c r="C258" s="51" t="s">
        <v>63</v>
      </c>
      <c r="D258" s="51" t="s">
        <v>291</v>
      </c>
      <c r="E258" s="51"/>
      <c r="F258" s="146">
        <f>F259</f>
        <v>22793422</v>
      </c>
      <c r="G258" s="146">
        <f>G259</f>
        <v>0</v>
      </c>
      <c r="H258" s="27">
        <f t="shared" si="49"/>
        <v>2223.2</v>
      </c>
      <c r="I258" s="27">
        <f t="shared" si="49"/>
        <v>2223.2</v>
      </c>
      <c r="J258" s="27">
        <f t="shared" si="49"/>
        <v>2223.2</v>
      </c>
      <c r="K258" s="27">
        <f t="shared" si="49"/>
        <v>2223.2</v>
      </c>
      <c r="L258" s="61"/>
      <c r="M258" s="96"/>
      <c r="N258" s="43"/>
      <c r="O258" s="43"/>
      <c r="P258" s="43"/>
      <c r="Q258" s="43"/>
      <c r="R258" s="43"/>
      <c r="S258" s="43"/>
      <c r="T258" s="43"/>
      <c r="U258" s="43"/>
      <c r="V258" s="43"/>
      <c r="W258" s="43"/>
      <c r="X258" s="43"/>
      <c r="Y258" s="43"/>
      <c r="Z258" s="43"/>
      <c r="AA258" s="43"/>
    </row>
    <row r="259" spans="1:27" s="5" customFormat="1" ht="31.5" customHeight="1">
      <c r="A259" s="122" t="s">
        <v>224</v>
      </c>
      <c r="B259" s="51" t="s">
        <v>67</v>
      </c>
      <c r="C259" s="51" t="s">
        <v>63</v>
      </c>
      <c r="D259" s="51" t="s">
        <v>291</v>
      </c>
      <c r="E259" s="51" t="s">
        <v>105</v>
      </c>
      <c r="F259" s="146">
        <v>22793422</v>
      </c>
      <c r="G259" s="146">
        <v>0</v>
      </c>
      <c r="H259" s="76">
        <v>2223.2</v>
      </c>
      <c r="I259" s="76">
        <f>H259</f>
        <v>2223.2</v>
      </c>
      <c r="J259" s="76">
        <v>2223.2</v>
      </c>
      <c r="K259" s="55">
        <f>J259</f>
        <v>2223.2</v>
      </c>
      <c r="L259" s="61"/>
      <c r="M259" s="96"/>
      <c r="N259" s="43"/>
      <c r="O259" s="43"/>
      <c r="P259" s="43"/>
      <c r="Q259" s="43"/>
      <c r="R259" s="43"/>
      <c r="S259" s="43"/>
      <c r="T259" s="43"/>
      <c r="U259" s="43"/>
      <c r="V259" s="43"/>
      <c r="W259" s="43"/>
      <c r="X259" s="43"/>
      <c r="Y259" s="43"/>
      <c r="Z259" s="43"/>
      <c r="AA259" s="43"/>
    </row>
    <row r="260" spans="1:27" s="5" customFormat="1" ht="31.5" customHeight="1">
      <c r="A260" s="122" t="s">
        <v>301</v>
      </c>
      <c r="B260" s="28" t="s">
        <v>67</v>
      </c>
      <c r="C260" s="28" t="s">
        <v>63</v>
      </c>
      <c r="D260" s="28" t="s">
        <v>300</v>
      </c>
      <c r="E260" s="28"/>
      <c r="F260" s="146">
        <f>F261</f>
        <v>104400</v>
      </c>
      <c r="G260" s="146">
        <f>G261</f>
        <v>0</v>
      </c>
      <c r="H260" s="27" t="e">
        <f>#REF!</f>
        <v>#REF!</v>
      </c>
      <c r="I260" s="27" t="e">
        <f>#REF!</f>
        <v>#REF!</v>
      </c>
      <c r="J260" s="27" t="e">
        <f>#REF!</f>
        <v>#REF!</v>
      </c>
      <c r="K260" s="27" t="e">
        <f>#REF!</f>
        <v>#REF!</v>
      </c>
      <c r="L260" s="61"/>
      <c r="M260" s="96"/>
      <c r="N260" s="43"/>
      <c r="O260" s="43"/>
      <c r="P260" s="43"/>
      <c r="Q260" s="43"/>
      <c r="R260" s="43"/>
      <c r="S260" s="43"/>
      <c r="T260" s="43"/>
      <c r="U260" s="43"/>
      <c r="V260" s="43"/>
      <c r="W260" s="43"/>
      <c r="X260" s="43"/>
      <c r="Y260" s="43"/>
      <c r="Z260" s="43"/>
      <c r="AA260" s="43"/>
    </row>
    <row r="261" spans="1:27" s="5" customFormat="1" ht="31.5" customHeight="1">
      <c r="A261" s="122" t="s">
        <v>224</v>
      </c>
      <c r="B261" s="28" t="s">
        <v>67</v>
      </c>
      <c r="C261" s="28" t="s">
        <v>63</v>
      </c>
      <c r="D261" s="28" t="s">
        <v>300</v>
      </c>
      <c r="E261" s="28" t="s">
        <v>105</v>
      </c>
      <c r="F261" s="146">
        <v>104400</v>
      </c>
      <c r="G261" s="146">
        <v>0</v>
      </c>
      <c r="H261" s="27"/>
      <c r="I261" s="27"/>
      <c r="J261" s="27"/>
      <c r="K261" s="27"/>
      <c r="L261" s="61"/>
      <c r="M261" s="96"/>
      <c r="N261" s="43"/>
      <c r="O261" s="43"/>
      <c r="P261" s="43"/>
      <c r="Q261" s="43"/>
      <c r="R261" s="43"/>
      <c r="S261" s="43"/>
      <c r="T261" s="43"/>
      <c r="U261" s="43"/>
      <c r="V261" s="43"/>
      <c r="W261" s="43"/>
      <c r="X261" s="43"/>
      <c r="Y261" s="43"/>
      <c r="Z261" s="43"/>
      <c r="AA261" s="43"/>
    </row>
    <row r="262" spans="1:27" s="5" customFormat="1" ht="20.25" customHeight="1">
      <c r="A262" s="122" t="s">
        <v>190</v>
      </c>
      <c r="B262" s="28" t="s">
        <v>67</v>
      </c>
      <c r="C262" s="28" t="s">
        <v>63</v>
      </c>
      <c r="D262" s="28" t="s">
        <v>302</v>
      </c>
      <c r="E262" s="28"/>
      <c r="F262" s="146">
        <f>F263</f>
        <v>1250000</v>
      </c>
      <c r="G262" s="146">
        <f>G263</f>
        <v>0</v>
      </c>
      <c r="H262" s="27"/>
      <c r="I262" s="27"/>
      <c r="J262" s="27"/>
      <c r="K262" s="27"/>
      <c r="L262" s="61"/>
      <c r="M262" s="96"/>
      <c r="N262" s="43"/>
      <c r="O262" s="43"/>
      <c r="P262" s="43"/>
      <c r="Q262" s="43"/>
      <c r="R262" s="43"/>
      <c r="S262" s="43"/>
      <c r="T262" s="43"/>
      <c r="U262" s="43"/>
      <c r="V262" s="43"/>
      <c r="W262" s="43"/>
      <c r="X262" s="43"/>
      <c r="Y262" s="43"/>
      <c r="Z262" s="43"/>
      <c r="AA262" s="43"/>
    </row>
    <row r="263" spans="1:27" s="5" customFormat="1" ht="31.5" customHeight="1">
      <c r="A263" s="122" t="s">
        <v>224</v>
      </c>
      <c r="B263" s="28" t="s">
        <v>67</v>
      </c>
      <c r="C263" s="28" t="s">
        <v>63</v>
      </c>
      <c r="D263" s="28" t="s">
        <v>302</v>
      </c>
      <c r="E263" s="28" t="s">
        <v>105</v>
      </c>
      <c r="F263" s="146">
        <f>1250000-214800+214800</f>
        <v>1250000</v>
      </c>
      <c r="G263" s="146">
        <v>0</v>
      </c>
      <c r="H263" s="27"/>
      <c r="I263" s="27"/>
      <c r="J263" s="27"/>
      <c r="K263" s="27"/>
      <c r="L263" s="61"/>
      <c r="M263" s="96"/>
      <c r="N263" s="43"/>
      <c r="O263" s="43"/>
      <c r="P263" s="43"/>
      <c r="Q263" s="43"/>
      <c r="R263" s="43"/>
      <c r="S263" s="43"/>
      <c r="T263" s="43"/>
      <c r="U263" s="43"/>
      <c r="V263" s="43"/>
      <c r="W263" s="43"/>
      <c r="X263" s="43"/>
      <c r="Y263" s="43"/>
      <c r="Z263" s="43"/>
      <c r="AA263" s="43"/>
    </row>
    <row r="264" spans="1:27" s="5" customFormat="1" ht="63" customHeight="1">
      <c r="A264" s="122" t="s">
        <v>293</v>
      </c>
      <c r="B264" s="28" t="s">
        <v>67</v>
      </c>
      <c r="C264" s="28" t="s">
        <v>63</v>
      </c>
      <c r="D264" s="28" t="s">
        <v>292</v>
      </c>
      <c r="E264" s="28"/>
      <c r="F264" s="146">
        <f>F265</f>
        <v>1552680</v>
      </c>
      <c r="G264" s="146">
        <f>G265</f>
        <v>1552680</v>
      </c>
      <c r="H264" s="27"/>
      <c r="I264" s="27"/>
      <c r="J264" s="27"/>
      <c r="K264" s="27"/>
      <c r="L264" s="61"/>
      <c r="M264" s="96"/>
      <c r="N264" s="43"/>
      <c r="O264" s="43"/>
      <c r="P264" s="43"/>
      <c r="Q264" s="43"/>
      <c r="R264" s="43"/>
      <c r="S264" s="43"/>
      <c r="T264" s="43"/>
      <c r="U264" s="43"/>
      <c r="V264" s="43"/>
      <c r="W264" s="43"/>
      <c r="X264" s="43"/>
      <c r="Y264" s="43"/>
      <c r="Z264" s="43"/>
      <c r="AA264" s="43"/>
    </row>
    <row r="265" spans="1:27" s="5" customFormat="1" ht="31.5" customHeight="1">
      <c r="A265" s="122" t="s">
        <v>224</v>
      </c>
      <c r="B265" s="29" t="s">
        <v>67</v>
      </c>
      <c r="C265" s="29" t="s">
        <v>63</v>
      </c>
      <c r="D265" s="26" t="s">
        <v>292</v>
      </c>
      <c r="E265" s="26">
        <v>600</v>
      </c>
      <c r="F265" s="147">
        <v>1552680</v>
      </c>
      <c r="G265" s="147">
        <f>F265</f>
        <v>1552680</v>
      </c>
      <c r="H265" s="27"/>
      <c r="I265" s="27"/>
      <c r="J265" s="27"/>
      <c r="K265" s="27"/>
      <c r="L265" s="61"/>
      <c r="M265" s="96"/>
      <c r="N265" s="43"/>
      <c r="O265" s="43"/>
      <c r="P265" s="43"/>
      <c r="Q265" s="43"/>
      <c r="R265" s="43"/>
      <c r="S265" s="43"/>
      <c r="T265" s="43"/>
      <c r="U265" s="43"/>
      <c r="V265" s="43"/>
      <c r="W265" s="43"/>
      <c r="X265" s="43"/>
      <c r="Y265" s="43"/>
      <c r="Z265" s="43"/>
      <c r="AA265" s="43"/>
    </row>
    <row r="266" spans="1:27" s="5" customFormat="1" ht="63" customHeight="1">
      <c r="A266" s="122" t="s">
        <v>304</v>
      </c>
      <c r="B266" s="29" t="s">
        <v>67</v>
      </c>
      <c r="C266" s="28" t="s">
        <v>63</v>
      </c>
      <c r="D266" s="23" t="s">
        <v>303</v>
      </c>
      <c r="E266" s="23"/>
      <c r="F266" s="146">
        <f>F267</f>
        <v>98500</v>
      </c>
      <c r="G266" s="146">
        <f>G267</f>
        <v>98500</v>
      </c>
      <c r="H266" s="27"/>
      <c r="I266" s="27"/>
      <c r="J266" s="27"/>
      <c r="K266" s="27"/>
      <c r="L266" s="61"/>
      <c r="M266" s="96"/>
      <c r="N266" s="43"/>
      <c r="O266" s="43"/>
      <c r="P266" s="43"/>
      <c r="Q266" s="43"/>
      <c r="R266" s="43"/>
      <c r="S266" s="43"/>
      <c r="T266" s="43"/>
      <c r="U266" s="43"/>
      <c r="V266" s="43"/>
      <c r="W266" s="43"/>
      <c r="X266" s="43"/>
      <c r="Y266" s="43"/>
      <c r="Z266" s="43"/>
      <c r="AA266" s="43"/>
    </row>
    <row r="267" spans="1:27" s="10" customFormat="1" ht="31.5" customHeight="1">
      <c r="A267" s="122" t="s">
        <v>224</v>
      </c>
      <c r="B267" s="29" t="s">
        <v>67</v>
      </c>
      <c r="C267" s="29" t="s">
        <v>63</v>
      </c>
      <c r="D267" s="23" t="s">
        <v>303</v>
      </c>
      <c r="E267" s="23" t="s">
        <v>105</v>
      </c>
      <c r="F267" s="146">
        <v>98500</v>
      </c>
      <c r="G267" s="146">
        <v>98500</v>
      </c>
      <c r="H267" s="76">
        <v>1175.1</v>
      </c>
      <c r="I267" s="76">
        <v>1175.1</v>
      </c>
      <c r="J267" s="76">
        <v>1175.1</v>
      </c>
      <c r="K267" s="55">
        <v>1175.1</v>
      </c>
      <c r="L267" s="61"/>
      <c r="M267" s="96"/>
      <c r="N267" s="43"/>
      <c r="O267" s="43"/>
      <c r="P267" s="43"/>
      <c r="Q267" s="43"/>
      <c r="R267" s="43"/>
      <c r="S267" s="43"/>
      <c r="T267" s="43"/>
      <c r="U267" s="43"/>
      <c r="V267" s="43"/>
      <c r="W267" s="43"/>
      <c r="X267" s="43"/>
      <c r="Y267" s="43"/>
      <c r="Z267" s="43"/>
      <c r="AA267" s="43"/>
    </row>
    <row r="268" spans="1:27" s="10" customFormat="1" ht="47.25" customHeight="1">
      <c r="A268" s="122" t="s">
        <v>0</v>
      </c>
      <c r="B268" s="29" t="s">
        <v>67</v>
      </c>
      <c r="C268" s="29" t="s">
        <v>63</v>
      </c>
      <c r="D268" s="23" t="s">
        <v>305</v>
      </c>
      <c r="E268" s="23"/>
      <c r="F268" s="146">
        <f>F269</f>
        <v>62197900</v>
      </c>
      <c r="G268" s="146">
        <f>G269</f>
        <v>62197900</v>
      </c>
      <c r="H268" s="27">
        <f aca="true" t="shared" si="50" ref="H268:K270">H269</f>
        <v>111.2</v>
      </c>
      <c r="I268" s="27">
        <f t="shared" si="50"/>
        <v>111.2</v>
      </c>
      <c r="J268" s="27">
        <f t="shared" si="50"/>
        <v>114.2</v>
      </c>
      <c r="K268" s="27">
        <f t="shared" si="50"/>
        <v>114.2</v>
      </c>
      <c r="L268" s="49"/>
      <c r="M268" s="94"/>
      <c r="N268" s="22"/>
      <c r="O268" s="22"/>
      <c r="P268" s="43"/>
      <c r="Q268" s="43"/>
      <c r="R268" s="43"/>
      <c r="S268" s="43"/>
      <c r="T268" s="43"/>
      <c r="U268" s="43"/>
      <c r="V268" s="43"/>
      <c r="W268" s="43"/>
      <c r="X268" s="43"/>
      <c r="Y268" s="43"/>
      <c r="Z268" s="43"/>
      <c r="AA268" s="43"/>
    </row>
    <row r="269" spans="1:27" s="10" customFormat="1" ht="31.5" customHeight="1">
      <c r="A269" s="122" t="s">
        <v>224</v>
      </c>
      <c r="B269" s="51" t="s">
        <v>67</v>
      </c>
      <c r="C269" s="29" t="s">
        <v>63</v>
      </c>
      <c r="D269" s="54" t="s">
        <v>305</v>
      </c>
      <c r="E269" s="54">
        <v>600</v>
      </c>
      <c r="F269" s="147">
        <v>62197900</v>
      </c>
      <c r="G269" s="147">
        <v>62197900</v>
      </c>
      <c r="H269" s="27">
        <f t="shared" si="50"/>
        <v>111.2</v>
      </c>
      <c r="I269" s="27">
        <f t="shared" si="50"/>
        <v>111.2</v>
      </c>
      <c r="J269" s="27">
        <f t="shared" si="50"/>
        <v>114.2</v>
      </c>
      <c r="K269" s="27">
        <f t="shared" si="50"/>
        <v>114.2</v>
      </c>
      <c r="L269" s="49"/>
      <c r="M269" s="94"/>
      <c r="N269" s="22"/>
      <c r="O269" s="22"/>
      <c r="P269" s="43"/>
      <c r="Q269" s="43"/>
      <c r="R269" s="43"/>
      <c r="S269" s="43"/>
      <c r="T269" s="43"/>
      <c r="U269" s="43"/>
      <c r="V269" s="43"/>
      <c r="W269" s="43"/>
      <c r="X269" s="43"/>
      <c r="Y269" s="43"/>
      <c r="Z269" s="43"/>
      <c r="AA269" s="43"/>
    </row>
    <row r="270" spans="1:27" s="10" customFormat="1" ht="31.5" customHeight="1">
      <c r="A270" s="122" t="s">
        <v>2</v>
      </c>
      <c r="B270" s="51" t="s">
        <v>67</v>
      </c>
      <c r="C270" s="29" t="s">
        <v>63</v>
      </c>
      <c r="D270" s="26" t="s">
        <v>1</v>
      </c>
      <c r="E270" s="28"/>
      <c r="F270" s="147">
        <f>F271</f>
        <v>1336900</v>
      </c>
      <c r="G270" s="147">
        <f>G271</f>
        <v>1336900</v>
      </c>
      <c r="H270" s="27">
        <f t="shared" si="50"/>
        <v>111.2</v>
      </c>
      <c r="I270" s="27">
        <f t="shared" si="50"/>
        <v>111.2</v>
      </c>
      <c r="J270" s="27">
        <f t="shared" si="50"/>
        <v>114.2</v>
      </c>
      <c r="K270" s="27">
        <f t="shared" si="50"/>
        <v>114.2</v>
      </c>
      <c r="L270" s="49"/>
      <c r="M270" s="94"/>
      <c r="N270" s="22"/>
      <c r="O270" s="22"/>
      <c r="P270" s="43"/>
      <c r="Q270" s="43"/>
      <c r="R270" s="43"/>
      <c r="S270" s="43"/>
      <c r="T270" s="43"/>
      <c r="U270" s="43"/>
      <c r="V270" s="43"/>
      <c r="W270" s="43"/>
      <c r="X270" s="43"/>
      <c r="Y270" s="43"/>
      <c r="Z270" s="43"/>
      <c r="AA270" s="43"/>
    </row>
    <row r="271" spans="1:27" s="10" customFormat="1" ht="31.5" customHeight="1">
      <c r="A271" s="122" t="s">
        <v>224</v>
      </c>
      <c r="B271" s="51" t="s">
        <v>67</v>
      </c>
      <c r="C271" s="29" t="s">
        <v>63</v>
      </c>
      <c r="D271" s="54" t="s">
        <v>1</v>
      </c>
      <c r="E271" s="54">
        <v>600</v>
      </c>
      <c r="F271" s="147">
        <v>1336900</v>
      </c>
      <c r="G271" s="147">
        <v>1336900</v>
      </c>
      <c r="H271" s="27">
        <v>111.2</v>
      </c>
      <c r="I271" s="27">
        <f>H271</f>
        <v>111.2</v>
      </c>
      <c r="J271" s="27">
        <v>114.2</v>
      </c>
      <c r="K271" s="55">
        <f>J271</f>
        <v>114.2</v>
      </c>
      <c r="L271" s="49"/>
      <c r="M271" s="94"/>
      <c r="N271" s="22"/>
      <c r="O271" s="22"/>
      <c r="P271" s="43"/>
      <c r="Q271" s="43"/>
      <c r="R271" s="43"/>
      <c r="S271" s="43"/>
      <c r="T271" s="43"/>
      <c r="U271" s="43"/>
      <c r="V271" s="43"/>
      <c r="W271" s="43"/>
      <c r="X271" s="43"/>
      <c r="Y271" s="43"/>
      <c r="Z271" s="43"/>
      <c r="AA271" s="43"/>
    </row>
    <row r="272" spans="1:27" s="10" customFormat="1" ht="63" customHeight="1">
      <c r="A272" s="122" t="s">
        <v>295</v>
      </c>
      <c r="B272" s="26" t="s">
        <v>67</v>
      </c>
      <c r="C272" s="29" t="s">
        <v>63</v>
      </c>
      <c r="D272" s="26" t="s">
        <v>294</v>
      </c>
      <c r="E272" s="26"/>
      <c r="F272" s="147">
        <f>F273</f>
        <v>913210</v>
      </c>
      <c r="G272" s="147">
        <f>G273</f>
        <v>913210</v>
      </c>
      <c r="H272" s="27">
        <f aca="true" t="shared" si="51" ref="H272:K274">H273</f>
        <v>1918</v>
      </c>
      <c r="I272" s="27">
        <f t="shared" si="51"/>
        <v>1918</v>
      </c>
      <c r="J272" s="27">
        <f t="shared" si="51"/>
        <v>1982</v>
      </c>
      <c r="K272" s="27">
        <f t="shared" si="51"/>
        <v>1982</v>
      </c>
      <c r="L272" s="49"/>
      <c r="M272" s="94"/>
      <c r="N272" s="22"/>
      <c r="O272" s="22"/>
      <c r="P272" s="43"/>
      <c r="Q272" s="43"/>
      <c r="R272" s="43"/>
      <c r="S272" s="43"/>
      <c r="T272" s="43"/>
      <c r="U272" s="43"/>
      <c r="V272" s="43"/>
      <c r="W272" s="43"/>
      <c r="X272" s="43"/>
      <c r="Y272" s="43"/>
      <c r="Z272" s="43"/>
      <c r="AA272" s="43"/>
    </row>
    <row r="273" spans="1:27" s="10" customFormat="1" ht="31.5" customHeight="1">
      <c r="A273" s="122" t="s">
        <v>224</v>
      </c>
      <c r="B273" s="29" t="s">
        <v>67</v>
      </c>
      <c r="C273" s="29" t="s">
        <v>63</v>
      </c>
      <c r="D273" s="26" t="s">
        <v>294</v>
      </c>
      <c r="E273" s="26">
        <v>600</v>
      </c>
      <c r="F273" s="147">
        <v>913210</v>
      </c>
      <c r="G273" s="147">
        <v>913210</v>
      </c>
      <c r="H273" s="27">
        <f t="shared" si="51"/>
        <v>1918</v>
      </c>
      <c r="I273" s="27">
        <f t="shared" si="51"/>
        <v>1918</v>
      </c>
      <c r="J273" s="27">
        <f t="shared" si="51"/>
        <v>1982</v>
      </c>
      <c r="K273" s="27">
        <f t="shared" si="51"/>
        <v>1982</v>
      </c>
      <c r="L273" s="49"/>
      <c r="M273" s="94"/>
      <c r="N273" s="22"/>
      <c r="O273" s="22"/>
      <c r="P273" s="43"/>
      <c r="Q273" s="43"/>
      <c r="R273" s="43"/>
      <c r="S273" s="43"/>
      <c r="T273" s="43"/>
      <c r="U273" s="43"/>
      <c r="V273" s="43"/>
      <c r="W273" s="43"/>
      <c r="X273" s="43"/>
      <c r="Y273" s="43"/>
      <c r="Z273" s="43"/>
      <c r="AA273" s="43"/>
    </row>
    <row r="274" spans="1:27" s="10" customFormat="1" ht="31.5" customHeight="1">
      <c r="A274" s="124" t="s">
        <v>137</v>
      </c>
      <c r="B274" s="23" t="s">
        <v>67</v>
      </c>
      <c r="C274" s="29" t="s">
        <v>63</v>
      </c>
      <c r="D274" s="26" t="s">
        <v>175</v>
      </c>
      <c r="E274" s="26"/>
      <c r="F274" s="146">
        <f>F275</f>
        <v>0</v>
      </c>
      <c r="G274" s="146">
        <f>G275</f>
        <v>0</v>
      </c>
      <c r="H274" s="27">
        <f t="shared" si="51"/>
        <v>1918</v>
      </c>
      <c r="I274" s="27">
        <f t="shared" si="51"/>
        <v>1918</v>
      </c>
      <c r="J274" s="27">
        <f t="shared" si="51"/>
        <v>1982</v>
      </c>
      <c r="K274" s="27">
        <f t="shared" si="51"/>
        <v>1982</v>
      </c>
      <c r="L274" s="49"/>
      <c r="M274" s="94"/>
      <c r="N274" s="22"/>
      <c r="O274" s="22"/>
      <c r="P274" s="43"/>
      <c r="Q274" s="43"/>
      <c r="R274" s="43"/>
      <c r="S274" s="43"/>
      <c r="T274" s="43"/>
      <c r="U274" s="43"/>
      <c r="V274" s="43"/>
      <c r="W274" s="43"/>
      <c r="X274" s="43"/>
      <c r="Y274" s="43"/>
      <c r="Z274" s="43"/>
      <c r="AA274" s="43"/>
    </row>
    <row r="275" spans="1:27" s="21" customFormat="1" ht="31.5" customHeight="1">
      <c r="A275" s="121" t="s">
        <v>179</v>
      </c>
      <c r="B275" s="29" t="s">
        <v>67</v>
      </c>
      <c r="C275" s="29" t="s">
        <v>63</v>
      </c>
      <c r="D275" s="23" t="s">
        <v>176</v>
      </c>
      <c r="E275" s="23"/>
      <c r="F275" s="146">
        <f>F276</f>
        <v>0</v>
      </c>
      <c r="G275" s="146">
        <f>G276</f>
        <v>0</v>
      </c>
      <c r="H275" s="27">
        <v>1918</v>
      </c>
      <c r="I275" s="27">
        <v>1918</v>
      </c>
      <c r="J275" s="27">
        <v>1982</v>
      </c>
      <c r="K275" s="55">
        <v>1982</v>
      </c>
      <c r="L275" s="62"/>
      <c r="M275" s="97"/>
      <c r="N275" s="45"/>
      <c r="O275" s="45"/>
      <c r="P275" s="45"/>
      <c r="Q275" s="45"/>
      <c r="R275" s="45"/>
      <c r="S275" s="45"/>
      <c r="T275" s="45"/>
      <c r="U275" s="45"/>
      <c r="V275" s="45"/>
      <c r="W275" s="45"/>
      <c r="X275" s="45"/>
      <c r="Y275" s="45"/>
      <c r="Z275" s="45"/>
      <c r="AA275" s="45"/>
    </row>
    <row r="276" spans="1:27" s="21" customFormat="1" ht="31.5" customHeight="1">
      <c r="A276" s="122" t="s">
        <v>299</v>
      </c>
      <c r="B276" s="29" t="s">
        <v>67</v>
      </c>
      <c r="C276" s="29" t="s">
        <v>63</v>
      </c>
      <c r="D276" s="23" t="s">
        <v>298</v>
      </c>
      <c r="E276" s="23"/>
      <c r="F276" s="146">
        <f>F277+F278</f>
        <v>0</v>
      </c>
      <c r="G276" s="146">
        <f>G278</f>
        <v>0</v>
      </c>
      <c r="H276" s="27">
        <f>H278</f>
        <v>782.5</v>
      </c>
      <c r="I276" s="27">
        <f>I278</f>
        <v>782.5</v>
      </c>
      <c r="J276" s="27">
        <f>J278</f>
        <v>815.5</v>
      </c>
      <c r="K276" s="27">
        <f>K278</f>
        <v>815.5</v>
      </c>
      <c r="L276" s="62"/>
      <c r="M276" s="97">
        <v>1841.1</v>
      </c>
      <c r="N276" s="45"/>
      <c r="O276" s="45"/>
      <c r="P276" s="45"/>
      <c r="Q276" s="45"/>
      <c r="R276" s="45"/>
      <c r="S276" s="45"/>
      <c r="T276" s="45"/>
      <c r="U276" s="45"/>
      <c r="V276" s="45"/>
      <c r="W276" s="45"/>
      <c r="X276" s="45"/>
      <c r="Y276" s="45"/>
      <c r="Z276" s="45"/>
      <c r="AA276" s="45"/>
    </row>
    <row r="277" spans="1:27" s="21" customFormat="1" ht="31.5" customHeight="1">
      <c r="A277" s="122" t="s">
        <v>139</v>
      </c>
      <c r="B277" s="29" t="s">
        <v>67</v>
      </c>
      <c r="C277" s="29" t="s">
        <v>63</v>
      </c>
      <c r="D277" s="23" t="s">
        <v>298</v>
      </c>
      <c r="E277" s="23" t="s">
        <v>104</v>
      </c>
      <c r="F277" s="146">
        <f>95000-95000</f>
        <v>0</v>
      </c>
      <c r="G277" s="146"/>
      <c r="H277" s="27"/>
      <c r="I277" s="27"/>
      <c r="J277" s="27"/>
      <c r="K277" s="27"/>
      <c r="L277" s="62"/>
      <c r="M277" s="97"/>
      <c r="N277" s="45"/>
      <c r="O277" s="45"/>
      <c r="P277" s="45"/>
      <c r="Q277" s="45"/>
      <c r="R277" s="45"/>
      <c r="S277" s="45"/>
      <c r="T277" s="45"/>
      <c r="U277" s="45"/>
      <c r="V277" s="45"/>
      <c r="W277" s="45"/>
      <c r="X277" s="45"/>
      <c r="Y277" s="45"/>
      <c r="Z277" s="45"/>
      <c r="AA277" s="45"/>
    </row>
    <row r="278" spans="1:27" s="21" customFormat="1" ht="31.5" customHeight="1">
      <c r="A278" s="122" t="s">
        <v>224</v>
      </c>
      <c r="B278" s="29" t="s">
        <v>67</v>
      </c>
      <c r="C278" s="29" t="s">
        <v>63</v>
      </c>
      <c r="D278" s="23" t="s">
        <v>298</v>
      </c>
      <c r="E278" s="23" t="s">
        <v>105</v>
      </c>
      <c r="F278" s="146">
        <f>363000-363000</f>
        <v>0</v>
      </c>
      <c r="G278" s="146">
        <v>0</v>
      </c>
      <c r="H278" s="27">
        <f aca="true" t="shared" si="52" ref="H278:K279">H279</f>
        <v>782.5</v>
      </c>
      <c r="I278" s="27">
        <f t="shared" si="52"/>
        <v>782.5</v>
      </c>
      <c r="J278" s="27">
        <f t="shared" si="52"/>
        <v>815.5</v>
      </c>
      <c r="K278" s="27">
        <f t="shared" si="52"/>
        <v>815.5</v>
      </c>
      <c r="L278" s="62"/>
      <c r="M278" s="97"/>
      <c r="N278" s="45"/>
      <c r="O278" s="45"/>
      <c r="P278" s="45"/>
      <c r="Q278" s="45"/>
      <c r="R278" s="45"/>
      <c r="S278" s="45"/>
      <c r="T278" s="45"/>
      <c r="U278" s="45"/>
      <c r="V278" s="45"/>
      <c r="W278" s="45"/>
      <c r="X278" s="45"/>
      <c r="Y278" s="45"/>
      <c r="Z278" s="45"/>
      <c r="AA278" s="45"/>
    </row>
    <row r="279" spans="1:27" s="21" customFormat="1" ht="31.5" customHeight="1">
      <c r="A279" s="121" t="s">
        <v>185</v>
      </c>
      <c r="B279" s="29" t="s">
        <v>67</v>
      </c>
      <c r="C279" s="29" t="s">
        <v>63</v>
      </c>
      <c r="D279" s="23" t="s">
        <v>181</v>
      </c>
      <c r="E279" s="23"/>
      <c r="F279" s="146">
        <f>F280</f>
        <v>13793820</v>
      </c>
      <c r="G279" s="146">
        <f>G280</f>
        <v>1552670</v>
      </c>
      <c r="H279" s="27">
        <f t="shared" si="52"/>
        <v>782.5</v>
      </c>
      <c r="I279" s="27">
        <f t="shared" si="52"/>
        <v>782.5</v>
      </c>
      <c r="J279" s="27">
        <f t="shared" si="52"/>
        <v>815.5</v>
      </c>
      <c r="K279" s="27">
        <f t="shared" si="52"/>
        <v>815.5</v>
      </c>
      <c r="L279" s="62"/>
      <c r="M279" s="97"/>
      <c r="N279" s="45"/>
      <c r="O279" s="45"/>
      <c r="P279" s="45"/>
      <c r="Q279" s="45"/>
      <c r="R279" s="45"/>
      <c r="S279" s="45"/>
      <c r="T279" s="45"/>
      <c r="U279" s="45"/>
      <c r="V279" s="45"/>
      <c r="W279" s="45"/>
      <c r="X279" s="45"/>
      <c r="Y279" s="45"/>
      <c r="Z279" s="45"/>
      <c r="AA279" s="45"/>
    </row>
    <row r="280" spans="1:13" s="45" customFormat="1" ht="31.5" customHeight="1">
      <c r="A280" s="121" t="s">
        <v>184</v>
      </c>
      <c r="B280" s="29" t="s">
        <v>67</v>
      </c>
      <c r="C280" s="29" t="s">
        <v>63</v>
      </c>
      <c r="D280" s="26" t="s">
        <v>182</v>
      </c>
      <c r="E280" s="26"/>
      <c r="F280" s="146">
        <f>F281+F283+F285</f>
        <v>13793820</v>
      </c>
      <c r="G280" s="146">
        <f>G281+G283+G285</f>
        <v>1552670</v>
      </c>
      <c r="H280" s="27">
        <f>244.4+538.1</f>
        <v>782.5</v>
      </c>
      <c r="I280" s="27">
        <f>H280</f>
        <v>782.5</v>
      </c>
      <c r="J280" s="27">
        <f>244.4+571.1</f>
        <v>815.5</v>
      </c>
      <c r="K280" s="55">
        <f>J280</f>
        <v>815.5</v>
      </c>
      <c r="L280" s="62"/>
      <c r="M280" s="97"/>
    </row>
    <row r="281" spans="1:13" s="45" customFormat="1" ht="63" customHeight="1">
      <c r="A281" s="122" t="s">
        <v>222</v>
      </c>
      <c r="B281" s="29" t="s">
        <v>67</v>
      </c>
      <c r="C281" s="29" t="s">
        <v>63</v>
      </c>
      <c r="D281" s="26" t="s">
        <v>3</v>
      </c>
      <c r="E281" s="26"/>
      <c r="F281" s="146">
        <f>F282</f>
        <v>12241150</v>
      </c>
      <c r="G281" s="146">
        <f>G282</f>
        <v>0</v>
      </c>
      <c r="H281" s="27">
        <f aca="true" t="shared" si="53" ref="H281:L283">H282</f>
        <v>61703</v>
      </c>
      <c r="I281" s="27">
        <f t="shared" si="53"/>
        <v>61703</v>
      </c>
      <c r="J281" s="27">
        <f t="shared" si="53"/>
        <v>63992.2</v>
      </c>
      <c r="K281" s="27">
        <f t="shared" si="53"/>
        <v>63992.2</v>
      </c>
      <c r="L281" s="73">
        <f t="shared" si="53"/>
        <v>0</v>
      </c>
      <c r="M281" s="97"/>
    </row>
    <row r="282" spans="1:13" s="45" customFormat="1" ht="31.5" customHeight="1">
      <c r="A282" s="122" t="s">
        <v>224</v>
      </c>
      <c r="B282" s="29" t="s">
        <v>67</v>
      </c>
      <c r="C282" s="29" t="s">
        <v>63</v>
      </c>
      <c r="D282" s="26" t="s">
        <v>3</v>
      </c>
      <c r="E282" s="26">
        <v>600</v>
      </c>
      <c r="F282" s="146">
        <v>12241150</v>
      </c>
      <c r="G282" s="146">
        <v>0</v>
      </c>
      <c r="H282" s="27">
        <f t="shared" si="53"/>
        <v>61703</v>
      </c>
      <c r="I282" s="27">
        <f t="shared" si="53"/>
        <v>61703</v>
      </c>
      <c r="J282" s="27">
        <f t="shared" si="53"/>
        <v>63992.2</v>
      </c>
      <c r="K282" s="27">
        <f t="shared" si="53"/>
        <v>63992.2</v>
      </c>
      <c r="L282" s="73">
        <f t="shared" si="53"/>
        <v>0</v>
      </c>
      <c r="M282" s="97"/>
    </row>
    <row r="283" spans="1:13" s="45" customFormat="1" ht="31.5" customHeight="1">
      <c r="A283" s="122" t="s">
        <v>169</v>
      </c>
      <c r="B283" s="29" t="s">
        <v>67</v>
      </c>
      <c r="C283" s="29" t="s">
        <v>63</v>
      </c>
      <c r="D283" s="26" t="s">
        <v>183</v>
      </c>
      <c r="E283" s="26"/>
      <c r="F283" s="146">
        <f>F284</f>
        <v>0</v>
      </c>
      <c r="G283" s="146">
        <f>G284</f>
        <v>0</v>
      </c>
      <c r="H283" s="27">
        <f t="shared" si="53"/>
        <v>61703</v>
      </c>
      <c r="I283" s="27">
        <f t="shared" si="53"/>
        <v>61703</v>
      </c>
      <c r="J283" s="27">
        <f t="shared" si="53"/>
        <v>63992.2</v>
      </c>
      <c r="K283" s="27">
        <f t="shared" si="53"/>
        <v>63992.2</v>
      </c>
      <c r="L283" s="73">
        <f t="shared" si="53"/>
        <v>0</v>
      </c>
      <c r="M283" s="97"/>
    </row>
    <row r="284" spans="1:27" s="21" customFormat="1" ht="31.5" customHeight="1">
      <c r="A284" s="122" t="s">
        <v>224</v>
      </c>
      <c r="B284" s="29" t="s">
        <v>67</v>
      </c>
      <c r="C284" s="29" t="s">
        <v>63</v>
      </c>
      <c r="D284" s="26" t="s">
        <v>183</v>
      </c>
      <c r="E284" s="23" t="s">
        <v>105</v>
      </c>
      <c r="F284" s="146">
        <f>23000-23000</f>
        <v>0</v>
      </c>
      <c r="G284" s="146">
        <v>0</v>
      </c>
      <c r="H284" s="27">
        <v>61703</v>
      </c>
      <c r="I284" s="27">
        <v>61703</v>
      </c>
      <c r="J284" s="27">
        <v>63992.2</v>
      </c>
      <c r="K284" s="55">
        <v>63992.2</v>
      </c>
      <c r="L284" s="62"/>
      <c r="M284" s="97"/>
      <c r="N284" s="45"/>
      <c r="O284" s="45"/>
      <c r="P284" s="45"/>
      <c r="Q284" s="45"/>
      <c r="R284" s="45"/>
      <c r="S284" s="45"/>
      <c r="T284" s="45"/>
      <c r="U284" s="45"/>
      <c r="V284" s="45"/>
      <c r="W284" s="45"/>
      <c r="X284" s="45"/>
      <c r="Y284" s="45"/>
      <c r="Z284" s="45"/>
      <c r="AA284" s="45"/>
    </row>
    <row r="285" spans="1:27" s="21" customFormat="1" ht="63" customHeight="1">
      <c r="A285" s="122" t="s">
        <v>293</v>
      </c>
      <c r="B285" s="29" t="s">
        <v>67</v>
      </c>
      <c r="C285" s="29" t="s">
        <v>63</v>
      </c>
      <c r="D285" s="26" t="s">
        <v>26</v>
      </c>
      <c r="E285" s="23"/>
      <c r="F285" s="146">
        <f>F286</f>
        <v>1552670</v>
      </c>
      <c r="G285" s="146">
        <f>G286</f>
        <v>1552670</v>
      </c>
      <c r="H285" s="27"/>
      <c r="I285" s="27"/>
      <c r="J285" s="27"/>
      <c r="K285" s="55"/>
      <c r="L285" s="62"/>
      <c r="M285" s="97"/>
      <c r="N285" s="45"/>
      <c r="O285" s="45"/>
      <c r="P285" s="45"/>
      <c r="Q285" s="45"/>
      <c r="R285" s="45"/>
      <c r="S285" s="45"/>
      <c r="T285" s="45"/>
      <c r="U285" s="45"/>
      <c r="V285" s="45"/>
      <c r="W285" s="45"/>
      <c r="X285" s="45"/>
      <c r="Y285" s="45"/>
      <c r="Z285" s="45"/>
      <c r="AA285" s="45"/>
    </row>
    <row r="286" spans="1:27" s="21" customFormat="1" ht="31.5" customHeight="1">
      <c r="A286" s="122" t="s">
        <v>224</v>
      </c>
      <c r="B286" s="29" t="s">
        <v>67</v>
      </c>
      <c r="C286" s="29" t="s">
        <v>63</v>
      </c>
      <c r="D286" s="26" t="s">
        <v>26</v>
      </c>
      <c r="E286" s="23" t="s">
        <v>105</v>
      </c>
      <c r="F286" s="146">
        <v>1552670</v>
      </c>
      <c r="G286" s="146">
        <v>1552670</v>
      </c>
      <c r="H286" s="27"/>
      <c r="I286" s="27"/>
      <c r="J286" s="27"/>
      <c r="K286" s="55"/>
      <c r="L286" s="62"/>
      <c r="M286" s="97"/>
      <c r="N286" s="45"/>
      <c r="O286" s="45"/>
      <c r="P286" s="45"/>
      <c r="Q286" s="45"/>
      <c r="R286" s="45"/>
      <c r="S286" s="45"/>
      <c r="T286" s="45"/>
      <c r="U286" s="45"/>
      <c r="V286" s="45"/>
      <c r="W286" s="45"/>
      <c r="X286" s="45"/>
      <c r="Y286" s="45"/>
      <c r="Z286" s="45"/>
      <c r="AA286" s="45"/>
    </row>
    <row r="287" spans="1:27" s="17" customFormat="1" ht="20.25" customHeight="1">
      <c r="A287" s="138" t="s">
        <v>125</v>
      </c>
      <c r="B287" s="129" t="s">
        <v>67</v>
      </c>
      <c r="C287" s="129" t="s">
        <v>67</v>
      </c>
      <c r="D287" s="129"/>
      <c r="E287" s="129"/>
      <c r="F287" s="145">
        <f aca="true" t="shared" si="54" ref="F287:K287">F288</f>
        <v>952200</v>
      </c>
      <c r="G287" s="145">
        <f t="shared" si="54"/>
        <v>248600</v>
      </c>
      <c r="H287" s="27">
        <f t="shared" si="54"/>
        <v>58.5</v>
      </c>
      <c r="I287" s="27">
        <f t="shared" si="54"/>
        <v>0</v>
      </c>
      <c r="J287" s="27">
        <f t="shared" si="54"/>
        <v>58.5</v>
      </c>
      <c r="K287" s="27">
        <f t="shared" si="54"/>
        <v>0</v>
      </c>
      <c r="L287" s="62"/>
      <c r="M287" s="97"/>
      <c r="N287" s="45"/>
      <c r="O287" s="45"/>
      <c r="P287" s="45"/>
      <c r="Q287" s="45"/>
      <c r="R287" s="45"/>
      <c r="S287" s="45"/>
      <c r="T287" s="45"/>
      <c r="U287" s="45"/>
      <c r="V287" s="45"/>
      <c r="W287" s="45"/>
      <c r="X287" s="45"/>
      <c r="Y287" s="45"/>
      <c r="Z287" s="45"/>
      <c r="AA287" s="45"/>
    </row>
    <row r="288" spans="1:27" s="17" customFormat="1" ht="31.5" customHeight="1">
      <c r="A288" s="124" t="s">
        <v>137</v>
      </c>
      <c r="B288" s="51" t="s">
        <v>67</v>
      </c>
      <c r="C288" s="51" t="s">
        <v>67</v>
      </c>
      <c r="D288" s="51" t="s">
        <v>136</v>
      </c>
      <c r="E288" s="51"/>
      <c r="F288" s="146">
        <f>F289+F292</f>
        <v>952200</v>
      </c>
      <c r="G288" s="146">
        <f>G289+G292</f>
        <v>248600</v>
      </c>
      <c r="H288" s="27">
        <v>58.5</v>
      </c>
      <c r="I288" s="27"/>
      <c r="J288" s="27">
        <v>58.5</v>
      </c>
      <c r="K288" s="55"/>
      <c r="L288" s="62"/>
      <c r="M288" s="97"/>
      <c r="N288" s="45"/>
      <c r="O288" s="45"/>
      <c r="P288" s="45"/>
      <c r="Q288" s="45"/>
      <c r="R288" s="45"/>
      <c r="S288" s="45"/>
      <c r="T288" s="45"/>
      <c r="U288" s="45"/>
      <c r="V288" s="45"/>
      <c r="W288" s="45"/>
      <c r="X288" s="45"/>
      <c r="Y288" s="45"/>
      <c r="Z288" s="45"/>
      <c r="AA288" s="45"/>
    </row>
    <row r="289" spans="1:27" s="17" customFormat="1" ht="20.25" customHeight="1">
      <c r="A289" s="121" t="s">
        <v>6</v>
      </c>
      <c r="B289" s="51" t="s">
        <v>67</v>
      </c>
      <c r="C289" s="51" t="s">
        <v>67</v>
      </c>
      <c r="D289" s="51" t="s">
        <v>4</v>
      </c>
      <c r="E289" s="51"/>
      <c r="F289" s="146">
        <f>F290</f>
        <v>150000</v>
      </c>
      <c r="G289" s="146">
        <f>G290</f>
        <v>0</v>
      </c>
      <c r="H289" s="76">
        <f aca="true" t="shared" si="55" ref="H289:K291">H290</f>
        <v>75</v>
      </c>
      <c r="I289" s="76">
        <f t="shared" si="55"/>
        <v>0</v>
      </c>
      <c r="J289" s="76">
        <f t="shared" si="55"/>
        <v>75</v>
      </c>
      <c r="K289" s="76">
        <f t="shared" si="55"/>
        <v>0</v>
      </c>
      <c r="L289" s="62"/>
      <c r="M289" s="97"/>
      <c r="N289" s="45"/>
      <c r="O289" s="45"/>
      <c r="P289" s="45"/>
      <c r="Q289" s="45"/>
      <c r="R289" s="45"/>
      <c r="S289" s="45"/>
      <c r="T289" s="45"/>
      <c r="U289" s="45"/>
      <c r="V289" s="45"/>
      <c r="W289" s="45"/>
      <c r="X289" s="45"/>
      <c r="Y289" s="45"/>
      <c r="Z289" s="45"/>
      <c r="AA289" s="45"/>
    </row>
    <row r="290" spans="1:27" s="17" customFormat="1" ht="31.5" customHeight="1">
      <c r="A290" s="122" t="s">
        <v>160</v>
      </c>
      <c r="B290" s="51" t="s">
        <v>67</v>
      </c>
      <c r="C290" s="51" t="s">
        <v>67</v>
      </c>
      <c r="D290" s="51" t="s">
        <v>5</v>
      </c>
      <c r="E290" s="51"/>
      <c r="F290" s="146">
        <f>F291</f>
        <v>150000</v>
      </c>
      <c r="G290" s="146">
        <f>G291</f>
        <v>0</v>
      </c>
      <c r="H290" s="76">
        <f t="shared" si="55"/>
        <v>75</v>
      </c>
      <c r="I290" s="76">
        <f t="shared" si="55"/>
        <v>0</v>
      </c>
      <c r="J290" s="76">
        <f t="shared" si="55"/>
        <v>75</v>
      </c>
      <c r="K290" s="76">
        <f t="shared" si="55"/>
        <v>0</v>
      </c>
      <c r="L290" s="62"/>
      <c r="M290" s="97"/>
      <c r="N290" s="45"/>
      <c r="O290" s="45"/>
      <c r="P290" s="45"/>
      <c r="Q290" s="45"/>
      <c r="R290" s="45"/>
      <c r="S290" s="45"/>
      <c r="T290" s="45"/>
      <c r="U290" s="45"/>
      <c r="V290" s="45"/>
      <c r="W290" s="45"/>
      <c r="X290" s="45"/>
      <c r="Y290" s="45"/>
      <c r="Z290" s="45"/>
      <c r="AA290" s="45"/>
    </row>
    <row r="291" spans="1:27" s="17" customFormat="1" ht="31.5" customHeight="1">
      <c r="A291" s="122" t="s">
        <v>139</v>
      </c>
      <c r="B291" s="51" t="s">
        <v>67</v>
      </c>
      <c r="C291" s="51" t="s">
        <v>67</v>
      </c>
      <c r="D291" s="51" t="s">
        <v>5</v>
      </c>
      <c r="E291" s="51" t="s">
        <v>104</v>
      </c>
      <c r="F291" s="146">
        <v>150000</v>
      </c>
      <c r="G291" s="146">
        <v>0</v>
      </c>
      <c r="H291" s="76">
        <f t="shared" si="55"/>
        <v>75</v>
      </c>
      <c r="I291" s="76">
        <f t="shared" si="55"/>
        <v>0</v>
      </c>
      <c r="J291" s="76">
        <f t="shared" si="55"/>
        <v>75</v>
      </c>
      <c r="K291" s="76">
        <f t="shared" si="55"/>
        <v>0</v>
      </c>
      <c r="L291" s="62"/>
      <c r="M291" s="97"/>
      <c r="N291" s="45"/>
      <c r="O291" s="45"/>
      <c r="P291" s="45"/>
      <c r="Q291" s="45"/>
      <c r="R291" s="45"/>
      <c r="S291" s="45"/>
      <c r="T291" s="45"/>
      <c r="U291" s="45"/>
      <c r="V291" s="45"/>
      <c r="W291" s="45"/>
      <c r="X291" s="45"/>
      <c r="Y291" s="45"/>
      <c r="Z291" s="45"/>
      <c r="AA291" s="45"/>
    </row>
    <row r="292" spans="1:27" s="17" customFormat="1" ht="31.5" customHeight="1">
      <c r="A292" s="121" t="s">
        <v>10</v>
      </c>
      <c r="B292" s="51" t="s">
        <v>67</v>
      </c>
      <c r="C292" s="51" t="s">
        <v>67</v>
      </c>
      <c r="D292" s="51" t="s">
        <v>7</v>
      </c>
      <c r="E292" s="51"/>
      <c r="F292" s="146">
        <f>F293+F296</f>
        <v>802200</v>
      </c>
      <c r="G292" s="146">
        <f>G293+G296</f>
        <v>248600</v>
      </c>
      <c r="H292" s="27">
        <v>75</v>
      </c>
      <c r="I292" s="27"/>
      <c r="J292" s="27">
        <v>75</v>
      </c>
      <c r="K292" s="55"/>
      <c r="L292" s="62"/>
      <c r="M292" s="97"/>
      <c r="N292" s="45"/>
      <c r="O292" s="45"/>
      <c r="P292" s="45"/>
      <c r="Q292" s="45"/>
      <c r="R292" s="45"/>
      <c r="S292" s="45"/>
      <c r="T292" s="45"/>
      <c r="U292" s="45"/>
      <c r="V292" s="45"/>
      <c r="W292" s="45"/>
      <c r="X292" s="45"/>
      <c r="Y292" s="45"/>
      <c r="Z292" s="45"/>
      <c r="AA292" s="45"/>
    </row>
    <row r="293" spans="1:27" s="16" customFormat="1" ht="31.5" customHeight="1">
      <c r="A293" s="122" t="s">
        <v>9</v>
      </c>
      <c r="B293" s="51" t="s">
        <v>67</v>
      </c>
      <c r="C293" s="51" t="s">
        <v>67</v>
      </c>
      <c r="D293" s="51" t="s">
        <v>8</v>
      </c>
      <c r="E293" s="51"/>
      <c r="F293" s="147">
        <f>F294+F295</f>
        <v>553600</v>
      </c>
      <c r="G293" s="147">
        <f>G294+G295</f>
        <v>0</v>
      </c>
      <c r="H293" s="27" t="e">
        <f>#REF!+#REF!+H294+#REF!</f>
        <v>#REF!</v>
      </c>
      <c r="I293" s="27" t="e">
        <f>#REF!+#REF!+I294+#REF!</f>
        <v>#REF!</v>
      </c>
      <c r="J293" s="27" t="e">
        <f>#REF!+#REF!+J294+#REF!</f>
        <v>#REF!</v>
      </c>
      <c r="K293" s="27" t="e">
        <f>#REF!+#REF!+K294+#REF!</f>
        <v>#REF!</v>
      </c>
      <c r="L293" s="64" t="e">
        <f>#REF!+#REF!</f>
        <v>#REF!</v>
      </c>
      <c r="M293" s="95"/>
      <c r="N293" s="24"/>
      <c r="O293" s="24"/>
      <c r="P293" s="44"/>
      <c r="Q293" s="44"/>
      <c r="R293" s="44"/>
      <c r="S293" s="44"/>
      <c r="T293" s="44"/>
      <c r="U293" s="44"/>
      <c r="V293" s="44"/>
      <c r="W293" s="44"/>
      <c r="X293" s="44"/>
      <c r="Y293" s="44"/>
      <c r="Z293" s="44"/>
      <c r="AA293" s="44"/>
    </row>
    <row r="294" spans="1:27" s="16" customFormat="1" ht="31.5" customHeight="1">
      <c r="A294" s="122" t="s">
        <v>139</v>
      </c>
      <c r="B294" s="51" t="s">
        <v>67</v>
      </c>
      <c r="C294" s="51" t="s">
        <v>67</v>
      </c>
      <c r="D294" s="51" t="s">
        <v>8</v>
      </c>
      <c r="E294" s="51" t="s">
        <v>104</v>
      </c>
      <c r="F294" s="146">
        <f>338200+10000</f>
        <v>348200</v>
      </c>
      <c r="G294" s="146">
        <v>0</v>
      </c>
      <c r="H294" s="27" t="e">
        <f>H296</f>
        <v>#REF!</v>
      </c>
      <c r="I294" s="27" t="e">
        <f>I296</f>
        <v>#REF!</v>
      </c>
      <c r="J294" s="27" t="e">
        <f>J296</f>
        <v>#REF!</v>
      </c>
      <c r="K294" s="27" t="e">
        <f>K296</f>
        <v>#REF!</v>
      </c>
      <c r="L294" s="64"/>
      <c r="M294" s="95"/>
      <c r="N294" s="24"/>
      <c r="O294" s="24"/>
      <c r="P294" s="44"/>
      <c r="Q294" s="44"/>
      <c r="R294" s="44"/>
      <c r="S294" s="44"/>
      <c r="T294" s="44"/>
      <c r="U294" s="44"/>
      <c r="V294" s="44"/>
      <c r="W294" s="44"/>
      <c r="X294" s="44"/>
      <c r="Y294" s="44"/>
      <c r="Z294" s="44"/>
      <c r="AA294" s="44"/>
    </row>
    <row r="295" spans="1:27" s="16" customFormat="1" ht="31.5" customHeight="1">
      <c r="A295" s="122" t="s">
        <v>224</v>
      </c>
      <c r="B295" s="51" t="s">
        <v>67</v>
      </c>
      <c r="C295" s="51" t="s">
        <v>67</v>
      </c>
      <c r="D295" s="51" t="s">
        <v>8</v>
      </c>
      <c r="E295" s="51" t="s">
        <v>105</v>
      </c>
      <c r="F295" s="146">
        <f>215400-10000</f>
        <v>205400</v>
      </c>
      <c r="G295" s="146">
        <v>0</v>
      </c>
      <c r="H295" s="27"/>
      <c r="I295" s="27"/>
      <c r="J295" s="27"/>
      <c r="K295" s="27"/>
      <c r="L295" s="64"/>
      <c r="M295" s="95"/>
      <c r="N295" s="24"/>
      <c r="O295" s="24"/>
      <c r="P295" s="44"/>
      <c r="Q295" s="44"/>
      <c r="R295" s="44"/>
      <c r="S295" s="44"/>
      <c r="T295" s="44"/>
      <c r="U295" s="44"/>
      <c r="V295" s="44"/>
      <c r="W295" s="44"/>
      <c r="X295" s="44"/>
      <c r="Y295" s="44"/>
      <c r="Z295" s="44"/>
      <c r="AA295" s="44"/>
    </row>
    <row r="296" spans="1:27" s="16" customFormat="1" ht="47.25" customHeight="1">
      <c r="A296" s="122" t="s">
        <v>12</v>
      </c>
      <c r="B296" s="26" t="s">
        <v>67</v>
      </c>
      <c r="C296" s="26" t="s">
        <v>67</v>
      </c>
      <c r="D296" s="51" t="s">
        <v>11</v>
      </c>
      <c r="E296" s="23"/>
      <c r="F296" s="147">
        <f aca="true" t="shared" si="56" ref="F296:K296">F297</f>
        <v>248600</v>
      </c>
      <c r="G296" s="147">
        <f t="shared" si="56"/>
        <v>248600</v>
      </c>
      <c r="H296" s="27" t="e">
        <f t="shared" si="56"/>
        <v>#REF!</v>
      </c>
      <c r="I296" s="27" t="e">
        <f t="shared" si="56"/>
        <v>#REF!</v>
      </c>
      <c r="J296" s="27" t="e">
        <f t="shared" si="56"/>
        <v>#REF!</v>
      </c>
      <c r="K296" s="27" t="e">
        <f t="shared" si="56"/>
        <v>#REF!</v>
      </c>
      <c r="L296" s="64"/>
      <c r="M296" s="95"/>
      <c r="N296" s="24"/>
      <c r="O296" s="24"/>
      <c r="P296" s="44"/>
      <c r="Q296" s="44"/>
      <c r="R296" s="44"/>
      <c r="S296" s="44"/>
      <c r="T296" s="44"/>
      <c r="U296" s="44"/>
      <c r="V296" s="44"/>
      <c r="W296" s="44"/>
      <c r="X296" s="44"/>
      <c r="Y296" s="44"/>
      <c r="Z296" s="44"/>
      <c r="AA296" s="44"/>
    </row>
    <row r="297" spans="1:27" s="16" customFormat="1" ht="31.5" customHeight="1">
      <c r="A297" s="122" t="s">
        <v>224</v>
      </c>
      <c r="B297" s="51" t="s">
        <v>67</v>
      </c>
      <c r="C297" s="51" t="s">
        <v>67</v>
      </c>
      <c r="D297" s="51" t="s">
        <v>11</v>
      </c>
      <c r="E297" s="51" t="s">
        <v>105</v>
      </c>
      <c r="F297" s="146">
        <v>248600</v>
      </c>
      <c r="G297" s="146">
        <v>248600</v>
      </c>
      <c r="H297" s="27" t="e">
        <f>#REF!</f>
        <v>#REF!</v>
      </c>
      <c r="I297" s="27" t="e">
        <f>#REF!</f>
        <v>#REF!</v>
      </c>
      <c r="J297" s="27" t="e">
        <f>#REF!</f>
        <v>#REF!</v>
      </c>
      <c r="K297" s="27" t="e">
        <f>#REF!</f>
        <v>#REF!</v>
      </c>
      <c r="L297" s="64"/>
      <c r="M297" s="95"/>
      <c r="N297" s="24"/>
      <c r="O297" s="24"/>
      <c r="P297" s="44"/>
      <c r="Q297" s="44"/>
      <c r="R297" s="44"/>
      <c r="S297" s="44"/>
      <c r="T297" s="44"/>
      <c r="U297" s="44"/>
      <c r="V297" s="44"/>
      <c r="W297" s="44"/>
      <c r="X297" s="44"/>
      <c r="Y297" s="44"/>
      <c r="Z297" s="44"/>
      <c r="AA297" s="44"/>
    </row>
    <row r="298" spans="1:27" s="10" customFormat="1" ht="20.25" customHeight="1">
      <c r="A298" s="134" t="s">
        <v>126</v>
      </c>
      <c r="B298" s="118" t="s">
        <v>67</v>
      </c>
      <c r="C298" s="118" t="s">
        <v>72</v>
      </c>
      <c r="D298" s="117"/>
      <c r="E298" s="117"/>
      <c r="F298" s="149">
        <f>F299+F311+F321+F325</f>
        <v>24514500</v>
      </c>
      <c r="G298" s="149">
        <f>G299+G311+G321+G325</f>
        <v>0</v>
      </c>
      <c r="H298" s="27">
        <f>H299</f>
        <v>14.4</v>
      </c>
      <c r="I298" s="27">
        <f>I299</f>
        <v>14.4</v>
      </c>
      <c r="J298" s="27">
        <f>J299</f>
        <v>0</v>
      </c>
      <c r="K298" s="27">
        <f>K299</f>
        <v>0</v>
      </c>
      <c r="L298" s="50"/>
      <c r="M298" s="96"/>
      <c r="N298" s="43"/>
      <c r="O298" s="43"/>
      <c r="P298" s="43"/>
      <c r="Q298" s="43"/>
      <c r="R298" s="43"/>
      <c r="S298" s="43"/>
      <c r="T298" s="43"/>
      <c r="U298" s="43"/>
      <c r="V298" s="43"/>
      <c r="W298" s="43"/>
      <c r="X298" s="43"/>
      <c r="Y298" s="43"/>
      <c r="Z298" s="43"/>
      <c r="AA298" s="43"/>
    </row>
    <row r="299" spans="1:27" s="10" customFormat="1" ht="31.5" customHeight="1">
      <c r="A299" s="124" t="s">
        <v>137</v>
      </c>
      <c r="B299" s="51" t="s">
        <v>67</v>
      </c>
      <c r="C299" s="51" t="s">
        <v>72</v>
      </c>
      <c r="D299" s="51" t="s">
        <v>136</v>
      </c>
      <c r="E299" s="28"/>
      <c r="F299" s="147">
        <f>F300+F303+F307</f>
        <v>22894500</v>
      </c>
      <c r="G299" s="147">
        <f>G300+G303+G307</f>
        <v>0</v>
      </c>
      <c r="H299" s="77">
        <v>14.4</v>
      </c>
      <c r="I299" s="77">
        <v>14.4</v>
      </c>
      <c r="J299" s="77"/>
      <c r="K299" s="55"/>
      <c r="L299" s="50"/>
      <c r="M299" s="96"/>
      <c r="N299" s="43"/>
      <c r="O299" s="43"/>
      <c r="P299" s="43"/>
      <c r="Q299" s="43"/>
      <c r="R299" s="43"/>
      <c r="S299" s="43"/>
      <c r="T299" s="43"/>
      <c r="U299" s="43"/>
      <c r="V299" s="43"/>
      <c r="W299" s="43"/>
      <c r="X299" s="43"/>
      <c r="Y299" s="43"/>
      <c r="Z299" s="43"/>
      <c r="AA299" s="43"/>
    </row>
    <row r="300" spans="1:27" s="10" customFormat="1" ht="20.25" customHeight="1">
      <c r="A300" s="121" t="s">
        <v>159</v>
      </c>
      <c r="B300" s="51" t="s">
        <v>67</v>
      </c>
      <c r="C300" s="51" t="s">
        <v>72</v>
      </c>
      <c r="D300" s="51" t="s">
        <v>158</v>
      </c>
      <c r="E300" s="28"/>
      <c r="F300" s="147">
        <f>F301</f>
        <v>16163000</v>
      </c>
      <c r="G300" s="147">
        <f>G301</f>
        <v>0</v>
      </c>
      <c r="H300" s="27">
        <f aca="true" t="shared" si="57" ref="H300:K302">H301</f>
        <v>554.1</v>
      </c>
      <c r="I300" s="27">
        <f t="shared" si="57"/>
        <v>554.1</v>
      </c>
      <c r="J300" s="27">
        <f t="shared" si="57"/>
        <v>554.1</v>
      </c>
      <c r="K300" s="27">
        <f t="shared" si="57"/>
        <v>554.1</v>
      </c>
      <c r="L300" s="50"/>
      <c r="M300" s="96"/>
      <c r="N300" s="43"/>
      <c r="O300" s="43"/>
      <c r="P300" s="43"/>
      <c r="Q300" s="43"/>
      <c r="R300" s="43"/>
      <c r="S300" s="43"/>
      <c r="T300" s="43"/>
      <c r="U300" s="43"/>
      <c r="V300" s="43"/>
      <c r="W300" s="43"/>
      <c r="X300" s="43"/>
      <c r="Y300" s="43"/>
      <c r="Z300" s="43"/>
      <c r="AA300" s="43"/>
    </row>
    <row r="301" spans="1:27" s="10" customFormat="1" ht="47.25" customHeight="1">
      <c r="A301" s="122" t="s">
        <v>259</v>
      </c>
      <c r="B301" s="51" t="s">
        <v>67</v>
      </c>
      <c r="C301" s="51" t="s">
        <v>72</v>
      </c>
      <c r="D301" s="51" t="s">
        <v>13</v>
      </c>
      <c r="E301" s="28"/>
      <c r="F301" s="147">
        <f>F302</f>
        <v>16163000</v>
      </c>
      <c r="G301" s="147">
        <f>G302</f>
        <v>0</v>
      </c>
      <c r="H301" s="27">
        <f t="shared" si="57"/>
        <v>554.1</v>
      </c>
      <c r="I301" s="27">
        <f t="shared" si="57"/>
        <v>554.1</v>
      </c>
      <c r="J301" s="27">
        <f t="shared" si="57"/>
        <v>554.1</v>
      </c>
      <c r="K301" s="27">
        <f t="shared" si="57"/>
        <v>554.1</v>
      </c>
      <c r="L301" s="50"/>
      <c r="M301" s="96"/>
      <c r="N301" s="43"/>
      <c r="O301" s="43"/>
      <c r="P301" s="43"/>
      <c r="Q301" s="43"/>
      <c r="R301" s="43"/>
      <c r="S301" s="43"/>
      <c r="T301" s="43"/>
      <c r="U301" s="43"/>
      <c r="V301" s="43"/>
      <c r="W301" s="43"/>
      <c r="X301" s="43"/>
      <c r="Y301" s="43"/>
      <c r="Z301" s="43"/>
      <c r="AA301" s="43"/>
    </row>
    <row r="302" spans="1:27" s="10" customFormat="1" ht="31.5" customHeight="1">
      <c r="A302" s="122" t="s">
        <v>224</v>
      </c>
      <c r="B302" s="51" t="s">
        <v>67</v>
      </c>
      <c r="C302" s="51" t="s">
        <v>72</v>
      </c>
      <c r="D302" s="51" t="s">
        <v>13</v>
      </c>
      <c r="E302" s="51" t="s">
        <v>105</v>
      </c>
      <c r="F302" s="147">
        <v>16163000</v>
      </c>
      <c r="G302" s="147">
        <v>0</v>
      </c>
      <c r="H302" s="27">
        <f t="shared" si="57"/>
        <v>554.1</v>
      </c>
      <c r="I302" s="27">
        <f t="shared" si="57"/>
        <v>554.1</v>
      </c>
      <c r="J302" s="27">
        <f t="shared" si="57"/>
        <v>554.1</v>
      </c>
      <c r="K302" s="27">
        <f t="shared" si="57"/>
        <v>554.1</v>
      </c>
      <c r="L302" s="50"/>
      <c r="M302" s="96"/>
      <c r="N302" s="43"/>
      <c r="O302" s="43"/>
      <c r="P302" s="43"/>
      <c r="Q302" s="43"/>
      <c r="R302" s="43"/>
      <c r="S302" s="43"/>
      <c r="T302" s="43"/>
      <c r="U302" s="43"/>
      <c r="V302" s="43"/>
      <c r="W302" s="43"/>
      <c r="X302" s="43"/>
      <c r="Y302" s="43"/>
      <c r="Z302" s="43"/>
      <c r="AA302" s="43"/>
    </row>
    <row r="303" spans="1:27" s="10" customFormat="1" ht="47.25" customHeight="1">
      <c r="A303" s="121" t="s">
        <v>16</v>
      </c>
      <c r="B303" s="51" t="s">
        <v>67</v>
      </c>
      <c r="C303" s="51" t="s">
        <v>72</v>
      </c>
      <c r="D303" s="51" t="s">
        <v>14</v>
      </c>
      <c r="E303" s="28"/>
      <c r="F303" s="147">
        <f>F304</f>
        <v>75000</v>
      </c>
      <c r="G303" s="147">
        <f>G304</f>
        <v>0</v>
      </c>
      <c r="H303" s="27">
        <v>554.1</v>
      </c>
      <c r="I303" s="27">
        <f>H303</f>
        <v>554.1</v>
      </c>
      <c r="J303" s="27">
        <v>554.1</v>
      </c>
      <c r="K303" s="55">
        <f>J303</f>
        <v>554.1</v>
      </c>
      <c r="L303" s="50"/>
      <c r="M303" s="96"/>
      <c r="N303" s="43"/>
      <c r="O303" s="43"/>
      <c r="P303" s="43"/>
      <c r="Q303" s="43"/>
      <c r="R303" s="43"/>
      <c r="S303" s="43"/>
      <c r="T303" s="43"/>
      <c r="U303" s="43"/>
      <c r="V303" s="43"/>
      <c r="W303" s="43"/>
      <c r="X303" s="43"/>
      <c r="Y303" s="43"/>
      <c r="Z303" s="43"/>
      <c r="AA303" s="43"/>
    </row>
    <row r="304" spans="1:27" s="10" customFormat="1" ht="31.5" customHeight="1">
      <c r="A304" s="122" t="s">
        <v>160</v>
      </c>
      <c r="B304" s="51" t="s">
        <v>67</v>
      </c>
      <c r="C304" s="51" t="s">
        <v>72</v>
      </c>
      <c r="D304" s="51" t="s">
        <v>15</v>
      </c>
      <c r="E304" s="28"/>
      <c r="F304" s="147">
        <f>F305+F306</f>
        <v>75000</v>
      </c>
      <c r="G304" s="147">
        <f>G305+G306</f>
        <v>0</v>
      </c>
      <c r="H304" s="27">
        <f>H305</f>
        <v>1943.9</v>
      </c>
      <c r="I304" s="27">
        <f>I305</f>
        <v>0</v>
      </c>
      <c r="J304" s="27">
        <f>J305</f>
        <v>3275.3</v>
      </c>
      <c r="K304" s="27">
        <f>K305</f>
        <v>0</v>
      </c>
      <c r="L304" s="50"/>
      <c r="M304" s="96"/>
      <c r="N304" s="43"/>
      <c r="O304" s="43"/>
      <c r="P304" s="43"/>
      <c r="Q304" s="43"/>
      <c r="R304" s="43"/>
      <c r="S304" s="43"/>
      <c r="T304" s="43"/>
      <c r="U304" s="43"/>
      <c r="V304" s="43"/>
      <c r="W304" s="43"/>
      <c r="X304" s="43"/>
      <c r="Y304" s="43"/>
      <c r="Z304" s="43"/>
      <c r="AA304" s="43"/>
    </row>
    <row r="305" spans="1:27" s="10" customFormat="1" ht="31.5" customHeight="1">
      <c r="A305" s="122" t="s">
        <v>139</v>
      </c>
      <c r="B305" s="51" t="s">
        <v>67</v>
      </c>
      <c r="C305" s="51" t="s">
        <v>72</v>
      </c>
      <c r="D305" s="51" t="s">
        <v>15</v>
      </c>
      <c r="E305" s="28" t="s">
        <v>104</v>
      </c>
      <c r="F305" s="147">
        <v>66200</v>
      </c>
      <c r="G305" s="146">
        <v>0</v>
      </c>
      <c r="H305" s="27">
        <f>H306+H309</f>
        <v>1943.9</v>
      </c>
      <c r="I305" s="27">
        <f>I306+I309</f>
        <v>0</v>
      </c>
      <c r="J305" s="27">
        <f>J306+J309</f>
        <v>3275.3</v>
      </c>
      <c r="K305" s="27">
        <f>K306+K309</f>
        <v>0</v>
      </c>
      <c r="L305" s="50"/>
      <c r="M305" s="96"/>
      <c r="N305" s="43"/>
      <c r="O305" s="43"/>
      <c r="P305" s="43"/>
      <c r="Q305" s="43"/>
      <c r="R305" s="43"/>
      <c r="S305" s="43"/>
      <c r="T305" s="43"/>
      <c r="U305" s="43"/>
      <c r="V305" s="43"/>
      <c r="W305" s="43"/>
      <c r="X305" s="43"/>
      <c r="Y305" s="43"/>
      <c r="Z305" s="43"/>
      <c r="AA305" s="43"/>
    </row>
    <row r="306" spans="1:27" s="10" customFormat="1" ht="31.5" customHeight="1">
      <c r="A306" s="122" t="s">
        <v>224</v>
      </c>
      <c r="B306" s="51" t="s">
        <v>67</v>
      </c>
      <c r="C306" s="51" t="s">
        <v>72</v>
      </c>
      <c r="D306" s="51" t="s">
        <v>15</v>
      </c>
      <c r="E306" s="51" t="s">
        <v>105</v>
      </c>
      <c r="F306" s="147">
        <v>8800</v>
      </c>
      <c r="G306" s="147">
        <v>0</v>
      </c>
      <c r="H306" s="27">
        <f aca="true" t="shared" si="58" ref="H306:K307">H307</f>
        <v>300</v>
      </c>
      <c r="I306" s="27">
        <f t="shared" si="58"/>
        <v>0</v>
      </c>
      <c r="J306" s="27">
        <f t="shared" si="58"/>
        <v>300</v>
      </c>
      <c r="K306" s="27">
        <f t="shared" si="58"/>
        <v>0</v>
      </c>
      <c r="L306" s="50"/>
      <c r="M306" s="96"/>
      <c r="N306" s="43"/>
      <c r="O306" s="43"/>
      <c r="P306" s="43"/>
      <c r="Q306" s="43"/>
      <c r="R306" s="43"/>
      <c r="S306" s="43"/>
      <c r="T306" s="43"/>
      <c r="U306" s="43"/>
      <c r="V306" s="43"/>
      <c r="W306" s="43"/>
      <c r="X306" s="43"/>
      <c r="Y306" s="43"/>
      <c r="Z306" s="43"/>
      <c r="AA306" s="43"/>
    </row>
    <row r="307" spans="1:27" s="10" customFormat="1" ht="47.25" customHeight="1">
      <c r="A307" s="121" t="s">
        <v>342</v>
      </c>
      <c r="B307" s="51" t="s">
        <v>67</v>
      </c>
      <c r="C307" s="51" t="s">
        <v>72</v>
      </c>
      <c r="D307" s="51" t="s">
        <v>18</v>
      </c>
      <c r="E307" s="28"/>
      <c r="F307" s="147">
        <f>F308</f>
        <v>6656500</v>
      </c>
      <c r="G307" s="147">
        <f>G308</f>
        <v>0</v>
      </c>
      <c r="H307" s="27">
        <f t="shared" si="58"/>
        <v>300</v>
      </c>
      <c r="I307" s="27">
        <f t="shared" si="58"/>
        <v>0</v>
      </c>
      <c r="J307" s="27">
        <f t="shared" si="58"/>
        <v>300</v>
      </c>
      <c r="K307" s="27">
        <f t="shared" si="58"/>
        <v>0</v>
      </c>
      <c r="L307" s="50"/>
      <c r="M307" s="96"/>
      <c r="N307" s="43"/>
      <c r="O307" s="43"/>
      <c r="P307" s="43"/>
      <c r="Q307" s="43"/>
      <c r="R307" s="43"/>
      <c r="S307" s="43"/>
      <c r="T307" s="43"/>
      <c r="U307" s="43"/>
      <c r="V307" s="43"/>
      <c r="W307" s="43"/>
      <c r="X307" s="43"/>
      <c r="Y307" s="43"/>
      <c r="Z307" s="43"/>
      <c r="AA307" s="43"/>
    </row>
    <row r="308" spans="1:27" s="10" customFormat="1" ht="63" customHeight="1">
      <c r="A308" s="122" t="s">
        <v>222</v>
      </c>
      <c r="B308" s="51" t="s">
        <v>67</v>
      </c>
      <c r="C308" s="51" t="s">
        <v>72</v>
      </c>
      <c r="D308" s="51" t="s">
        <v>17</v>
      </c>
      <c r="E308" s="28"/>
      <c r="F308" s="147">
        <f>F309+F310</f>
        <v>6656500</v>
      </c>
      <c r="G308" s="147">
        <f>G309+G310</f>
        <v>0</v>
      </c>
      <c r="H308" s="27">
        <v>300</v>
      </c>
      <c r="I308" s="27"/>
      <c r="J308" s="27">
        <v>300</v>
      </c>
      <c r="K308" s="55"/>
      <c r="L308" s="50"/>
      <c r="M308" s="96"/>
      <c r="N308" s="43"/>
      <c r="O308" s="43"/>
      <c r="P308" s="43"/>
      <c r="Q308" s="43"/>
      <c r="R308" s="43"/>
      <c r="S308" s="43"/>
      <c r="T308" s="43"/>
      <c r="U308" s="43"/>
      <c r="V308" s="43"/>
      <c r="W308" s="43"/>
      <c r="X308" s="43"/>
      <c r="Y308" s="43"/>
      <c r="Z308" s="43"/>
      <c r="AA308" s="43"/>
    </row>
    <row r="309" spans="1:27" s="10" customFormat="1" ht="63.75" customHeight="1">
      <c r="A309" s="120" t="s">
        <v>106</v>
      </c>
      <c r="B309" s="51" t="s">
        <v>67</v>
      </c>
      <c r="C309" s="51" t="s">
        <v>72</v>
      </c>
      <c r="D309" s="51" t="s">
        <v>17</v>
      </c>
      <c r="E309" s="28" t="s">
        <v>102</v>
      </c>
      <c r="F309" s="147">
        <v>5914300</v>
      </c>
      <c r="G309" s="147">
        <v>0</v>
      </c>
      <c r="H309" s="27">
        <f>H310</f>
        <v>1643.9</v>
      </c>
      <c r="I309" s="27">
        <f>I310</f>
        <v>0</v>
      </c>
      <c r="J309" s="27">
        <f>J310</f>
        <v>2975.3</v>
      </c>
      <c r="K309" s="27">
        <f>K310</f>
        <v>0</v>
      </c>
      <c r="L309" s="50"/>
      <c r="M309" s="96"/>
      <c r="N309" s="43"/>
      <c r="O309" s="43"/>
      <c r="P309" s="43"/>
      <c r="Q309" s="43"/>
      <c r="R309" s="43"/>
      <c r="S309" s="43"/>
      <c r="T309" s="43"/>
      <c r="U309" s="43"/>
      <c r="V309" s="43"/>
      <c r="W309" s="43"/>
      <c r="X309" s="43"/>
      <c r="Y309" s="43"/>
      <c r="Z309" s="43"/>
      <c r="AA309" s="43"/>
    </row>
    <row r="310" spans="1:27" s="10" customFormat="1" ht="31.5" customHeight="1">
      <c r="A310" s="122" t="s">
        <v>139</v>
      </c>
      <c r="B310" s="51" t="s">
        <v>67</v>
      </c>
      <c r="C310" s="51" t="s">
        <v>72</v>
      </c>
      <c r="D310" s="51" t="s">
        <v>17</v>
      </c>
      <c r="E310" s="28" t="s">
        <v>104</v>
      </c>
      <c r="F310" s="147">
        <v>742200</v>
      </c>
      <c r="G310" s="147">
        <v>0</v>
      </c>
      <c r="H310" s="27">
        <f>H311+H316</f>
        <v>1643.9</v>
      </c>
      <c r="I310" s="27">
        <f>I311+I316</f>
        <v>0</v>
      </c>
      <c r="J310" s="27">
        <f>J311+J316</f>
        <v>2975.3</v>
      </c>
      <c r="K310" s="27">
        <f>K311+K316</f>
        <v>0</v>
      </c>
      <c r="L310" s="50"/>
      <c r="M310" s="96"/>
      <c r="N310" s="43"/>
      <c r="O310" s="43"/>
      <c r="P310" s="43"/>
      <c r="Q310" s="43"/>
      <c r="R310" s="43"/>
      <c r="S310" s="43"/>
      <c r="T310" s="43"/>
      <c r="U310" s="43"/>
      <c r="V310" s="43"/>
      <c r="W310" s="43"/>
      <c r="X310" s="43"/>
      <c r="Y310" s="43"/>
      <c r="Z310" s="43"/>
      <c r="AA310" s="43"/>
    </row>
    <row r="311" spans="1:27" s="10" customFormat="1" ht="31.5" customHeight="1">
      <c r="A311" s="121" t="s">
        <v>180</v>
      </c>
      <c r="B311" s="51" t="s">
        <v>67</v>
      </c>
      <c r="C311" s="51" t="s">
        <v>72</v>
      </c>
      <c r="D311" s="51" t="s">
        <v>175</v>
      </c>
      <c r="E311" s="28"/>
      <c r="F311" s="147">
        <f>F312</f>
        <v>800000</v>
      </c>
      <c r="G311" s="147">
        <f>G312</f>
        <v>0</v>
      </c>
      <c r="H311" s="27">
        <v>1643.9</v>
      </c>
      <c r="I311" s="27"/>
      <c r="J311" s="27">
        <v>2975.3</v>
      </c>
      <c r="K311" s="55"/>
      <c r="L311" s="50"/>
      <c r="M311" s="96"/>
      <c r="N311" s="43"/>
      <c r="O311" s="43"/>
      <c r="P311" s="43"/>
      <c r="Q311" s="43"/>
      <c r="R311" s="43"/>
      <c r="S311" s="43"/>
      <c r="T311" s="43"/>
      <c r="U311" s="43"/>
      <c r="V311" s="43"/>
      <c r="W311" s="43"/>
      <c r="X311" s="43"/>
      <c r="Y311" s="43"/>
      <c r="Z311" s="43"/>
      <c r="AA311" s="43"/>
    </row>
    <row r="312" spans="1:27" s="10" customFormat="1" ht="31.5" customHeight="1">
      <c r="A312" s="121" t="s">
        <v>179</v>
      </c>
      <c r="B312" s="51" t="s">
        <v>67</v>
      </c>
      <c r="C312" s="51" t="s">
        <v>72</v>
      </c>
      <c r="D312" s="51" t="s">
        <v>176</v>
      </c>
      <c r="E312" s="28"/>
      <c r="F312" s="147">
        <f>F313+F315+F317+F319</f>
        <v>800000</v>
      </c>
      <c r="G312" s="147">
        <f>G313+G315+G317+G319</f>
        <v>0</v>
      </c>
      <c r="H312" s="27"/>
      <c r="I312" s="27"/>
      <c r="J312" s="27"/>
      <c r="K312" s="55"/>
      <c r="L312" s="50"/>
      <c r="M312" s="96"/>
      <c r="N312" s="43"/>
      <c r="O312" s="43"/>
      <c r="P312" s="43"/>
      <c r="Q312" s="43"/>
      <c r="R312" s="43"/>
      <c r="S312" s="43"/>
      <c r="T312" s="43"/>
      <c r="U312" s="43"/>
      <c r="V312" s="43"/>
      <c r="W312" s="43"/>
      <c r="X312" s="43"/>
      <c r="Y312" s="43"/>
      <c r="Z312" s="43"/>
      <c r="AA312" s="43"/>
    </row>
    <row r="313" spans="1:27" s="10" customFormat="1" ht="47.25" customHeight="1">
      <c r="A313" s="122" t="s">
        <v>259</v>
      </c>
      <c r="B313" s="51" t="s">
        <v>67</v>
      </c>
      <c r="C313" s="51" t="s">
        <v>72</v>
      </c>
      <c r="D313" s="51" t="s">
        <v>19</v>
      </c>
      <c r="E313" s="51"/>
      <c r="F313" s="147">
        <f aca="true" t="shared" si="59" ref="F313:K313">F314</f>
        <v>600000</v>
      </c>
      <c r="G313" s="147">
        <f t="shared" si="59"/>
        <v>0</v>
      </c>
      <c r="H313" s="27" t="e">
        <f t="shared" si="59"/>
        <v>#REF!</v>
      </c>
      <c r="I313" s="27" t="e">
        <f t="shared" si="59"/>
        <v>#REF!</v>
      </c>
      <c r="J313" s="27" t="e">
        <f t="shared" si="59"/>
        <v>#REF!</v>
      </c>
      <c r="K313" s="27" t="e">
        <f t="shared" si="59"/>
        <v>#REF!</v>
      </c>
      <c r="L313" s="50"/>
      <c r="M313" s="96"/>
      <c r="N313" s="43"/>
      <c r="O313" s="43"/>
      <c r="P313" s="43"/>
      <c r="Q313" s="43"/>
      <c r="R313" s="43"/>
      <c r="S313" s="43"/>
      <c r="T313" s="43"/>
      <c r="U313" s="43"/>
      <c r="V313" s="43"/>
      <c r="W313" s="43"/>
      <c r="X313" s="43"/>
      <c r="Y313" s="43"/>
      <c r="Z313" s="43"/>
      <c r="AA313" s="43"/>
    </row>
    <row r="314" spans="1:27" s="10" customFormat="1" ht="31.5" customHeight="1">
      <c r="A314" s="122" t="s">
        <v>224</v>
      </c>
      <c r="B314" s="51" t="s">
        <v>67</v>
      </c>
      <c r="C314" s="51" t="s">
        <v>72</v>
      </c>
      <c r="D314" s="51" t="s">
        <v>19</v>
      </c>
      <c r="E314" s="28" t="s">
        <v>105</v>
      </c>
      <c r="F314" s="147">
        <v>600000</v>
      </c>
      <c r="G314" s="147">
        <v>0</v>
      </c>
      <c r="H314" s="27" t="e">
        <f>#REF!</f>
        <v>#REF!</v>
      </c>
      <c r="I314" s="27" t="e">
        <f>#REF!</f>
        <v>#REF!</v>
      </c>
      <c r="J314" s="27" t="e">
        <f>#REF!</f>
        <v>#REF!</v>
      </c>
      <c r="K314" s="27" t="e">
        <f>#REF!</f>
        <v>#REF!</v>
      </c>
      <c r="L314" s="50"/>
      <c r="M314" s="96"/>
      <c r="N314" s="43"/>
      <c r="O314" s="43"/>
      <c r="P314" s="43"/>
      <c r="Q314" s="43"/>
      <c r="R314" s="43"/>
      <c r="S314" s="43"/>
      <c r="T314" s="43"/>
      <c r="U314" s="43"/>
      <c r="V314" s="43"/>
      <c r="W314" s="43"/>
      <c r="X314" s="43"/>
      <c r="Y314" s="43"/>
      <c r="Z314" s="43"/>
      <c r="AA314" s="43"/>
    </row>
    <row r="315" spans="1:27" s="10" customFormat="1" ht="47.25" customHeight="1">
      <c r="A315" s="122" t="s">
        <v>225</v>
      </c>
      <c r="B315" s="51" t="s">
        <v>67</v>
      </c>
      <c r="C315" s="51" t="s">
        <v>72</v>
      </c>
      <c r="D315" s="51" t="s">
        <v>20</v>
      </c>
      <c r="E315" s="28"/>
      <c r="F315" s="147">
        <f aca="true" t="shared" si="60" ref="F315:K315">F316</f>
        <v>100000</v>
      </c>
      <c r="G315" s="147">
        <f t="shared" si="60"/>
        <v>0</v>
      </c>
      <c r="H315" s="27">
        <f t="shared" si="60"/>
        <v>0</v>
      </c>
      <c r="I315" s="27">
        <f t="shared" si="60"/>
        <v>0</v>
      </c>
      <c r="J315" s="27">
        <f t="shared" si="60"/>
        <v>0</v>
      </c>
      <c r="K315" s="27">
        <f t="shared" si="60"/>
        <v>0</v>
      </c>
      <c r="L315" s="50"/>
      <c r="M315" s="96"/>
      <c r="N315" s="43"/>
      <c r="O315" s="43"/>
      <c r="P315" s="43"/>
      <c r="Q315" s="43"/>
      <c r="R315" s="43"/>
      <c r="S315" s="43"/>
      <c r="T315" s="43"/>
      <c r="U315" s="43"/>
      <c r="V315" s="43"/>
      <c r="W315" s="43"/>
      <c r="X315" s="43"/>
      <c r="Y315" s="43"/>
      <c r="Z315" s="43"/>
      <c r="AA315" s="43"/>
    </row>
    <row r="316" spans="1:27" s="10" customFormat="1" ht="31.5" customHeight="1">
      <c r="A316" s="122" t="s">
        <v>224</v>
      </c>
      <c r="B316" s="51" t="s">
        <v>67</v>
      </c>
      <c r="C316" s="51" t="s">
        <v>72</v>
      </c>
      <c r="D316" s="51" t="s">
        <v>20</v>
      </c>
      <c r="E316" s="28" t="s">
        <v>105</v>
      </c>
      <c r="F316" s="147">
        <v>100000</v>
      </c>
      <c r="G316" s="147">
        <v>0</v>
      </c>
      <c r="H316" s="27"/>
      <c r="I316" s="27"/>
      <c r="J316" s="27"/>
      <c r="K316" s="55"/>
      <c r="L316" s="50"/>
      <c r="M316" s="96"/>
      <c r="N316" s="43"/>
      <c r="O316" s="43"/>
      <c r="P316" s="43"/>
      <c r="Q316" s="43"/>
      <c r="R316" s="43"/>
      <c r="S316" s="43"/>
      <c r="T316" s="43"/>
      <c r="U316" s="43"/>
      <c r="V316" s="43"/>
      <c r="W316" s="43"/>
      <c r="X316" s="43"/>
      <c r="Y316" s="43"/>
      <c r="Z316" s="43"/>
      <c r="AA316" s="43"/>
    </row>
    <row r="317" spans="1:27" s="10" customFormat="1" ht="20.25" customHeight="1">
      <c r="A317" s="122" t="s">
        <v>331</v>
      </c>
      <c r="B317" s="51" t="s">
        <v>67</v>
      </c>
      <c r="C317" s="51" t="s">
        <v>72</v>
      </c>
      <c r="D317" s="51" t="s">
        <v>330</v>
      </c>
      <c r="E317" s="28"/>
      <c r="F317" s="147">
        <f>F318</f>
        <v>100000</v>
      </c>
      <c r="G317" s="147">
        <f>G318</f>
        <v>0</v>
      </c>
      <c r="H317" s="27"/>
      <c r="I317" s="27"/>
      <c r="J317" s="27"/>
      <c r="K317" s="55"/>
      <c r="L317" s="50"/>
      <c r="M317" s="96"/>
      <c r="N317" s="43"/>
      <c r="O317" s="43"/>
      <c r="P317" s="43"/>
      <c r="Q317" s="43"/>
      <c r="R317" s="43"/>
      <c r="S317" s="43"/>
      <c r="T317" s="43"/>
      <c r="U317" s="43"/>
      <c r="V317" s="43"/>
      <c r="W317" s="43"/>
      <c r="X317" s="43"/>
      <c r="Y317" s="43"/>
      <c r="Z317" s="43"/>
      <c r="AA317" s="43"/>
    </row>
    <row r="318" spans="1:27" s="10" customFormat="1" ht="31.5" customHeight="1">
      <c r="A318" s="122" t="s">
        <v>224</v>
      </c>
      <c r="B318" s="51" t="s">
        <v>67</v>
      </c>
      <c r="C318" s="51" t="s">
        <v>72</v>
      </c>
      <c r="D318" s="51" t="s">
        <v>330</v>
      </c>
      <c r="E318" s="28" t="s">
        <v>105</v>
      </c>
      <c r="F318" s="147">
        <v>100000</v>
      </c>
      <c r="G318" s="147">
        <v>0</v>
      </c>
      <c r="H318" s="27"/>
      <c r="I318" s="27"/>
      <c r="J318" s="27"/>
      <c r="K318" s="55"/>
      <c r="L318" s="50"/>
      <c r="M318" s="96"/>
      <c r="N318" s="43"/>
      <c r="O318" s="43"/>
      <c r="P318" s="43"/>
      <c r="Q318" s="43"/>
      <c r="R318" s="43"/>
      <c r="S318" s="43"/>
      <c r="T318" s="43"/>
      <c r="U318" s="43"/>
      <c r="V318" s="43"/>
      <c r="W318" s="43"/>
      <c r="X318" s="43"/>
      <c r="Y318" s="43"/>
      <c r="Z318" s="43"/>
      <c r="AA318" s="43"/>
    </row>
    <row r="319" spans="1:27" s="10" customFormat="1" ht="20.25" customHeight="1">
      <c r="A319" s="122" t="s">
        <v>190</v>
      </c>
      <c r="B319" s="51" t="s">
        <v>67</v>
      </c>
      <c r="C319" s="51" t="s">
        <v>72</v>
      </c>
      <c r="D319" s="51" t="s">
        <v>21</v>
      </c>
      <c r="E319" s="28"/>
      <c r="F319" s="147">
        <f>F320</f>
        <v>0</v>
      </c>
      <c r="G319" s="147">
        <f>G320</f>
        <v>0</v>
      </c>
      <c r="H319" s="83" t="e">
        <f>H320+#REF!+#REF!+#REF!</f>
        <v>#REF!</v>
      </c>
      <c r="I319" s="83" t="e">
        <f>I320+#REF!+#REF!+#REF!</f>
        <v>#REF!</v>
      </c>
      <c r="J319" s="83" t="e">
        <f>J320+#REF!+#REF!+#REF!</f>
        <v>#REF!</v>
      </c>
      <c r="K319" s="83" t="e">
        <f>K320+#REF!+#REF!+#REF!</f>
        <v>#REF!</v>
      </c>
      <c r="L319" s="50"/>
      <c r="M319" s="96"/>
      <c r="N319" s="43"/>
      <c r="O319" s="43"/>
      <c r="P319" s="43"/>
      <c r="Q319" s="43"/>
      <c r="R319" s="43"/>
      <c r="S319" s="43"/>
      <c r="T319" s="43"/>
      <c r="U319" s="43"/>
      <c r="V319" s="43"/>
      <c r="W319" s="43"/>
      <c r="X319" s="43"/>
      <c r="Y319" s="43"/>
      <c r="Z319" s="43"/>
      <c r="AA319" s="43"/>
    </row>
    <row r="320" spans="1:27" s="10" customFormat="1" ht="31.5" customHeight="1">
      <c r="A320" s="122" t="s">
        <v>224</v>
      </c>
      <c r="B320" s="51" t="s">
        <v>67</v>
      </c>
      <c r="C320" s="51" t="s">
        <v>72</v>
      </c>
      <c r="D320" s="51" t="s">
        <v>21</v>
      </c>
      <c r="E320" s="28" t="s">
        <v>105</v>
      </c>
      <c r="F320" s="147">
        <f>30000-30000</f>
        <v>0</v>
      </c>
      <c r="G320" s="147">
        <v>0</v>
      </c>
      <c r="H320" s="27" t="e">
        <f aca="true" t="shared" si="61" ref="H320:K322">H321</f>
        <v>#REF!</v>
      </c>
      <c r="I320" s="27" t="e">
        <f t="shared" si="61"/>
        <v>#REF!</v>
      </c>
      <c r="J320" s="27" t="e">
        <f t="shared" si="61"/>
        <v>#REF!</v>
      </c>
      <c r="K320" s="27" t="e">
        <f t="shared" si="61"/>
        <v>#REF!</v>
      </c>
      <c r="L320" s="50"/>
      <c r="M320" s="96"/>
      <c r="N320" s="43"/>
      <c r="O320" s="43"/>
      <c r="P320" s="43"/>
      <c r="Q320" s="43"/>
      <c r="R320" s="43"/>
      <c r="S320" s="43"/>
      <c r="T320" s="43"/>
      <c r="U320" s="43"/>
      <c r="V320" s="43"/>
      <c r="W320" s="43"/>
      <c r="X320" s="43"/>
      <c r="Y320" s="43"/>
      <c r="Z320" s="43"/>
      <c r="AA320" s="43"/>
    </row>
    <row r="321" spans="1:27" s="10" customFormat="1" ht="31.5" customHeight="1">
      <c r="A321" s="121" t="s">
        <v>185</v>
      </c>
      <c r="B321" s="23" t="s">
        <v>67</v>
      </c>
      <c r="C321" s="23" t="s">
        <v>72</v>
      </c>
      <c r="D321" s="28" t="s">
        <v>181</v>
      </c>
      <c r="E321" s="26"/>
      <c r="F321" s="146">
        <f aca="true" t="shared" si="62" ref="F321:G323">F322</f>
        <v>800000</v>
      </c>
      <c r="G321" s="146">
        <f t="shared" si="62"/>
        <v>0</v>
      </c>
      <c r="H321" s="27" t="e">
        <f t="shared" si="61"/>
        <v>#REF!</v>
      </c>
      <c r="I321" s="27" t="e">
        <f t="shared" si="61"/>
        <v>#REF!</v>
      </c>
      <c r="J321" s="27" t="e">
        <f t="shared" si="61"/>
        <v>#REF!</v>
      </c>
      <c r="K321" s="27" t="e">
        <f t="shared" si="61"/>
        <v>#REF!</v>
      </c>
      <c r="L321" s="50"/>
      <c r="M321" s="96"/>
      <c r="N321" s="43"/>
      <c r="O321" s="43"/>
      <c r="P321" s="43"/>
      <c r="Q321" s="43"/>
      <c r="R321" s="43"/>
      <c r="S321" s="43"/>
      <c r="T321" s="43"/>
      <c r="U321" s="43"/>
      <c r="V321" s="43"/>
      <c r="W321" s="43"/>
      <c r="X321" s="43"/>
      <c r="Y321" s="43"/>
      <c r="Z321" s="43"/>
      <c r="AA321" s="43"/>
    </row>
    <row r="322" spans="1:27" s="10" customFormat="1" ht="31.5" customHeight="1">
      <c r="A322" s="121" t="s">
        <v>184</v>
      </c>
      <c r="B322" s="23" t="s">
        <v>67</v>
      </c>
      <c r="C322" s="23" t="s">
        <v>72</v>
      </c>
      <c r="D322" s="28" t="s">
        <v>182</v>
      </c>
      <c r="E322" s="26"/>
      <c r="F322" s="146">
        <f t="shared" si="62"/>
        <v>800000</v>
      </c>
      <c r="G322" s="146">
        <f t="shared" si="62"/>
        <v>0</v>
      </c>
      <c r="H322" s="27" t="e">
        <f t="shared" si="61"/>
        <v>#REF!</v>
      </c>
      <c r="I322" s="27" t="e">
        <f t="shared" si="61"/>
        <v>#REF!</v>
      </c>
      <c r="J322" s="27" t="e">
        <f t="shared" si="61"/>
        <v>#REF!</v>
      </c>
      <c r="K322" s="27" t="e">
        <f t="shared" si="61"/>
        <v>#REF!</v>
      </c>
      <c r="L322" s="50"/>
      <c r="M322" s="96"/>
      <c r="N322" s="43"/>
      <c r="O322" s="43"/>
      <c r="P322" s="43"/>
      <c r="Q322" s="43"/>
      <c r="R322" s="43"/>
      <c r="S322" s="43"/>
      <c r="T322" s="43"/>
      <c r="U322" s="43"/>
      <c r="V322" s="43"/>
      <c r="W322" s="43"/>
      <c r="X322" s="43"/>
      <c r="Y322" s="43"/>
      <c r="Z322" s="43"/>
      <c r="AA322" s="43"/>
    </row>
    <row r="323" spans="1:27" s="10" customFormat="1" ht="47.25" customHeight="1">
      <c r="A323" s="122" t="s">
        <v>259</v>
      </c>
      <c r="B323" s="23" t="s">
        <v>67</v>
      </c>
      <c r="C323" s="23" t="s">
        <v>72</v>
      </c>
      <c r="D323" s="28" t="s">
        <v>22</v>
      </c>
      <c r="E323" s="26"/>
      <c r="F323" s="146">
        <f t="shared" si="62"/>
        <v>800000</v>
      </c>
      <c r="G323" s="146">
        <f t="shared" si="62"/>
        <v>0</v>
      </c>
      <c r="H323" s="27" t="e">
        <f>#REF!</f>
        <v>#REF!</v>
      </c>
      <c r="I323" s="27" t="e">
        <f>#REF!</f>
        <v>#REF!</v>
      </c>
      <c r="J323" s="27" t="e">
        <f>#REF!</f>
        <v>#REF!</v>
      </c>
      <c r="K323" s="27" t="e">
        <f>#REF!</f>
        <v>#REF!</v>
      </c>
      <c r="L323" s="50"/>
      <c r="M323" s="96"/>
      <c r="N323" s="43"/>
      <c r="O323" s="43"/>
      <c r="P323" s="43"/>
      <c r="Q323" s="43"/>
      <c r="R323" s="43"/>
      <c r="S323" s="43"/>
      <c r="T323" s="43"/>
      <c r="U323" s="43"/>
      <c r="V323" s="43"/>
      <c r="W323" s="43"/>
      <c r="X323" s="43"/>
      <c r="Y323" s="43"/>
      <c r="Z323" s="43"/>
      <c r="AA323" s="43"/>
    </row>
    <row r="324" spans="1:27" s="10" customFormat="1" ht="31.5" customHeight="1">
      <c r="A324" s="122" t="s">
        <v>224</v>
      </c>
      <c r="B324" s="23" t="s">
        <v>67</v>
      </c>
      <c r="C324" s="23" t="s">
        <v>72</v>
      </c>
      <c r="D324" s="28" t="s">
        <v>22</v>
      </c>
      <c r="E324" s="26">
        <v>600</v>
      </c>
      <c r="F324" s="146">
        <v>800000</v>
      </c>
      <c r="G324" s="146">
        <v>0</v>
      </c>
      <c r="H324" s="27" t="e">
        <f>H325</f>
        <v>#REF!</v>
      </c>
      <c r="I324" s="27" t="e">
        <f>I325</f>
        <v>#REF!</v>
      </c>
      <c r="J324" s="27" t="e">
        <f>J325</f>
        <v>#REF!</v>
      </c>
      <c r="K324" s="27" t="e">
        <f>K325</f>
        <v>#REF!</v>
      </c>
      <c r="L324" s="50"/>
      <c r="M324" s="96"/>
      <c r="N324" s="43"/>
      <c r="O324" s="43"/>
      <c r="P324" s="43"/>
      <c r="Q324" s="43"/>
      <c r="R324" s="43"/>
      <c r="S324" s="43"/>
      <c r="T324" s="43"/>
      <c r="U324" s="43"/>
      <c r="V324" s="43"/>
      <c r="W324" s="43"/>
      <c r="X324" s="43"/>
      <c r="Y324" s="43"/>
      <c r="Z324" s="43"/>
      <c r="AA324" s="43"/>
    </row>
    <row r="325" spans="1:27" s="10" customFormat="1" ht="31.5" customHeight="1">
      <c r="A325" s="121" t="s">
        <v>290</v>
      </c>
      <c r="B325" s="23" t="s">
        <v>67</v>
      </c>
      <c r="C325" s="23" t="s">
        <v>72</v>
      </c>
      <c r="D325" s="28" t="s">
        <v>285</v>
      </c>
      <c r="E325" s="26"/>
      <c r="F325" s="146">
        <f aca="true" t="shared" si="63" ref="F325:G327">F326</f>
        <v>20000</v>
      </c>
      <c r="G325" s="146">
        <f t="shared" si="63"/>
        <v>0</v>
      </c>
      <c r="H325" s="27" t="e">
        <f>#REF!</f>
        <v>#REF!</v>
      </c>
      <c r="I325" s="27" t="e">
        <f>#REF!</f>
        <v>#REF!</v>
      </c>
      <c r="J325" s="27" t="e">
        <f>#REF!</f>
        <v>#REF!</v>
      </c>
      <c r="K325" s="27" t="e">
        <f>#REF!</f>
        <v>#REF!</v>
      </c>
      <c r="L325" s="50"/>
      <c r="M325" s="96"/>
      <c r="N325" s="43"/>
      <c r="O325" s="43"/>
      <c r="P325" s="43"/>
      <c r="Q325" s="43"/>
      <c r="R325" s="43"/>
      <c r="S325" s="43"/>
      <c r="T325" s="43"/>
      <c r="U325" s="43"/>
      <c r="V325" s="43"/>
      <c r="W325" s="43"/>
      <c r="X325" s="43"/>
      <c r="Y325" s="43"/>
      <c r="Z325" s="43"/>
      <c r="AA325" s="43"/>
    </row>
    <row r="326" spans="1:27" s="10" customFormat="1" ht="20.25" customHeight="1">
      <c r="A326" s="121" t="s">
        <v>289</v>
      </c>
      <c r="B326" s="51" t="s">
        <v>67</v>
      </c>
      <c r="C326" s="51" t="s">
        <v>72</v>
      </c>
      <c r="D326" s="28" t="s">
        <v>286</v>
      </c>
      <c r="E326" s="28"/>
      <c r="F326" s="147">
        <f t="shared" si="63"/>
        <v>20000</v>
      </c>
      <c r="G326" s="147">
        <f t="shared" si="63"/>
        <v>0</v>
      </c>
      <c r="H326" s="27" t="e">
        <f aca="true" t="shared" si="64" ref="H326:K327">H327</f>
        <v>#REF!</v>
      </c>
      <c r="I326" s="27" t="e">
        <f t="shared" si="64"/>
        <v>#REF!</v>
      </c>
      <c r="J326" s="27" t="e">
        <f t="shared" si="64"/>
        <v>#REF!</v>
      </c>
      <c r="K326" s="27" t="e">
        <f t="shared" si="64"/>
        <v>#REF!</v>
      </c>
      <c r="L326" s="50"/>
      <c r="M326" s="96">
        <v>1775.8</v>
      </c>
      <c r="N326" s="43"/>
      <c r="O326" s="43"/>
      <c r="P326" s="43"/>
      <c r="Q326" s="43"/>
      <c r="R326" s="43"/>
      <c r="S326" s="43"/>
      <c r="T326" s="43"/>
      <c r="U326" s="43"/>
      <c r="V326" s="43"/>
      <c r="W326" s="43"/>
      <c r="X326" s="43"/>
      <c r="Y326" s="43"/>
      <c r="Z326" s="43"/>
      <c r="AA326" s="43"/>
    </row>
    <row r="327" spans="1:27" s="10" customFormat="1" ht="31.5" customHeight="1">
      <c r="A327" s="122" t="s">
        <v>169</v>
      </c>
      <c r="B327" s="51" t="s">
        <v>67</v>
      </c>
      <c r="C327" s="51" t="s">
        <v>72</v>
      </c>
      <c r="D327" s="28" t="s">
        <v>23</v>
      </c>
      <c r="E327" s="51"/>
      <c r="F327" s="147">
        <f t="shared" si="63"/>
        <v>20000</v>
      </c>
      <c r="G327" s="147">
        <f t="shared" si="63"/>
        <v>0</v>
      </c>
      <c r="H327" s="27" t="e">
        <f t="shared" si="64"/>
        <v>#REF!</v>
      </c>
      <c r="I327" s="27" t="e">
        <f t="shared" si="64"/>
        <v>#REF!</v>
      </c>
      <c r="J327" s="27" t="e">
        <f t="shared" si="64"/>
        <v>#REF!</v>
      </c>
      <c r="K327" s="27" t="e">
        <f t="shared" si="64"/>
        <v>#REF!</v>
      </c>
      <c r="L327" s="50"/>
      <c r="M327" s="96"/>
      <c r="N327" s="43"/>
      <c r="O327" s="43"/>
      <c r="P327" s="43"/>
      <c r="Q327" s="43"/>
      <c r="R327" s="43"/>
      <c r="S327" s="43"/>
      <c r="T327" s="43"/>
      <c r="U327" s="43"/>
      <c r="V327" s="43"/>
      <c r="W327" s="43"/>
      <c r="X327" s="43"/>
      <c r="Y327" s="43"/>
      <c r="Z327" s="43"/>
      <c r="AA327" s="43"/>
    </row>
    <row r="328" spans="1:27" s="10" customFormat="1" ht="54" customHeight="1">
      <c r="A328" s="122" t="s">
        <v>224</v>
      </c>
      <c r="B328" s="51" t="s">
        <v>67</v>
      </c>
      <c r="C328" s="51" t="s">
        <v>72</v>
      </c>
      <c r="D328" s="28" t="s">
        <v>23</v>
      </c>
      <c r="E328" s="28" t="s">
        <v>105</v>
      </c>
      <c r="F328" s="147">
        <v>20000</v>
      </c>
      <c r="G328" s="147">
        <v>0</v>
      </c>
      <c r="H328" s="27" t="e">
        <f>#REF!</f>
        <v>#REF!</v>
      </c>
      <c r="I328" s="27" t="e">
        <f>#REF!</f>
        <v>#REF!</v>
      </c>
      <c r="J328" s="27" t="e">
        <f>#REF!</f>
        <v>#REF!</v>
      </c>
      <c r="K328" s="27" t="e">
        <f>#REF!</f>
        <v>#REF!</v>
      </c>
      <c r="L328" s="50"/>
      <c r="M328" s="96"/>
      <c r="N328" s="43"/>
      <c r="O328" s="43"/>
      <c r="P328" s="43"/>
      <c r="Q328" s="43"/>
      <c r="R328" s="43"/>
      <c r="S328" s="43"/>
      <c r="T328" s="43"/>
      <c r="U328" s="43"/>
      <c r="V328" s="43"/>
      <c r="W328" s="43"/>
      <c r="X328" s="43"/>
      <c r="Y328" s="43"/>
      <c r="Z328" s="43"/>
      <c r="AA328" s="43"/>
    </row>
    <row r="329" spans="1:27" s="10" customFormat="1" ht="20.25" customHeight="1">
      <c r="A329" s="139" t="s">
        <v>116</v>
      </c>
      <c r="B329" s="129" t="s">
        <v>74</v>
      </c>
      <c r="C329" s="129"/>
      <c r="D329" s="128"/>
      <c r="E329" s="106"/>
      <c r="F329" s="145">
        <f>F330+F343</f>
        <v>9025172.4</v>
      </c>
      <c r="G329" s="145">
        <f>G330+G343</f>
        <v>788360</v>
      </c>
      <c r="H329" s="27">
        <f>H331</f>
        <v>84.4</v>
      </c>
      <c r="I329" s="77">
        <f>I331</f>
        <v>84.4</v>
      </c>
      <c r="J329" s="27">
        <f>J331</f>
        <v>84.4</v>
      </c>
      <c r="K329" s="77">
        <f>K331</f>
        <v>84.4</v>
      </c>
      <c r="L329" s="50"/>
      <c r="M329" s="96"/>
      <c r="N329" s="43"/>
      <c r="O329" s="43"/>
      <c r="P329" s="43"/>
      <c r="Q329" s="43"/>
      <c r="R329" s="43"/>
      <c r="S329" s="43"/>
      <c r="T329" s="43"/>
      <c r="U329" s="43"/>
      <c r="V329" s="43"/>
      <c r="W329" s="43"/>
      <c r="X329" s="43"/>
      <c r="Y329" s="43"/>
      <c r="Z329" s="43"/>
      <c r="AA329" s="43"/>
    </row>
    <row r="330" spans="1:27" s="10" customFormat="1" ht="20.25" customHeight="1">
      <c r="A330" s="121" t="s">
        <v>28</v>
      </c>
      <c r="B330" s="51" t="s">
        <v>74</v>
      </c>
      <c r="C330" s="51" t="s">
        <v>62</v>
      </c>
      <c r="D330" s="128"/>
      <c r="E330" s="106"/>
      <c r="F330" s="145">
        <f>F331</f>
        <v>8325172.4</v>
      </c>
      <c r="G330" s="145">
        <f>G331</f>
        <v>788360</v>
      </c>
      <c r="H330" s="27"/>
      <c r="I330" s="77"/>
      <c r="J330" s="27"/>
      <c r="K330" s="77"/>
      <c r="L330" s="50"/>
      <c r="M330" s="96"/>
      <c r="N330" s="43"/>
      <c r="O330" s="43"/>
      <c r="P330" s="43"/>
      <c r="Q330" s="43"/>
      <c r="R330" s="43"/>
      <c r="S330" s="43"/>
      <c r="T330" s="43"/>
      <c r="U330" s="43"/>
      <c r="V330" s="43"/>
      <c r="W330" s="43"/>
      <c r="X330" s="43"/>
      <c r="Y330" s="43"/>
      <c r="Z330" s="43"/>
      <c r="AA330" s="43"/>
    </row>
    <row r="331" spans="1:27" s="10" customFormat="1" ht="31.5" customHeight="1">
      <c r="A331" s="121" t="s">
        <v>185</v>
      </c>
      <c r="B331" s="51" t="s">
        <v>74</v>
      </c>
      <c r="C331" s="51" t="s">
        <v>62</v>
      </c>
      <c r="D331" s="51" t="s">
        <v>181</v>
      </c>
      <c r="E331" s="51"/>
      <c r="F331" s="150">
        <f>F332</f>
        <v>8325172.4</v>
      </c>
      <c r="G331" s="150">
        <f>G332</f>
        <v>788360</v>
      </c>
      <c r="H331" s="77">
        <v>84.4</v>
      </c>
      <c r="I331" s="77">
        <v>84.4</v>
      </c>
      <c r="J331" s="77">
        <v>84.4</v>
      </c>
      <c r="K331" s="55">
        <v>84.4</v>
      </c>
      <c r="L331" s="50"/>
      <c r="M331" s="96"/>
      <c r="N331" s="43"/>
      <c r="O331" s="43"/>
      <c r="P331" s="43"/>
      <c r="Q331" s="43"/>
      <c r="R331" s="43"/>
      <c r="S331" s="43"/>
      <c r="T331" s="43"/>
      <c r="U331" s="43"/>
      <c r="V331" s="43"/>
      <c r="W331" s="43"/>
      <c r="X331" s="43"/>
      <c r="Y331" s="43"/>
      <c r="Z331" s="43"/>
      <c r="AA331" s="43"/>
    </row>
    <row r="332" spans="1:27" s="10" customFormat="1" ht="31.5" customHeight="1">
      <c r="A332" s="121" t="s">
        <v>184</v>
      </c>
      <c r="B332" s="51" t="s">
        <v>74</v>
      </c>
      <c r="C332" s="51" t="s">
        <v>62</v>
      </c>
      <c r="D332" s="51" t="s">
        <v>182</v>
      </c>
      <c r="E332" s="51"/>
      <c r="F332" s="146">
        <f>F333+F339+F341+F335+F337</f>
        <v>8325172.4</v>
      </c>
      <c r="G332" s="146">
        <f>G333+G339+G341</f>
        <v>788360</v>
      </c>
      <c r="H332" s="27">
        <f>H333</f>
        <v>13062.8</v>
      </c>
      <c r="I332" s="77">
        <f>I333</f>
        <v>13062.8</v>
      </c>
      <c r="J332" s="27">
        <f>J333</f>
        <v>14434.4</v>
      </c>
      <c r="K332" s="77">
        <f>K333</f>
        <v>14434.4</v>
      </c>
      <c r="L332" s="50"/>
      <c r="M332" s="96"/>
      <c r="N332" s="43"/>
      <c r="O332" s="43"/>
      <c r="P332" s="43"/>
      <c r="Q332" s="43"/>
      <c r="R332" s="43"/>
      <c r="S332" s="43"/>
      <c r="T332" s="43"/>
      <c r="U332" s="43"/>
      <c r="V332" s="43"/>
      <c r="W332" s="43"/>
      <c r="X332" s="43"/>
      <c r="Y332" s="43"/>
      <c r="Z332" s="43"/>
      <c r="AA332" s="43"/>
    </row>
    <row r="333" spans="1:27" s="10" customFormat="1" ht="63" customHeight="1">
      <c r="A333" s="122" t="s">
        <v>222</v>
      </c>
      <c r="B333" s="51" t="s">
        <v>74</v>
      </c>
      <c r="C333" s="51" t="s">
        <v>62</v>
      </c>
      <c r="D333" s="51" t="s">
        <v>3</v>
      </c>
      <c r="E333" s="51"/>
      <c r="F333" s="146">
        <f>F334</f>
        <v>7161812.4</v>
      </c>
      <c r="G333" s="146">
        <f>G334</f>
        <v>0</v>
      </c>
      <c r="H333" s="27">
        <f>H341</f>
        <v>13062.8</v>
      </c>
      <c r="I333" s="77">
        <f>I341</f>
        <v>13062.8</v>
      </c>
      <c r="J333" s="27">
        <f>J341</f>
        <v>14434.4</v>
      </c>
      <c r="K333" s="77">
        <f>K341</f>
        <v>14434.4</v>
      </c>
      <c r="L333" s="50"/>
      <c r="M333" s="96"/>
      <c r="N333" s="43"/>
      <c r="O333" s="43"/>
      <c r="P333" s="43"/>
      <c r="Q333" s="43"/>
      <c r="R333" s="43"/>
      <c r="S333" s="43"/>
      <c r="T333" s="43"/>
      <c r="U333" s="43"/>
      <c r="V333" s="43"/>
      <c r="W333" s="43"/>
      <c r="X333" s="43"/>
      <c r="Y333" s="43"/>
      <c r="Z333" s="43"/>
      <c r="AA333" s="43"/>
    </row>
    <row r="334" spans="1:27" s="10" customFormat="1" ht="31.5" customHeight="1">
      <c r="A334" s="122" t="s">
        <v>224</v>
      </c>
      <c r="B334" s="51" t="s">
        <v>74</v>
      </c>
      <c r="C334" s="51" t="s">
        <v>62</v>
      </c>
      <c r="D334" s="51" t="s">
        <v>3</v>
      </c>
      <c r="E334" s="51" t="s">
        <v>105</v>
      </c>
      <c r="F334" s="150">
        <v>7161812.4</v>
      </c>
      <c r="G334" s="146">
        <v>0</v>
      </c>
      <c r="H334" s="27">
        <f>H339</f>
        <v>13062.8</v>
      </c>
      <c r="I334" s="77">
        <f>I339</f>
        <v>13062.8</v>
      </c>
      <c r="J334" s="27">
        <f>J339</f>
        <v>14434.4</v>
      </c>
      <c r="K334" s="77">
        <f>K339</f>
        <v>14434.4</v>
      </c>
      <c r="L334" s="50"/>
      <c r="M334" s="96"/>
      <c r="N334" s="43"/>
      <c r="O334" s="43"/>
      <c r="P334" s="43"/>
      <c r="Q334" s="43"/>
      <c r="R334" s="43"/>
      <c r="S334" s="43"/>
      <c r="T334" s="43"/>
      <c r="U334" s="43"/>
      <c r="V334" s="43"/>
      <c r="W334" s="43"/>
      <c r="X334" s="43"/>
      <c r="Y334" s="43"/>
      <c r="Z334" s="43"/>
      <c r="AA334" s="43"/>
    </row>
    <row r="335" spans="1:27" s="10" customFormat="1" ht="31.5" customHeight="1">
      <c r="A335" s="122" t="s">
        <v>169</v>
      </c>
      <c r="B335" s="51" t="s">
        <v>74</v>
      </c>
      <c r="C335" s="51" t="s">
        <v>62</v>
      </c>
      <c r="D335" s="51" t="s">
        <v>183</v>
      </c>
      <c r="E335" s="51"/>
      <c r="F335" s="150">
        <f>F336</f>
        <v>363000</v>
      </c>
      <c r="G335" s="146"/>
      <c r="H335" s="27"/>
      <c r="I335" s="77"/>
      <c r="J335" s="27"/>
      <c r="K335" s="77"/>
      <c r="L335" s="50"/>
      <c r="M335" s="96"/>
      <c r="N335" s="43"/>
      <c r="O335" s="43"/>
      <c r="P335" s="43"/>
      <c r="Q335" s="43"/>
      <c r="R335" s="43"/>
      <c r="S335" s="43"/>
      <c r="T335" s="43"/>
      <c r="U335" s="43"/>
      <c r="V335" s="43"/>
      <c r="W335" s="43"/>
      <c r="X335" s="43"/>
      <c r="Y335" s="43"/>
      <c r="Z335" s="43"/>
      <c r="AA335" s="43"/>
    </row>
    <row r="336" spans="1:27" s="10" customFormat="1" ht="31.5" customHeight="1">
      <c r="A336" s="122" t="s">
        <v>224</v>
      </c>
      <c r="B336" s="51" t="s">
        <v>74</v>
      </c>
      <c r="C336" s="51" t="s">
        <v>62</v>
      </c>
      <c r="D336" s="51" t="s">
        <v>183</v>
      </c>
      <c r="E336" s="51" t="s">
        <v>105</v>
      </c>
      <c r="F336" s="150">
        <v>363000</v>
      </c>
      <c r="G336" s="146"/>
      <c r="H336" s="27"/>
      <c r="I336" s="77"/>
      <c r="J336" s="27"/>
      <c r="K336" s="77"/>
      <c r="L336" s="50"/>
      <c r="M336" s="96"/>
      <c r="N336" s="43"/>
      <c r="O336" s="43"/>
      <c r="P336" s="43"/>
      <c r="Q336" s="43"/>
      <c r="R336" s="43"/>
      <c r="S336" s="43"/>
      <c r="T336" s="43"/>
      <c r="U336" s="43"/>
      <c r="V336" s="43"/>
      <c r="W336" s="43"/>
      <c r="X336" s="43"/>
      <c r="Y336" s="43"/>
      <c r="Z336" s="43"/>
      <c r="AA336" s="43"/>
    </row>
    <row r="337" spans="1:27" s="10" customFormat="1" ht="31.5" customHeight="1">
      <c r="A337" s="122" t="s">
        <v>187</v>
      </c>
      <c r="B337" s="51" t="s">
        <v>74</v>
      </c>
      <c r="C337" s="51" t="s">
        <v>62</v>
      </c>
      <c r="D337" s="51" t="s">
        <v>186</v>
      </c>
      <c r="E337" s="51"/>
      <c r="F337" s="150">
        <f>F338</f>
        <v>12000</v>
      </c>
      <c r="G337" s="146"/>
      <c r="H337" s="27"/>
      <c r="I337" s="77"/>
      <c r="J337" s="27"/>
      <c r="K337" s="77"/>
      <c r="L337" s="50"/>
      <c r="M337" s="96"/>
      <c r="N337" s="43"/>
      <c r="O337" s="43"/>
      <c r="P337" s="43"/>
      <c r="Q337" s="43"/>
      <c r="R337" s="43"/>
      <c r="S337" s="43"/>
      <c r="T337" s="43"/>
      <c r="U337" s="43"/>
      <c r="V337" s="43"/>
      <c r="W337" s="43"/>
      <c r="X337" s="43"/>
      <c r="Y337" s="43"/>
      <c r="Z337" s="43"/>
      <c r="AA337" s="43"/>
    </row>
    <row r="338" spans="1:27" s="10" customFormat="1" ht="31.5" customHeight="1">
      <c r="A338" s="122" t="s">
        <v>224</v>
      </c>
      <c r="B338" s="51" t="s">
        <v>74</v>
      </c>
      <c r="C338" s="51" t="s">
        <v>62</v>
      </c>
      <c r="D338" s="51" t="s">
        <v>186</v>
      </c>
      <c r="E338" s="51" t="s">
        <v>105</v>
      </c>
      <c r="F338" s="150">
        <v>12000</v>
      </c>
      <c r="G338" s="146"/>
      <c r="H338" s="27"/>
      <c r="I338" s="77"/>
      <c r="J338" s="27"/>
      <c r="K338" s="77"/>
      <c r="L338" s="50"/>
      <c r="M338" s="96"/>
      <c r="N338" s="43"/>
      <c r="O338" s="43"/>
      <c r="P338" s="43"/>
      <c r="Q338" s="43"/>
      <c r="R338" s="43"/>
      <c r="S338" s="43"/>
      <c r="T338" s="43"/>
      <c r="U338" s="43"/>
      <c r="V338" s="43"/>
      <c r="W338" s="43"/>
      <c r="X338" s="43"/>
      <c r="Y338" s="43"/>
      <c r="Z338" s="43"/>
      <c r="AA338" s="43"/>
    </row>
    <row r="339" spans="1:27" s="10" customFormat="1" ht="47.25" customHeight="1">
      <c r="A339" s="122" t="s">
        <v>25</v>
      </c>
      <c r="B339" s="51" t="s">
        <v>74</v>
      </c>
      <c r="C339" s="51" t="s">
        <v>62</v>
      </c>
      <c r="D339" s="51" t="s">
        <v>24</v>
      </c>
      <c r="E339" s="51"/>
      <c r="F339" s="150">
        <f>F340</f>
        <v>14400</v>
      </c>
      <c r="G339" s="150">
        <f>G340</f>
        <v>14400</v>
      </c>
      <c r="H339" s="27">
        <f>H341</f>
        <v>13062.8</v>
      </c>
      <c r="I339" s="77">
        <f>I341</f>
        <v>13062.8</v>
      </c>
      <c r="J339" s="27">
        <f>J341</f>
        <v>14434.4</v>
      </c>
      <c r="K339" s="77">
        <f>K341</f>
        <v>14434.4</v>
      </c>
      <c r="L339" s="50"/>
      <c r="M339" s="96"/>
      <c r="N339" s="43"/>
      <c r="O339" s="43"/>
      <c r="P339" s="43"/>
      <c r="Q339" s="43"/>
      <c r="R339" s="43"/>
      <c r="S339" s="43"/>
      <c r="T339" s="43"/>
      <c r="U339" s="43"/>
      <c r="V339" s="43"/>
      <c r="W339" s="43"/>
      <c r="X339" s="43"/>
      <c r="Y339" s="43"/>
      <c r="Z339" s="43"/>
      <c r="AA339" s="43"/>
    </row>
    <row r="340" spans="1:27" s="10" customFormat="1" ht="31.5" customHeight="1">
      <c r="A340" s="122" t="s">
        <v>224</v>
      </c>
      <c r="B340" s="26" t="s">
        <v>74</v>
      </c>
      <c r="C340" s="23" t="s">
        <v>62</v>
      </c>
      <c r="D340" s="28" t="s">
        <v>24</v>
      </c>
      <c r="E340" s="26">
        <v>600</v>
      </c>
      <c r="F340" s="146">
        <v>14400</v>
      </c>
      <c r="G340" s="146">
        <v>14400</v>
      </c>
      <c r="H340" s="27"/>
      <c r="I340" s="77"/>
      <c r="J340" s="27"/>
      <c r="K340" s="77"/>
      <c r="L340" s="50"/>
      <c r="M340" s="96"/>
      <c r="N340" s="43"/>
      <c r="O340" s="43"/>
      <c r="P340" s="43"/>
      <c r="Q340" s="43"/>
      <c r="R340" s="43"/>
      <c r="S340" s="43"/>
      <c r="T340" s="43"/>
      <c r="U340" s="43"/>
      <c r="V340" s="43"/>
      <c r="W340" s="43"/>
      <c r="X340" s="43"/>
      <c r="Y340" s="43"/>
      <c r="Z340" s="43"/>
      <c r="AA340" s="43"/>
    </row>
    <row r="341" spans="1:27" s="10" customFormat="1" ht="63" customHeight="1">
      <c r="A341" s="122" t="s">
        <v>293</v>
      </c>
      <c r="B341" s="26" t="s">
        <v>74</v>
      </c>
      <c r="C341" s="23" t="s">
        <v>62</v>
      </c>
      <c r="D341" s="28" t="s">
        <v>26</v>
      </c>
      <c r="E341" s="26"/>
      <c r="F341" s="146">
        <f>F342</f>
        <v>773960</v>
      </c>
      <c r="G341" s="146">
        <f>G342</f>
        <v>773960</v>
      </c>
      <c r="H341" s="77">
        <f>13007.8+55</f>
        <v>13062.8</v>
      </c>
      <c r="I341" s="77">
        <f>H341</f>
        <v>13062.8</v>
      </c>
      <c r="J341" s="77">
        <f>14373.4+61</f>
        <v>14434.4</v>
      </c>
      <c r="K341" s="55">
        <f>J341</f>
        <v>14434.4</v>
      </c>
      <c r="L341" s="50"/>
      <c r="M341" s="96"/>
      <c r="N341" s="43"/>
      <c r="O341" s="43"/>
      <c r="P341" s="43"/>
      <c r="Q341" s="43"/>
      <c r="R341" s="43"/>
      <c r="S341" s="43"/>
      <c r="T341" s="43"/>
      <c r="U341" s="43"/>
      <c r="V341" s="43"/>
      <c r="W341" s="43"/>
      <c r="X341" s="43"/>
      <c r="Y341" s="43"/>
      <c r="Z341" s="43"/>
      <c r="AA341" s="43"/>
    </row>
    <row r="342" spans="1:27" s="10" customFormat="1" ht="31.5" customHeight="1">
      <c r="A342" s="122" t="s">
        <v>224</v>
      </c>
      <c r="B342" s="23" t="s">
        <v>74</v>
      </c>
      <c r="C342" s="23" t="s">
        <v>62</v>
      </c>
      <c r="D342" s="28" t="s">
        <v>26</v>
      </c>
      <c r="E342" s="26">
        <v>600</v>
      </c>
      <c r="F342" s="146">
        <v>773960</v>
      </c>
      <c r="G342" s="146">
        <v>773960</v>
      </c>
      <c r="H342" s="27" t="e">
        <f aca="true" t="shared" si="65" ref="H342:K343">H343</f>
        <v>#REF!</v>
      </c>
      <c r="I342" s="77" t="e">
        <f t="shared" si="65"/>
        <v>#REF!</v>
      </c>
      <c r="J342" s="27" t="e">
        <f t="shared" si="65"/>
        <v>#REF!</v>
      </c>
      <c r="K342" s="77" t="e">
        <f t="shared" si="65"/>
        <v>#REF!</v>
      </c>
      <c r="L342" s="50"/>
      <c r="M342" s="96"/>
      <c r="N342" s="43"/>
      <c r="O342" s="43"/>
      <c r="P342" s="43"/>
      <c r="Q342" s="43"/>
      <c r="R342" s="43"/>
      <c r="S342" s="43"/>
      <c r="T342" s="43"/>
      <c r="U342" s="43"/>
      <c r="V342" s="43"/>
      <c r="W342" s="43"/>
      <c r="X342" s="43"/>
      <c r="Y342" s="43"/>
      <c r="Z342" s="43"/>
      <c r="AA342" s="43"/>
    </row>
    <row r="343" spans="1:27" s="10" customFormat="1" ht="20.25" customHeight="1">
      <c r="A343" s="121" t="s">
        <v>27</v>
      </c>
      <c r="B343" s="23" t="s">
        <v>74</v>
      </c>
      <c r="C343" s="23" t="s">
        <v>65</v>
      </c>
      <c r="D343" s="28"/>
      <c r="E343" s="26"/>
      <c r="F343" s="146">
        <f>F344</f>
        <v>700000</v>
      </c>
      <c r="G343" s="146">
        <f>G344</f>
        <v>0</v>
      </c>
      <c r="H343" s="27" t="e">
        <f t="shared" si="65"/>
        <v>#REF!</v>
      </c>
      <c r="I343" s="77" t="e">
        <f t="shared" si="65"/>
        <v>#REF!</v>
      </c>
      <c r="J343" s="27" t="e">
        <f t="shared" si="65"/>
        <v>#REF!</v>
      </c>
      <c r="K343" s="77" t="e">
        <f t="shared" si="65"/>
        <v>#REF!</v>
      </c>
      <c r="L343" s="50"/>
      <c r="M343" s="96"/>
      <c r="N343" s="43"/>
      <c r="O343" s="43"/>
      <c r="P343" s="43"/>
      <c r="Q343" s="43"/>
      <c r="R343" s="43"/>
      <c r="S343" s="43"/>
      <c r="T343" s="43"/>
      <c r="U343" s="43"/>
      <c r="V343" s="43"/>
      <c r="W343" s="43"/>
      <c r="X343" s="43"/>
      <c r="Y343" s="43"/>
      <c r="Z343" s="43"/>
      <c r="AA343" s="43"/>
    </row>
    <row r="344" spans="1:27" s="10" customFormat="1" ht="31.5" customHeight="1">
      <c r="A344" s="121" t="s">
        <v>185</v>
      </c>
      <c r="B344" s="23" t="s">
        <v>74</v>
      </c>
      <c r="C344" s="23" t="s">
        <v>65</v>
      </c>
      <c r="D344" s="28" t="s">
        <v>181</v>
      </c>
      <c r="E344" s="26"/>
      <c r="F344" s="146">
        <f>F345</f>
        <v>700000</v>
      </c>
      <c r="G344" s="146">
        <f>G345</f>
        <v>0</v>
      </c>
      <c r="H344" s="27" t="e">
        <f>H348</f>
        <v>#REF!</v>
      </c>
      <c r="I344" s="77" t="e">
        <f>I348</f>
        <v>#REF!</v>
      </c>
      <c r="J344" s="27" t="e">
        <f>J348</f>
        <v>#REF!</v>
      </c>
      <c r="K344" s="77" t="e">
        <f>K348</f>
        <v>#REF!</v>
      </c>
      <c r="L344" s="50"/>
      <c r="M344" s="96"/>
      <c r="N344" s="43"/>
      <c r="O344" s="43"/>
      <c r="P344" s="43"/>
      <c r="Q344" s="43"/>
      <c r="R344" s="43"/>
      <c r="S344" s="43"/>
      <c r="T344" s="43"/>
      <c r="U344" s="43"/>
      <c r="V344" s="43"/>
      <c r="W344" s="43"/>
      <c r="X344" s="43"/>
      <c r="Y344" s="43"/>
      <c r="Z344" s="43"/>
      <c r="AA344" s="43"/>
    </row>
    <row r="345" spans="1:27" s="10" customFormat="1" ht="31.5" customHeight="1">
      <c r="A345" s="121" t="s">
        <v>184</v>
      </c>
      <c r="B345" s="23" t="s">
        <v>74</v>
      </c>
      <c r="C345" s="23" t="s">
        <v>65</v>
      </c>
      <c r="D345" s="28" t="s">
        <v>182</v>
      </c>
      <c r="E345" s="26"/>
      <c r="F345" s="146">
        <f>F346+F348</f>
        <v>700000</v>
      </c>
      <c r="G345" s="146">
        <f>G346+G348</f>
        <v>0</v>
      </c>
      <c r="H345" s="27"/>
      <c r="I345" s="77"/>
      <c r="J345" s="27"/>
      <c r="K345" s="77"/>
      <c r="L345" s="50"/>
      <c r="M345" s="96"/>
      <c r="N345" s="43"/>
      <c r="O345" s="43"/>
      <c r="P345" s="43"/>
      <c r="Q345" s="43"/>
      <c r="R345" s="43"/>
      <c r="S345" s="43"/>
      <c r="T345" s="43"/>
      <c r="U345" s="43"/>
      <c r="V345" s="43"/>
      <c r="W345" s="43"/>
      <c r="X345" s="43"/>
      <c r="Y345" s="43"/>
      <c r="Z345" s="43"/>
      <c r="AA345" s="43"/>
    </row>
    <row r="346" spans="1:27" s="10" customFormat="1" ht="31.5" customHeight="1">
      <c r="A346" s="122" t="s">
        <v>187</v>
      </c>
      <c r="B346" s="23" t="s">
        <v>74</v>
      </c>
      <c r="C346" s="23" t="s">
        <v>65</v>
      </c>
      <c r="D346" s="51" t="s">
        <v>186</v>
      </c>
      <c r="E346" s="28"/>
      <c r="F346" s="147">
        <f>F347</f>
        <v>200000</v>
      </c>
      <c r="G346" s="147">
        <f>G347</f>
        <v>0</v>
      </c>
      <c r="H346" s="27">
        <v>1643.9</v>
      </c>
      <c r="I346" s="27"/>
      <c r="J346" s="27">
        <v>2975.3</v>
      </c>
      <c r="K346" s="55"/>
      <c r="L346" s="50"/>
      <c r="M346" s="96"/>
      <c r="N346" s="43"/>
      <c r="O346" s="43"/>
      <c r="P346" s="43"/>
      <c r="Q346" s="43"/>
      <c r="R346" s="43"/>
      <c r="S346" s="43"/>
      <c r="T346" s="43"/>
      <c r="U346" s="43"/>
      <c r="V346" s="43"/>
      <c r="W346" s="43"/>
      <c r="X346" s="43"/>
      <c r="Y346" s="43"/>
      <c r="Z346" s="43"/>
      <c r="AA346" s="43"/>
    </row>
    <row r="347" spans="1:27" s="10" customFormat="1" ht="31.5" customHeight="1">
      <c r="A347" s="122" t="s">
        <v>224</v>
      </c>
      <c r="B347" s="23" t="s">
        <v>74</v>
      </c>
      <c r="C347" s="23" t="s">
        <v>65</v>
      </c>
      <c r="D347" s="51" t="s">
        <v>186</v>
      </c>
      <c r="E347" s="28" t="s">
        <v>105</v>
      </c>
      <c r="F347" s="147">
        <f>200000</f>
        <v>200000</v>
      </c>
      <c r="G347" s="147">
        <v>0</v>
      </c>
      <c r="H347" s="27"/>
      <c r="I347" s="27"/>
      <c r="J347" s="27"/>
      <c r="K347" s="55"/>
      <c r="L347" s="50"/>
      <c r="M347" s="96"/>
      <c r="N347" s="43"/>
      <c r="O347" s="43"/>
      <c r="P347" s="43"/>
      <c r="Q347" s="43"/>
      <c r="R347" s="43"/>
      <c r="S347" s="43"/>
      <c r="T347" s="43"/>
      <c r="U347" s="43"/>
      <c r="V347" s="43"/>
      <c r="W347" s="43"/>
      <c r="X347" s="43"/>
      <c r="Y347" s="43"/>
      <c r="Z347" s="43"/>
      <c r="AA347" s="43"/>
    </row>
    <row r="348" spans="1:27" s="10" customFormat="1" ht="47.25" customHeight="1">
      <c r="A348" s="122" t="s">
        <v>259</v>
      </c>
      <c r="B348" s="23" t="s">
        <v>74</v>
      </c>
      <c r="C348" s="23" t="s">
        <v>65</v>
      </c>
      <c r="D348" s="51" t="s">
        <v>22</v>
      </c>
      <c r="E348" s="28"/>
      <c r="F348" s="147">
        <f>F349</f>
        <v>500000</v>
      </c>
      <c r="G348" s="147">
        <f>G349</f>
        <v>0</v>
      </c>
      <c r="H348" s="27" t="e">
        <f>#REF!</f>
        <v>#REF!</v>
      </c>
      <c r="I348" s="77" t="e">
        <f>#REF!</f>
        <v>#REF!</v>
      </c>
      <c r="J348" s="27" t="e">
        <f>#REF!</f>
        <v>#REF!</v>
      </c>
      <c r="K348" s="77" t="e">
        <f>#REF!</f>
        <v>#REF!</v>
      </c>
      <c r="L348" s="50"/>
      <c r="M348" s="96"/>
      <c r="N348" s="43"/>
      <c r="O348" s="43"/>
      <c r="P348" s="43"/>
      <c r="Q348" s="43"/>
      <c r="R348" s="43"/>
      <c r="S348" s="43"/>
      <c r="T348" s="43"/>
      <c r="U348" s="43"/>
      <c r="V348" s="43"/>
      <c r="W348" s="43"/>
      <c r="X348" s="43"/>
      <c r="Y348" s="43"/>
      <c r="Z348" s="43"/>
      <c r="AA348" s="43"/>
    </row>
    <row r="349" spans="1:27" s="10" customFormat="1" ht="31.5" customHeight="1">
      <c r="A349" s="122" t="s">
        <v>224</v>
      </c>
      <c r="B349" s="23" t="s">
        <v>74</v>
      </c>
      <c r="C349" s="23" t="s">
        <v>65</v>
      </c>
      <c r="D349" s="51" t="s">
        <v>22</v>
      </c>
      <c r="E349" s="28" t="s">
        <v>105</v>
      </c>
      <c r="F349" s="147">
        <v>500000</v>
      </c>
      <c r="G349" s="147">
        <v>0</v>
      </c>
      <c r="H349" s="27"/>
      <c r="I349" s="77"/>
      <c r="J349" s="27"/>
      <c r="K349" s="77"/>
      <c r="L349" s="50"/>
      <c r="M349" s="96"/>
      <c r="N349" s="43"/>
      <c r="O349" s="43"/>
      <c r="P349" s="43"/>
      <c r="Q349" s="43"/>
      <c r="R349" s="43"/>
      <c r="S349" s="43"/>
      <c r="T349" s="43"/>
      <c r="U349" s="43"/>
      <c r="V349" s="43"/>
      <c r="W349" s="43"/>
      <c r="X349" s="43"/>
      <c r="Y349" s="43"/>
      <c r="Z349" s="43"/>
      <c r="AA349" s="43"/>
    </row>
    <row r="350" spans="1:27" s="10" customFormat="1" ht="20.25" customHeight="1">
      <c r="A350" s="116" t="s">
        <v>117</v>
      </c>
      <c r="B350" s="129" t="s">
        <v>72</v>
      </c>
      <c r="C350" s="127"/>
      <c r="D350" s="128"/>
      <c r="E350" s="106"/>
      <c r="F350" s="151">
        <f>F351</f>
        <v>26000</v>
      </c>
      <c r="G350" s="145">
        <v>0</v>
      </c>
      <c r="H350" s="27"/>
      <c r="I350" s="27"/>
      <c r="J350" s="27"/>
      <c r="K350" s="27"/>
      <c r="L350" s="50"/>
      <c r="M350" s="96"/>
      <c r="N350" s="43"/>
      <c r="O350" s="43"/>
      <c r="P350" s="43"/>
      <c r="Q350" s="43"/>
      <c r="R350" s="43"/>
      <c r="S350" s="43"/>
      <c r="T350" s="43"/>
      <c r="U350" s="43"/>
      <c r="V350" s="43"/>
      <c r="W350" s="43"/>
      <c r="X350" s="43"/>
      <c r="Y350" s="43"/>
      <c r="Z350" s="43"/>
      <c r="AA350" s="43"/>
    </row>
    <row r="351" spans="1:27" s="10" customFormat="1" ht="20.25" customHeight="1">
      <c r="A351" s="120" t="s">
        <v>115</v>
      </c>
      <c r="B351" s="28" t="s">
        <v>72</v>
      </c>
      <c r="C351" s="28" t="s">
        <v>72</v>
      </c>
      <c r="D351" s="126"/>
      <c r="E351" s="51"/>
      <c r="F351" s="150">
        <f>F352</f>
        <v>26000</v>
      </c>
      <c r="G351" s="146">
        <v>0</v>
      </c>
      <c r="H351" s="27">
        <v>168.9</v>
      </c>
      <c r="I351" s="27">
        <f>H351</f>
        <v>168.9</v>
      </c>
      <c r="J351" s="27">
        <v>169.9</v>
      </c>
      <c r="K351" s="55">
        <f>J351</f>
        <v>169.9</v>
      </c>
      <c r="L351" s="50"/>
      <c r="M351" s="96"/>
      <c r="N351" s="43"/>
      <c r="O351" s="43"/>
      <c r="P351" s="43"/>
      <c r="Q351" s="43"/>
      <c r="R351" s="43"/>
      <c r="S351" s="43"/>
      <c r="T351" s="43"/>
      <c r="U351" s="43"/>
      <c r="V351" s="43"/>
      <c r="W351" s="43"/>
      <c r="X351" s="43"/>
      <c r="Y351" s="43"/>
      <c r="Z351" s="43"/>
      <c r="AA351" s="43"/>
    </row>
    <row r="352" spans="1:27" s="10" customFormat="1" ht="20.25" customHeight="1">
      <c r="A352" s="124" t="s">
        <v>174</v>
      </c>
      <c r="B352" s="28" t="s">
        <v>72</v>
      </c>
      <c r="C352" s="28" t="s">
        <v>72</v>
      </c>
      <c r="D352" s="28" t="s">
        <v>172</v>
      </c>
      <c r="E352" s="51"/>
      <c r="F352" s="150">
        <f>F353</f>
        <v>26000</v>
      </c>
      <c r="G352" s="146">
        <v>0</v>
      </c>
      <c r="H352" s="27"/>
      <c r="I352" s="27">
        <f>H352</f>
        <v>0</v>
      </c>
      <c r="J352" s="27"/>
      <c r="K352" s="55">
        <f>J352</f>
        <v>0</v>
      </c>
      <c r="L352" s="50"/>
      <c r="M352" s="96"/>
      <c r="N352" s="43"/>
      <c r="O352" s="43"/>
      <c r="P352" s="43"/>
      <c r="Q352" s="43"/>
      <c r="R352" s="43"/>
      <c r="S352" s="43"/>
      <c r="T352" s="43"/>
      <c r="U352" s="43"/>
      <c r="V352" s="43"/>
      <c r="W352" s="43"/>
      <c r="X352" s="43"/>
      <c r="Y352" s="43"/>
      <c r="Z352" s="43"/>
      <c r="AA352" s="43"/>
    </row>
    <row r="353" spans="1:27" s="10" customFormat="1" ht="31.5" customHeight="1">
      <c r="A353" s="121" t="s">
        <v>173</v>
      </c>
      <c r="B353" s="28" t="s">
        <v>72</v>
      </c>
      <c r="C353" s="28" t="s">
        <v>72</v>
      </c>
      <c r="D353" s="51" t="s">
        <v>171</v>
      </c>
      <c r="E353" s="51"/>
      <c r="F353" s="150">
        <f>F354</f>
        <v>26000</v>
      </c>
      <c r="G353" s="150">
        <f>G354</f>
        <v>0</v>
      </c>
      <c r="H353" s="27">
        <f>H356</f>
        <v>0</v>
      </c>
      <c r="I353" s="27">
        <f>I356</f>
        <v>0</v>
      </c>
      <c r="J353" s="27">
        <f>J356</f>
        <v>0</v>
      </c>
      <c r="K353" s="27">
        <f>K356</f>
        <v>0</v>
      </c>
      <c r="L353" s="64" t="e">
        <f>L356</f>
        <v>#REF!</v>
      </c>
      <c r="M353" s="96"/>
      <c r="N353" s="43"/>
      <c r="O353" s="43"/>
      <c r="P353" s="43"/>
      <c r="Q353" s="43"/>
      <c r="R353" s="43"/>
      <c r="S353" s="43"/>
      <c r="T353" s="43"/>
      <c r="U353" s="43"/>
      <c r="V353" s="43"/>
      <c r="W353" s="43"/>
      <c r="X353" s="43"/>
      <c r="Y353" s="43"/>
      <c r="Z353" s="43"/>
      <c r="AA353" s="43"/>
    </row>
    <row r="354" spans="1:27" s="10" customFormat="1" ht="31.5" customHeight="1">
      <c r="A354" s="122" t="s">
        <v>168</v>
      </c>
      <c r="B354" s="28" t="s">
        <v>72</v>
      </c>
      <c r="C354" s="28" t="s">
        <v>72</v>
      </c>
      <c r="D354" s="51" t="s">
        <v>163</v>
      </c>
      <c r="E354" s="28"/>
      <c r="F354" s="150">
        <f>F355</f>
        <v>26000</v>
      </c>
      <c r="G354" s="150">
        <f>G355</f>
        <v>0</v>
      </c>
      <c r="H354" s="27"/>
      <c r="I354" s="27"/>
      <c r="J354" s="27"/>
      <c r="K354" s="27"/>
      <c r="L354" s="64"/>
      <c r="M354" s="96"/>
      <c r="N354" s="43"/>
      <c r="O354" s="43"/>
      <c r="P354" s="43"/>
      <c r="Q354" s="43"/>
      <c r="R354" s="43"/>
      <c r="S354" s="43"/>
      <c r="T354" s="43"/>
      <c r="U354" s="43"/>
      <c r="V354" s="43"/>
      <c r="W354" s="43"/>
      <c r="X354" s="43"/>
      <c r="Y354" s="43"/>
      <c r="Z354" s="43"/>
      <c r="AA354" s="43"/>
    </row>
    <row r="355" spans="1:27" s="10" customFormat="1" ht="31.5" customHeight="1">
      <c r="A355" s="122" t="s">
        <v>139</v>
      </c>
      <c r="B355" s="28" t="s">
        <v>72</v>
      </c>
      <c r="C355" s="28" t="s">
        <v>72</v>
      </c>
      <c r="D355" s="51" t="s">
        <v>163</v>
      </c>
      <c r="E355" s="28" t="s">
        <v>104</v>
      </c>
      <c r="F355" s="150">
        <v>26000</v>
      </c>
      <c r="G355" s="146">
        <v>0</v>
      </c>
      <c r="H355" s="27"/>
      <c r="I355" s="27"/>
      <c r="J355" s="27"/>
      <c r="K355" s="27"/>
      <c r="L355" s="64"/>
      <c r="M355" s="96"/>
      <c r="N355" s="43"/>
      <c r="O355" s="43"/>
      <c r="P355" s="43"/>
      <c r="Q355" s="43"/>
      <c r="R355" s="43"/>
      <c r="S355" s="43"/>
      <c r="T355" s="43"/>
      <c r="U355" s="43"/>
      <c r="V355" s="43"/>
      <c r="W355" s="43"/>
      <c r="X355" s="43"/>
      <c r="Y355" s="43"/>
      <c r="Z355" s="43"/>
      <c r="AA355" s="43"/>
    </row>
    <row r="356" spans="1:27" s="10" customFormat="1" ht="20.25" customHeight="1">
      <c r="A356" s="139" t="s">
        <v>118</v>
      </c>
      <c r="B356" s="118" t="s">
        <v>73</v>
      </c>
      <c r="C356" s="118"/>
      <c r="D356" s="128"/>
      <c r="E356" s="106"/>
      <c r="F356" s="145">
        <f>F357+F362+F374+F399</f>
        <v>22589500</v>
      </c>
      <c r="G356" s="145">
        <f>G357+G362+G374+G399</f>
        <v>22406900</v>
      </c>
      <c r="H356" s="27">
        <f>H357</f>
        <v>0</v>
      </c>
      <c r="I356" s="27">
        <f>I357</f>
        <v>0</v>
      </c>
      <c r="J356" s="27">
        <f>J357</f>
        <v>0</v>
      </c>
      <c r="K356" s="27">
        <f>K357</f>
        <v>0</v>
      </c>
      <c r="L356" s="64" t="e">
        <f>#REF!+L357</f>
        <v>#REF!</v>
      </c>
      <c r="M356" s="96"/>
      <c r="N356" s="43"/>
      <c r="O356" s="43"/>
      <c r="P356" s="43"/>
      <c r="Q356" s="43"/>
      <c r="R356" s="43"/>
      <c r="S356" s="43"/>
      <c r="T356" s="43"/>
      <c r="U356" s="43"/>
      <c r="V356" s="43"/>
      <c r="W356" s="43"/>
      <c r="X356" s="43"/>
      <c r="Y356" s="43"/>
      <c r="Z356" s="43"/>
      <c r="AA356" s="43"/>
    </row>
    <row r="357" spans="1:27" s="10" customFormat="1" ht="20.25" customHeight="1">
      <c r="A357" s="123" t="s">
        <v>91</v>
      </c>
      <c r="B357" s="23" t="s">
        <v>73</v>
      </c>
      <c r="C357" s="23" t="s">
        <v>62</v>
      </c>
      <c r="D357" s="28"/>
      <c r="E357" s="26"/>
      <c r="F357" s="146">
        <f aca="true" t="shared" si="66" ref="F357:G360">F358</f>
        <v>182600</v>
      </c>
      <c r="G357" s="146">
        <f t="shared" si="66"/>
        <v>0</v>
      </c>
      <c r="H357" s="27"/>
      <c r="I357" s="27">
        <f>H357</f>
        <v>0</v>
      </c>
      <c r="J357" s="27"/>
      <c r="K357" s="55">
        <f>J357</f>
        <v>0</v>
      </c>
      <c r="L357" s="50"/>
      <c r="M357" s="96"/>
      <c r="N357" s="43"/>
      <c r="O357" s="43"/>
      <c r="P357" s="43"/>
      <c r="Q357" s="43"/>
      <c r="R357" s="43"/>
      <c r="S357" s="43"/>
      <c r="T357" s="43"/>
      <c r="U357" s="43"/>
      <c r="V357" s="43"/>
      <c r="W357" s="43"/>
      <c r="X357" s="43"/>
      <c r="Y357" s="43"/>
      <c r="Z357" s="43"/>
      <c r="AA357" s="43"/>
    </row>
    <row r="358" spans="1:27" s="10" customFormat="1" ht="20.25" customHeight="1">
      <c r="A358" s="124" t="s">
        <v>174</v>
      </c>
      <c r="B358" s="23" t="s">
        <v>73</v>
      </c>
      <c r="C358" s="23" t="s">
        <v>62</v>
      </c>
      <c r="D358" s="28" t="s">
        <v>172</v>
      </c>
      <c r="E358" s="26"/>
      <c r="F358" s="146">
        <f t="shared" si="66"/>
        <v>182600</v>
      </c>
      <c r="G358" s="146">
        <f t="shared" si="66"/>
        <v>0</v>
      </c>
      <c r="H358" s="27" t="e">
        <f>H359+#REF!</f>
        <v>#REF!</v>
      </c>
      <c r="I358" s="27" t="e">
        <f>I359+#REF!</f>
        <v>#REF!</v>
      </c>
      <c r="J358" s="27" t="e">
        <f>J359+#REF!</f>
        <v>#REF!</v>
      </c>
      <c r="K358" s="27" t="e">
        <f>K359+#REF!</f>
        <v>#REF!</v>
      </c>
      <c r="L358" s="50"/>
      <c r="M358" s="96"/>
      <c r="N358" s="43"/>
      <c r="O358" s="43"/>
      <c r="P358" s="43"/>
      <c r="Q358" s="43"/>
      <c r="R358" s="43"/>
      <c r="S358" s="43"/>
      <c r="T358" s="43"/>
      <c r="U358" s="43"/>
      <c r="V358" s="43"/>
      <c r="W358" s="43"/>
      <c r="X358" s="43"/>
      <c r="Y358" s="43"/>
      <c r="Z358" s="43"/>
      <c r="AA358" s="43"/>
    </row>
    <row r="359" spans="1:27" s="10" customFormat="1" ht="31.5" customHeight="1">
      <c r="A359" s="121" t="s">
        <v>173</v>
      </c>
      <c r="B359" s="23" t="s">
        <v>73</v>
      </c>
      <c r="C359" s="23" t="s">
        <v>62</v>
      </c>
      <c r="D359" s="28" t="s">
        <v>171</v>
      </c>
      <c r="E359" s="26"/>
      <c r="F359" s="146">
        <f t="shared" si="66"/>
        <v>182600</v>
      </c>
      <c r="G359" s="146">
        <f t="shared" si="66"/>
        <v>0</v>
      </c>
      <c r="H359" s="27">
        <f aca="true" t="shared" si="67" ref="H359:K360">H360</f>
        <v>794.1</v>
      </c>
      <c r="I359" s="27">
        <f t="shared" si="67"/>
        <v>794.1</v>
      </c>
      <c r="J359" s="27">
        <f t="shared" si="67"/>
        <v>794.1</v>
      </c>
      <c r="K359" s="27">
        <f t="shared" si="67"/>
        <v>794.1</v>
      </c>
      <c r="L359" s="50"/>
      <c r="M359" s="96"/>
      <c r="N359" s="43"/>
      <c r="O359" s="43"/>
      <c r="P359" s="43"/>
      <c r="Q359" s="43"/>
      <c r="R359" s="43"/>
      <c r="S359" s="43"/>
      <c r="T359" s="43"/>
      <c r="U359" s="43"/>
      <c r="V359" s="43"/>
      <c r="W359" s="43"/>
      <c r="X359" s="43"/>
      <c r="Y359" s="43"/>
      <c r="Z359" s="43"/>
      <c r="AA359" s="43"/>
    </row>
    <row r="360" spans="1:27" s="10" customFormat="1" ht="20.25" customHeight="1">
      <c r="A360" s="122" t="s">
        <v>94</v>
      </c>
      <c r="B360" s="23" t="s">
        <v>73</v>
      </c>
      <c r="C360" s="23" t="s">
        <v>62</v>
      </c>
      <c r="D360" s="28" t="s">
        <v>29</v>
      </c>
      <c r="E360" s="26"/>
      <c r="F360" s="146">
        <f t="shared" si="66"/>
        <v>182600</v>
      </c>
      <c r="G360" s="146">
        <f t="shared" si="66"/>
        <v>0</v>
      </c>
      <c r="H360" s="27">
        <f t="shared" si="67"/>
        <v>794.1</v>
      </c>
      <c r="I360" s="27">
        <f t="shared" si="67"/>
        <v>794.1</v>
      </c>
      <c r="J360" s="27">
        <f t="shared" si="67"/>
        <v>794.1</v>
      </c>
      <c r="K360" s="27">
        <f t="shared" si="67"/>
        <v>794.1</v>
      </c>
      <c r="L360" s="50"/>
      <c r="M360" s="96"/>
      <c r="N360" s="43"/>
      <c r="O360" s="43"/>
      <c r="P360" s="43"/>
      <c r="Q360" s="43"/>
      <c r="R360" s="43"/>
      <c r="S360" s="43"/>
      <c r="T360" s="43"/>
      <c r="U360" s="43"/>
      <c r="V360" s="43"/>
      <c r="W360" s="43"/>
      <c r="X360" s="43"/>
      <c r="Y360" s="43"/>
      <c r="Z360" s="43"/>
      <c r="AA360" s="43"/>
    </row>
    <row r="361" spans="1:27" s="10" customFormat="1" ht="20.25" customHeight="1">
      <c r="A361" s="122" t="s">
        <v>103</v>
      </c>
      <c r="B361" s="23" t="s">
        <v>73</v>
      </c>
      <c r="C361" s="23" t="s">
        <v>62</v>
      </c>
      <c r="D361" s="28" t="s">
        <v>29</v>
      </c>
      <c r="E361" s="26">
        <v>300</v>
      </c>
      <c r="F361" s="146">
        <v>182600</v>
      </c>
      <c r="G361" s="150">
        <v>0</v>
      </c>
      <c r="H361" s="27">
        <v>794.1</v>
      </c>
      <c r="I361" s="27">
        <f>H361</f>
        <v>794.1</v>
      </c>
      <c r="J361" s="27">
        <v>794.1</v>
      </c>
      <c r="K361" s="55">
        <f>J361</f>
        <v>794.1</v>
      </c>
      <c r="L361" s="50"/>
      <c r="M361" s="96"/>
      <c r="N361" s="43"/>
      <c r="O361" s="43"/>
      <c r="P361" s="43"/>
      <c r="Q361" s="43"/>
      <c r="R361" s="43"/>
      <c r="S361" s="43"/>
      <c r="T361" s="43"/>
      <c r="U361" s="43"/>
      <c r="V361" s="43"/>
      <c r="W361" s="43"/>
      <c r="X361" s="43"/>
      <c r="Y361" s="43"/>
      <c r="Z361" s="43"/>
      <c r="AA361" s="43"/>
    </row>
    <row r="362" spans="1:27" s="10" customFormat="1" ht="20.25" customHeight="1">
      <c r="A362" s="131" t="s">
        <v>119</v>
      </c>
      <c r="B362" s="23" t="s">
        <v>73</v>
      </c>
      <c r="C362" s="23" t="s">
        <v>64</v>
      </c>
      <c r="D362" s="28"/>
      <c r="E362" s="26"/>
      <c r="F362" s="146">
        <f>F363</f>
        <v>13380700</v>
      </c>
      <c r="G362" s="146">
        <f>G363</f>
        <v>13380700</v>
      </c>
      <c r="H362" s="75">
        <v>2.4</v>
      </c>
      <c r="I362" s="75">
        <v>2.4</v>
      </c>
      <c r="J362" s="75">
        <v>2.4</v>
      </c>
      <c r="K362" s="55">
        <v>2.4</v>
      </c>
      <c r="L362" s="50"/>
      <c r="M362" s="96"/>
      <c r="N362" s="43"/>
      <c r="O362" s="43"/>
      <c r="P362" s="43"/>
      <c r="Q362" s="43"/>
      <c r="R362" s="43"/>
      <c r="S362" s="43"/>
      <c r="T362" s="43"/>
      <c r="U362" s="43"/>
      <c r="V362" s="43"/>
      <c r="W362" s="43"/>
      <c r="X362" s="43"/>
      <c r="Y362" s="43"/>
      <c r="Z362" s="43"/>
      <c r="AA362" s="43"/>
    </row>
    <row r="363" spans="1:27" s="10" customFormat="1" ht="20.25" customHeight="1">
      <c r="A363" s="124" t="s">
        <v>174</v>
      </c>
      <c r="B363" s="23" t="s">
        <v>73</v>
      </c>
      <c r="C363" s="23" t="s">
        <v>64</v>
      </c>
      <c r="D363" s="28" t="s">
        <v>172</v>
      </c>
      <c r="E363" s="26"/>
      <c r="F363" s="146">
        <f>F364+F369</f>
        <v>13380700</v>
      </c>
      <c r="G363" s="146">
        <f>G364+G369</f>
        <v>13380700</v>
      </c>
      <c r="H363" s="27">
        <v>93.5</v>
      </c>
      <c r="I363" s="27">
        <f>H363</f>
        <v>93.5</v>
      </c>
      <c r="J363" s="27">
        <v>93.5</v>
      </c>
      <c r="K363" s="55">
        <f>J363</f>
        <v>93.5</v>
      </c>
      <c r="L363" s="50"/>
      <c r="M363" s="96"/>
      <c r="N363" s="43"/>
      <c r="O363" s="43"/>
      <c r="P363" s="43"/>
      <c r="Q363" s="43"/>
      <c r="R363" s="43"/>
      <c r="S363" s="43"/>
      <c r="T363" s="43"/>
      <c r="U363" s="43"/>
      <c r="V363" s="43"/>
      <c r="W363" s="43"/>
      <c r="X363" s="43"/>
      <c r="Y363" s="43"/>
      <c r="Z363" s="43"/>
      <c r="AA363" s="43"/>
    </row>
    <row r="364" spans="1:27" s="10" customFormat="1" ht="31.5" customHeight="1">
      <c r="A364" s="121" t="s">
        <v>173</v>
      </c>
      <c r="B364" s="23" t="s">
        <v>73</v>
      </c>
      <c r="C364" s="23" t="s">
        <v>64</v>
      </c>
      <c r="D364" s="28" t="s">
        <v>171</v>
      </c>
      <c r="E364" s="26"/>
      <c r="F364" s="146">
        <f>F365+F367</f>
        <v>13138400</v>
      </c>
      <c r="G364" s="146">
        <f>G365+G367</f>
        <v>13138400</v>
      </c>
      <c r="H364" s="27" t="e">
        <f>H365</f>
        <v>#REF!</v>
      </c>
      <c r="I364" s="77" t="e">
        <f>I365</f>
        <v>#REF!</v>
      </c>
      <c r="J364" s="27" t="e">
        <f>J365</f>
        <v>#REF!</v>
      </c>
      <c r="K364" s="77" t="e">
        <f>K365</f>
        <v>#REF!</v>
      </c>
      <c r="L364" s="73" t="e">
        <f>L365</f>
        <v>#REF!</v>
      </c>
      <c r="M364" s="96">
        <v>-7.6</v>
      </c>
      <c r="N364" s="43"/>
      <c r="O364" s="43"/>
      <c r="P364" s="43"/>
      <c r="Q364" s="43"/>
      <c r="R364" s="43"/>
      <c r="S364" s="43"/>
      <c r="T364" s="43"/>
      <c r="U364" s="43"/>
      <c r="V364" s="43"/>
      <c r="W364" s="43"/>
      <c r="X364" s="43"/>
      <c r="Y364" s="43"/>
      <c r="Z364" s="43"/>
      <c r="AA364" s="43"/>
    </row>
    <row r="365" spans="1:27" s="10" customFormat="1" ht="63" customHeight="1">
      <c r="A365" s="122" t="s">
        <v>31</v>
      </c>
      <c r="B365" s="23" t="s">
        <v>73</v>
      </c>
      <c r="C365" s="23" t="s">
        <v>64</v>
      </c>
      <c r="D365" s="28" t="s">
        <v>30</v>
      </c>
      <c r="E365" s="26"/>
      <c r="F365" s="146">
        <f>F366</f>
        <v>75100</v>
      </c>
      <c r="G365" s="146">
        <f>G366</f>
        <v>75100</v>
      </c>
      <c r="H365" s="27" t="e">
        <f>#REF!</f>
        <v>#REF!</v>
      </c>
      <c r="I365" s="77" t="e">
        <f>#REF!</f>
        <v>#REF!</v>
      </c>
      <c r="J365" s="27" t="e">
        <f>#REF!</f>
        <v>#REF!</v>
      </c>
      <c r="K365" s="77" t="e">
        <f>#REF!</f>
        <v>#REF!</v>
      </c>
      <c r="L365" s="73" t="e">
        <f>#REF!</f>
        <v>#REF!</v>
      </c>
      <c r="M365" s="96"/>
      <c r="N365" s="43"/>
      <c r="O365" s="43"/>
      <c r="P365" s="43"/>
      <c r="Q365" s="43"/>
      <c r="R365" s="43"/>
      <c r="S365" s="43"/>
      <c r="T365" s="43"/>
      <c r="U365" s="43"/>
      <c r="V365" s="43"/>
      <c r="W365" s="43"/>
      <c r="X365" s="43"/>
      <c r="Y365" s="43"/>
      <c r="Z365" s="43"/>
      <c r="AA365" s="43"/>
    </row>
    <row r="366" spans="1:27" s="10" customFormat="1" ht="31.5" customHeight="1">
      <c r="A366" s="122" t="s">
        <v>224</v>
      </c>
      <c r="B366" s="23" t="s">
        <v>73</v>
      </c>
      <c r="C366" s="23" t="s">
        <v>64</v>
      </c>
      <c r="D366" s="28" t="s">
        <v>30</v>
      </c>
      <c r="E366" s="26">
        <v>600</v>
      </c>
      <c r="F366" s="146">
        <v>75100</v>
      </c>
      <c r="G366" s="150">
        <v>75100</v>
      </c>
      <c r="H366" s="27"/>
      <c r="I366" s="77"/>
      <c r="J366" s="27"/>
      <c r="K366" s="77"/>
      <c r="L366" s="73"/>
      <c r="M366" s="96"/>
      <c r="N366" s="43"/>
      <c r="O366" s="43"/>
      <c r="P366" s="43"/>
      <c r="Q366" s="43"/>
      <c r="R366" s="43"/>
      <c r="S366" s="43"/>
      <c r="T366" s="43"/>
      <c r="U366" s="43"/>
      <c r="V366" s="43"/>
      <c r="W366" s="43"/>
      <c r="X366" s="43"/>
      <c r="Y366" s="43"/>
      <c r="Z366" s="43"/>
      <c r="AA366" s="43"/>
    </row>
    <row r="367" spans="1:27" s="10" customFormat="1" ht="63" customHeight="1">
      <c r="A367" s="122" t="s">
        <v>33</v>
      </c>
      <c r="B367" s="23" t="s">
        <v>73</v>
      </c>
      <c r="C367" s="23" t="s">
        <v>64</v>
      </c>
      <c r="D367" s="28" t="s">
        <v>32</v>
      </c>
      <c r="E367" s="26"/>
      <c r="F367" s="146">
        <f>F368</f>
        <v>13063300</v>
      </c>
      <c r="G367" s="146">
        <f>G368</f>
        <v>13063300</v>
      </c>
      <c r="H367" s="27"/>
      <c r="I367" s="77"/>
      <c r="J367" s="27"/>
      <c r="K367" s="77"/>
      <c r="L367" s="73"/>
      <c r="M367" s="96">
        <v>25</v>
      </c>
      <c r="N367" s="43"/>
      <c r="O367" s="43"/>
      <c r="P367" s="43"/>
      <c r="Q367" s="43"/>
      <c r="R367" s="43"/>
      <c r="S367" s="43"/>
      <c r="T367" s="43"/>
      <c r="U367" s="43"/>
      <c r="V367" s="43"/>
      <c r="W367" s="43"/>
      <c r="X367" s="43"/>
      <c r="Y367" s="43"/>
      <c r="Z367" s="43"/>
      <c r="AA367" s="43"/>
    </row>
    <row r="368" spans="1:27" s="10" customFormat="1" ht="31.5" customHeight="1">
      <c r="A368" s="122" t="s">
        <v>224</v>
      </c>
      <c r="B368" s="23" t="s">
        <v>73</v>
      </c>
      <c r="C368" s="23" t="s">
        <v>64</v>
      </c>
      <c r="D368" s="28" t="s">
        <v>32</v>
      </c>
      <c r="E368" s="26">
        <v>600</v>
      </c>
      <c r="F368" s="146">
        <v>13063300</v>
      </c>
      <c r="G368" s="150">
        <v>13063300</v>
      </c>
      <c r="H368" s="27"/>
      <c r="I368" s="77"/>
      <c r="J368" s="27"/>
      <c r="K368" s="77"/>
      <c r="L368" s="73"/>
      <c r="M368" s="96">
        <v>-17.4</v>
      </c>
      <c r="N368" s="43"/>
      <c r="O368" s="43"/>
      <c r="P368" s="43"/>
      <c r="Q368" s="43"/>
      <c r="R368" s="43"/>
      <c r="S368" s="43"/>
      <c r="T368" s="43"/>
      <c r="U368" s="43"/>
      <c r="V368" s="43"/>
      <c r="W368" s="43"/>
      <c r="X368" s="43"/>
      <c r="Y368" s="43"/>
      <c r="Z368" s="43"/>
      <c r="AA368" s="43"/>
    </row>
    <row r="369" spans="1:27" s="10" customFormat="1" ht="47.25" customHeight="1">
      <c r="A369" s="121" t="s">
        <v>170</v>
      </c>
      <c r="B369" s="23" t="s">
        <v>73</v>
      </c>
      <c r="C369" s="23" t="s">
        <v>64</v>
      </c>
      <c r="D369" s="28" t="s">
        <v>165</v>
      </c>
      <c r="E369" s="26"/>
      <c r="F369" s="146">
        <f>F370+F372</f>
        <v>242300</v>
      </c>
      <c r="G369" s="146">
        <f>G370+G372</f>
        <v>242300</v>
      </c>
      <c r="H369" s="27"/>
      <c r="I369" s="77"/>
      <c r="J369" s="27"/>
      <c r="K369" s="77"/>
      <c r="L369" s="73"/>
      <c r="M369" s="96"/>
      <c r="N369" s="43"/>
      <c r="O369" s="43"/>
      <c r="P369" s="43"/>
      <c r="Q369" s="43"/>
      <c r="R369" s="43"/>
      <c r="S369" s="43"/>
      <c r="T369" s="43"/>
      <c r="U369" s="43"/>
      <c r="V369" s="43"/>
      <c r="W369" s="43"/>
      <c r="X369" s="43"/>
      <c r="Y369" s="43"/>
      <c r="Z369" s="43"/>
      <c r="AA369" s="43"/>
    </row>
    <row r="370" spans="1:27" s="10" customFormat="1" ht="63" customHeight="1">
      <c r="A370" s="122" t="s">
        <v>35</v>
      </c>
      <c r="B370" s="26" t="s">
        <v>73</v>
      </c>
      <c r="C370" s="26" t="s">
        <v>64</v>
      </c>
      <c r="D370" s="28" t="s">
        <v>34</v>
      </c>
      <c r="E370" s="26"/>
      <c r="F370" s="146">
        <f>F371</f>
        <v>238100</v>
      </c>
      <c r="G370" s="146">
        <f>G371</f>
        <v>238100</v>
      </c>
      <c r="H370" s="27"/>
      <c r="I370" s="77"/>
      <c r="J370" s="27"/>
      <c r="K370" s="77"/>
      <c r="L370" s="73"/>
      <c r="M370" s="96"/>
      <c r="N370" s="43"/>
      <c r="O370" s="43"/>
      <c r="P370" s="43"/>
      <c r="Q370" s="43"/>
      <c r="R370" s="43"/>
      <c r="S370" s="43"/>
      <c r="T370" s="43"/>
      <c r="U370" s="43"/>
      <c r="V370" s="43"/>
      <c r="W370" s="43"/>
      <c r="X370" s="43"/>
      <c r="Y370" s="43"/>
      <c r="Z370" s="43"/>
      <c r="AA370" s="43"/>
    </row>
    <row r="371" spans="1:27" s="10" customFormat="1" ht="31.5" customHeight="1">
      <c r="A371" s="122" t="s">
        <v>139</v>
      </c>
      <c r="B371" s="23" t="s">
        <v>73</v>
      </c>
      <c r="C371" s="23" t="s">
        <v>64</v>
      </c>
      <c r="D371" s="28" t="s">
        <v>34</v>
      </c>
      <c r="E371" s="26">
        <v>200</v>
      </c>
      <c r="F371" s="146">
        <v>238100</v>
      </c>
      <c r="G371" s="146">
        <v>238100</v>
      </c>
      <c r="H371" s="27">
        <f aca="true" t="shared" si="68" ref="H371:L372">H372</f>
        <v>585</v>
      </c>
      <c r="I371" s="77">
        <f t="shared" si="68"/>
        <v>585</v>
      </c>
      <c r="J371" s="27">
        <f t="shared" si="68"/>
        <v>625</v>
      </c>
      <c r="K371" s="77">
        <f t="shared" si="68"/>
        <v>625</v>
      </c>
      <c r="L371" s="73">
        <f t="shared" si="68"/>
        <v>0</v>
      </c>
      <c r="M371" s="96"/>
      <c r="N371" s="43"/>
      <c r="O371" s="43"/>
      <c r="P371" s="43"/>
      <c r="Q371" s="43"/>
      <c r="R371" s="43"/>
      <c r="S371" s="43"/>
      <c r="T371" s="43"/>
      <c r="U371" s="43"/>
      <c r="V371" s="43"/>
      <c r="W371" s="43"/>
      <c r="X371" s="43"/>
      <c r="Y371" s="43"/>
      <c r="Z371" s="43"/>
      <c r="AA371" s="43"/>
    </row>
    <row r="372" spans="1:27" s="10" customFormat="1" ht="63" customHeight="1">
      <c r="A372" s="122" t="s">
        <v>37</v>
      </c>
      <c r="B372" s="23" t="s">
        <v>73</v>
      </c>
      <c r="C372" s="23" t="s">
        <v>64</v>
      </c>
      <c r="D372" s="28" t="s">
        <v>36</v>
      </c>
      <c r="E372" s="26"/>
      <c r="F372" s="146">
        <f>F373</f>
        <v>4200</v>
      </c>
      <c r="G372" s="146">
        <f>G373</f>
        <v>4200</v>
      </c>
      <c r="H372" s="27">
        <f t="shared" si="68"/>
        <v>585</v>
      </c>
      <c r="I372" s="77">
        <f t="shared" si="68"/>
        <v>585</v>
      </c>
      <c r="J372" s="27">
        <f t="shared" si="68"/>
        <v>625</v>
      </c>
      <c r="K372" s="77">
        <f t="shared" si="68"/>
        <v>625</v>
      </c>
      <c r="L372" s="73">
        <f t="shared" si="68"/>
        <v>0</v>
      </c>
      <c r="M372" s="96"/>
      <c r="N372" s="43"/>
      <c r="O372" s="43"/>
      <c r="P372" s="43"/>
      <c r="Q372" s="43"/>
      <c r="R372" s="43"/>
      <c r="S372" s="43"/>
      <c r="T372" s="43"/>
      <c r="U372" s="43"/>
      <c r="V372" s="43"/>
      <c r="W372" s="43"/>
      <c r="X372" s="43"/>
      <c r="Y372" s="43"/>
      <c r="Z372" s="43"/>
      <c r="AA372" s="43"/>
    </row>
    <row r="373" spans="1:27" s="10" customFormat="1" ht="31.5" customHeight="1">
      <c r="A373" s="122" t="s">
        <v>139</v>
      </c>
      <c r="B373" s="23" t="s">
        <v>73</v>
      </c>
      <c r="C373" s="23" t="s">
        <v>64</v>
      </c>
      <c r="D373" s="28" t="s">
        <v>36</v>
      </c>
      <c r="E373" s="26">
        <v>200</v>
      </c>
      <c r="F373" s="146">
        <v>4200</v>
      </c>
      <c r="G373" s="146">
        <v>4200</v>
      </c>
      <c r="H373" s="27">
        <v>585</v>
      </c>
      <c r="I373" s="27">
        <f>H373</f>
        <v>585</v>
      </c>
      <c r="J373" s="27">
        <v>625</v>
      </c>
      <c r="K373" s="55">
        <f>J373</f>
        <v>625</v>
      </c>
      <c r="L373" s="50"/>
      <c r="M373" s="96"/>
      <c r="N373" s="43"/>
      <c r="O373" s="43"/>
      <c r="P373" s="43"/>
      <c r="Q373" s="43"/>
      <c r="R373" s="43"/>
      <c r="S373" s="43"/>
      <c r="T373" s="43"/>
      <c r="U373" s="43"/>
      <c r="V373" s="43"/>
      <c r="W373" s="43"/>
      <c r="X373" s="43"/>
      <c r="Y373" s="43"/>
      <c r="Z373" s="43"/>
      <c r="AA373" s="43"/>
    </row>
    <row r="374" spans="1:27" s="10" customFormat="1" ht="20.25" customHeight="1">
      <c r="A374" s="120" t="s">
        <v>120</v>
      </c>
      <c r="B374" s="23" t="s">
        <v>73</v>
      </c>
      <c r="C374" s="23" t="s">
        <v>65</v>
      </c>
      <c r="D374" s="28"/>
      <c r="E374" s="26"/>
      <c r="F374" s="150">
        <f>F375+F387+F394</f>
        <v>8815100</v>
      </c>
      <c r="G374" s="150">
        <f>G375+G387+G394</f>
        <v>8815100</v>
      </c>
      <c r="H374" s="76">
        <f aca="true" t="shared" si="69" ref="H374:K376">H375</f>
        <v>211.1</v>
      </c>
      <c r="I374" s="76">
        <f t="shared" si="69"/>
        <v>211.1</v>
      </c>
      <c r="J374" s="76">
        <f t="shared" si="69"/>
        <v>211.1</v>
      </c>
      <c r="K374" s="76">
        <f t="shared" si="69"/>
        <v>211.1</v>
      </c>
      <c r="L374" s="50"/>
      <c r="M374" s="96"/>
      <c r="N374" s="43"/>
      <c r="O374" s="43"/>
      <c r="P374" s="43"/>
      <c r="Q374" s="43"/>
      <c r="R374" s="43"/>
      <c r="S374" s="43"/>
      <c r="T374" s="43"/>
      <c r="U374" s="43"/>
      <c r="V374" s="43"/>
      <c r="W374" s="43"/>
      <c r="X374" s="43"/>
      <c r="Y374" s="43"/>
      <c r="Z374" s="43"/>
      <c r="AA374" s="43"/>
    </row>
    <row r="375" spans="1:27" s="10" customFormat="1" ht="31.5" customHeight="1">
      <c r="A375" s="124" t="s">
        <v>137</v>
      </c>
      <c r="B375" s="23" t="s">
        <v>73</v>
      </c>
      <c r="C375" s="23" t="s">
        <v>65</v>
      </c>
      <c r="D375" s="28" t="s">
        <v>136</v>
      </c>
      <c r="E375" s="26"/>
      <c r="F375" s="146">
        <f>F376+F381</f>
        <v>3242400</v>
      </c>
      <c r="G375" s="146">
        <f>G376+G381</f>
        <v>3242400</v>
      </c>
      <c r="H375" s="76">
        <f t="shared" si="69"/>
        <v>211.1</v>
      </c>
      <c r="I375" s="76">
        <f t="shared" si="69"/>
        <v>211.1</v>
      </c>
      <c r="J375" s="76">
        <f t="shared" si="69"/>
        <v>211.1</v>
      </c>
      <c r="K375" s="76">
        <f t="shared" si="69"/>
        <v>211.1</v>
      </c>
      <c r="L375" s="50"/>
      <c r="M375" s="96"/>
      <c r="N375" s="43"/>
      <c r="O375" s="43"/>
      <c r="P375" s="43"/>
      <c r="Q375" s="43"/>
      <c r="R375" s="43"/>
      <c r="S375" s="43"/>
      <c r="T375" s="43"/>
      <c r="U375" s="43"/>
      <c r="V375" s="43"/>
      <c r="W375" s="43"/>
      <c r="X375" s="43"/>
      <c r="Y375" s="43"/>
      <c r="Z375" s="43"/>
      <c r="AA375" s="43"/>
    </row>
    <row r="376" spans="1:27" s="10" customFormat="1" ht="20.25" customHeight="1">
      <c r="A376" s="121" t="s">
        <v>159</v>
      </c>
      <c r="B376" s="23" t="s">
        <v>73</v>
      </c>
      <c r="C376" s="23" t="s">
        <v>65</v>
      </c>
      <c r="D376" s="28" t="s">
        <v>158</v>
      </c>
      <c r="E376" s="26"/>
      <c r="F376" s="146">
        <f>F377+F379</f>
        <v>2376300</v>
      </c>
      <c r="G376" s="146">
        <f>G377+G379</f>
        <v>2376300</v>
      </c>
      <c r="H376" s="76">
        <f t="shared" si="69"/>
        <v>211.1</v>
      </c>
      <c r="I376" s="76">
        <f t="shared" si="69"/>
        <v>211.1</v>
      </c>
      <c r="J376" s="76">
        <f t="shared" si="69"/>
        <v>211.1</v>
      </c>
      <c r="K376" s="76">
        <f t="shared" si="69"/>
        <v>211.1</v>
      </c>
      <c r="L376" s="50"/>
      <c r="M376" s="96"/>
      <c r="N376" s="43"/>
      <c r="O376" s="43"/>
      <c r="P376" s="43"/>
      <c r="Q376" s="43"/>
      <c r="R376" s="43"/>
      <c r="S376" s="43"/>
      <c r="T376" s="43"/>
      <c r="U376" s="43"/>
      <c r="V376" s="43"/>
      <c r="W376" s="43"/>
      <c r="X376" s="43"/>
      <c r="Y376" s="43"/>
      <c r="Z376" s="43"/>
      <c r="AA376" s="43"/>
    </row>
    <row r="377" spans="1:27" s="10" customFormat="1" ht="94.5" customHeight="1">
      <c r="A377" s="122" t="s">
        <v>39</v>
      </c>
      <c r="B377" s="23" t="s">
        <v>73</v>
      </c>
      <c r="C377" s="23" t="s">
        <v>65</v>
      </c>
      <c r="D377" s="28" t="s">
        <v>38</v>
      </c>
      <c r="E377" s="26"/>
      <c r="F377" s="150">
        <f>F378</f>
        <v>58000</v>
      </c>
      <c r="G377" s="150">
        <f>G378</f>
        <v>58000</v>
      </c>
      <c r="H377" s="27">
        <v>211.1</v>
      </c>
      <c r="I377" s="27">
        <f>H377</f>
        <v>211.1</v>
      </c>
      <c r="J377" s="27">
        <v>211.1</v>
      </c>
      <c r="K377" s="55">
        <f>J377</f>
        <v>211.1</v>
      </c>
      <c r="L377" s="50"/>
      <c r="M377" s="96"/>
      <c r="N377" s="43"/>
      <c r="O377" s="43"/>
      <c r="P377" s="43"/>
      <c r="Q377" s="43"/>
      <c r="R377" s="43"/>
      <c r="S377" s="43"/>
      <c r="T377" s="43"/>
      <c r="U377" s="43"/>
      <c r="V377" s="43"/>
      <c r="W377" s="43"/>
      <c r="X377" s="43"/>
      <c r="Y377" s="43"/>
      <c r="Z377" s="43"/>
      <c r="AA377" s="43"/>
    </row>
    <row r="378" spans="1:27" s="10" customFormat="1" ht="31.5" customHeight="1">
      <c r="A378" s="122" t="s">
        <v>224</v>
      </c>
      <c r="B378" s="23" t="s">
        <v>73</v>
      </c>
      <c r="C378" s="23" t="s">
        <v>65</v>
      </c>
      <c r="D378" s="28" t="s">
        <v>38</v>
      </c>
      <c r="E378" s="26">
        <v>600</v>
      </c>
      <c r="F378" s="147">
        <v>58000</v>
      </c>
      <c r="G378" s="147">
        <v>58000</v>
      </c>
      <c r="H378" s="83" t="e">
        <f>H379+#REF!</f>
        <v>#REF!</v>
      </c>
      <c r="I378" s="83" t="e">
        <f>I379+#REF!</f>
        <v>#REF!</v>
      </c>
      <c r="J378" s="83" t="e">
        <f>J379+#REF!</f>
        <v>#REF!</v>
      </c>
      <c r="K378" s="83" t="e">
        <f>K379+#REF!</f>
        <v>#REF!</v>
      </c>
      <c r="L378" s="74" t="e">
        <f>L379+#REF!+#REF!</f>
        <v>#REF!</v>
      </c>
      <c r="M378" s="96"/>
      <c r="N378" s="43"/>
      <c r="O378" s="43"/>
      <c r="P378" s="43"/>
      <c r="Q378" s="43"/>
      <c r="R378" s="43"/>
      <c r="S378" s="43"/>
      <c r="T378" s="43"/>
      <c r="U378" s="43"/>
      <c r="V378" s="43"/>
      <c r="W378" s="43"/>
      <c r="X378" s="43"/>
      <c r="Y378" s="43"/>
      <c r="Z378" s="43"/>
      <c r="AA378" s="43"/>
    </row>
    <row r="379" spans="1:27" s="10" customFormat="1" ht="47.25" customHeight="1">
      <c r="A379" s="122" t="s">
        <v>41</v>
      </c>
      <c r="B379" s="23" t="s">
        <v>73</v>
      </c>
      <c r="C379" s="23" t="s">
        <v>65</v>
      </c>
      <c r="D379" s="28" t="s">
        <v>40</v>
      </c>
      <c r="E379" s="26"/>
      <c r="F379" s="146">
        <f>F380</f>
        <v>2318300</v>
      </c>
      <c r="G379" s="146">
        <f>G380</f>
        <v>2318300</v>
      </c>
      <c r="H379" s="27" t="e">
        <f aca="true" t="shared" si="70" ref="H379:L382">H380</f>
        <v>#REF!</v>
      </c>
      <c r="I379" s="27" t="e">
        <f t="shared" si="70"/>
        <v>#REF!</v>
      </c>
      <c r="J379" s="27" t="e">
        <f t="shared" si="70"/>
        <v>#REF!</v>
      </c>
      <c r="K379" s="27" t="e">
        <f t="shared" si="70"/>
        <v>#REF!</v>
      </c>
      <c r="L379" s="73" t="e">
        <f t="shared" si="70"/>
        <v>#REF!</v>
      </c>
      <c r="M379" s="96"/>
      <c r="N379" s="43"/>
      <c r="O379" s="43"/>
      <c r="P379" s="43"/>
      <c r="Q379" s="43"/>
      <c r="R379" s="43"/>
      <c r="S379" s="43"/>
      <c r="T379" s="43"/>
      <c r="U379" s="43"/>
      <c r="V379" s="43"/>
      <c r="W379" s="43"/>
      <c r="X379" s="43"/>
      <c r="Y379" s="43"/>
      <c r="Z379" s="43"/>
      <c r="AA379" s="43"/>
    </row>
    <row r="380" spans="1:27" s="10" customFormat="1" ht="31.5" customHeight="1">
      <c r="A380" s="122" t="s">
        <v>224</v>
      </c>
      <c r="B380" s="23" t="s">
        <v>73</v>
      </c>
      <c r="C380" s="23" t="s">
        <v>65</v>
      </c>
      <c r="D380" s="28" t="s">
        <v>40</v>
      </c>
      <c r="E380" s="26">
        <v>600</v>
      </c>
      <c r="F380" s="146">
        <v>2318300</v>
      </c>
      <c r="G380" s="150">
        <v>2318300</v>
      </c>
      <c r="H380" s="27" t="e">
        <f t="shared" si="70"/>
        <v>#REF!</v>
      </c>
      <c r="I380" s="27" t="e">
        <f t="shared" si="70"/>
        <v>#REF!</v>
      </c>
      <c r="J380" s="27" t="e">
        <f t="shared" si="70"/>
        <v>#REF!</v>
      </c>
      <c r="K380" s="27" t="e">
        <f t="shared" si="70"/>
        <v>#REF!</v>
      </c>
      <c r="L380" s="73" t="e">
        <f t="shared" si="70"/>
        <v>#REF!</v>
      </c>
      <c r="M380" s="96"/>
      <c r="N380" s="43"/>
      <c r="O380" s="43"/>
      <c r="P380" s="43"/>
      <c r="Q380" s="43"/>
      <c r="R380" s="43"/>
      <c r="S380" s="43"/>
      <c r="T380" s="43"/>
      <c r="U380" s="43"/>
      <c r="V380" s="43"/>
      <c r="W380" s="43"/>
      <c r="X380" s="43"/>
      <c r="Y380" s="43"/>
      <c r="Z380" s="43"/>
      <c r="AA380" s="43"/>
    </row>
    <row r="381" spans="1:27" s="10" customFormat="1" ht="63" customHeight="1">
      <c r="A381" s="121" t="s">
        <v>338</v>
      </c>
      <c r="B381" s="23" t="s">
        <v>73</v>
      </c>
      <c r="C381" s="23" t="s">
        <v>65</v>
      </c>
      <c r="D381" s="28" t="s">
        <v>135</v>
      </c>
      <c r="E381" s="26"/>
      <c r="F381" s="146">
        <f>F382+F385</f>
        <v>866100</v>
      </c>
      <c r="G381" s="146">
        <f>G382+G385</f>
        <v>866100</v>
      </c>
      <c r="H381" s="27" t="e">
        <f t="shared" si="70"/>
        <v>#REF!</v>
      </c>
      <c r="I381" s="27" t="e">
        <f t="shared" si="70"/>
        <v>#REF!</v>
      </c>
      <c r="J381" s="27" t="e">
        <f t="shared" si="70"/>
        <v>#REF!</v>
      </c>
      <c r="K381" s="27" t="e">
        <f t="shared" si="70"/>
        <v>#REF!</v>
      </c>
      <c r="L381" s="73" t="e">
        <f t="shared" si="70"/>
        <v>#REF!</v>
      </c>
      <c r="M381" s="96"/>
      <c r="N381" s="43"/>
      <c r="O381" s="43"/>
      <c r="P381" s="43"/>
      <c r="Q381" s="43"/>
      <c r="R381" s="43"/>
      <c r="S381" s="43"/>
      <c r="T381" s="43"/>
      <c r="U381" s="43"/>
      <c r="V381" s="43"/>
      <c r="W381" s="43"/>
      <c r="X381" s="43"/>
      <c r="Y381" s="43"/>
      <c r="Z381" s="43"/>
      <c r="AA381" s="43"/>
    </row>
    <row r="382" spans="1:27" s="10" customFormat="1" ht="78.75" customHeight="1">
      <c r="A382" s="122" t="s">
        <v>43</v>
      </c>
      <c r="B382" s="23" t="s">
        <v>73</v>
      </c>
      <c r="C382" s="23" t="s">
        <v>65</v>
      </c>
      <c r="D382" s="28" t="s">
        <v>42</v>
      </c>
      <c r="E382" s="26"/>
      <c r="F382" s="146">
        <f>F383+F384</f>
        <v>853000</v>
      </c>
      <c r="G382" s="146">
        <f>G383+G384</f>
        <v>853000</v>
      </c>
      <c r="H382" s="27" t="e">
        <f t="shared" si="70"/>
        <v>#REF!</v>
      </c>
      <c r="I382" s="27" t="e">
        <f t="shared" si="70"/>
        <v>#REF!</v>
      </c>
      <c r="J382" s="27" t="e">
        <f t="shared" si="70"/>
        <v>#REF!</v>
      </c>
      <c r="K382" s="27" t="e">
        <f t="shared" si="70"/>
        <v>#REF!</v>
      </c>
      <c r="L382" s="73" t="e">
        <f t="shared" si="70"/>
        <v>#REF!</v>
      </c>
      <c r="M382" s="96"/>
      <c r="N382" s="43"/>
      <c r="O382" s="43"/>
      <c r="P382" s="43"/>
      <c r="Q382" s="43"/>
      <c r="R382" s="43"/>
      <c r="S382" s="43"/>
      <c r="T382" s="43"/>
      <c r="U382" s="43"/>
      <c r="V382" s="43"/>
      <c r="W382" s="43"/>
      <c r="X382" s="43"/>
      <c r="Y382" s="43"/>
      <c r="Z382" s="43"/>
      <c r="AA382" s="43"/>
    </row>
    <row r="383" spans="1:27" s="10" customFormat="1" ht="63.75" customHeight="1">
      <c r="A383" s="120" t="s">
        <v>106</v>
      </c>
      <c r="B383" s="23" t="s">
        <v>73</v>
      </c>
      <c r="C383" s="23" t="s">
        <v>65</v>
      </c>
      <c r="D383" s="28" t="s">
        <v>42</v>
      </c>
      <c r="E383" s="26">
        <v>100</v>
      </c>
      <c r="F383" s="146">
        <v>702200</v>
      </c>
      <c r="G383" s="150">
        <v>702200</v>
      </c>
      <c r="H383" s="27" t="e">
        <f>#REF!</f>
        <v>#REF!</v>
      </c>
      <c r="I383" s="27" t="e">
        <f>#REF!</f>
        <v>#REF!</v>
      </c>
      <c r="J383" s="27" t="e">
        <f>#REF!</f>
        <v>#REF!</v>
      </c>
      <c r="K383" s="27" t="e">
        <f>#REF!</f>
        <v>#REF!</v>
      </c>
      <c r="L383" s="73" t="e">
        <f>#REF!</f>
        <v>#REF!</v>
      </c>
      <c r="M383" s="96"/>
      <c r="N383" s="43"/>
      <c r="O383" s="43"/>
      <c r="P383" s="43"/>
      <c r="Q383" s="43"/>
      <c r="R383" s="43"/>
      <c r="S383" s="43"/>
      <c r="T383" s="43"/>
      <c r="U383" s="43"/>
      <c r="V383" s="43"/>
      <c r="W383" s="43"/>
      <c r="X383" s="43"/>
      <c r="Y383" s="43"/>
      <c r="Z383" s="43"/>
      <c r="AA383" s="43"/>
    </row>
    <row r="384" spans="1:27" s="10" customFormat="1" ht="31.5" customHeight="1">
      <c r="A384" s="122" t="s">
        <v>139</v>
      </c>
      <c r="B384" s="23" t="s">
        <v>73</v>
      </c>
      <c r="C384" s="23" t="s">
        <v>65</v>
      </c>
      <c r="D384" s="28" t="s">
        <v>42</v>
      </c>
      <c r="E384" s="26">
        <v>200</v>
      </c>
      <c r="F384" s="146">
        <v>150800</v>
      </c>
      <c r="G384" s="150">
        <v>150800</v>
      </c>
      <c r="H384" s="27">
        <f>H385+H388</f>
        <v>23979.4</v>
      </c>
      <c r="I384" s="27">
        <f>I385+I388</f>
        <v>0</v>
      </c>
      <c r="J384" s="27">
        <f>J385+J388</f>
        <v>23729.4</v>
      </c>
      <c r="K384" s="27">
        <f>K385+K388</f>
        <v>0</v>
      </c>
      <c r="L384" s="50"/>
      <c r="M384" s="96"/>
      <c r="N384" s="43"/>
      <c r="O384" s="43"/>
      <c r="P384" s="43"/>
      <c r="Q384" s="43"/>
      <c r="R384" s="43"/>
      <c r="S384" s="43"/>
      <c r="T384" s="43"/>
      <c r="U384" s="43"/>
      <c r="V384" s="43"/>
      <c r="W384" s="43"/>
      <c r="X384" s="43"/>
      <c r="Y384" s="43"/>
      <c r="Z384" s="43"/>
      <c r="AA384" s="43"/>
    </row>
    <row r="385" spans="1:27" s="10" customFormat="1" ht="78.75" customHeight="1">
      <c r="A385" s="122" t="s">
        <v>45</v>
      </c>
      <c r="B385" s="23" t="s">
        <v>73</v>
      </c>
      <c r="C385" s="23" t="s">
        <v>65</v>
      </c>
      <c r="D385" s="28" t="s">
        <v>44</v>
      </c>
      <c r="E385" s="26"/>
      <c r="F385" s="146">
        <f>F386</f>
        <v>13100</v>
      </c>
      <c r="G385" s="146">
        <f>G386</f>
        <v>13100</v>
      </c>
      <c r="H385" s="27">
        <f aca="true" t="shared" si="71" ref="H385:K386">H386</f>
        <v>190</v>
      </c>
      <c r="I385" s="27">
        <f t="shared" si="71"/>
        <v>0</v>
      </c>
      <c r="J385" s="27">
        <f t="shared" si="71"/>
        <v>190</v>
      </c>
      <c r="K385" s="27">
        <f t="shared" si="71"/>
        <v>0</v>
      </c>
      <c r="L385" s="50"/>
      <c r="M385" s="96"/>
      <c r="N385" s="43"/>
      <c r="O385" s="43"/>
      <c r="P385" s="43"/>
      <c r="Q385" s="43"/>
      <c r="R385" s="43"/>
      <c r="S385" s="43"/>
      <c r="T385" s="43"/>
      <c r="U385" s="43"/>
      <c r="V385" s="43"/>
      <c r="W385" s="43"/>
      <c r="X385" s="43"/>
      <c r="Y385" s="43"/>
      <c r="Z385" s="43"/>
      <c r="AA385" s="43"/>
    </row>
    <row r="386" spans="1:27" s="10" customFormat="1" ht="63.75" customHeight="1">
      <c r="A386" s="120" t="s">
        <v>106</v>
      </c>
      <c r="B386" s="23" t="s">
        <v>73</v>
      </c>
      <c r="C386" s="23" t="s">
        <v>65</v>
      </c>
      <c r="D386" s="28" t="s">
        <v>44</v>
      </c>
      <c r="E386" s="26">
        <v>100</v>
      </c>
      <c r="F386" s="146">
        <v>13100</v>
      </c>
      <c r="G386" s="150">
        <v>13100</v>
      </c>
      <c r="H386" s="27">
        <f t="shared" si="71"/>
        <v>190</v>
      </c>
      <c r="I386" s="27">
        <f t="shared" si="71"/>
        <v>0</v>
      </c>
      <c r="J386" s="27">
        <f t="shared" si="71"/>
        <v>190</v>
      </c>
      <c r="K386" s="27">
        <f t="shared" si="71"/>
        <v>0</v>
      </c>
      <c r="L386" s="50"/>
      <c r="M386" s="96"/>
      <c r="N386" s="43"/>
      <c r="O386" s="43"/>
      <c r="P386" s="43"/>
      <c r="Q386" s="43"/>
      <c r="R386" s="43"/>
      <c r="S386" s="43"/>
      <c r="T386" s="43"/>
      <c r="U386" s="43"/>
      <c r="V386" s="43"/>
      <c r="W386" s="43"/>
      <c r="X386" s="43"/>
      <c r="Y386" s="43"/>
      <c r="Z386" s="43"/>
      <c r="AA386" s="43"/>
    </row>
    <row r="387" spans="1:27" s="10" customFormat="1" ht="20.25" customHeight="1">
      <c r="A387" s="124" t="s">
        <v>174</v>
      </c>
      <c r="B387" s="23" t="s">
        <v>73</v>
      </c>
      <c r="C387" s="23" t="s">
        <v>65</v>
      </c>
      <c r="D387" s="28" t="s">
        <v>172</v>
      </c>
      <c r="E387" s="26"/>
      <c r="F387" s="146">
        <f>F388</f>
        <v>4719700</v>
      </c>
      <c r="G387" s="146">
        <f>G388</f>
        <v>4719700</v>
      </c>
      <c r="H387" s="27">
        <v>190</v>
      </c>
      <c r="I387" s="27"/>
      <c r="J387" s="27">
        <v>190</v>
      </c>
      <c r="K387" s="55"/>
      <c r="L387" s="50"/>
      <c r="M387" s="96"/>
      <c r="N387" s="43"/>
      <c r="O387" s="43"/>
      <c r="P387" s="43"/>
      <c r="Q387" s="43"/>
      <c r="R387" s="43"/>
      <c r="S387" s="43"/>
      <c r="T387" s="43"/>
      <c r="U387" s="43"/>
      <c r="V387" s="43"/>
      <c r="W387" s="43"/>
      <c r="X387" s="43"/>
      <c r="Y387" s="43"/>
      <c r="Z387" s="43"/>
      <c r="AA387" s="43"/>
    </row>
    <row r="388" spans="1:27" s="10" customFormat="1" ht="47.25" customHeight="1">
      <c r="A388" s="121" t="s">
        <v>170</v>
      </c>
      <c r="B388" s="23" t="s">
        <v>73</v>
      </c>
      <c r="C388" s="23" t="s">
        <v>65</v>
      </c>
      <c r="D388" s="28" t="s">
        <v>165</v>
      </c>
      <c r="E388" s="26"/>
      <c r="F388" s="147">
        <f>F389+F392</f>
        <v>4719700</v>
      </c>
      <c r="G388" s="147">
        <f>G389+G392</f>
        <v>4719700</v>
      </c>
      <c r="H388" s="27">
        <v>23789.4</v>
      </c>
      <c r="I388" s="27"/>
      <c r="J388" s="27">
        <v>23539.4</v>
      </c>
      <c r="K388" s="27">
        <f>K389</f>
        <v>0</v>
      </c>
      <c r="L388" s="50"/>
      <c r="M388" s="96"/>
      <c r="N388" s="43"/>
      <c r="O388" s="43"/>
      <c r="P388" s="43"/>
      <c r="Q388" s="43"/>
      <c r="R388" s="43"/>
      <c r="S388" s="43"/>
      <c r="T388" s="43"/>
      <c r="U388" s="43"/>
      <c r="V388" s="43"/>
      <c r="W388" s="43"/>
      <c r="X388" s="43"/>
      <c r="Y388" s="43"/>
      <c r="Z388" s="43"/>
      <c r="AA388" s="43"/>
    </row>
    <row r="389" spans="1:27" s="10" customFormat="1" ht="47.25" customHeight="1">
      <c r="A389" s="122" t="s">
        <v>47</v>
      </c>
      <c r="B389" s="23" t="s">
        <v>73</v>
      </c>
      <c r="C389" s="23" t="s">
        <v>65</v>
      </c>
      <c r="D389" s="28" t="s">
        <v>46</v>
      </c>
      <c r="E389" s="26"/>
      <c r="F389" s="146">
        <f>F390+F391</f>
        <v>4652100</v>
      </c>
      <c r="G389" s="146">
        <f>G390+G391</f>
        <v>4652100</v>
      </c>
      <c r="H389" s="27">
        <v>33482.3</v>
      </c>
      <c r="I389" s="27"/>
      <c r="J389" s="27">
        <v>34878.2</v>
      </c>
      <c r="K389" s="55"/>
      <c r="L389" s="50"/>
      <c r="M389" s="96"/>
      <c r="N389" s="43"/>
      <c r="O389" s="43"/>
      <c r="P389" s="43"/>
      <c r="Q389" s="43"/>
      <c r="R389" s="43"/>
      <c r="S389" s="43"/>
      <c r="T389" s="43"/>
      <c r="U389" s="43"/>
      <c r="V389" s="43"/>
      <c r="W389" s="43"/>
      <c r="X389" s="43"/>
      <c r="Y389" s="43"/>
      <c r="Z389" s="43"/>
      <c r="AA389" s="43"/>
    </row>
    <row r="390" spans="1:27" s="10" customFormat="1" ht="31.5" customHeight="1">
      <c r="A390" s="122" t="s">
        <v>139</v>
      </c>
      <c r="B390" s="23" t="s">
        <v>73</v>
      </c>
      <c r="C390" s="23" t="s">
        <v>65</v>
      </c>
      <c r="D390" s="28" t="s">
        <v>46</v>
      </c>
      <c r="E390" s="26">
        <v>200</v>
      </c>
      <c r="F390" s="146">
        <v>623350</v>
      </c>
      <c r="G390" s="150">
        <v>623350</v>
      </c>
      <c r="H390" s="83">
        <f aca="true" t="shared" si="72" ref="H390:K395">H391</f>
        <v>4058.4</v>
      </c>
      <c r="I390" s="83">
        <f t="shared" si="72"/>
        <v>0</v>
      </c>
      <c r="J390" s="83">
        <f t="shared" si="72"/>
        <v>4178.6</v>
      </c>
      <c r="K390" s="83">
        <f t="shared" si="72"/>
        <v>0</v>
      </c>
      <c r="L390" s="50"/>
      <c r="M390" s="96"/>
      <c r="N390" s="43"/>
      <c r="O390" s="43"/>
      <c r="P390" s="43"/>
      <c r="Q390" s="43"/>
      <c r="R390" s="43"/>
      <c r="S390" s="43"/>
      <c r="T390" s="43"/>
      <c r="U390" s="43"/>
      <c r="V390" s="43"/>
      <c r="W390" s="43"/>
      <c r="X390" s="43"/>
      <c r="Y390" s="43"/>
      <c r="Z390" s="43"/>
      <c r="AA390" s="43"/>
    </row>
    <row r="391" spans="1:27" s="10" customFormat="1" ht="20.25" customHeight="1">
      <c r="A391" s="122" t="s">
        <v>103</v>
      </c>
      <c r="B391" s="23" t="s">
        <v>73</v>
      </c>
      <c r="C391" s="23" t="s">
        <v>65</v>
      </c>
      <c r="D391" s="28" t="s">
        <v>46</v>
      </c>
      <c r="E391" s="26">
        <v>300</v>
      </c>
      <c r="F391" s="146">
        <v>4028750</v>
      </c>
      <c r="G391" s="150">
        <v>4028750</v>
      </c>
      <c r="H391" s="27">
        <f t="shared" si="72"/>
        <v>4058.4</v>
      </c>
      <c r="I391" s="27">
        <f t="shared" si="72"/>
        <v>0</v>
      </c>
      <c r="J391" s="27">
        <f t="shared" si="72"/>
        <v>4178.6</v>
      </c>
      <c r="K391" s="27">
        <f t="shared" si="72"/>
        <v>0</v>
      </c>
      <c r="L391" s="50"/>
      <c r="M391" s="96"/>
      <c r="N391" s="43"/>
      <c r="O391" s="43"/>
      <c r="P391" s="43"/>
      <c r="Q391" s="43"/>
      <c r="R391" s="43"/>
      <c r="S391" s="43"/>
      <c r="T391" s="43"/>
      <c r="U391" s="43"/>
      <c r="V391" s="43"/>
      <c r="W391" s="43"/>
      <c r="X391" s="43"/>
      <c r="Y391" s="43"/>
      <c r="Z391" s="43"/>
      <c r="AA391" s="43"/>
    </row>
    <row r="392" spans="1:27" s="10" customFormat="1" ht="63" customHeight="1">
      <c r="A392" s="122" t="s">
        <v>49</v>
      </c>
      <c r="B392" s="23" t="s">
        <v>73</v>
      </c>
      <c r="C392" s="23" t="s">
        <v>65</v>
      </c>
      <c r="D392" s="28" t="s">
        <v>48</v>
      </c>
      <c r="E392" s="26"/>
      <c r="F392" s="147">
        <f>F393</f>
        <v>67600</v>
      </c>
      <c r="G392" s="147">
        <f>G393</f>
        <v>67600</v>
      </c>
      <c r="H392" s="27">
        <f t="shared" si="72"/>
        <v>4058.4</v>
      </c>
      <c r="I392" s="27">
        <f t="shared" si="72"/>
        <v>0</v>
      </c>
      <c r="J392" s="27">
        <f t="shared" si="72"/>
        <v>4178.6</v>
      </c>
      <c r="K392" s="27">
        <f t="shared" si="72"/>
        <v>0</v>
      </c>
      <c r="L392" s="50"/>
      <c r="M392" s="96"/>
      <c r="N392" s="43"/>
      <c r="O392" s="43"/>
      <c r="P392" s="43"/>
      <c r="Q392" s="43"/>
      <c r="R392" s="43"/>
      <c r="S392" s="43"/>
      <c r="T392" s="43"/>
      <c r="U392" s="43"/>
      <c r="V392" s="43"/>
      <c r="W392" s="43"/>
      <c r="X392" s="43"/>
      <c r="Y392" s="43"/>
      <c r="Z392" s="43"/>
      <c r="AA392" s="43"/>
    </row>
    <row r="393" spans="1:27" s="10" customFormat="1" ht="31.5" customHeight="1">
      <c r="A393" s="122" t="s">
        <v>139</v>
      </c>
      <c r="B393" s="23" t="s">
        <v>73</v>
      </c>
      <c r="C393" s="23" t="s">
        <v>65</v>
      </c>
      <c r="D393" s="28" t="s">
        <v>48</v>
      </c>
      <c r="E393" s="26">
        <v>200</v>
      </c>
      <c r="F393" s="146">
        <v>67600</v>
      </c>
      <c r="G393" s="150">
        <v>67600</v>
      </c>
      <c r="H393" s="27">
        <f t="shared" si="72"/>
        <v>4058.4</v>
      </c>
      <c r="I393" s="27">
        <f t="shared" si="72"/>
        <v>0</v>
      </c>
      <c r="J393" s="27">
        <f t="shared" si="72"/>
        <v>4178.6</v>
      </c>
      <c r="K393" s="27">
        <f t="shared" si="72"/>
        <v>0</v>
      </c>
      <c r="L393" s="50"/>
      <c r="M393" s="96"/>
      <c r="N393" s="43"/>
      <c r="O393" s="43"/>
      <c r="P393" s="43"/>
      <c r="Q393" s="43"/>
      <c r="R393" s="43"/>
      <c r="S393" s="43"/>
      <c r="T393" s="43"/>
      <c r="U393" s="43"/>
      <c r="V393" s="43"/>
      <c r="W393" s="43"/>
      <c r="X393" s="43"/>
      <c r="Y393" s="43"/>
      <c r="Z393" s="43"/>
      <c r="AA393" s="43"/>
    </row>
    <row r="394" spans="1:27" s="10" customFormat="1" ht="31.5" customHeight="1">
      <c r="A394" s="121" t="s">
        <v>145</v>
      </c>
      <c r="B394" s="23" t="s">
        <v>73</v>
      </c>
      <c r="C394" s="23" t="s">
        <v>65</v>
      </c>
      <c r="D394" s="28" t="s">
        <v>146</v>
      </c>
      <c r="E394" s="26"/>
      <c r="F394" s="146">
        <f>F395</f>
        <v>853000</v>
      </c>
      <c r="G394" s="146">
        <f>G395</f>
        <v>853000</v>
      </c>
      <c r="H394" s="27">
        <f t="shared" si="72"/>
        <v>4058.4</v>
      </c>
      <c r="I394" s="27">
        <f t="shared" si="72"/>
        <v>0</v>
      </c>
      <c r="J394" s="27">
        <f t="shared" si="72"/>
        <v>4178.6</v>
      </c>
      <c r="K394" s="27">
        <f t="shared" si="72"/>
        <v>0</v>
      </c>
      <c r="L394" s="50"/>
      <c r="M394" s="96"/>
      <c r="N394" s="43"/>
      <c r="O394" s="43"/>
      <c r="P394" s="43"/>
      <c r="Q394" s="43"/>
      <c r="R394" s="43"/>
      <c r="S394" s="43"/>
      <c r="T394" s="43"/>
      <c r="U394" s="43"/>
      <c r="V394" s="43"/>
      <c r="W394" s="43"/>
      <c r="X394" s="43"/>
      <c r="Y394" s="43"/>
      <c r="Z394" s="43"/>
      <c r="AA394" s="43"/>
    </row>
    <row r="395" spans="1:27" s="10" customFormat="1" ht="31.5" customHeight="1">
      <c r="A395" s="121" t="s">
        <v>340</v>
      </c>
      <c r="B395" s="23" t="s">
        <v>73</v>
      </c>
      <c r="C395" s="23" t="s">
        <v>65</v>
      </c>
      <c r="D395" s="28" t="s">
        <v>144</v>
      </c>
      <c r="E395" s="26"/>
      <c r="F395" s="146">
        <f>F396</f>
        <v>853000</v>
      </c>
      <c r="G395" s="146">
        <f>G396</f>
        <v>853000</v>
      </c>
      <c r="H395" s="27">
        <f t="shared" si="72"/>
        <v>4058.4</v>
      </c>
      <c r="I395" s="27">
        <f t="shared" si="72"/>
        <v>0</v>
      </c>
      <c r="J395" s="27">
        <f t="shared" si="72"/>
        <v>4178.6</v>
      </c>
      <c r="K395" s="27">
        <f t="shared" si="72"/>
        <v>0</v>
      </c>
      <c r="L395" s="50"/>
      <c r="M395" s="96"/>
      <c r="N395" s="43"/>
      <c r="O395" s="43"/>
      <c r="P395" s="43"/>
      <c r="Q395" s="43"/>
      <c r="R395" s="43"/>
      <c r="S395" s="43"/>
      <c r="T395" s="43"/>
      <c r="U395" s="43"/>
      <c r="V395" s="43"/>
      <c r="W395" s="43"/>
      <c r="X395" s="43"/>
      <c r="Y395" s="43"/>
      <c r="Z395" s="43"/>
      <c r="AA395" s="43"/>
    </row>
    <row r="396" spans="1:27" s="10" customFormat="1" ht="31.5" customHeight="1">
      <c r="A396" s="122" t="s">
        <v>51</v>
      </c>
      <c r="B396" s="23" t="s">
        <v>73</v>
      </c>
      <c r="C396" s="23" t="s">
        <v>65</v>
      </c>
      <c r="D396" s="28" t="s">
        <v>50</v>
      </c>
      <c r="E396" s="26"/>
      <c r="F396" s="146">
        <f>F397+F398</f>
        <v>853000</v>
      </c>
      <c r="G396" s="146">
        <f>G397+G398</f>
        <v>853000</v>
      </c>
      <c r="H396" s="77">
        <v>4058.4</v>
      </c>
      <c r="I396" s="77"/>
      <c r="J396" s="77">
        <v>4178.6</v>
      </c>
      <c r="K396" s="55"/>
      <c r="L396" s="50"/>
      <c r="M396" s="96"/>
      <c r="N396" s="43"/>
      <c r="O396" s="43"/>
      <c r="P396" s="43"/>
      <c r="Q396" s="43"/>
      <c r="R396" s="43"/>
      <c r="S396" s="43"/>
      <c r="T396" s="43"/>
      <c r="U396" s="43"/>
      <c r="V396" s="43"/>
      <c r="W396" s="43"/>
      <c r="X396" s="43"/>
      <c r="Y396" s="43"/>
      <c r="Z396" s="43"/>
      <c r="AA396" s="43"/>
    </row>
    <row r="397" spans="1:27" s="10" customFormat="1" ht="63.75" customHeight="1">
      <c r="A397" s="120" t="s">
        <v>106</v>
      </c>
      <c r="B397" s="23" t="s">
        <v>73</v>
      </c>
      <c r="C397" s="23" t="s">
        <v>65</v>
      </c>
      <c r="D397" s="28" t="s">
        <v>50</v>
      </c>
      <c r="E397" s="26">
        <v>100</v>
      </c>
      <c r="F397" s="146">
        <v>789400</v>
      </c>
      <c r="G397" s="150">
        <v>789400</v>
      </c>
      <c r="H397" s="77"/>
      <c r="I397" s="77"/>
      <c r="J397" s="77"/>
      <c r="K397" s="55"/>
      <c r="L397" s="50"/>
      <c r="M397" s="96"/>
      <c r="N397" s="43"/>
      <c r="O397" s="43"/>
      <c r="P397" s="43"/>
      <c r="Q397" s="43"/>
      <c r="R397" s="43"/>
      <c r="S397" s="43"/>
      <c r="T397" s="43"/>
      <c r="U397" s="43"/>
      <c r="V397" s="43"/>
      <c r="W397" s="43"/>
      <c r="X397" s="43"/>
      <c r="Y397" s="43"/>
      <c r="Z397" s="43"/>
      <c r="AA397" s="43"/>
    </row>
    <row r="398" spans="1:27" s="6" customFormat="1" ht="31.5" customHeight="1">
      <c r="A398" s="122" t="s">
        <v>139</v>
      </c>
      <c r="B398" s="23" t="s">
        <v>73</v>
      </c>
      <c r="C398" s="23" t="s">
        <v>65</v>
      </c>
      <c r="D398" s="28" t="s">
        <v>50</v>
      </c>
      <c r="E398" s="26">
        <v>200</v>
      </c>
      <c r="F398" s="146">
        <v>63600</v>
      </c>
      <c r="G398" s="150">
        <v>63600</v>
      </c>
      <c r="H398" s="82" t="e">
        <f>H11+#REF!+H117+H133+#REF!+#REF!+#REF!+H319+H378+H390</f>
        <v>#REF!</v>
      </c>
      <c r="I398" s="82" t="e">
        <f>I11+#REF!+I117+I133+#REF!+#REF!+#REF!+I319+I378+I390</f>
        <v>#REF!</v>
      </c>
      <c r="J398" s="82" t="e">
        <f>J11+#REF!+J117+J133+#REF!+#REF!+#REF!+J319+J378+J390</f>
        <v>#REF!</v>
      </c>
      <c r="K398" s="82" t="e">
        <f>K11+#REF!+K117+K133+#REF!+#REF!+#REF!+K319+K378+K390</f>
        <v>#REF!</v>
      </c>
      <c r="L398" s="61"/>
      <c r="M398" s="96"/>
      <c r="N398" s="43"/>
      <c r="O398" s="43"/>
      <c r="P398" s="43"/>
      <c r="Q398" s="43"/>
      <c r="R398" s="43"/>
      <c r="S398" s="43"/>
      <c r="T398" s="43"/>
      <c r="U398" s="43"/>
      <c r="V398" s="43"/>
      <c r="W398" s="43"/>
      <c r="X398" s="43"/>
      <c r="Y398" s="43"/>
      <c r="Z398" s="43"/>
      <c r="AA398" s="43"/>
    </row>
    <row r="399" spans="1:7" ht="20.25" customHeight="1">
      <c r="A399" s="120" t="s">
        <v>121</v>
      </c>
      <c r="B399" s="23" t="s">
        <v>73</v>
      </c>
      <c r="C399" s="23" t="s">
        <v>112</v>
      </c>
      <c r="D399" s="28"/>
      <c r="E399" s="26"/>
      <c r="F399" s="146">
        <f aca="true" t="shared" si="73" ref="F399:G402">F400</f>
        <v>211100</v>
      </c>
      <c r="G399" s="146">
        <f t="shared" si="73"/>
        <v>211100</v>
      </c>
    </row>
    <row r="400" spans="1:7" ht="47.25" customHeight="1">
      <c r="A400" s="121" t="s">
        <v>254</v>
      </c>
      <c r="B400" s="23" t="s">
        <v>73</v>
      </c>
      <c r="C400" s="23" t="s">
        <v>112</v>
      </c>
      <c r="D400" s="28" t="s">
        <v>250</v>
      </c>
      <c r="E400" s="26"/>
      <c r="F400" s="146">
        <f t="shared" si="73"/>
        <v>211100</v>
      </c>
      <c r="G400" s="146">
        <f t="shared" si="73"/>
        <v>211100</v>
      </c>
    </row>
    <row r="401" spans="1:7" ht="47.25" customHeight="1">
      <c r="A401" s="121" t="s">
        <v>341</v>
      </c>
      <c r="B401" s="23" t="s">
        <v>73</v>
      </c>
      <c r="C401" s="23" t="s">
        <v>112</v>
      </c>
      <c r="D401" s="28" t="s">
        <v>274</v>
      </c>
      <c r="E401" s="26"/>
      <c r="F401" s="146">
        <f t="shared" si="73"/>
        <v>211100</v>
      </c>
      <c r="G401" s="146">
        <f t="shared" si="73"/>
        <v>211100</v>
      </c>
    </row>
    <row r="402" spans="1:7" ht="31.5" customHeight="1">
      <c r="A402" s="122" t="s">
        <v>108</v>
      </c>
      <c r="B402" s="23" t="s">
        <v>73</v>
      </c>
      <c r="C402" s="23" t="s">
        <v>112</v>
      </c>
      <c r="D402" s="28" t="s">
        <v>276</v>
      </c>
      <c r="E402" s="26"/>
      <c r="F402" s="146">
        <f t="shared" si="73"/>
        <v>211100</v>
      </c>
      <c r="G402" s="146">
        <f t="shared" si="73"/>
        <v>211100</v>
      </c>
    </row>
    <row r="403" spans="1:7" ht="20.25" customHeight="1">
      <c r="A403" s="122" t="s">
        <v>103</v>
      </c>
      <c r="B403" s="23" t="s">
        <v>73</v>
      </c>
      <c r="C403" s="23" t="s">
        <v>112</v>
      </c>
      <c r="D403" s="28" t="s">
        <v>276</v>
      </c>
      <c r="E403" s="26">
        <v>300</v>
      </c>
      <c r="F403" s="146">
        <v>211100</v>
      </c>
      <c r="G403" s="146">
        <f>F403</f>
        <v>211100</v>
      </c>
    </row>
    <row r="404" spans="1:7" ht="20.25" customHeight="1">
      <c r="A404" s="116" t="s">
        <v>122</v>
      </c>
      <c r="B404" s="118" t="s">
        <v>95</v>
      </c>
      <c r="C404" s="118"/>
      <c r="D404" s="128"/>
      <c r="E404" s="106"/>
      <c r="F404" s="145">
        <f>F405+F412</f>
        <v>33237700</v>
      </c>
      <c r="G404" s="151">
        <f>G405+G412</f>
        <v>0</v>
      </c>
    </row>
    <row r="405" spans="1:7" ht="20.25" customHeight="1">
      <c r="A405" s="140" t="s">
        <v>96</v>
      </c>
      <c r="B405" s="23">
        <v>11</v>
      </c>
      <c r="C405" s="23" t="s">
        <v>62</v>
      </c>
      <c r="D405" s="28"/>
      <c r="E405" s="26"/>
      <c r="F405" s="146">
        <f>F406</f>
        <v>493000</v>
      </c>
      <c r="G405" s="150">
        <f>G406</f>
        <v>0</v>
      </c>
    </row>
    <row r="406" spans="1:7" ht="31.5" customHeight="1">
      <c r="A406" s="121" t="s">
        <v>180</v>
      </c>
      <c r="B406" s="141" t="s">
        <v>95</v>
      </c>
      <c r="C406" s="141" t="s">
        <v>62</v>
      </c>
      <c r="D406" s="141" t="s">
        <v>175</v>
      </c>
      <c r="E406" s="86"/>
      <c r="F406" s="152">
        <f>F407</f>
        <v>493000</v>
      </c>
      <c r="G406" s="152">
        <f>G407</f>
        <v>0</v>
      </c>
    </row>
    <row r="407" spans="1:7" ht="31.5" customHeight="1">
      <c r="A407" s="121" t="s">
        <v>179</v>
      </c>
      <c r="B407" s="142" t="s">
        <v>95</v>
      </c>
      <c r="C407" s="142" t="s">
        <v>62</v>
      </c>
      <c r="D407" s="142" t="s">
        <v>176</v>
      </c>
      <c r="E407" s="90"/>
      <c r="F407" s="153">
        <f>F408+F410</f>
        <v>493000</v>
      </c>
      <c r="G407" s="153">
        <f>G408+G410</f>
        <v>0</v>
      </c>
    </row>
    <row r="408" spans="1:7" ht="31.5" customHeight="1">
      <c r="A408" s="122" t="s">
        <v>299</v>
      </c>
      <c r="B408" s="30" t="s">
        <v>95</v>
      </c>
      <c r="C408" s="30" t="s">
        <v>62</v>
      </c>
      <c r="D408" s="30" t="s">
        <v>298</v>
      </c>
      <c r="F408" s="154">
        <f>F409</f>
        <v>363000</v>
      </c>
      <c r="G408" s="154">
        <f>G409</f>
        <v>0</v>
      </c>
    </row>
    <row r="409" spans="1:7" ht="31.5" customHeight="1">
      <c r="A409" s="122" t="s">
        <v>224</v>
      </c>
      <c r="B409" s="30" t="s">
        <v>95</v>
      </c>
      <c r="C409" s="30" t="s">
        <v>62</v>
      </c>
      <c r="D409" s="30" t="s">
        <v>298</v>
      </c>
      <c r="E409" s="91">
        <v>600</v>
      </c>
      <c r="F409" s="154">
        <f>30000+336000-3000</f>
        <v>363000</v>
      </c>
      <c r="G409" s="154">
        <v>0</v>
      </c>
    </row>
    <row r="410" spans="1:7" ht="20.25" customHeight="1">
      <c r="A410" s="122" t="s">
        <v>190</v>
      </c>
      <c r="B410" s="30" t="s">
        <v>95</v>
      </c>
      <c r="C410" s="30" t="s">
        <v>62</v>
      </c>
      <c r="D410" s="30" t="s">
        <v>21</v>
      </c>
      <c r="F410" s="154">
        <f>F411</f>
        <v>130000</v>
      </c>
      <c r="G410" s="154">
        <f>G411</f>
        <v>0</v>
      </c>
    </row>
    <row r="411" spans="1:7" ht="31.5" customHeight="1">
      <c r="A411" s="122" t="s">
        <v>224</v>
      </c>
      <c r="B411" s="30" t="s">
        <v>95</v>
      </c>
      <c r="C411" s="30" t="s">
        <v>62</v>
      </c>
      <c r="D411" s="30" t="s">
        <v>21</v>
      </c>
      <c r="E411" s="91">
        <v>600</v>
      </c>
      <c r="F411" s="154">
        <f>50000+80000</f>
        <v>130000</v>
      </c>
      <c r="G411" s="154">
        <v>0</v>
      </c>
    </row>
    <row r="412" spans="1:7" ht="20.25" customHeight="1">
      <c r="A412" s="115" t="s">
        <v>123</v>
      </c>
      <c r="B412" s="30" t="s">
        <v>95</v>
      </c>
      <c r="C412" s="30" t="s">
        <v>63</v>
      </c>
      <c r="F412" s="154">
        <f>F413</f>
        <v>32744700</v>
      </c>
      <c r="G412" s="154">
        <f>G413</f>
        <v>0</v>
      </c>
    </row>
    <row r="413" spans="1:7" ht="31.5" customHeight="1">
      <c r="A413" s="121" t="s">
        <v>180</v>
      </c>
      <c r="B413" s="30">
        <v>11</v>
      </c>
      <c r="C413" s="143" t="s">
        <v>63</v>
      </c>
      <c r="D413" s="30" t="s">
        <v>175</v>
      </c>
      <c r="F413" s="154">
        <f>F414</f>
        <v>32744700</v>
      </c>
      <c r="G413" s="154">
        <f>G414</f>
        <v>0</v>
      </c>
    </row>
    <row r="414" spans="1:27" s="10" customFormat="1" ht="31.5" customHeight="1">
      <c r="A414" s="121" t="s">
        <v>179</v>
      </c>
      <c r="B414" s="30">
        <v>11</v>
      </c>
      <c r="C414" s="143" t="s">
        <v>63</v>
      </c>
      <c r="D414" s="51" t="s">
        <v>176</v>
      </c>
      <c r="E414" s="28"/>
      <c r="F414" s="147">
        <f>F415+F417+F419+F421</f>
        <v>32744700</v>
      </c>
      <c r="G414" s="147">
        <f>G415+G417+G419+G421</f>
        <v>0</v>
      </c>
      <c r="H414" s="27">
        <v>1643.9</v>
      </c>
      <c r="I414" s="27"/>
      <c r="J414" s="27">
        <v>2975.3</v>
      </c>
      <c r="K414" s="55"/>
      <c r="L414" s="50"/>
      <c r="M414" s="96"/>
      <c r="N414" s="43"/>
      <c r="O414" s="43"/>
      <c r="P414" s="43"/>
      <c r="Q414" s="43"/>
      <c r="R414" s="43"/>
      <c r="S414" s="43"/>
      <c r="T414" s="43"/>
      <c r="U414" s="43"/>
      <c r="V414" s="43"/>
      <c r="W414" s="43"/>
      <c r="X414" s="43"/>
      <c r="Y414" s="43"/>
      <c r="Z414" s="43"/>
      <c r="AA414" s="43"/>
    </row>
    <row r="415" spans="1:27" s="10" customFormat="1" ht="63" customHeight="1">
      <c r="A415" s="122" t="s">
        <v>222</v>
      </c>
      <c r="B415" s="30">
        <v>11</v>
      </c>
      <c r="C415" s="143" t="s">
        <v>63</v>
      </c>
      <c r="D415" s="51" t="s">
        <v>52</v>
      </c>
      <c r="E415" s="28"/>
      <c r="F415" s="147">
        <f>F416</f>
        <v>30737700</v>
      </c>
      <c r="G415" s="147">
        <f>G416</f>
        <v>0</v>
      </c>
      <c r="H415" s="27"/>
      <c r="I415" s="27"/>
      <c r="J415" s="27"/>
      <c r="K415" s="55"/>
      <c r="L415" s="50"/>
      <c r="M415" s="96"/>
      <c r="N415" s="43"/>
      <c r="O415" s="43"/>
      <c r="P415" s="43"/>
      <c r="Q415" s="43"/>
      <c r="R415" s="43"/>
      <c r="S415" s="43"/>
      <c r="T415" s="43"/>
      <c r="U415" s="43"/>
      <c r="V415" s="43"/>
      <c r="W415" s="43"/>
      <c r="X415" s="43"/>
      <c r="Y415" s="43"/>
      <c r="Z415" s="43"/>
      <c r="AA415" s="43"/>
    </row>
    <row r="416" spans="1:7" ht="31.5" customHeight="1">
      <c r="A416" s="122" t="s">
        <v>224</v>
      </c>
      <c r="B416" s="30">
        <v>11</v>
      </c>
      <c r="C416" s="30" t="s">
        <v>63</v>
      </c>
      <c r="D416" s="51" t="s">
        <v>52</v>
      </c>
      <c r="E416" s="91">
        <v>600</v>
      </c>
      <c r="F416" s="154">
        <v>30737700</v>
      </c>
      <c r="G416" s="154">
        <f>G417</f>
        <v>0</v>
      </c>
    </row>
    <row r="417" spans="1:7" ht="31.5" customHeight="1">
      <c r="A417" s="122" t="s">
        <v>299</v>
      </c>
      <c r="B417" s="30" t="s">
        <v>95</v>
      </c>
      <c r="C417" s="30" t="s">
        <v>63</v>
      </c>
      <c r="D417" s="51" t="s">
        <v>298</v>
      </c>
      <c r="F417" s="154">
        <f>F418</f>
        <v>207000</v>
      </c>
      <c r="G417" s="154">
        <f>G418</f>
        <v>0</v>
      </c>
    </row>
    <row r="418" spans="1:7" ht="31.5" customHeight="1">
      <c r="A418" s="122" t="s">
        <v>224</v>
      </c>
      <c r="B418" s="30" t="s">
        <v>95</v>
      </c>
      <c r="C418" s="143" t="s">
        <v>63</v>
      </c>
      <c r="D418" s="51" t="s">
        <v>298</v>
      </c>
      <c r="E418" s="91">
        <v>600</v>
      </c>
      <c r="F418" s="154">
        <f>52000+100000+55000</f>
        <v>207000</v>
      </c>
      <c r="G418" s="154">
        <v>0</v>
      </c>
    </row>
    <row r="419" spans="1:7" ht="20.25" customHeight="1">
      <c r="A419" s="122" t="s">
        <v>190</v>
      </c>
      <c r="B419" s="30">
        <v>11</v>
      </c>
      <c r="C419" s="30" t="s">
        <v>63</v>
      </c>
      <c r="D419" s="30" t="s">
        <v>21</v>
      </c>
      <c r="F419" s="154">
        <f>F420</f>
        <v>0</v>
      </c>
      <c r="G419" s="154">
        <f>G420</f>
        <v>0</v>
      </c>
    </row>
    <row r="420" spans="1:7" ht="31.5" customHeight="1">
      <c r="A420" s="122" t="s">
        <v>224</v>
      </c>
      <c r="B420" s="30">
        <v>11</v>
      </c>
      <c r="C420" s="30" t="s">
        <v>63</v>
      </c>
      <c r="D420" s="30" t="s">
        <v>21</v>
      </c>
      <c r="E420" s="91">
        <v>600</v>
      </c>
      <c r="F420" s="154">
        <f>50000-50000</f>
        <v>0</v>
      </c>
      <c r="G420" s="154">
        <v>0</v>
      </c>
    </row>
    <row r="421" spans="1:7" ht="47.25">
      <c r="A421" s="122" t="s">
        <v>312</v>
      </c>
      <c r="B421" s="30">
        <v>11</v>
      </c>
      <c r="C421" s="30" t="s">
        <v>63</v>
      </c>
      <c r="D421" s="30" t="s">
        <v>345</v>
      </c>
      <c r="F421" s="154">
        <f>F422</f>
        <v>1800000</v>
      </c>
      <c r="G421" s="154">
        <f>G422</f>
        <v>0</v>
      </c>
    </row>
    <row r="422" spans="1:7" ht="31.5">
      <c r="A422" s="122" t="s">
        <v>224</v>
      </c>
      <c r="B422" s="30">
        <v>11</v>
      </c>
      <c r="C422" s="30" t="s">
        <v>63</v>
      </c>
      <c r="D422" s="30" t="s">
        <v>345</v>
      </c>
      <c r="E422" s="91">
        <v>600</v>
      </c>
      <c r="F422" s="154">
        <v>1800000</v>
      </c>
      <c r="G422" s="154">
        <v>0</v>
      </c>
    </row>
    <row r="423" spans="1:7" ht="20.25" customHeight="1">
      <c r="A423" s="116" t="s">
        <v>124</v>
      </c>
      <c r="B423" s="84" t="s">
        <v>90</v>
      </c>
      <c r="C423" s="84"/>
      <c r="D423" s="144"/>
      <c r="E423" s="106"/>
      <c r="F423" s="109">
        <f aca="true" t="shared" si="74" ref="F423:G425">F424</f>
        <v>3867200</v>
      </c>
      <c r="G423" s="109">
        <f t="shared" si="74"/>
        <v>0</v>
      </c>
    </row>
    <row r="424" spans="1:7" ht="20.25" customHeight="1">
      <c r="A424" s="120" t="s">
        <v>97</v>
      </c>
      <c r="B424" s="30" t="s">
        <v>90</v>
      </c>
      <c r="C424" s="30" t="s">
        <v>63</v>
      </c>
      <c r="F424" s="154">
        <f t="shared" si="74"/>
        <v>3867200</v>
      </c>
      <c r="G424" s="154">
        <f t="shared" si="74"/>
        <v>0</v>
      </c>
    </row>
    <row r="425" spans="1:7" ht="31.5" customHeight="1">
      <c r="A425" s="121" t="s">
        <v>238</v>
      </c>
      <c r="B425" s="30" t="s">
        <v>90</v>
      </c>
      <c r="C425" s="30" t="s">
        <v>63</v>
      </c>
      <c r="D425" s="30" t="s">
        <v>196</v>
      </c>
      <c r="F425" s="154">
        <f t="shared" si="74"/>
        <v>3867200</v>
      </c>
      <c r="G425" s="154">
        <f t="shared" si="74"/>
        <v>0</v>
      </c>
    </row>
    <row r="426" spans="1:7" ht="31.5" customHeight="1">
      <c r="A426" s="121" t="s">
        <v>201</v>
      </c>
      <c r="B426" s="30" t="s">
        <v>90</v>
      </c>
      <c r="C426" s="30" t="s">
        <v>63</v>
      </c>
      <c r="D426" s="30" t="s">
        <v>53</v>
      </c>
      <c r="F426" s="154">
        <f>F427+F429</f>
        <v>3867200</v>
      </c>
      <c r="G426" s="154">
        <f>G427+G429</f>
        <v>0</v>
      </c>
    </row>
    <row r="427" spans="1:7" ht="63" customHeight="1">
      <c r="A427" s="122" t="s">
        <v>222</v>
      </c>
      <c r="B427" s="142" t="s">
        <v>90</v>
      </c>
      <c r="C427" s="142" t="s">
        <v>63</v>
      </c>
      <c r="D427" s="142" t="s">
        <v>54</v>
      </c>
      <c r="E427" s="90"/>
      <c r="F427" s="153">
        <f>F428</f>
        <v>3863200</v>
      </c>
      <c r="G427" s="153">
        <f>G428</f>
        <v>0</v>
      </c>
    </row>
    <row r="428" spans="1:7" ht="31.5" customHeight="1">
      <c r="A428" s="122" t="s">
        <v>224</v>
      </c>
      <c r="B428" s="30" t="s">
        <v>90</v>
      </c>
      <c r="C428" s="30" t="s">
        <v>63</v>
      </c>
      <c r="D428" s="30" t="s">
        <v>54</v>
      </c>
      <c r="E428" s="91">
        <v>600</v>
      </c>
      <c r="F428" s="154">
        <v>3863200</v>
      </c>
      <c r="G428" s="154">
        <v>0</v>
      </c>
    </row>
    <row r="429" spans="1:7" ht="31.5" customHeight="1">
      <c r="A429" s="122" t="s">
        <v>169</v>
      </c>
      <c r="D429" s="30" t="s">
        <v>55</v>
      </c>
      <c r="F429" s="154">
        <f>F430</f>
        <v>4000</v>
      </c>
      <c r="G429" s="154">
        <f>G430</f>
        <v>0</v>
      </c>
    </row>
    <row r="430" spans="1:7" ht="31.5" customHeight="1">
      <c r="A430" s="122" t="s">
        <v>224</v>
      </c>
      <c r="B430" s="30" t="s">
        <v>90</v>
      </c>
      <c r="C430" s="30" t="s">
        <v>63</v>
      </c>
      <c r="D430" s="30" t="s">
        <v>55</v>
      </c>
      <c r="E430" s="91">
        <v>600</v>
      </c>
      <c r="F430" s="154">
        <v>4000</v>
      </c>
      <c r="G430" s="154">
        <v>0</v>
      </c>
    </row>
    <row r="431" spans="1:7" ht="20.25" customHeight="1">
      <c r="A431" s="114" t="s">
        <v>82</v>
      </c>
      <c r="D431" s="104"/>
      <c r="E431" s="106"/>
      <c r="F431" s="154"/>
      <c r="G431" s="154"/>
    </row>
    <row r="432" spans="2:7" ht="20.25" customHeight="1">
      <c r="B432" s="84"/>
      <c r="C432" s="84"/>
      <c r="D432" s="105"/>
      <c r="E432" s="106"/>
      <c r="F432" s="109">
        <f>F11+F111+F118+F139+F168+F232+F239+F329+F350+F356+F404+F423</f>
        <v>487206773</v>
      </c>
      <c r="G432" s="109">
        <f>G11+G111+G118+G139+G168+G232+G239+G329+G350+G356+G404+G423</f>
        <v>156571820</v>
      </c>
    </row>
    <row r="433" spans="6:7" ht="20.25">
      <c r="F433" s="154"/>
      <c r="G433" s="154"/>
    </row>
    <row r="434" spans="6:7" ht="20.25">
      <c r="F434" s="154"/>
      <c r="G434" s="154"/>
    </row>
    <row r="435" spans="6:7" ht="20.25">
      <c r="F435" s="154"/>
      <c r="G435" s="154"/>
    </row>
    <row r="436" spans="6:7" ht="20.25">
      <c r="F436" s="154"/>
      <c r="G436" s="154"/>
    </row>
    <row r="437" spans="6:7" ht="20.25">
      <c r="F437" s="154"/>
      <c r="G437" s="154"/>
    </row>
    <row r="438" spans="6:7" ht="20.25">
      <c r="F438" s="154"/>
      <c r="G438" s="154"/>
    </row>
    <row r="439" spans="6:7" ht="20.25">
      <c r="F439" s="154"/>
      <c r="G439" s="154"/>
    </row>
    <row r="440" spans="6:7" ht="20.25">
      <c r="F440" s="154"/>
      <c r="G440" s="154"/>
    </row>
    <row r="441" spans="6:7" ht="20.25">
      <c r="F441" s="154"/>
      <c r="G441" s="154"/>
    </row>
    <row r="442" spans="6:7" ht="20.25">
      <c r="F442" s="154"/>
      <c r="G442" s="154"/>
    </row>
    <row r="443" spans="6:7" ht="20.25">
      <c r="F443" s="154"/>
      <c r="G443" s="154"/>
    </row>
    <row r="444" spans="6:7" ht="20.25">
      <c r="F444" s="154"/>
      <c r="G444" s="154"/>
    </row>
    <row r="445" spans="6:7" ht="20.25">
      <c r="F445" s="154"/>
      <c r="G445" s="154"/>
    </row>
    <row r="446" spans="6:7" ht="20.25">
      <c r="F446" s="154"/>
      <c r="G446" s="154"/>
    </row>
    <row r="447" spans="6:7" ht="20.25">
      <c r="F447" s="154"/>
      <c r="G447" s="154"/>
    </row>
    <row r="448" spans="6:7" ht="20.25">
      <c r="F448" s="154"/>
      <c r="G448" s="154"/>
    </row>
    <row r="449" spans="6:7" ht="20.25">
      <c r="F449" s="154"/>
      <c r="G449" s="154"/>
    </row>
    <row r="450" spans="6:7" ht="20.25">
      <c r="F450" s="154"/>
      <c r="G450" s="154"/>
    </row>
    <row r="451" spans="6:7" ht="20.25">
      <c r="F451" s="154"/>
      <c r="G451" s="154"/>
    </row>
    <row r="452" spans="6:7" ht="20.25">
      <c r="F452" s="154"/>
      <c r="G452" s="154"/>
    </row>
    <row r="453" spans="6:7" ht="20.25">
      <c r="F453" s="154"/>
      <c r="G453" s="154"/>
    </row>
    <row r="454" spans="6:7" ht="20.25">
      <c r="F454" s="154"/>
      <c r="G454" s="154"/>
    </row>
    <row r="455" spans="6:7" ht="20.25">
      <c r="F455" s="154"/>
      <c r="G455" s="154"/>
    </row>
    <row r="456" spans="6:7" ht="20.25">
      <c r="F456" s="154"/>
      <c r="G456" s="154"/>
    </row>
    <row r="457" spans="6:7" ht="20.25">
      <c r="F457" s="154"/>
      <c r="G457" s="154"/>
    </row>
    <row r="458" spans="6:7" ht="20.25">
      <c r="F458" s="154"/>
      <c r="G458" s="154"/>
    </row>
    <row r="459" spans="6:7" ht="20.25">
      <c r="F459" s="154"/>
      <c r="G459" s="154"/>
    </row>
    <row r="460" spans="6:7" ht="20.25">
      <c r="F460" s="154"/>
      <c r="G460" s="154"/>
    </row>
    <row r="461" spans="6:7" ht="20.25">
      <c r="F461" s="154"/>
      <c r="G461" s="154"/>
    </row>
    <row r="462" spans="6:7" ht="20.25">
      <c r="F462" s="154"/>
      <c r="G462" s="154"/>
    </row>
    <row r="463" spans="6:7" ht="20.25">
      <c r="F463" s="154"/>
      <c r="G463" s="154"/>
    </row>
    <row r="464" spans="6:7" ht="20.25">
      <c r="F464" s="154"/>
      <c r="G464" s="154"/>
    </row>
    <row r="465" spans="6:7" ht="20.25">
      <c r="F465" s="154"/>
      <c r="G465" s="154"/>
    </row>
    <row r="466" spans="6:7" ht="20.25">
      <c r="F466" s="154"/>
      <c r="G466" s="154"/>
    </row>
    <row r="467" spans="6:7" ht="20.25">
      <c r="F467" s="154"/>
      <c r="G467" s="154"/>
    </row>
    <row r="468" spans="6:7" ht="20.25">
      <c r="F468" s="154"/>
      <c r="G468" s="154"/>
    </row>
    <row r="469" spans="6:7" ht="20.25">
      <c r="F469" s="154"/>
      <c r="G469" s="154"/>
    </row>
    <row r="470" spans="6:7" ht="20.25">
      <c r="F470" s="154"/>
      <c r="G470" s="154"/>
    </row>
    <row r="471" spans="6:7" ht="20.25">
      <c r="F471" s="154"/>
      <c r="G471" s="154"/>
    </row>
    <row r="472" spans="6:7" ht="20.25">
      <c r="F472" s="154"/>
      <c r="G472" s="154"/>
    </row>
    <row r="473" spans="6:7" ht="20.25">
      <c r="F473" s="154"/>
      <c r="G473" s="154"/>
    </row>
    <row r="474" spans="6:7" ht="20.25">
      <c r="F474" s="154"/>
      <c r="G474" s="154"/>
    </row>
    <row r="475" spans="6:7" ht="20.25">
      <c r="F475" s="154"/>
      <c r="G475" s="154"/>
    </row>
    <row r="476" spans="6:7" ht="20.25">
      <c r="F476" s="154"/>
      <c r="G476" s="154"/>
    </row>
    <row r="477" spans="6:7" ht="20.25">
      <c r="F477" s="154"/>
      <c r="G477" s="154"/>
    </row>
    <row r="478" spans="6:7" ht="20.25">
      <c r="F478" s="154"/>
      <c r="G478" s="154"/>
    </row>
    <row r="479" spans="6:7" ht="20.25">
      <c r="F479" s="154"/>
      <c r="G479" s="154"/>
    </row>
    <row r="480" spans="6:7" ht="20.25">
      <c r="F480" s="154"/>
      <c r="G480" s="154"/>
    </row>
    <row r="481" spans="6:7" ht="20.25">
      <c r="F481" s="154"/>
      <c r="G481" s="154"/>
    </row>
    <row r="482" spans="6:7" ht="20.25">
      <c r="F482" s="154"/>
      <c r="G482" s="154"/>
    </row>
    <row r="483" spans="6:7" ht="20.25">
      <c r="F483" s="154"/>
      <c r="G483" s="154"/>
    </row>
    <row r="484" spans="6:7" ht="20.25">
      <c r="F484" s="154"/>
      <c r="G484" s="154"/>
    </row>
    <row r="485" spans="6:7" ht="20.25">
      <c r="F485" s="154"/>
      <c r="G485" s="154"/>
    </row>
    <row r="486" spans="6:7" ht="20.25">
      <c r="F486" s="154"/>
      <c r="G486" s="154"/>
    </row>
    <row r="487" spans="6:7" ht="20.25">
      <c r="F487" s="154"/>
      <c r="G487" s="154"/>
    </row>
    <row r="488" spans="6:7" ht="20.25">
      <c r="F488" s="154"/>
      <c r="G488" s="154"/>
    </row>
    <row r="489" spans="6:7" ht="20.25">
      <c r="F489" s="154"/>
      <c r="G489" s="154"/>
    </row>
    <row r="490" spans="6:7" ht="20.25">
      <c r="F490" s="154"/>
      <c r="G490" s="154"/>
    </row>
    <row r="491" spans="6:7" ht="20.25">
      <c r="F491" s="154"/>
      <c r="G491" s="154"/>
    </row>
    <row r="492" spans="6:7" ht="20.25">
      <c r="F492" s="154"/>
      <c r="G492" s="154"/>
    </row>
    <row r="493" spans="6:7" ht="20.25">
      <c r="F493" s="154"/>
      <c r="G493" s="154"/>
    </row>
    <row r="494" spans="6:7" ht="20.25">
      <c r="F494" s="154"/>
      <c r="G494" s="154"/>
    </row>
    <row r="495" spans="6:7" ht="20.25">
      <c r="F495" s="154"/>
      <c r="G495" s="154"/>
    </row>
    <row r="496" spans="6:7" ht="20.25">
      <c r="F496" s="154"/>
      <c r="G496" s="154"/>
    </row>
    <row r="497" spans="6:7" ht="20.25">
      <c r="F497" s="154"/>
      <c r="G497" s="154"/>
    </row>
    <row r="498" spans="6:7" ht="20.25">
      <c r="F498" s="154"/>
      <c r="G498" s="154"/>
    </row>
    <row r="499" spans="6:7" ht="20.25">
      <c r="F499" s="154"/>
      <c r="G499" s="154"/>
    </row>
    <row r="500" spans="6:7" ht="20.25">
      <c r="F500" s="154"/>
      <c r="G500" s="154"/>
    </row>
    <row r="501" spans="6:7" ht="20.25">
      <c r="F501" s="154"/>
      <c r="G501" s="154"/>
    </row>
    <row r="502" spans="6:7" ht="20.25">
      <c r="F502" s="154"/>
      <c r="G502" s="154"/>
    </row>
    <row r="503" spans="6:7" ht="20.25">
      <c r="F503" s="154"/>
      <c r="G503" s="154"/>
    </row>
    <row r="504" spans="6:7" ht="20.25">
      <c r="F504" s="154"/>
      <c r="G504" s="154"/>
    </row>
    <row r="505" spans="6:7" ht="20.25">
      <c r="F505" s="154"/>
      <c r="G505" s="154"/>
    </row>
    <row r="506" spans="6:7" ht="20.25">
      <c r="F506" s="154"/>
      <c r="G506" s="154"/>
    </row>
    <row r="507" spans="6:7" ht="20.25">
      <c r="F507" s="154"/>
      <c r="G507" s="154"/>
    </row>
    <row r="508" spans="6:7" ht="20.25">
      <c r="F508" s="154"/>
      <c r="G508" s="154"/>
    </row>
    <row r="509" spans="6:7" ht="20.25">
      <c r="F509" s="154"/>
      <c r="G509" s="154"/>
    </row>
    <row r="510" spans="6:7" ht="20.25">
      <c r="F510" s="154"/>
      <c r="G510" s="154"/>
    </row>
    <row r="511" spans="6:7" ht="20.25">
      <c r="F511" s="154"/>
      <c r="G511" s="154"/>
    </row>
    <row r="512" spans="6:7" ht="20.25">
      <c r="F512" s="154"/>
      <c r="G512" s="154"/>
    </row>
    <row r="513" spans="6:7" ht="20.25">
      <c r="F513" s="154"/>
      <c r="G513" s="154"/>
    </row>
    <row r="514" spans="6:7" ht="20.25">
      <c r="F514" s="154"/>
      <c r="G514" s="154"/>
    </row>
    <row r="515" spans="6:7" ht="20.25">
      <c r="F515" s="154"/>
      <c r="G515" s="154"/>
    </row>
    <row r="516" spans="6:7" ht="20.25">
      <c r="F516" s="154"/>
      <c r="G516" s="154"/>
    </row>
    <row r="517" spans="6:7" ht="20.25">
      <c r="F517" s="154"/>
      <c r="G517" s="154"/>
    </row>
    <row r="518" spans="6:7" ht="20.25">
      <c r="F518" s="154"/>
      <c r="G518" s="154"/>
    </row>
    <row r="519" spans="6:7" ht="20.25">
      <c r="F519" s="154"/>
      <c r="G519" s="154"/>
    </row>
    <row r="520" spans="6:7" ht="20.25">
      <c r="F520" s="154"/>
      <c r="G520" s="154"/>
    </row>
    <row r="521" spans="6:7" ht="20.25">
      <c r="F521" s="154"/>
      <c r="G521" s="154"/>
    </row>
    <row r="522" spans="6:7" ht="20.25">
      <c r="F522" s="154"/>
      <c r="G522" s="154"/>
    </row>
    <row r="523" spans="6:7" ht="20.25">
      <c r="F523" s="154"/>
      <c r="G523" s="154"/>
    </row>
    <row r="524" spans="6:7" ht="20.25">
      <c r="F524" s="154"/>
      <c r="G524" s="154"/>
    </row>
    <row r="525" spans="6:7" ht="20.25">
      <c r="F525" s="154"/>
      <c r="G525" s="154"/>
    </row>
    <row r="526" spans="6:7" ht="20.25">
      <c r="F526" s="154"/>
      <c r="G526" s="154"/>
    </row>
    <row r="527" spans="6:7" ht="20.25">
      <c r="F527" s="154"/>
      <c r="G527" s="154"/>
    </row>
    <row r="528" spans="6:7" ht="20.25">
      <c r="F528" s="154"/>
      <c r="G528" s="154"/>
    </row>
    <row r="529" spans="6:7" ht="20.25">
      <c r="F529" s="154"/>
      <c r="G529" s="154"/>
    </row>
    <row r="530" spans="6:7" ht="20.25">
      <c r="F530" s="154"/>
      <c r="G530" s="154"/>
    </row>
    <row r="531" spans="6:7" ht="20.25">
      <c r="F531" s="154"/>
      <c r="G531" s="154"/>
    </row>
    <row r="532" spans="6:7" ht="20.25">
      <c r="F532" s="154"/>
      <c r="G532" s="154"/>
    </row>
    <row r="533" spans="6:7" ht="20.25">
      <c r="F533" s="154"/>
      <c r="G533" s="154"/>
    </row>
    <row r="534" spans="6:7" ht="20.25">
      <c r="F534" s="154"/>
      <c r="G534" s="154"/>
    </row>
    <row r="535" spans="6:7" ht="20.25">
      <c r="F535" s="154"/>
      <c r="G535" s="154"/>
    </row>
    <row r="536" spans="6:7" ht="20.25">
      <c r="F536" s="154"/>
      <c r="G536" s="154"/>
    </row>
    <row r="537" spans="6:7" ht="20.25">
      <c r="F537" s="154"/>
      <c r="G537" s="154"/>
    </row>
    <row r="538" spans="6:7" ht="20.25">
      <c r="F538" s="154"/>
      <c r="G538" s="154"/>
    </row>
    <row r="539" spans="6:7" ht="20.25">
      <c r="F539" s="154"/>
      <c r="G539" s="154"/>
    </row>
    <row r="540" spans="6:7" ht="20.25">
      <c r="F540" s="154"/>
      <c r="G540" s="154"/>
    </row>
    <row r="541" spans="6:7" ht="20.25">
      <c r="F541" s="154"/>
      <c r="G541" s="154"/>
    </row>
    <row r="542" spans="6:7" ht="20.25">
      <c r="F542" s="154"/>
      <c r="G542" s="154"/>
    </row>
    <row r="543" spans="6:7" ht="20.25">
      <c r="F543" s="154"/>
      <c r="G543" s="154"/>
    </row>
    <row r="544" spans="6:7" ht="20.25">
      <c r="F544" s="154"/>
      <c r="G544" s="154"/>
    </row>
    <row r="545" spans="6:7" ht="20.25">
      <c r="F545" s="154"/>
      <c r="G545" s="154"/>
    </row>
    <row r="546" spans="6:7" ht="20.25">
      <c r="F546" s="154"/>
      <c r="G546" s="154"/>
    </row>
    <row r="547" spans="6:7" ht="20.25">
      <c r="F547" s="154"/>
      <c r="G547" s="154"/>
    </row>
    <row r="548" spans="6:7" ht="20.25">
      <c r="F548" s="154"/>
      <c r="G548" s="154"/>
    </row>
    <row r="549" spans="6:7" ht="20.25">
      <c r="F549" s="154"/>
      <c r="G549" s="154"/>
    </row>
    <row r="550" spans="6:7" ht="20.25">
      <c r="F550" s="154"/>
      <c r="G550" s="154"/>
    </row>
    <row r="551" spans="6:7" ht="20.25">
      <c r="F551" s="154"/>
      <c r="G551" s="154"/>
    </row>
    <row r="552" spans="6:7" ht="20.25">
      <c r="F552" s="154"/>
      <c r="G552" s="154"/>
    </row>
    <row r="553" spans="6:7" ht="20.25">
      <c r="F553" s="154"/>
      <c r="G553" s="154"/>
    </row>
    <row r="554" spans="6:7" ht="20.25">
      <c r="F554" s="154"/>
      <c r="G554" s="154"/>
    </row>
    <row r="555" spans="6:7" ht="20.25">
      <c r="F555" s="154"/>
      <c r="G555" s="154"/>
    </row>
    <row r="556" spans="6:7" ht="20.25">
      <c r="F556" s="154"/>
      <c r="G556" s="154"/>
    </row>
    <row r="557" spans="6:7" ht="20.25">
      <c r="F557" s="154"/>
      <c r="G557" s="154"/>
    </row>
    <row r="558" spans="6:7" ht="20.25">
      <c r="F558" s="154"/>
      <c r="G558" s="154"/>
    </row>
    <row r="559" spans="6:7" ht="20.25">
      <c r="F559" s="154"/>
      <c r="G559" s="154"/>
    </row>
    <row r="560" spans="6:7" ht="20.25">
      <c r="F560" s="154"/>
      <c r="G560" s="154"/>
    </row>
    <row r="561" spans="6:7" ht="20.25">
      <c r="F561" s="154"/>
      <c r="G561" s="154"/>
    </row>
    <row r="562" spans="6:7" ht="20.25">
      <c r="F562" s="154"/>
      <c r="G562" s="154"/>
    </row>
    <row r="563" spans="6:7" ht="20.25">
      <c r="F563" s="154"/>
      <c r="G563" s="154"/>
    </row>
    <row r="564" spans="6:7" ht="20.25">
      <c r="F564" s="154"/>
      <c r="G564" s="154"/>
    </row>
    <row r="565" spans="6:7" ht="20.25">
      <c r="F565" s="154"/>
      <c r="G565" s="154"/>
    </row>
    <row r="566" spans="6:7" ht="20.25">
      <c r="F566" s="154"/>
      <c r="G566" s="154"/>
    </row>
    <row r="567" spans="6:7" ht="20.25">
      <c r="F567" s="154"/>
      <c r="G567" s="154"/>
    </row>
    <row r="568" spans="6:7" ht="20.25">
      <c r="F568" s="154"/>
      <c r="G568" s="154"/>
    </row>
    <row r="569" spans="6:7" ht="20.25">
      <c r="F569" s="154"/>
      <c r="G569" s="154"/>
    </row>
    <row r="570" spans="6:7" ht="20.25">
      <c r="F570" s="154"/>
      <c r="G570" s="154"/>
    </row>
    <row r="571" spans="6:7" ht="20.25">
      <c r="F571" s="154"/>
      <c r="G571" s="154"/>
    </row>
    <row r="572" spans="6:7" ht="20.25">
      <c r="F572" s="154"/>
      <c r="G572" s="154"/>
    </row>
    <row r="573" spans="6:7" ht="20.25">
      <c r="F573" s="154"/>
      <c r="G573" s="154"/>
    </row>
    <row r="574" spans="6:7" ht="20.25">
      <c r="F574" s="154"/>
      <c r="G574" s="154"/>
    </row>
    <row r="575" spans="6:7" ht="20.25">
      <c r="F575" s="154"/>
      <c r="G575" s="154"/>
    </row>
    <row r="576" spans="6:7" ht="20.25">
      <c r="F576" s="154"/>
      <c r="G576" s="154"/>
    </row>
    <row r="577" spans="6:7" ht="20.25">
      <c r="F577" s="154"/>
      <c r="G577" s="154"/>
    </row>
    <row r="578" spans="6:7" ht="20.25">
      <c r="F578" s="154"/>
      <c r="G578" s="154"/>
    </row>
    <row r="579" spans="6:7" ht="20.25">
      <c r="F579" s="154"/>
      <c r="G579" s="154"/>
    </row>
    <row r="580" spans="6:7" ht="20.25">
      <c r="F580" s="154"/>
      <c r="G580" s="154"/>
    </row>
    <row r="581" spans="6:7" ht="20.25">
      <c r="F581" s="154"/>
      <c r="G581" s="154"/>
    </row>
    <row r="582" spans="6:7" ht="20.25">
      <c r="F582" s="154"/>
      <c r="G582" s="154"/>
    </row>
    <row r="583" spans="6:7" ht="20.25">
      <c r="F583" s="154"/>
      <c r="G583" s="154"/>
    </row>
    <row r="584" spans="6:7" ht="20.25">
      <c r="F584" s="154"/>
      <c r="G584" s="154"/>
    </row>
    <row r="585" spans="6:7" ht="20.25">
      <c r="F585" s="154"/>
      <c r="G585" s="154"/>
    </row>
    <row r="586" spans="6:7" ht="20.25">
      <c r="F586" s="154"/>
      <c r="G586" s="154"/>
    </row>
    <row r="587" spans="6:7" ht="20.25">
      <c r="F587" s="154"/>
      <c r="G587" s="154"/>
    </row>
    <row r="588" spans="6:7" ht="20.25">
      <c r="F588" s="154"/>
      <c r="G588" s="154"/>
    </row>
    <row r="589" spans="6:7" ht="20.25">
      <c r="F589" s="154"/>
      <c r="G589" s="154"/>
    </row>
    <row r="590" spans="6:7" ht="20.25">
      <c r="F590" s="154"/>
      <c r="G590" s="154"/>
    </row>
    <row r="591" spans="6:7" ht="20.25">
      <c r="F591" s="154"/>
      <c r="G591" s="154"/>
    </row>
    <row r="592" spans="6:7" ht="20.25">
      <c r="F592" s="154"/>
      <c r="G592" s="154"/>
    </row>
    <row r="593" spans="6:7" ht="20.25">
      <c r="F593" s="154"/>
      <c r="G593" s="154"/>
    </row>
    <row r="594" spans="6:7" ht="20.25">
      <c r="F594" s="154"/>
      <c r="G594" s="154"/>
    </row>
    <row r="595" spans="6:7" ht="20.25">
      <c r="F595" s="154"/>
      <c r="G595" s="154"/>
    </row>
    <row r="596" spans="6:7" ht="20.25">
      <c r="F596" s="154"/>
      <c r="G596" s="154"/>
    </row>
    <row r="597" spans="6:7" ht="20.25">
      <c r="F597" s="154"/>
      <c r="G597" s="154"/>
    </row>
    <row r="598" spans="6:7" ht="20.25">
      <c r="F598" s="154"/>
      <c r="G598" s="154"/>
    </row>
    <row r="599" spans="6:7" ht="20.25">
      <c r="F599" s="154"/>
      <c r="G599" s="154"/>
    </row>
    <row r="600" spans="6:7" ht="20.25">
      <c r="F600" s="154"/>
      <c r="G600" s="154"/>
    </row>
    <row r="601" spans="6:7" ht="20.25">
      <c r="F601" s="154"/>
      <c r="G601" s="154"/>
    </row>
    <row r="602" spans="6:7" ht="20.25">
      <c r="F602" s="154"/>
      <c r="G602" s="154"/>
    </row>
    <row r="603" spans="6:7" ht="20.25">
      <c r="F603" s="154"/>
      <c r="G603" s="154"/>
    </row>
    <row r="604" spans="6:7" ht="20.25">
      <c r="F604" s="154"/>
      <c r="G604" s="154"/>
    </row>
    <row r="605" spans="6:7" ht="20.25">
      <c r="F605" s="154"/>
      <c r="G605" s="154"/>
    </row>
    <row r="606" spans="6:7" ht="20.25">
      <c r="F606" s="154"/>
      <c r="G606" s="154"/>
    </row>
    <row r="607" spans="6:7" ht="20.25">
      <c r="F607" s="154"/>
      <c r="G607" s="154"/>
    </row>
    <row r="608" spans="6:7" ht="20.25">
      <c r="F608" s="154"/>
      <c r="G608" s="154"/>
    </row>
    <row r="609" spans="6:7" ht="20.25">
      <c r="F609" s="154"/>
      <c r="G609" s="154"/>
    </row>
    <row r="610" spans="6:7" ht="20.25">
      <c r="F610" s="154"/>
      <c r="G610" s="154"/>
    </row>
    <row r="611" spans="6:7" ht="20.25">
      <c r="F611" s="154"/>
      <c r="G611" s="154"/>
    </row>
    <row r="612" spans="6:7" ht="20.25">
      <c r="F612" s="154"/>
      <c r="G612" s="154"/>
    </row>
    <row r="613" spans="6:7" ht="20.25">
      <c r="F613" s="154"/>
      <c r="G613" s="154"/>
    </row>
    <row r="614" spans="6:7" ht="20.25">
      <c r="F614" s="154"/>
      <c r="G614" s="154"/>
    </row>
    <row r="615" spans="6:7" ht="20.25">
      <c r="F615" s="154"/>
      <c r="G615" s="154"/>
    </row>
    <row r="616" spans="6:7" ht="20.25">
      <c r="F616" s="154"/>
      <c r="G616" s="154"/>
    </row>
    <row r="617" spans="6:7" ht="20.25">
      <c r="F617" s="154"/>
      <c r="G617" s="154"/>
    </row>
    <row r="618" spans="6:7" ht="20.25">
      <c r="F618" s="154"/>
      <c r="G618" s="154"/>
    </row>
    <row r="619" spans="6:7" ht="20.25">
      <c r="F619" s="154"/>
      <c r="G619" s="154"/>
    </row>
    <row r="620" spans="6:7" ht="20.25">
      <c r="F620" s="154"/>
      <c r="G620" s="154"/>
    </row>
    <row r="621" spans="6:7" ht="20.25">
      <c r="F621" s="154"/>
      <c r="G621" s="154"/>
    </row>
    <row r="622" spans="6:7" ht="20.25">
      <c r="F622" s="154"/>
      <c r="G622" s="154"/>
    </row>
    <row r="623" spans="6:7" ht="20.25">
      <c r="F623" s="154"/>
      <c r="G623" s="154"/>
    </row>
    <row r="624" spans="6:7" ht="20.25">
      <c r="F624" s="154"/>
      <c r="G624" s="154"/>
    </row>
    <row r="625" spans="6:7" ht="20.25">
      <c r="F625" s="154"/>
      <c r="G625" s="154"/>
    </row>
    <row r="626" spans="6:7" ht="20.25">
      <c r="F626" s="154"/>
      <c r="G626" s="154"/>
    </row>
    <row r="627" spans="6:7" ht="20.25">
      <c r="F627" s="154"/>
      <c r="G627" s="154"/>
    </row>
    <row r="628" spans="6:7" ht="20.25">
      <c r="F628" s="154"/>
      <c r="G628" s="154"/>
    </row>
    <row r="629" spans="6:7" ht="20.25">
      <c r="F629" s="154"/>
      <c r="G629" s="154"/>
    </row>
    <row r="630" spans="6:7" ht="20.25">
      <c r="F630" s="154"/>
      <c r="G630" s="154"/>
    </row>
    <row r="631" spans="6:7" ht="20.25">
      <c r="F631" s="154"/>
      <c r="G631" s="154"/>
    </row>
    <row r="632" spans="6:7" ht="20.25">
      <c r="F632" s="154"/>
      <c r="G632" s="154"/>
    </row>
    <row r="633" spans="6:7" ht="20.25">
      <c r="F633" s="154"/>
      <c r="G633" s="154"/>
    </row>
  </sheetData>
  <sheetProtection/>
  <mergeCells count="8">
    <mergeCell ref="J9:K9"/>
    <mergeCell ref="A6:G8"/>
    <mergeCell ref="D4:G4"/>
    <mergeCell ref="F1:G1"/>
    <mergeCell ref="D2:G2"/>
    <mergeCell ref="D3:G3"/>
    <mergeCell ref="F9:G9"/>
    <mergeCell ref="H9:I9"/>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61" r:id="rId1"/>
  <headerFooter alignWithMargins="0">
    <oddFooter>&amp;R&amp;P</oddFooter>
  </headerFooter>
  <rowBreaks count="4" manualBreakCount="4">
    <brk id="34" max="6" man="1"/>
    <brk id="339" max="6" man="1"/>
    <brk id="376" max="6" man="1"/>
    <brk id="404" max="6" man="1"/>
  </rowBreaks>
  <colBreaks count="1" manualBreakCount="1">
    <brk id="7" max="654" man="1"/>
  </colBreaks>
</worksheet>
</file>

<file path=xl/worksheets/sheet2.xml><?xml version="1.0" encoding="utf-8"?>
<worksheet xmlns="http://schemas.openxmlformats.org/spreadsheetml/2006/main" xmlns:r="http://schemas.openxmlformats.org/officeDocument/2006/relationships">
  <dimension ref="A1:Y426"/>
  <sheetViews>
    <sheetView tabSelected="1" view="pageBreakPreview" zoomScale="75" zoomScaleSheetLayoutView="75" zoomScalePageLayoutView="0" workbookViewId="0" topLeftCell="A1">
      <selection activeCell="M17" sqref="M17:M18"/>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8" width="14.875" style="71" hidden="1" customWidth="1"/>
    <col min="9" max="9" width="16.125" style="65" hidden="1" customWidth="1"/>
    <col min="10" max="10" width="8.625" style="155" hidden="1" customWidth="1"/>
    <col min="11" max="11" width="12.125" style="92" hidden="1" customWidth="1"/>
    <col min="12" max="12" width="18.625" style="177" customWidth="1"/>
    <col min="13" max="13" width="18.125" style="177" customWidth="1"/>
    <col min="14" max="14" width="18.625" style="177" customWidth="1"/>
    <col min="15" max="15" width="17.875" style="177" customWidth="1"/>
    <col min="16" max="16" width="7.125" style="42" customWidth="1"/>
    <col min="17" max="25" width="9.125" style="42" customWidth="1"/>
    <col min="26" max="16384" width="9.125" style="1" customWidth="1"/>
  </cols>
  <sheetData>
    <row r="1" spans="1:15" ht="14.25" customHeight="1">
      <c r="A1" s="111"/>
      <c r="B1" s="34"/>
      <c r="C1" s="34"/>
      <c r="D1" s="37"/>
      <c r="E1" s="87"/>
      <c r="F1" s="68"/>
      <c r="G1" s="68"/>
      <c r="H1" s="68"/>
      <c r="L1" s="156"/>
      <c r="M1" s="157"/>
      <c r="N1" s="193" t="s">
        <v>329</v>
      </c>
      <c r="O1" s="193"/>
    </row>
    <row r="2" spans="1:25" s="38" customFormat="1" ht="15" customHeight="1">
      <c r="A2" s="110"/>
      <c r="B2" s="40"/>
      <c r="C2" s="40"/>
      <c r="D2" s="190"/>
      <c r="E2" s="190"/>
      <c r="F2" s="69"/>
      <c r="G2" s="69"/>
      <c r="H2" s="69"/>
      <c r="I2" s="66"/>
      <c r="J2" s="158"/>
      <c r="K2" s="93"/>
      <c r="L2" s="190" t="s">
        <v>346</v>
      </c>
      <c r="M2" s="190"/>
      <c r="N2" s="190"/>
      <c r="O2" s="190"/>
      <c r="P2" s="46"/>
      <c r="Q2" s="46"/>
      <c r="R2" s="46"/>
      <c r="S2" s="46"/>
      <c r="T2" s="46"/>
      <c r="U2" s="46"/>
      <c r="V2" s="46"/>
      <c r="W2" s="46"/>
      <c r="X2" s="46"/>
      <c r="Y2" s="46"/>
    </row>
    <row r="3" spans="1:25" s="38" customFormat="1" ht="33" customHeight="1">
      <c r="A3" s="110"/>
      <c r="B3" s="40"/>
      <c r="C3" s="40"/>
      <c r="D3" s="191"/>
      <c r="E3" s="191"/>
      <c r="F3" s="70"/>
      <c r="G3" s="70"/>
      <c r="H3" s="70"/>
      <c r="I3" s="67"/>
      <c r="J3" s="158"/>
      <c r="K3" s="93"/>
      <c r="L3" s="191" t="s">
        <v>307</v>
      </c>
      <c r="M3" s="191"/>
      <c r="N3" s="191"/>
      <c r="O3" s="191"/>
      <c r="P3" s="46"/>
      <c r="Q3" s="46"/>
      <c r="R3" s="46"/>
      <c r="S3" s="46"/>
      <c r="T3" s="46"/>
      <c r="U3" s="46"/>
      <c r="V3" s="46"/>
      <c r="W3" s="46"/>
      <c r="X3" s="46"/>
      <c r="Y3" s="46"/>
    </row>
    <row r="4" spans="1:25" s="38" customFormat="1" ht="18.75" customHeight="1">
      <c r="A4" s="110"/>
      <c r="B4" s="40"/>
      <c r="C4" s="40"/>
      <c r="D4" s="191"/>
      <c r="E4" s="191"/>
      <c r="F4" s="70"/>
      <c r="G4" s="70"/>
      <c r="H4" s="70"/>
      <c r="I4" s="67"/>
      <c r="J4" s="158"/>
      <c r="K4" s="93"/>
      <c r="L4" s="188" t="s">
        <v>347</v>
      </c>
      <c r="M4" s="188"/>
      <c r="N4" s="188"/>
      <c r="O4" s="188"/>
      <c r="P4" s="46"/>
      <c r="Q4" s="46"/>
      <c r="R4" s="46"/>
      <c r="S4" s="46"/>
      <c r="T4" s="46"/>
      <c r="U4" s="46"/>
      <c r="V4" s="46"/>
      <c r="W4" s="46"/>
      <c r="X4" s="46"/>
      <c r="Y4" s="46"/>
    </row>
    <row r="5" spans="1:25" s="4" customFormat="1" ht="12.75" customHeight="1">
      <c r="A5" s="108"/>
      <c r="B5" s="31"/>
      <c r="C5" s="31"/>
      <c r="D5" s="31"/>
      <c r="E5" s="54"/>
      <c r="F5" s="71"/>
      <c r="G5" s="71"/>
      <c r="H5" s="71"/>
      <c r="I5" s="65"/>
      <c r="J5" s="155"/>
      <c r="K5" s="92"/>
      <c r="L5" s="159"/>
      <c r="M5" s="160"/>
      <c r="N5" s="148"/>
      <c r="O5" s="154"/>
      <c r="P5" s="36"/>
      <c r="Q5" s="36"/>
      <c r="R5" s="36"/>
      <c r="S5" s="36"/>
      <c r="T5" s="36"/>
      <c r="U5" s="36"/>
      <c r="V5" s="36"/>
      <c r="W5" s="36"/>
      <c r="X5" s="36"/>
      <c r="Y5" s="36"/>
    </row>
    <row r="6" spans="1:25" s="2" customFormat="1" ht="29.25" customHeight="1">
      <c r="A6" s="187" t="s">
        <v>315</v>
      </c>
      <c r="B6" s="187"/>
      <c r="C6" s="187"/>
      <c r="D6" s="187"/>
      <c r="E6" s="187"/>
      <c r="F6" s="187"/>
      <c r="G6" s="187"/>
      <c r="H6" s="187"/>
      <c r="I6" s="187"/>
      <c r="J6" s="187"/>
      <c r="K6" s="187"/>
      <c r="L6" s="187"/>
      <c r="M6" s="187"/>
      <c r="N6" s="187"/>
      <c r="O6" s="187"/>
      <c r="P6" s="41"/>
      <c r="Q6" s="41"/>
      <c r="R6" s="41"/>
      <c r="S6" s="41"/>
      <c r="T6" s="41"/>
      <c r="U6" s="41"/>
      <c r="V6" s="41"/>
      <c r="W6" s="41"/>
      <c r="X6" s="41"/>
      <c r="Y6" s="41"/>
    </row>
    <row r="7" spans="1:25" s="2" customFormat="1" ht="29.25" customHeight="1">
      <c r="A7" s="187"/>
      <c r="B7" s="187"/>
      <c r="C7" s="187"/>
      <c r="D7" s="187"/>
      <c r="E7" s="187"/>
      <c r="F7" s="187"/>
      <c r="G7" s="187"/>
      <c r="H7" s="187"/>
      <c r="I7" s="187"/>
      <c r="J7" s="187"/>
      <c r="K7" s="187"/>
      <c r="L7" s="187"/>
      <c r="M7" s="187"/>
      <c r="N7" s="187"/>
      <c r="O7" s="187"/>
      <c r="P7" s="41"/>
      <c r="Q7" s="41"/>
      <c r="R7" s="41"/>
      <c r="S7" s="41"/>
      <c r="T7" s="41"/>
      <c r="U7" s="41"/>
      <c r="V7" s="41"/>
      <c r="W7" s="41"/>
      <c r="X7" s="41"/>
      <c r="Y7" s="41"/>
    </row>
    <row r="8" spans="1:25" s="2" customFormat="1" ht="29.25" customHeight="1">
      <c r="A8" s="187"/>
      <c r="B8" s="187"/>
      <c r="C8" s="187"/>
      <c r="D8" s="187"/>
      <c r="E8" s="187"/>
      <c r="F8" s="187"/>
      <c r="G8" s="187"/>
      <c r="H8" s="187"/>
      <c r="I8" s="187"/>
      <c r="J8" s="187"/>
      <c r="K8" s="187"/>
      <c r="L8" s="187"/>
      <c r="M8" s="187"/>
      <c r="N8" s="187"/>
      <c r="O8" s="187"/>
      <c r="P8" s="41"/>
      <c r="Q8" s="41"/>
      <c r="R8" s="41"/>
      <c r="S8" s="41"/>
      <c r="T8" s="41"/>
      <c r="U8" s="41"/>
      <c r="V8" s="41"/>
      <c r="W8" s="41"/>
      <c r="X8" s="41"/>
      <c r="Y8" s="41"/>
    </row>
    <row r="9" spans="1:25" s="2" customFormat="1" ht="24.75" customHeight="1" thickBot="1">
      <c r="A9" s="163"/>
      <c r="B9" s="164"/>
      <c r="C9" s="164"/>
      <c r="D9" s="164"/>
      <c r="E9" s="165"/>
      <c r="F9" s="204" t="s">
        <v>113</v>
      </c>
      <c r="G9" s="204"/>
      <c r="H9" s="204" t="s">
        <v>114</v>
      </c>
      <c r="I9" s="204"/>
      <c r="J9" s="161"/>
      <c r="K9" s="92"/>
      <c r="L9" s="162"/>
      <c r="M9" s="162"/>
      <c r="N9" s="162"/>
      <c r="O9" s="166" t="s">
        <v>308</v>
      </c>
      <c r="P9" s="167"/>
      <c r="Q9" s="41"/>
      <c r="R9" s="41"/>
      <c r="S9" s="41"/>
      <c r="T9" s="41"/>
      <c r="U9" s="41"/>
      <c r="V9" s="41"/>
      <c r="W9" s="41"/>
      <c r="X9" s="41"/>
      <c r="Y9" s="41"/>
    </row>
    <row r="10" spans="1:25" s="3" customFormat="1" ht="23.25" customHeight="1">
      <c r="A10" s="197" t="s">
        <v>57</v>
      </c>
      <c r="B10" s="199" t="s">
        <v>58</v>
      </c>
      <c r="C10" s="201" t="s">
        <v>59</v>
      </c>
      <c r="D10" s="201" t="s">
        <v>60</v>
      </c>
      <c r="E10" s="203" t="s">
        <v>78</v>
      </c>
      <c r="F10" s="168" t="s">
        <v>56</v>
      </c>
      <c r="G10" s="169" t="s">
        <v>93</v>
      </c>
      <c r="H10" s="168" t="s">
        <v>56</v>
      </c>
      <c r="I10" s="169" t="s">
        <v>93</v>
      </c>
      <c r="J10" s="170"/>
      <c r="K10" s="171"/>
      <c r="L10" s="194" t="s">
        <v>114</v>
      </c>
      <c r="M10" s="195"/>
      <c r="N10" s="194" t="s">
        <v>309</v>
      </c>
      <c r="O10" s="196"/>
      <c r="P10" s="35"/>
      <c r="Q10" s="35"/>
      <c r="R10" s="35"/>
      <c r="S10" s="35"/>
      <c r="T10" s="35"/>
      <c r="U10" s="35"/>
      <c r="V10" s="35"/>
      <c r="W10" s="35"/>
      <c r="X10" s="35"/>
      <c r="Y10" s="35"/>
    </row>
    <row r="11" spans="1:25" s="3" customFormat="1" ht="70.5" customHeight="1" thickBot="1">
      <c r="A11" s="198"/>
      <c r="B11" s="200"/>
      <c r="C11" s="202"/>
      <c r="D11" s="202"/>
      <c r="E11" s="202"/>
      <c r="F11" s="172"/>
      <c r="G11" s="173"/>
      <c r="H11" s="172"/>
      <c r="I11" s="173"/>
      <c r="J11" s="174"/>
      <c r="K11" s="175"/>
      <c r="L11" s="172" t="s">
        <v>56</v>
      </c>
      <c r="M11" s="173" t="s">
        <v>93</v>
      </c>
      <c r="N11" s="172" t="s">
        <v>56</v>
      </c>
      <c r="O11" s="176" t="s">
        <v>93</v>
      </c>
      <c r="P11" s="35"/>
      <c r="Q11" s="35"/>
      <c r="R11" s="35"/>
      <c r="S11" s="35"/>
      <c r="T11" s="35"/>
      <c r="U11" s="35"/>
      <c r="V11" s="35"/>
      <c r="W11" s="35"/>
      <c r="X11" s="35"/>
      <c r="Y11" s="35"/>
    </row>
    <row r="12" spans="1:25" s="7" customFormat="1" ht="18.75">
      <c r="A12" s="116" t="s">
        <v>61</v>
      </c>
      <c r="B12" s="117" t="s">
        <v>62</v>
      </c>
      <c r="C12" s="118"/>
      <c r="D12" s="119"/>
      <c r="E12" s="106"/>
      <c r="F12" s="145">
        <f aca="true" t="shared" si="0" ref="F12:O12">F13+F18+F27+F48+F53</f>
        <v>178620</v>
      </c>
      <c r="G12" s="145">
        <f t="shared" si="0"/>
        <v>178620</v>
      </c>
      <c r="H12" s="145">
        <f t="shared" si="0"/>
        <v>178620</v>
      </c>
      <c r="I12" s="145">
        <f t="shared" si="0"/>
        <v>178620</v>
      </c>
      <c r="J12" s="145">
        <f t="shared" si="0"/>
        <v>178620</v>
      </c>
      <c r="K12" s="145">
        <f t="shared" si="0"/>
        <v>178620</v>
      </c>
      <c r="L12" s="145">
        <f t="shared" si="0"/>
        <v>65199840.41</v>
      </c>
      <c r="M12" s="145">
        <f t="shared" si="0"/>
        <v>817280</v>
      </c>
      <c r="N12" s="145">
        <f t="shared" si="0"/>
        <v>65080012.730000004</v>
      </c>
      <c r="O12" s="145">
        <f t="shared" si="0"/>
        <v>184280</v>
      </c>
      <c r="P12" s="43"/>
      <c r="Q12" s="43"/>
      <c r="R12" s="43"/>
      <c r="S12" s="43"/>
      <c r="T12" s="43"/>
      <c r="U12" s="43"/>
      <c r="V12" s="43"/>
      <c r="W12" s="43"/>
      <c r="X12" s="43"/>
      <c r="Y12" s="43"/>
    </row>
    <row r="13" spans="1:25" s="15" customFormat="1" ht="32.25">
      <c r="A13" s="120" t="s">
        <v>92</v>
      </c>
      <c r="B13" s="29" t="s">
        <v>62</v>
      </c>
      <c r="C13" s="23" t="s">
        <v>63</v>
      </c>
      <c r="D13" s="23"/>
      <c r="E13" s="23"/>
      <c r="F13" s="146">
        <f aca="true" t="shared" si="1" ref="F13:O16">F14</f>
        <v>0</v>
      </c>
      <c r="G13" s="146">
        <f t="shared" si="1"/>
        <v>0</v>
      </c>
      <c r="H13" s="146">
        <f t="shared" si="1"/>
        <v>0</v>
      </c>
      <c r="I13" s="146">
        <f t="shared" si="1"/>
        <v>0</v>
      </c>
      <c r="J13" s="146">
        <f t="shared" si="1"/>
        <v>0</v>
      </c>
      <c r="K13" s="146">
        <f t="shared" si="1"/>
        <v>0</v>
      </c>
      <c r="L13" s="146">
        <f t="shared" si="1"/>
        <v>1968300</v>
      </c>
      <c r="M13" s="146">
        <f t="shared" si="1"/>
        <v>0</v>
      </c>
      <c r="N13" s="146">
        <f t="shared" si="1"/>
        <v>1968300</v>
      </c>
      <c r="O13" s="146">
        <f t="shared" si="1"/>
        <v>0</v>
      </c>
      <c r="P13" s="44"/>
      <c r="Q13" s="44"/>
      <c r="R13" s="44"/>
      <c r="S13" s="44"/>
      <c r="T13" s="44"/>
      <c r="U13" s="44"/>
      <c r="V13" s="44"/>
      <c r="W13" s="44"/>
      <c r="X13" s="44"/>
      <c r="Y13" s="44"/>
    </row>
    <row r="14" spans="1:25" s="15" customFormat="1" ht="18.75">
      <c r="A14" s="185" t="s">
        <v>327</v>
      </c>
      <c r="B14" s="29" t="s">
        <v>62</v>
      </c>
      <c r="C14" s="23" t="s">
        <v>63</v>
      </c>
      <c r="D14" s="23" t="s">
        <v>332</v>
      </c>
      <c r="E14" s="23"/>
      <c r="F14" s="146">
        <f t="shared" si="1"/>
        <v>0</v>
      </c>
      <c r="G14" s="146">
        <f t="shared" si="1"/>
        <v>0</v>
      </c>
      <c r="H14" s="146">
        <f t="shared" si="1"/>
        <v>0</v>
      </c>
      <c r="I14" s="146">
        <f t="shared" si="1"/>
        <v>0</v>
      </c>
      <c r="J14" s="146">
        <f t="shared" si="1"/>
        <v>0</v>
      </c>
      <c r="K14" s="146">
        <f t="shared" si="1"/>
        <v>0</v>
      </c>
      <c r="L14" s="146">
        <f t="shared" si="1"/>
        <v>1968300</v>
      </c>
      <c r="M14" s="146">
        <f t="shared" si="1"/>
        <v>0</v>
      </c>
      <c r="N14" s="146">
        <f t="shared" si="1"/>
        <v>1968300</v>
      </c>
      <c r="O14" s="146">
        <f t="shared" si="1"/>
        <v>0</v>
      </c>
      <c r="P14" s="44"/>
      <c r="Q14" s="44"/>
      <c r="R14" s="44"/>
      <c r="S14" s="44"/>
      <c r="T14" s="44"/>
      <c r="U14" s="44"/>
      <c r="V14" s="44"/>
      <c r="W14" s="44"/>
      <c r="X14" s="44"/>
      <c r="Y14" s="44"/>
    </row>
    <row r="15" spans="1:25" s="15" customFormat="1" ht="18.75">
      <c r="A15" s="185" t="s">
        <v>328</v>
      </c>
      <c r="B15" s="29" t="s">
        <v>62</v>
      </c>
      <c r="C15" s="23" t="s">
        <v>63</v>
      </c>
      <c r="D15" s="23" t="s">
        <v>333</v>
      </c>
      <c r="E15" s="23"/>
      <c r="F15" s="146">
        <f t="shared" si="1"/>
        <v>0</v>
      </c>
      <c r="G15" s="146">
        <f t="shared" si="1"/>
        <v>0</v>
      </c>
      <c r="H15" s="146">
        <f t="shared" si="1"/>
        <v>0</v>
      </c>
      <c r="I15" s="146">
        <f t="shared" si="1"/>
        <v>0</v>
      </c>
      <c r="J15" s="146">
        <f t="shared" si="1"/>
        <v>0</v>
      </c>
      <c r="K15" s="146">
        <f t="shared" si="1"/>
        <v>0</v>
      </c>
      <c r="L15" s="146">
        <f t="shared" si="1"/>
        <v>1968300</v>
      </c>
      <c r="M15" s="146">
        <f t="shared" si="1"/>
        <v>0</v>
      </c>
      <c r="N15" s="146">
        <f t="shared" si="1"/>
        <v>1968300</v>
      </c>
      <c r="O15" s="146">
        <f t="shared" si="1"/>
        <v>0</v>
      </c>
      <c r="P15" s="44"/>
      <c r="Q15" s="44"/>
      <c r="R15" s="44"/>
      <c r="S15" s="44"/>
      <c r="T15" s="44"/>
      <c r="U15" s="44"/>
      <c r="V15" s="44"/>
      <c r="W15" s="44"/>
      <c r="X15" s="44"/>
      <c r="Y15" s="44"/>
    </row>
    <row r="16" spans="1:25" s="15" customFormat="1" ht="31.5">
      <c r="A16" s="122" t="s">
        <v>127</v>
      </c>
      <c r="B16" s="29" t="s">
        <v>62</v>
      </c>
      <c r="C16" s="23" t="s">
        <v>63</v>
      </c>
      <c r="D16" s="23" t="s">
        <v>334</v>
      </c>
      <c r="E16" s="23"/>
      <c r="F16" s="146">
        <f t="shared" si="1"/>
        <v>0</v>
      </c>
      <c r="G16" s="146">
        <f t="shared" si="1"/>
        <v>0</v>
      </c>
      <c r="H16" s="146">
        <f t="shared" si="1"/>
        <v>0</v>
      </c>
      <c r="I16" s="146">
        <f t="shared" si="1"/>
        <v>0</v>
      </c>
      <c r="J16" s="146">
        <f t="shared" si="1"/>
        <v>0</v>
      </c>
      <c r="K16" s="146">
        <f t="shared" si="1"/>
        <v>0</v>
      </c>
      <c r="L16" s="146">
        <f t="shared" si="1"/>
        <v>1968300</v>
      </c>
      <c r="M16" s="146">
        <f t="shared" si="1"/>
        <v>0</v>
      </c>
      <c r="N16" s="146">
        <f t="shared" si="1"/>
        <v>1968300</v>
      </c>
      <c r="O16" s="146">
        <f t="shared" si="1"/>
        <v>0</v>
      </c>
      <c r="P16" s="44"/>
      <c r="Q16" s="44"/>
      <c r="R16" s="44"/>
      <c r="S16" s="44"/>
      <c r="T16" s="44"/>
      <c r="U16" s="44"/>
      <c r="V16" s="44"/>
      <c r="W16" s="44"/>
      <c r="X16" s="44"/>
      <c r="Y16" s="44"/>
    </row>
    <row r="17" spans="1:25" s="15" customFormat="1" ht="51" customHeight="1">
      <c r="A17" s="120" t="s">
        <v>106</v>
      </c>
      <c r="B17" s="29" t="s">
        <v>62</v>
      </c>
      <c r="C17" s="23" t="s">
        <v>63</v>
      </c>
      <c r="D17" s="23" t="s">
        <v>334</v>
      </c>
      <c r="E17" s="23" t="s">
        <v>102</v>
      </c>
      <c r="F17" s="146">
        <v>0</v>
      </c>
      <c r="G17" s="146">
        <v>0</v>
      </c>
      <c r="H17" s="146">
        <v>0</v>
      </c>
      <c r="I17" s="146">
        <v>0</v>
      </c>
      <c r="J17" s="146">
        <v>0</v>
      </c>
      <c r="K17" s="146">
        <v>0</v>
      </c>
      <c r="L17" s="146">
        <v>1968300</v>
      </c>
      <c r="M17" s="146">
        <v>0</v>
      </c>
      <c r="N17" s="146">
        <v>1968300</v>
      </c>
      <c r="O17" s="146">
        <v>0</v>
      </c>
      <c r="P17" s="44"/>
      <c r="Q17" s="44"/>
      <c r="R17" s="44"/>
      <c r="S17" s="44"/>
      <c r="T17" s="44"/>
      <c r="U17" s="44"/>
      <c r="V17" s="44"/>
      <c r="W17" s="44"/>
      <c r="X17" s="44"/>
      <c r="Y17" s="44"/>
    </row>
    <row r="18" spans="1:25" s="15" customFormat="1" ht="48">
      <c r="A18" s="120" t="s">
        <v>84</v>
      </c>
      <c r="B18" s="28" t="s">
        <v>62</v>
      </c>
      <c r="C18" s="28" t="s">
        <v>64</v>
      </c>
      <c r="D18" s="28"/>
      <c r="E18" s="28"/>
      <c r="F18" s="146">
        <f aca="true" t="shared" si="2" ref="F18:O19">F19</f>
        <v>0</v>
      </c>
      <c r="G18" s="146">
        <f t="shared" si="2"/>
        <v>0</v>
      </c>
      <c r="H18" s="146">
        <f t="shared" si="2"/>
        <v>0</v>
      </c>
      <c r="I18" s="146">
        <f t="shared" si="2"/>
        <v>0</v>
      </c>
      <c r="J18" s="146">
        <f t="shared" si="2"/>
        <v>0</v>
      </c>
      <c r="K18" s="146">
        <f t="shared" si="2"/>
        <v>0</v>
      </c>
      <c r="L18" s="146">
        <f t="shared" si="2"/>
        <v>3894200</v>
      </c>
      <c r="M18" s="146">
        <f t="shared" si="2"/>
        <v>0</v>
      </c>
      <c r="N18" s="146">
        <f t="shared" si="2"/>
        <v>3894200</v>
      </c>
      <c r="O18" s="146">
        <f t="shared" si="2"/>
        <v>0</v>
      </c>
      <c r="P18" s="44"/>
      <c r="Q18" s="44"/>
      <c r="R18" s="44"/>
      <c r="S18" s="44"/>
      <c r="T18" s="44"/>
      <c r="U18" s="44"/>
      <c r="V18" s="44"/>
      <c r="W18" s="44"/>
      <c r="X18" s="44"/>
      <c r="Y18" s="44"/>
    </row>
    <row r="19" spans="1:25" s="15" customFormat="1" ht="63">
      <c r="A19" s="121" t="s">
        <v>130</v>
      </c>
      <c r="B19" s="29" t="s">
        <v>62</v>
      </c>
      <c r="C19" s="23" t="s">
        <v>64</v>
      </c>
      <c r="D19" s="23" t="s">
        <v>332</v>
      </c>
      <c r="E19" s="23"/>
      <c r="F19" s="146">
        <f t="shared" si="2"/>
        <v>0</v>
      </c>
      <c r="G19" s="146">
        <f t="shared" si="2"/>
        <v>0</v>
      </c>
      <c r="H19" s="146">
        <f t="shared" si="2"/>
        <v>0</v>
      </c>
      <c r="I19" s="146">
        <f t="shared" si="2"/>
        <v>0</v>
      </c>
      <c r="J19" s="146">
        <f t="shared" si="2"/>
        <v>0</v>
      </c>
      <c r="K19" s="146">
        <f t="shared" si="2"/>
        <v>0</v>
      </c>
      <c r="L19" s="146">
        <f t="shared" si="2"/>
        <v>3894200</v>
      </c>
      <c r="M19" s="146">
        <f t="shared" si="2"/>
        <v>0</v>
      </c>
      <c r="N19" s="146">
        <f t="shared" si="2"/>
        <v>3894200</v>
      </c>
      <c r="O19" s="146">
        <f t="shared" si="2"/>
        <v>0</v>
      </c>
      <c r="P19" s="44"/>
      <c r="Q19" s="44"/>
      <c r="R19" s="44"/>
      <c r="S19" s="44"/>
      <c r="T19" s="44"/>
      <c r="U19" s="44"/>
      <c r="V19" s="44"/>
      <c r="W19" s="44"/>
      <c r="X19" s="44"/>
      <c r="Y19" s="44"/>
    </row>
    <row r="20" spans="1:25" s="15" customFormat="1" ht="47.25">
      <c r="A20" s="121" t="s">
        <v>319</v>
      </c>
      <c r="B20" s="29" t="s">
        <v>62</v>
      </c>
      <c r="C20" s="23" t="s">
        <v>64</v>
      </c>
      <c r="D20" s="23" t="s">
        <v>333</v>
      </c>
      <c r="E20" s="23"/>
      <c r="F20" s="146">
        <f aca="true" t="shared" si="3" ref="F20:O20">F21+F23+F25</f>
        <v>0</v>
      </c>
      <c r="G20" s="146">
        <f t="shared" si="3"/>
        <v>0</v>
      </c>
      <c r="H20" s="146">
        <f t="shared" si="3"/>
        <v>0</v>
      </c>
      <c r="I20" s="146">
        <f t="shared" si="3"/>
        <v>0</v>
      </c>
      <c r="J20" s="146">
        <f t="shared" si="3"/>
        <v>0</v>
      </c>
      <c r="K20" s="146">
        <f t="shared" si="3"/>
        <v>0</v>
      </c>
      <c r="L20" s="146">
        <f t="shared" si="3"/>
        <v>3894200</v>
      </c>
      <c r="M20" s="146">
        <f t="shared" si="3"/>
        <v>0</v>
      </c>
      <c r="N20" s="146">
        <f t="shared" si="3"/>
        <v>3894200</v>
      </c>
      <c r="O20" s="146">
        <f t="shared" si="3"/>
        <v>0</v>
      </c>
      <c r="P20" s="44"/>
      <c r="Q20" s="44"/>
      <c r="R20" s="44"/>
      <c r="S20" s="44"/>
      <c r="T20" s="44"/>
      <c r="U20" s="44"/>
      <c r="V20" s="44"/>
      <c r="W20" s="44"/>
      <c r="X20" s="44"/>
      <c r="Y20" s="44"/>
    </row>
    <row r="21" spans="1:25" s="15" customFormat="1" ht="31.5">
      <c r="A21" s="183" t="s">
        <v>131</v>
      </c>
      <c r="B21" s="29" t="s">
        <v>62</v>
      </c>
      <c r="C21" s="23" t="s">
        <v>64</v>
      </c>
      <c r="D21" s="23" t="s">
        <v>335</v>
      </c>
      <c r="E21" s="23"/>
      <c r="F21" s="146">
        <f aca="true" t="shared" si="4" ref="F21:O23">F22</f>
        <v>0</v>
      </c>
      <c r="G21" s="146">
        <f t="shared" si="4"/>
        <v>0</v>
      </c>
      <c r="H21" s="146">
        <f t="shared" si="4"/>
        <v>0</v>
      </c>
      <c r="I21" s="146">
        <f t="shared" si="4"/>
        <v>0</v>
      </c>
      <c r="J21" s="146">
        <f t="shared" si="4"/>
        <v>0</v>
      </c>
      <c r="K21" s="146">
        <f t="shared" si="4"/>
        <v>0</v>
      </c>
      <c r="L21" s="146">
        <f t="shared" si="4"/>
        <v>1482300</v>
      </c>
      <c r="M21" s="146">
        <f t="shared" si="4"/>
        <v>0</v>
      </c>
      <c r="N21" s="146">
        <f t="shared" si="4"/>
        <v>1482300</v>
      </c>
      <c r="O21" s="146">
        <f t="shared" si="4"/>
        <v>0</v>
      </c>
      <c r="P21" s="44"/>
      <c r="Q21" s="44"/>
      <c r="R21" s="44"/>
      <c r="S21" s="44"/>
      <c r="T21" s="44"/>
      <c r="U21" s="44"/>
      <c r="V21" s="44"/>
      <c r="W21" s="44"/>
      <c r="X21" s="44"/>
      <c r="Y21" s="44"/>
    </row>
    <row r="22" spans="1:25" s="15" customFormat="1" ht="48" customHeight="1">
      <c r="A22" s="120" t="s">
        <v>106</v>
      </c>
      <c r="B22" s="29" t="s">
        <v>62</v>
      </c>
      <c r="C22" s="23" t="s">
        <v>64</v>
      </c>
      <c r="D22" s="23" t="s">
        <v>335</v>
      </c>
      <c r="E22" s="23" t="s">
        <v>102</v>
      </c>
      <c r="F22" s="146">
        <f t="shared" si="4"/>
        <v>0</v>
      </c>
      <c r="G22" s="146">
        <f t="shared" si="4"/>
        <v>0</v>
      </c>
      <c r="H22" s="146">
        <f t="shared" si="4"/>
        <v>0</v>
      </c>
      <c r="I22" s="146">
        <f t="shared" si="4"/>
        <v>0</v>
      </c>
      <c r="J22" s="146">
        <f t="shared" si="4"/>
        <v>0</v>
      </c>
      <c r="K22" s="146">
        <f t="shared" si="4"/>
        <v>0</v>
      </c>
      <c r="L22" s="146">
        <v>1482300</v>
      </c>
      <c r="M22" s="146">
        <v>0</v>
      </c>
      <c r="N22" s="146">
        <v>1482300</v>
      </c>
      <c r="O22" s="146">
        <v>0</v>
      </c>
      <c r="P22" s="44"/>
      <c r="Q22" s="44"/>
      <c r="R22" s="44"/>
      <c r="S22" s="44"/>
      <c r="T22" s="44"/>
      <c r="U22" s="44"/>
      <c r="V22" s="44"/>
      <c r="W22" s="44"/>
      <c r="X22" s="44"/>
      <c r="Y22" s="44"/>
    </row>
    <row r="23" spans="1:25" s="15" customFormat="1" ht="31.5">
      <c r="A23" s="122" t="s">
        <v>133</v>
      </c>
      <c r="B23" s="29" t="s">
        <v>62</v>
      </c>
      <c r="C23" s="23" t="s">
        <v>64</v>
      </c>
      <c r="D23" s="23" t="s">
        <v>336</v>
      </c>
      <c r="E23" s="23"/>
      <c r="F23" s="146">
        <f t="shared" si="4"/>
        <v>0</v>
      </c>
      <c r="G23" s="146">
        <f t="shared" si="4"/>
        <v>0</v>
      </c>
      <c r="H23" s="146">
        <f t="shared" si="4"/>
        <v>0</v>
      </c>
      <c r="I23" s="146">
        <f t="shared" si="4"/>
        <v>0</v>
      </c>
      <c r="J23" s="146">
        <f t="shared" si="4"/>
        <v>0</v>
      </c>
      <c r="K23" s="146">
        <f t="shared" si="4"/>
        <v>0</v>
      </c>
      <c r="L23" s="146">
        <f>L24</f>
        <v>2157600</v>
      </c>
      <c r="M23" s="146">
        <f t="shared" si="4"/>
        <v>0</v>
      </c>
      <c r="N23" s="146">
        <f>N24</f>
        <v>2157600</v>
      </c>
      <c r="O23" s="146">
        <f t="shared" si="4"/>
        <v>0</v>
      </c>
      <c r="P23" s="44"/>
      <c r="Q23" s="44"/>
      <c r="R23" s="44"/>
      <c r="S23" s="44"/>
      <c r="T23" s="44"/>
      <c r="U23" s="44"/>
      <c r="V23" s="44"/>
      <c r="W23" s="44"/>
      <c r="X23" s="44"/>
      <c r="Y23" s="44"/>
    </row>
    <row r="24" spans="1:25" s="7" customFormat="1" ht="48" customHeight="1">
      <c r="A24" s="120" t="s">
        <v>106</v>
      </c>
      <c r="B24" s="29" t="s">
        <v>62</v>
      </c>
      <c r="C24" s="23" t="s">
        <v>64</v>
      </c>
      <c r="D24" s="23" t="s">
        <v>336</v>
      </c>
      <c r="E24" s="23" t="s">
        <v>102</v>
      </c>
      <c r="F24" s="146">
        <v>0</v>
      </c>
      <c r="G24" s="146">
        <v>0</v>
      </c>
      <c r="H24" s="146">
        <v>0</v>
      </c>
      <c r="I24" s="146">
        <v>0</v>
      </c>
      <c r="J24" s="146">
        <v>0</v>
      </c>
      <c r="K24" s="146">
        <v>0</v>
      </c>
      <c r="L24" s="146">
        <v>2157600</v>
      </c>
      <c r="M24" s="146">
        <v>0</v>
      </c>
      <c r="N24" s="146">
        <v>2157600</v>
      </c>
      <c r="O24" s="146">
        <v>0</v>
      </c>
      <c r="P24" s="43"/>
      <c r="Q24" s="43"/>
      <c r="R24" s="43"/>
      <c r="S24" s="43"/>
      <c r="T24" s="43"/>
      <c r="U24" s="43"/>
      <c r="V24" s="43"/>
      <c r="W24" s="43"/>
      <c r="X24" s="43"/>
      <c r="Y24" s="43"/>
    </row>
    <row r="25" spans="1:25" s="7" customFormat="1" ht="31.5">
      <c r="A25" s="122" t="s">
        <v>211</v>
      </c>
      <c r="B25" s="29" t="s">
        <v>62</v>
      </c>
      <c r="C25" s="23" t="s">
        <v>64</v>
      </c>
      <c r="D25" s="23" t="s">
        <v>337</v>
      </c>
      <c r="E25" s="23"/>
      <c r="F25" s="146">
        <f aca="true" t="shared" si="5" ref="F25:O25">F26</f>
        <v>0</v>
      </c>
      <c r="G25" s="146">
        <f t="shared" si="5"/>
        <v>0</v>
      </c>
      <c r="H25" s="146">
        <f t="shared" si="5"/>
        <v>0</v>
      </c>
      <c r="I25" s="146">
        <f t="shared" si="5"/>
        <v>0</v>
      </c>
      <c r="J25" s="146">
        <f t="shared" si="5"/>
        <v>0</v>
      </c>
      <c r="K25" s="146">
        <f t="shared" si="5"/>
        <v>0</v>
      </c>
      <c r="L25" s="146">
        <f t="shared" si="5"/>
        <v>254300</v>
      </c>
      <c r="M25" s="146">
        <f t="shared" si="5"/>
        <v>0</v>
      </c>
      <c r="N25" s="146">
        <f t="shared" si="5"/>
        <v>254300</v>
      </c>
      <c r="O25" s="146">
        <f t="shared" si="5"/>
        <v>0</v>
      </c>
      <c r="P25" s="43"/>
      <c r="Q25" s="43"/>
      <c r="R25" s="43"/>
      <c r="S25" s="43"/>
      <c r="T25" s="43"/>
      <c r="U25" s="43"/>
      <c r="V25" s="43"/>
      <c r="W25" s="43"/>
      <c r="X25" s="43"/>
      <c r="Y25" s="43"/>
    </row>
    <row r="26" spans="1:25" s="7" customFormat="1" ht="31.5">
      <c r="A26" s="122" t="s">
        <v>139</v>
      </c>
      <c r="B26" s="29" t="s">
        <v>62</v>
      </c>
      <c r="C26" s="23" t="s">
        <v>64</v>
      </c>
      <c r="D26" s="23" t="s">
        <v>337</v>
      </c>
      <c r="E26" s="23" t="s">
        <v>104</v>
      </c>
      <c r="F26" s="146">
        <v>0</v>
      </c>
      <c r="G26" s="146">
        <v>0</v>
      </c>
      <c r="H26" s="146">
        <v>0</v>
      </c>
      <c r="I26" s="146">
        <v>0</v>
      </c>
      <c r="J26" s="146">
        <v>0</v>
      </c>
      <c r="K26" s="146">
        <v>0</v>
      </c>
      <c r="L26" s="146">
        <v>254300</v>
      </c>
      <c r="M26" s="146">
        <v>0</v>
      </c>
      <c r="N26" s="146">
        <v>254300</v>
      </c>
      <c r="O26" s="146">
        <v>0</v>
      </c>
      <c r="P26" s="43"/>
      <c r="Q26" s="43"/>
      <c r="R26" s="43"/>
      <c r="S26" s="43"/>
      <c r="T26" s="43"/>
      <c r="U26" s="43"/>
      <c r="V26" s="43"/>
      <c r="W26" s="43"/>
      <c r="X26" s="43"/>
      <c r="Y26" s="43"/>
    </row>
    <row r="27" spans="1:25" s="9" customFormat="1" ht="48">
      <c r="A27" s="123" t="s">
        <v>83</v>
      </c>
      <c r="B27" s="28" t="s">
        <v>62</v>
      </c>
      <c r="C27" s="28" t="s">
        <v>65</v>
      </c>
      <c r="D27" s="29"/>
      <c r="E27" s="28"/>
      <c r="F27" s="146">
        <f aca="true" t="shared" si="6" ref="F27:O27">F28+F34+F40</f>
        <v>0</v>
      </c>
      <c r="G27" s="146">
        <f t="shared" si="6"/>
        <v>0</v>
      </c>
      <c r="H27" s="146">
        <f t="shared" si="6"/>
        <v>0</v>
      </c>
      <c r="I27" s="146">
        <f t="shared" si="6"/>
        <v>0</v>
      </c>
      <c r="J27" s="146">
        <f t="shared" si="6"/>
        <v>0</v>
      </c>
      <c r="K27" s="146">
        <f t="shared" si="6"/>
        <v>0</v>
      </c>
      <c r="L27" s="146">
        <f t="shared" si="6"/>
        <v>36574700</v>
      </c>
      <c r="M27" s="146">
        <f t="shared" si="6"/>
        <v>0</v>
      </c>
      <c r="N27" s="146">
        <f t="shared" si="6"/>
        <v>36574700</v>
      </c>
      <c r="O27" s="146">
        <f t="shared" si="6"/>
        <v>0</v>
      </c>
      <c r="P27" s="22"/>
      <c r="Q27" s="22"/>
      <c r="R27" s="22"/>
      <c r="S27" s="22"/>
      <c r="T27" s="22"/>
      <c r="U27" s="22"/>
      <c r="V27" s="22"/>
      <c r="W27" s="22"/>
      <c r="X27" s="22"/>
      <c r="Y27" s="22"/>
    </row>
    <row r="28" spans="1:25" s="9" customFormat="1" ht="31.5">
      <c r="A28" s="124" t="s">
        <v>137</v>
      </c>
      <c r="B28" s="29" t="s">
        <v>62</v>
      </c>
      <c r="C28" s="29" t="s">
        <v>65</v>
      </c>
      <c r="D28" s="29" t="s">
        <v>136</v>
      </c>
      <c r="E28" s="28"/>
      <c r="F28" s="147">
        <f aca="true" t="shared" si="7" ref="F28:O28">F29</f>
        <v>0</v>
      </c>
      <c r="G28" s="147">
        <f t="shared" si="7"/>
        <v>0</v>
      </c>
      <c r="H28" s="147">
        <f t="shared" si="7"/>
        <v>0</v>
      </c>
      <c r="I28" s="147">
        <f t="shared" si="7"/>
        <v>0</v>
      </c>
      <c r="J28" s="147">
        <f t="shared" si="7"/>
        <v>0</v>
      </c>
      <c r="K28" s="147">
        <f t="shared" si="7"/>
        <v>0</v>
      </c>
      <c r="L28" s="147">
        <f t="shared" si="7"/>
        <v>7846500</v>
      </c>
      <c r="M28" s="147">
        <f t="shared" si="7"/>
        <v>0</v>
      </c>
      <c r="N28" s="147">
        <f t="shared" si="7"/>
        <v>7846500</v>
      </c>
      <c r="O28" s="147">
        <f t="shared" si="7"/>
        <v>0</v>
      </c>
      <c r="P28" s="22"/>
      <c r="Q28" s="22"/>
      <c r="R28" s="47"/>
      <c r="S28" s="47"/>
      <c r="T28" s="22"/>
      <c r="U28" s="22"/>
      <c r="V28" s="22"/>
      <c r="W28" s="22"/>
      <c r="X28" s="22"/>
      <c r="Y28" s="22"/>
    </row>
    <row r="29" spans="1:25" s="9" customFormat="1" ht="63">
      <c r="A29" s="121" t="s">
        <v>316</v>
      </c>
      <c r="B29" s="29" t="s">
        <v>62</v>
      </c>
      <c r="C29" s="29" t="s">
        <v>65</v>
      </c>
      <c r="D29" s="29" t="s">
        <v>135</v>
      </c>
      <c r="E29" s="23"/>
      <c r="F29" s="147">
        <f aca="true" t="shared" si="8" ref="F29:O29">F30+F32</f>
        <v>0</v>
      </c>
      <c r="G29" s="147">
        <f t="shared" si="8"/>
        <v>0</v>
      </c>
      <c r="H29" s="147">
        <f t="shared" si="8"/>
        <v>0</v>
      </c>
      <c r="I29" s="147">
        <f t="shared" si="8"/>
        <v>0</v>
      </c>
      <c r="J29" s="147">
        <f t="shared" si="8"/>
        <v>0</v>
      </c>
      <c r="K29" s="147">
        <f t="shared" si="8"/>
        <v>0</v>
      </c>
      <c r="L29" s="147">
        <f t="shared" si="8"/>
        <v>7846500</v>
      </c>
      <c r="M29" s="147">
        <f t="shared" si="8"/>
        <v>0</v>
      </c>
      <c r="N29" s="147">
        <f t="shared" si="8"/>
        <v>7846500</v>
      </c>
      <c r="O29" s="147">
        <f t="shared" si="8"/>
        <v>0</v>
      </c>
      <c r="P29" s="22"/>
      <c r="Q29" s="22"/>
      <c r="R29" s="47"/>
      <c r="S29" s="47"/>
      <c r="T29" s="22"/>
      <c r="U29" s="22"/>
      <c r="V29" s="22"/>
      <c r="W29" s="22"/>
      <c r="X29" s="22"/>
      <c r="Y29" s="22"/>
    </row>
    <row r="30" spans="1:25" s="9" customFormat="1" ht="31.5">
      <c r="A30" s="122" t="s">
        <v>133</v>
      </c>
      <c r="B30" s="29" t="s">
        <v>62</v>
      </c>
      <c r="C30" s="29" t="s">
        <v>65</v>
      </c>
      <c r="D30" s="29" t="s">
        <v>134</v>
      </c>
      <c r="E30" s="23"/>
      <c r="F30" s="147">
        <f aca="true" t="shared" si="9" ref="F30:O30">F31</f>
        <v>0</v>
      </c>
      <c r="G30" s="147">
        <f t="shared" si="9"/>
        <v>0</v>
      </c>
      <c r="H30" s="147">
        <f t="shared" si="9"/>
        <v>0</v>
      </c>
      <c r="I30" s="147">
        <f t="shared" si="9"/>
        <v>0</v>
      </c>
      <c r="J30" s="147">
        <f t="shared" si="9"/>
        <v>0</v>
      </c>
      <c r="K30" s="147">
        <f t="shared" si="9"/>
        <v>0</v>
      </c>
      <c r="L30" s="147">
        <f t="shared" si="9"/>
        <v>7846500</v>
      </c>
      <c r="M30" s="147">
        <f t="shared" si="9"/>
        <v>0</v>
      </c>
      <c r="N30" s="147">
        <f t="shared" si="9"/>
        <v>7846500</v>
      </c>
      <c r="O30" s="147">
        <f t="shared" si="9"/>
        <v>0</v>
      </c>
      <c r="P30" s="22"/>
      <c r="Q30" s="22"/>
      <c r="R30" s="47"/>
      <c r="S30" s="47"/>
      <c r="T30" s="22"/>
      <c r="U30" s="22"/>
      <c r="V30" s="22"/>
      <c r="W30" s="22"/>
      <c r="X30" s="22"/>
      <c r="Y30" s="22"/>
    </row>
    <row r="31" spans="1:25" s="9" customFormat="1" ht="48" customHeight="1">
      <c r="A31" s="120" t="s">
        <v>106</v>
      </c>
      <c r="B31" s="29" t="s">
        <v>62</v>
      </c>
      <c r="C31" s="29" t="s">
        <v>65</v>
      </c>
      <c r="D31" s="29" t="s">
        <v>134</v>
      </c>
      <c r="E31" s="28" t="s">
        <v>102</v>
      </c>
      <c r="F31" s="147">
        <f>0</f>
        <v>0</v>
      </c>
      <c r="G31" s="147">
        <f>0</f>
        <v>0</v>
      </c>
      <c r="H31" s="147">
        <f>0</f>
        <v>0</v>
      </c>
      <c r="I31" s="147">
        <f>0</f>
        <v>0</v>
      </c>
      <c r="J31" s="147">
        <f>0</f>
        <v>0</v>
      </c>
      <c r="K31" s="147">
        <f>0</f>
        <v>0</v>
      </c>
      <c r="L31" s="147">
        <v>7846500</v>
      </c>
      <c r="M31" s="147">
        <f>0</f>
        <v>0</v>
      </c>
      <c r="N31" s="147">
        <v>7846500</v>
      </c>
      <c r="O31" s="147">
        <f>0</f>
        <v>0</v>
      </c>
      <c r="P31" s="22"/>
      <c r="Q31" s="22"/>
      <c r="R31" s="48"/>
      <c r="S31" s="48"/>
      <c r="T31" s="22"/>
      <c r="U31" s="22"/>
      <c r="V31" s="22"/>
      <c r="W31" s="22"/>
      <c r="X31" s="22"/>
      <c r="Y31" s="22"/>
    </row>
    <row r="32" spans="1:25" s="8" customFormat="1" ht="32.25">
      <c r="A32" s="111" t="s">
        <v>211</v>
      </c>
      <c r="B32" s="29" t="s">
        <v>62</v>
      </c>
      <c r="C32" s="28" t="s">
        <v>65</v>
      </c>
      <c r="D32" s="26" t="s">
        <v>138</v>
      </c>
      <c r="E32" s="29"/>
      <c r="F32" s="146">
        <f aca="true" t="shared" si="10" ref="F32:O32">F33</f>
        <v>0</v>
      </c>
      <c r="G32" s="146">
        <f t="shared" si="10"/>
        <v>0</v>
      </c>
      <c r="H32" s="146">
        <f t="shared" si="10"/>
        <v>0</v>
      </c>
      <c r="I32" s="146">
        <f t="shared" si="10"/>
        <v>0</v>
      </c>
      <c r="J32" s="146">
        <f t="shared" si="10"/>
        <v>0</v>
      </c>
      <c r="K32" s="146">
        <f t="shared" si="10"/>
        <v>0</v>
      </c>
      <c r="L32" s="146">
        <f t="shared" si="10"/>
        <v>0</v>
      </c>
      <c r="M32" s="146">
        <f t="shared" si="10"/>
        <v>0</v>
      </c>
      <c r="N32" s="146">
        <f t="shared" si="10"/>
        <v>0</v>
      </c>
      <c r="O32" s="146">
        <f t="shared" si="10"/>
        <v>0</v>
      </c>
      <c r="P32" s="25"/>
      <c r="Q32" s="25"/>
      <c r="R32" s="25"/>
      <c r="S32" s="25"/>
      <c r="T32" s="25"/>
      <c r="U32" s="25"/>
      <c r="V32" s="25"/>
      <c r="W32" s="25"/>
      <c r="X32" s="25"/>
      <c r="Y32" s="25"/>
    </row>
    <row r="33" spans="1:25" s="8" customFormat="1" ht="31.5">
      <c r="A33" s="122" t="s">
        <v>139</v>
      </c>
      <c r="B33" s="29" t="s">
        <v>62</v>
      </c>
      <c r="C33" s="28" t="s">
        <v>65</v>
      </c>
      <c r="D33" s="26" t="s">
        <v>138</v>
      </c>
      <c r="E33" s="29" t="s">
        <v>104</v>
      </c>
      <c r="F33" s="146">
        <v>0</v>
      </c>
      <c r="G33" s="146">
        <v>0</v>
      </c>
      <c r="H33" s="146">
        <v>0</v>
      </c>
      <c r="I33" s="146">
        <v>0</v>
      </c>
      <c r="J33" s="146">
        <v>0</v>
      </c>
      <c r="K33" s="146">
        <v>0</v>
      </c>
      <c r="L33" s="146">
        <v>0</v>
      </c>
      <c r="M33" s="146">
        <v>0</v>
      </c>
      <c r="N33" s="146">
        <v>0</v>
      </c>
      <c r="O33" s="146">
        <v>0</v>
      </c>
      <c r="P33" s="25"/>
      <c r="Q33" s="25"/>
      <c r="R33" s="25"/>
      <c r="S33" s="25"/>
      <c r="T33" s="25"/>
      <c r="U33" s="25"/>
      <c r="V33" s="25"/>
      <c r="W33" s="25"/>
      <c r="X33" s="25"/>
      <c r="Y33" s="25"/>
    </row>
    <row r="34" spans="1:25" s="8" customFormat="1" ht="63">
      <c r="A34" s="121" t="s">
        <v>130</v>
      </c>
      <c r="B34" s="29" t="s">
        <v>62</v>
      </c>
      <c r="C34" s="28" t="s">
        <v>65</v>
      </c>
      <c r="D34" s="26" t="s">
        <v>129</v>
      </c>
      <c r="E34" s="29"/>
      <c r="F34" s="146">
        <f aca="true" t="shared" si="11" ref="F34:O34">F35</f>
        <v>0</v>
      </c>
      <c r="G34" s="146">
        <f t="shared" si="11"/>
        <v>0</v>
      </c>
      <c r="H34" s="146">
        <f t="shared" si="11"/>
        <v>0</v>
      </c>
      <c r="I34" s="146">
        <f t="shared" si="11"/>
        <v>0</v>
      </c>
      <c r="J34" s="146">
        <f t="shared" si="11"/>
        <v>0</v>
      </c>
      <c r="K34" s="146">
        <f t="shared" si="11"/>
        <v>0</v>
      </c>
      <c r="L34" s="146">
        <f t="shared" si="11"/>
        <v>6350900</v>
      </c>
      <c r="M34" s="146">
        <f t="shared" si="11"/>
        <v>0</v>
      </c>
      <c r="N34" s="146">
        <f t="shared" si="11"/>
        <v>6350900</v>
      </c>
      <c r="O34" s="146">
        <f t="shared" si="11"/>
        <v>0</v>
      </c>
      <c r="P34" s="25"/>
      <c r="Q34" s="25"/>
      <c r="R34" s="25"/>
      <c r="S34" s="25"/>
      <c r="T34" s="25"/>
      <c r="U34" s="25"/>
      <c r="V34" s="25"/>
      <c r="W34" s="25"/>
      <c r="X34" s="25"/>
      <c r="Y34" s="25"/>
    </row>
    <row r="35" spans="1:25" s="8" customFormat="1" ht="47.25">
      <c r="A35" s="121" t="s">
        <v>319</v>
      </c>
      <c r="B35" s="29" t="s">
        <v>62</v>
      </c>
      <c r="C35" s="28" t="s">
        <v>65</v>
      </c>
      <c r="D35" s="26" t="s">
        <v>128</v>
      </c>
      <c r="E35" s="29"/>
      <c r="F35" s="146">
        <f aca="true" t="shared" si="12" ref="F35:O35">F36+F38</f>
        <v>0</v>
      </c>
      <c r="G35" s="146">
        <f t="shared" si="12"/>
        <v>0</v>
      </c>
      <c r="H35" s="146">
        <f t="shared" si="12"/>
        <v>0</v>
      </c>
      <c r="I35" s="146">
        <f t="shared" si="12"/>
        <v>0</v>
      </c>
      <c r="J35" s="146">
        <f t="shared" si="12"/>
        <v>0</v>
      </c>
      <c r="K35" s="146">
        <f t="shared" si="12"/>
        <v>0</v>
      </c>
      <c r="L35" s="146">
        <f t="shared" si="12"/>
        <v>6350900</v>
      </c>
      <c r="M35" s="146">
        <f t="shared" si="12"/>
        <v>0</v>
      </c>
      <c r="N35" s="146">
        <f t="shared" si="12"/>
        <v>6350900</v>
      </c>
      <c r="O35" s="146">
        <f t="shared" si="12"/>
        <v>0</v>
      </c>
      <c r="P35" s="25"/>
      <c r="Q35" s="25"/>
      <c r="R35" s="25"/>
      <c r="S35" s="25"/>
      <c r="T35" s="25"/>
      <c r="U35" s="25"/>
      <c r="V35" s="25"/>
      <c r="W35" s="25"/>
      <c r="X35" s="25"/>
      <c r="Y35" s="25"/>
    </row>
    <row r="36" spans="1:25" s="8" customFormat="1" ht="31.5">
      <c r="A36" s="122" t="s">
        <v>133</v>
      </c>
      <c r="B36" s="29" t="s">
        <v>62</v>
      </c>
      <c r="C36" s="28" t="s">
        <v>65</v>
      </c>
      <c r="D36" s="26" t="s">
        <v>132</v>
      </c>
      <c r="E36" s="29"/>
      <c r="F36" s="146">
        <f aca="true" t="shared" si="13" ref="F36:O38">F37</f>
        <v>0</v>
      </c>
      <c r="G36" s="146">
        <f t="shared" si="13"/>
        <v>0</v>
      </c>
      <c r="H36" s="146">
        <f t="shared" si="13"/>
        <v>0</v>
      </c>
      <c r="I36" s="146">
        <f t="shared" si="13"/>
        <v>0</v>
      </c>
      <c r="J36" s="146">
        <f t="shared" si="13"/>
        <v>0</v>
      </c>
      <c r="K36" s="146">
        <f t="shared" si="13"/>
        <v>0</v>
      </c>
      <c r="L36" s="146">
        <f t="shared" si="13"/>
        <v>6206400</v>
      </c>
      <c r="M36" s="146">
        <f t="shared" si="13"/>
        <v>0</v>
      </c>
      <c r="N36" s="146">
        <f t="shared" si="13"/>
        <v>6206400</v>
      </c>
      <c r="O36" s="146">
        <f t="shared" si="13"/>
        <v>0</v>
      </c>
      <c r="P36" s="25"/>
      <c r="Q36" s="25"/>
      <c r="R36" s="25"/>
      <c r="S36" s="25"/>
      <c r="T36" s="25"/>
      <c r="U36" s="25"/>
      <c r="V36" s="25"/>
      <c r="W36" s="25"/>
      <c r="X36" s="25"/>
      <c r="Y36" s="25"/>
    </row>
    <row r="37" spans="1:25" s="8" customFormat="1" ht="48" customHeight="1">
      <c r="A37" s="120" t="s">
        <v>106</v>
      </c>
      <c r="B37" s="29" t="s">
        <v>62</v>
      </c>
      <c r="C37" s="28" t="s">
        <v>65</v>
      </c>
      <c r="D37" s="26" t="s">
        <v>132</v>
      </c>
      <c r="E37" s="29" t="s">
        <v>102</v>
      </c>
      <c r="F37" s="146">
        <f t="shared" si="13"/>
        <v>0</v>
      </c>
      <c r="G37" s="146">
        <f t="shared" si="13"/>
        <v>0</v>
      </c>
      <c r="H37" s="146">
        <f t="shared" si="13"/>
        <v>0</v>
      </c>
      <c r="I37" s="146">
        <f t="shared" si="13"/>
        <v>0</v>
      </c>
      <c r="J37" s="146">
        <f t="shared" si="13"/>
        <v>0</v>
      </c>
      <c r="K37" s="146">
        <f t="shared" si="13"/>
        <v>0</v>
      </c>
      <c r="L37" s="146">
        <v>6206400</v>
      </c>
      <c r="M37" s="146">
        <f t="shared" si="13"/>
        <v>0</v>
      </c>
      <c r="N37" s="146">
        <v>6206400</v>
      </c>
      <c r="O37" s="146">
        <f t="shared" si="13"/>
        <v>0</v>
      </c>
      <c r="P37" s="25"/>
      <c r="Q37" s="25"/>
      <c r="R37" s="25"/>
      <c r="S37" s="25"/>
      <c r="T37" s="25"/>
      <c r="U37" s="25"/>
      <c r="V37" s="25"/>
      <c r="W37" s="25"/>
      <c r="X37" s="25"/>
      <c r="Y37" s="25"/>
    </row>
    <row r="38" spans="1:25" s="8" customFormat="1" ht="31.5">
      <c r="A38" s="122" t="s">
        <v>131</v>
      </c>
      <c r="B38" s="29" t="s">
        <v>62</v>
      </c>
      <c r="C38" s="28" t="s">
        <v>65</v>
      </c>
      <c r="D38" s="26" t="s">
        <v>140</v>
      </c>
      <c r="E38" s="29"/>
      <c r="F38" s="146">
        <f t="shared" si="13"/>
        <v>0</v>
      </c>
      <c r="G38" s="146">
        <f t="shared" si="13"/>
        <v>0</v>
      </c>
      <c r="H38" s="146">
        <f t="shared" si="13"/>
        <v>0</v>
      </c>
      <c r="I38" s="146">
        <f t="shared" si="13"/>
        <v>0</v>
      </c>
      <c r="J38" s="146">
        <f t="shared" si="13"/>
        <v>0</v>
      </c>
      <c r="K38" s="146">
        <f t="shared" si="13"/>
        <v>0</v>
      </c>
      <c r="L38" s="146">
        <f t="shared" si="13"/>
        <v>144500</v>
      </c>
      <c r="M38" s="146">
        <f t="shared" si="13"/>
        <v>0</v>
      </c>
      <c r="N38" s="146">
        <f t="shared" si="13"/>
        <v>144500</v>
      </c>
      <c r="O38" s="146">
        <f t="shared" si="13"/>
        <v>0</v>
      </c>
      <c r="P38" s="25"/>
      <c r="Q38" s="25"/>
      <c r="R38" s="25"/>
      <c r="S38" s="25"/>
      <c r="T38" s="25"/>
      <c r="U38" s="25"/>
      <c r="V38" s="25"/>
      <c r="W38" s="25"/>
      <c r="X38" s="25"/>
      <c r="Y38" s="25"/>
    </row>
    <row r="39" spans="1:25" s="8" customFormat="1" ht="31.5">
      <c r="A39" s="122" t="s">
        <v>139</v>
      </c>
      <c r="B39" s="29" t="s">
        <v>62</v>
      </c>
      <c r="C39" s="29" t="s">
        <v>65</v>
      </c>
      <c r="D39" s="28" t="s">
        <v>140</v>
      </c>
      <c r="E39" s="28" t="s">
        <v>104</v>
      </c>
      <c r="F39" s="146">
        <v>0</v>
      </c>
      <c r="G39" s="146">
        <v>0</v>
      </c>
      <c r="H39" s="146">
        <v>0</v>
      </c>
      <c r="I39" s="146">
        <v>0</v>
      </c>
      <c r="J39" s="146">
        <v>0</v>
      </c>
      <c r="K39" s="146">
        <v>0</v>
      </c>
      <c r="L39" s="146">
        <v>144500</v>
      </c>
      <c r="M39" s="146">
        <v>0</v>
      </c>
      <c r="N39" s="146">
        <v>144500</v>
      </c>
      <c r="O39" s="146">
        <v>0</v>
      </c>
      <c r="P39" s="25"/>
      <c r="Q39" s="25"/>
      <c r="R39" s="25"/>
      <c r="S39" s="25"/>
      <c r="T39" s="25"/>
      <c r="U39" s="25"/>
      <c r="V39" s="25"/>
      <c r="W39" s="25"/>
      <c r="X39" s="25"/>
      <c r="Y39" s="25"/>
    </row>
    <row r="40" spans="1:25" s="9" customFormat="1" ht="31.5">
      <c r="A40" s="121" t="s">
        <v>145</v>
      </c>
      <c r="B40" s="29" t="s">
        <v>62</v>
      </c>
      <c r="C40" s="29" t="s">
        <v>65</v>
      </c>
      <c r="D40" s="29" t="s">
        <v>146</v>
      </c>
      <c r="E40" s="29"/>
      <c r="F40" s="147">
        <f aca="true" t="shared" si="14" ref="F40:O40">F41</f>
        <v>0</v>
      </c>
      <c r="G40" s="147">
        <f t="shared" si="14"/>
        <v>0</v>
      </c>
      <c r="H40" s="147">
        <f t="shared" si="14"/>
        <v>0</v>
      </c>
      <c r="I40" s="147">
        <f t="shared" si="14"/>
        <v>0</v>
      </c>
      <c r="J40" s="147">
        <f t="shared" si="14"/>
        <v>0</v>
      </c>
      <c r="K40" s="147">
        <f t="shared" si="14"/>
        <v>0</v>
      </c>
      <c r="L40" s="147">
        <f t="shared" si="14"/>
        <v>22377300</v>
      </c>
      <c r="M40" s="147">
        <f t="shared" si="14"/>
        <v>0</v>
      </c>
      <c r="N40" s="147">
        <f t="shared" si="14"/>
        <v>22377300</v>
      </c>
      <c r="O40" s="147">
        <f t="shared" si="14"/>
        <v>0</v>
      </c>
      <c r="P40" s="22"/>
      <c r="Q40" s="22"/>
      <c r="R40" s="22"/>
      <c r="S40" s="22"/>
      <c r="T40" s="22"/>
      <c r="U40" s="22"/>
      <c r="V40" s="22"/>
      <c r="W40" s="22"/>
      <c r="X40" s="22"/>
      <c r="Y40" s="22"/>
    </row>
    <row r="41" spans="1:25" s="9" customFormat="1" ht="31.5">
      <c r="A41" s="121" t="s">
        <v>320</v>
      </c>
      <c r="B41" s="29" t="s">
        <v>62</v>
      </c>
      <c r="C41" s="29" t="s">
        <v>65</v>
      </c>
      <c r="D41" s="29" t="s">
        <v>144</v>
      </c>
      <c r="E41" s="29"/>
      <c r="F41" s="147">
        <f aca="true" t="shared" si="15" ref="F41:O41">F42+F44+F46</f>
        <v>0</v>
      </c>
      <c r="G41" s="147">
        <f t="shared" si="15"/>
        <v>0</v>
      </c>
      <c r="H41" s="147">
        <f t="shared" si="15"/>
        <v>0</v>
      </c>
      <c r="I41" s="147">
        <f t="shared" si="15"/>
        <v>0</v>
      </c>
      <c r="J41" s="147">
        <f t="shared" si="15"/>
        <v>0</v>
      </c>
      <c r="K41" s="147">
        <f t="shared" si="15"/>
        <v>0</v>
      </c>
      <c r="L41" s="147">
        <f t="shared" si="15"/>
        <v>22377300</v>
      </c>
      <c r="M41" s="147">
        <f t="shared" si="15"/>
        <v>0</v>
      </c>
      <c r="N41" s="147">
        <f t="shared" si="15"/>
        <v>22377300</v>
      </c>
      <c r="O41" s="147">
        <f t="shared" si="15"/>
        <v>0</v>
      </c>
      <c r="P41" s="22"/>
      <c r="Q41" s="22"/>
      <c r="R41" s="22"/>
      <c r="S41" s="22"/>
      <c r="T41" s="22"/>
      <c r="U41" s="22"/>
      <c r="V41" s="22"/>
      <c r="W41" s="22"/>
      <c r="X41" s="22"/>
      <c r="Y41" s="22"/>
    </row>
    <row r="42" spans="1:25" s="9" customFormat="1" ht="31.5">
      <c r="A42" s="122" t="s">
        <v>143</v>
      </c>
      <c r="B42" s="29" t="s">
        <v>62</v>
      </c>
      <c r="C42" s="28" t="s">
        <v>65</v>
      </c>
      <c r="D42" s="29" t="s">
        <v>142</v>
      </c>
      <c r="E42" s="29"/>
      <c r="F42" s="147">
        <f aca="true" t="shared" si="16" ref="F42:O42">F43</f>
        <v>0</v>
      </c>
      <c r="G42" s="147">
        <f t="shared" si="16"/>
        <v>0</v>
      </c>
      <c r="H42" s="147">
        <f t="shared" si="16"/>
        <v>0</v>
      </c>
      <c r="I42" s="147">
        <f t="shared" si="16"/>
        <v>0</v>
      </c>
      <c r="J42" s="147">
        <f t="shared" si="16"/>
        <v>0</v>
      </c>
      <c r="K42" s="147">
        <f t="shared" si="16"/>
        <v>0</v>
      </c>
      <c r="L42" s="147">
        <f t="shared" si="16"/>
        <v>1711200</v>
      </c>
      <c r="M42" s="147">
        <f t="shared" si="16"/>
        <v>0</v>
      </c>
      <c r="N42" s="147">
        <f t="shared" si="16"/>
        <v>1711200</v>
      </c>
      <c r="O42" s="147">
        <f t="shared" si="16"/>
        <v>0</v>
      </c>
      <c r="P42" s="22"/>
      <c r="Q42" s="22"/>
      <c r="R42" s="48"/>
      <c r="S42" s="48"/>
      <c r="T42" s="48"/>
      <c r="U42" s="48"/>
      <c r="V42" s="48"/>
      <c r="W42" s="22"/>
      <c r="X42" s="22"/>
      <c r="Y42" s="22"/>
    </row>
    <row r="43" spans="1:25" s="9" customFormat="1" ht="48" customHeight="1">
      <c r="A43" s="120" t="s">
        <v>106</v>
      </c>
      <c r="B43" s="29" t="s">
        <v>62</v>
      </c>
      <c r="C43" s="28" t="s">
        <v>65</v>
      </c>
      <c r="D43" s="28" t="s">
        <v>141</v>
      </c>
      <c r="E43" s="28" t="s">
        <v>102</v>
      </c>
      <c r="F43" s="146">
        <v>0</v>
      </c>
      <c r="G43" s="146">
        <v>0</v>
      </c>
      <c r="H43" s="146">
        <v>0</v>
      </c>
      <c r="I43" s="146">
        <v>0</v>
      </c>
      <c r="J43" s="146">
        <v>0</v>
      </c>
      <c r="K43" s="146">
        <v>0</v>
      </c>
      <c r="L43" s="146">
        <v>1711200</v>
      </c>
      <c r="M43" s="146">
        <v>0</v>
      </c>
      <c r="N43" s="146">
        <v>1711200</v>
      </c>
      <c r="O43" s="146">
        <v>0</v>
      </c>
      <c r="P43" s="22"/>
      <c r="Q43" s="22"/>
      <c r="R43" s="47"/>
      <c r="S43" s="47"/>
      <c r="T43" s="22"/>
      <c r="U43" s="22"/>
      <c r="V43" s="22"/>
      <c r="W43" s="22"/>
      <c r="X43" s="22"/>
      <c r="Y43" s="22"/>
    </row>
    <row r="44" spans="1:25" s="9" customFormat="1" ht="31.5">
      <c r="A44" s="122" t="s">
        <v>148</v>
      </c>
      <c r="B44" s="29" t="s">
        <v>62</v>
      </c>
      <c r="C44" s="28" t="s">
        <v>65</v>
      </c>
      <c r="D44" s="23" t="s">
        <v>147</v>
      </c>
      <c r="E44" s="23"/>
      <c r="F44" s="147">
        <f aca="true" t="shared" si="17" ref="F44:O46">F45</f>
        <v>0</v>
      </c>
      <c r="G44" s="147">
        <f t="shared" si="17"/>
        <v>0</v>
      </c>
      <c r="H44" s="147">
        <f t="shared" si="17"/>
        <v>0</v>
      </c>
      <c r="I44" s="147">
        <f t="shared" si="17"/>
        <v>0</v>
      </c>
      <c r="J44" s="147">
        <f t="shared" si="17"/>
        <v>0</v>
      </c>
      <c r="K44" s="147">
        <f t="shared" si="17"/>
        <v>0</v>
      </c>
      <c r="L44" s="147">
        <f t="shared" si="17"/>
        <v>20224100</v>
      </c>
      <c r="M44" s="147">
        <f t="shared" si="17"/>
        <v>0</v>
      </c>
      <c r="N44" s="147">
        <f t="shared" si="17"/>
        <v>20224100</v>
      </c>
      <c r="O44" s="147">
        <f t="shared" si="17"/>
        <v>0</v>
      </c>
      <c r="P44" s="22"/>
      <c r="Q44" s="22"/>
      <c r="R44" s="47"/>
      <c r="S44" s="47"/>
      <c r="T44" s="22"/>
      <c r="U44" s="22"/>
      <c r="V44" s="22"/>
      <c r="W44" s="22"/>
      <c r="X44" s="22"/>
      <c r="Y44" s="22"/>
    </row>
    <row r="45" spans="1:25" s="9" customFormat="1" ht="48" customHeight="1">
      <c r="A45" s="120" t="s">
        <v>106</v>
      </c>
      <c r="B45" s="29" t="s">
        <v>62</v>
      </c>
      <c r="C45" s="28" t="s">
        <v>65</v>
      </c>
      <c r="D45" s="26" t="s">
        <v>147</v>
      </c>
      <c r="E45" s="29" t="s">
        <v>102</v>
      </c>
      <c r="F45" s="147">
        <v>0</v>
      </c>
      <c r="G45" s="147">
        <v>0</v>
      </c>
      <c r="H45" s="147">
        <v>0</v>
      </c>
      <c r="I45" s="147">
        <v>0</v>
      </c>
      <c r="J45" s="147">
        <v>0</v>
      </c>
      <c r="K45" s="147">
        <v>0</v>
      </c>
      <c r="L45" s="147">
        <v>20224100</v>
      </c>
      <c r="M45" s="147">
        <v>0</v>
      </c>
      <c r="N45" s="147">
        <v>20224100</v>
      </c>
      <c r="O45" s="147">
        <v>0</v>
      </c>
      <c r="P45" s="22"/>
      <c r="Q45" s="22"/>
      <c r="R45" s="47"/>
      <c r="S45" s="47"/>
      <c r="T45" s="22"/>
      <c r="U45" s="22"/>
      <c r="V45" s="22"/>
      <c r="W45" s="22"/>
      <c r="X45" s="22"/>
      <c r="Y45" s="22"/>
    </row>
    <row r="46" spans="1:25" s="9" customFormat="1" ht="31.5">
      <c r="A46" s="122" t="s">
        <v>131</v>
      </c>
      <c r="B46" s="29" t="s">
        <v>62</v>
      </c>
      <c r="C46" s="28" t="s">
        <v>65</v>
      </c>
      <c r="D46" s="29" t="s">
        <v>149</v>
      </c>
      <c r="E46" s="29"/>
      <c r="F46" s="147">
        <f t="shared" si="17"/>
        <v>0</v>
      </c>
      <c r="G46" s="147">
        <f t="shared" si="17"/>
        <v>0</v>
      </c>
      <c r="H46" s="147">
        <f t="shared" si="17"/>
        <v>0</v>
      </c>
      <c r="I46" s="147">
        <f t="shared" si="17"/>
        <v>0</v>
      </c>
      <c r="J46" s="147">
        <f t="shared" si="17"/>
        <v>0</v>
      </c>
      <c r="K46" s="147">
        <f t="shared" si="17"/>
        <v>0</v>
      </c>
      <c r="L46" s="147">
        <f t="shared" si="17"/>
        <v>442000</v>
      </c>
      <c r="M46" s="147">
        <f t="shared" si="17"/>
        <v>0</v>
      </c>
      <c r="N46" s="147">
        <f t="shared" si="17"/>
        <v>442000</v>
      </c>
      <c r="O46" s="147">
        <f t="shared" si="17"/>
        <v>0</v>
      </c>
      <c r="P46" s="22"/>
      <c r="Q46" s="22"/>
      <c r="R46" s="47"/>
      <c r="S46" s="47"/>
      <c r="T46" s="22"/>
      <c r="U46" s="22"/>
      <c r="V46" s="22"/>
      <c r="W46" s="22"/>
      <c r="X46" s="22"/>
      <c r="Y46" s="22"/>
    </row>
    <row r="47" spans="1:25" s="9" customFormat="1" ht="31.5">
      <c r="A47" s="122" t="s">
        <v>139</v>
      </c>
      <c r="B47" s="29" t="s">
        <v>62</v>
      </c>
      <c r="C47" s="28" t="s">
        <v>65</v>
      </c>
      <c r="D47" s="29" t="s">
        <v>149</v>
      </c>
      <c r="E47" s="29">
        <v>200</v>
      </c>
      <c r="F47" s="147">
        <v>0</v>
      </c>
      <c r="G47" s="147">
        <v>0</v>
      </c>
      <c r="H47" s="147">
        <v>0</v>
      </c>
      <c r="I47" s="147">
        <v>0</v>
      </c>
      <c r="J47" s="147">
        <v>0</v>
      </c>
      <c r="K47" s="147">
        <v>0</v>
      </c>
      <c r="L47" s="147">
        <v>442000</v>
      </c>
      <c r="M47" s="147">
        <v>0</v>
      </c>
      <c r="N47" s="147">
        <v>442000</v>
      </c>
      <c r="O47" s="147">
        <v>0</v>
      </c>
      <c r="P47" s="22"/>
      <c r="Q47" s="22"/>
      <c r="R47" s="47"/>
      <c r="S47" s="47"/>
      <c r="T47" s="22"/>
      <c r="U47" s="22"/>
      <c r="V47" s="22"/>
      <c r="W47" s="22"/>
      <c r="X47" s="22"/>
      <c r="Y47" s="22"/>
    </row>
    <row r="48" spans="1:25" s="9" customFormat="1" ht="18.75">
      <c r="A48" s="121" t="s">
        <v>68</v>
      </c>
      <c r="B48" s="29" t="s">
        <v>62</v>
      </c>
      <c r="C48" s="28" t="s">
        <v>95</v>
      </c>
      <c r="D48" s="29"/>
      <c r="E48" s="29"/>
      <c r="F48" s="146">
        <f aca="true" t="shared" si="18" ref="F48:O51">F49</f>
        <v>0</v>
      </c>
      <c r="G48" s="146">
        <f t="shared" si="18"/>
        <v>0</v>
      </c>
      <c r="H48" s="146">
        <f t="shared" si="18"/>
        <v>0</v>
      </c>
      <c r="I48" s="146">
        <f t="shared" si="18"/>
        <v>0</v>
      </c>
      <c r="J48" s="146">
        <f t="shared" si="18"/>
        <v>0</v>
      </c>
      <c r="K48" s="146">
        <f t="shared" si="18"/>
        <v>0</v>
      </c>
      <c r="L48" s="146">
        <f t="shared" si="18"/>
        <v>1000000</v>
      </c>
      <c r="M48" s="146">
        <f t="shared" si="18"/>
        <v>0</v>
      </c>
      <c r="N48" s="146">
        <f t="shared" si="18"/>
        <v>1000000</v>
      </c>
      <c r="O48" s="146">
        <f t="shared" si="18"/>
        <v>0</v>
      </c>
      <c r="P48" s="22"/>
      <c r="Q48" s="22"/>
      <c r="R48" s="47"/>
      <c r="S48" s="47"/>
      <c r="T48" s="22"/>
      <c r="U48" s="22"/>
      <c r="V48" s="22"/>
      <c r="W48" s="22"/>
      <c r="X48" s="22"/>
      <c r="Y48" s="22"/>
    </row>
    <row r="49" spans="1:25" s="9" customFormat="1" ht="47.25">
      <c r="A49" s="121" t="s">
        <v>156</v>
      </c>
      <c r="B49" s="125" t="s">
        <v>62</v>
      </c>
      <c r="C49" s="126" t="s">
        <v>95</v>
      </c>
      <c r="D49" s="53" t="s">
        <v>150</v>
      </c>
      <c r="E49" s="53"/>
      <c r="F49" s="147">
        <f t="shared" si="18"/>
        <v>0</v>
      </c>
      <c r="G49" s="147">
        <f t="shared" si="18"/>
        <v>0</v>
      </c>
      <c r="H49" s="147">
        <f t="shared" si="18"/>
        <v>0</v>
      </c>
      <c r="I49" s="147">
        <f t="shared" si="18"/>
        <v>0</v>
      </c>
      <c r="J49" s="147">
        <f t="shared" si="18"/>
        <v>0</v>
      </c>
      <c r="K49" s="147">
        <f t="shared" si="18"/>
        <v>0</v>
      </c>
      <c r="L49" s="147">
        <f t="shared" si="18"/>
        <v>1000000</v>
      </c>
      <c r="M49" s="147">
        <f t="shared" si="18"/>
        <v>0</v>
      </c>
      <c r="N49" s="147">
        <f t="shared" si="18"/>
        <v>1000000</v>
      </c>
      <c r="O49" s="147">
        <f t="shared" si="18"/>
        <v>0</v>
      </c>
      <c r="P49" s="22"/>
      <c r="Q49" s="22"/>
      <c r="R49" s="47"/>
      <c r="S49" s="47"/>
      <c r="T49" s="22"/>
      <c r="U49" s="22"/>
      <c r="V49" s="22"/>
      <c r="W49" s="22"/>
      <c r="X49" s="22"/>
      <c r="Y49" s="22"/>
    </row>
    <row r="50" spans="1:25" s="9" customFormat="1" ht="47.25">
      <c r="A50" s="121" t="s">
        <v>155</v>
      </c>
      <c r="B50" s="52" t="s">
        <v>62</v>
      </c>
      <c r="C50" s="126" t="s">
        <v>95</v>
      </c>
      <c r="D50" s="53" t="s">
        <v>151</v>
      </c>
      <c r="E50" s="53"/>
      <c r="F50" s="147">
        <f t="shared" si="18"/>
        <v>0</v>
      </c>
      <c r="G50" s="147">
        <f t="shared" si="18"/>
        <v>0</v>
      </c>
      <c r="H50" s="147">
        <f t="shared" si="18"/>
        <v>0</v>
      </c>
      <c r="I50" s="147">
        <f t="shared" si="18"/>
        <v>0</v>
      </c>
      <c r="J50" s="147">
        <f t="shared" si="18"/>
        <v>0</v>
      </c>
      <c r="K50" s="147">
        <f t="shared" si="18"/>
        <v>0</v>
      </c>
      <c r="L50" s="147">
        <f t="shared" si="18"/>
        <v>1000000</v>
      </c>
      <c r="M50" s="147">
        <f t="shared" si="18"/>
        <v>0</v>
      </c>
      <c r="N50" s="147">
        <f t="shared" si="18"/>
        <v>1000000</v>
      </c>
      <c r="O50" s="147">
        <f t="shared" si="18"/>
        <v>0</v>
      </c>
      <c r="P50" s="22"/>
      <c r="Q50" s="22"/>
      <c r="R50" s="47"/>
      <c r="S50" s="47"/>
      <c r="T50" s="22"/>
      <c r="U50" s="22"/>
      <c r="V50" s="22"/>
      <c r="W50" s="22"/>
      <c r="X50" s="22"/>
      <c r="Y50" s="22"/>
    </row>
    <row r="51" spans="1:25" s="9" customFormat="1" ht="18.75">
      <c r="A51" s="123" t="s">
        <v>154</v>
      </c>
      <c r="B51" s="52" t="s">
        <v>62</v>
      </c>
      <c r="C51" s="126" t="s">
        <v>95</v>
      </c>
      <c r="D51" s="53" t="s">
        <v>152</v>
      </c>
      <c r="E51" s="53"/>
      <c r="F51" s="147">
        <f t="shared" si="18"/>
        <v>0</v>
      </c>
      <c r="G51" s="147">
        <f t="shared" si="18"/>
        <v>0</v>
      </c>
      <c r="H51" s="147">
        <f t="shared" si="18"/>
        <v>0</v>
      </c>
      <c r="I51" s="147">
        <f t="shared" si="18"/>
        <v>0</v>
      </c>
      <c r="J51" s="147">
        <f t="shared" si="18"/>
        <v>0</v>
      </c>
      <c r="K51" s="147">
        <f t="shared" si="18"/>
        <v>0</v>
      </c>
      <c r="L51" s="147">
        <f t="shared" si="18"/>
        <v>1000000</v>
      </c>
      <c r="M51" s="147">
        <f t="shared" si="18"/>
        <v>0</v>
      </c>
      <c r="N51" s="147">
        <f t="shared" si="18"/>
        <v>1000000</v>
      </c>
      <c r="O51" s="147">
        <f t="shared" si="18"/>
        <v>0</v>
      </c>
      <c r="P51" s="22"/>
      <c r="Q51" s="22"/>
      <c r="R51" s="47"/>
      <c r="S51" s="47"/>
      <c r="T51" s="22"/>
      <c r="U51" s="22"/>
      <c r="V51" s="22"/>
      <c r="W51" s="22"/>
      <c r="X51" s="22"/>
      <c r="Y51" s="22"/>
    </row>
    <row r="52" spans="1:25" s="9" customFormat="1" ht="18.75">
      <c r="A52" s="122" t="s">
        <v>153</v>
      </c>
      <c r="B52" s="52" t="s">
        <v>62</v>
      </c>
      <c r="C52" s="126" t="s">
        <v>95</v>
      </c>
      <c r="D52" s="53" t="s">
        <v>152</v>
      </c>
      <c r="E52" s="53" t="s">
        <v>107</v>
      </c>
      <c r="F52" s="147">
        <v>0</v>
      </c>
      <c r="G52" s="147">
        <v>0</v>
      </c>
      <c r="H52" s="147">
        <v>0</v>
      </c>
      <c r="I52" s="147">
        <v>0</v>
      </c>
      <c r="J52" s="147">
        <v>0</v>
      </c>
      <c r="K52" s="147">
        <v>0</v>
      </c>
      <c r="L52" s="147">
        <v>1000000</v>
      </c>
      <c r="M52" s="147">
        <v>0</v>
      </c>
      <c r="N52" s="147">
        <v>1000000</v>
      </c>
      <c r="O52" s="147">
        <v>0</v>
      </c>
      <c r="P52" s="22"/>
      <c r="Q52" s="22"/>
      <c r="R52" s="47"/>
      <c r="S52" s="47"/>
      <c r="T52" s="22"/>
      <c r="U52" s="22"/>
      <c r="V52" s="22"/>
      <c r="W52" s="22"/>
      <c r="X52" s="22"/>
      <c r="Y52" s="22"/>
    </row>
    <row r="53" spans="1:25" s="9" customFormat="1" ht="18.75">
      <c r="A53" s="121" t="s">
        <v>69</v>
      </c>
      <c r="B53" s="51" t="s">
        <v>62</v>
      </c>
      <c r="C53" s="51" t="s">
        <v>101</v>
      </c>
      <c r="D53" s="51"/>
      <c r="E53" s="29"/>
      <c r="F53" s="147">
        <f aca="true" t="shared" si="19" ref="F53:O53">F54+F60+F71+F75+F81+F91+F97+F102</f>
        <v>178620</v>
      </c>
      <c r="G53" s="147">
        <f t="shared" si="19"/>
        <v>178620</v>
      </c>
      <c r="H53" s="147">
        <f t="shared" si="19"/>
        <v>178620</v>
      </c>
      <c r="I53" s="147">
        <f t="shared" si="19"/>
        <v>178620</v>
      </c>
      <c r="J53" s="147">
        <f t="shared" si="19"/>
        <v>178620</v>
      </c>
      <c r="K53" s="147">
        <f t="shared" si="19"/>
        <v>178620</v>
      </c>
      <c r="L53" s="147">
        <f t="shared" si="19"/>
        <v>21762640.41</v>
      </c>
      <c r="M53" s="147">
        <f t="shared" si="19"/>
        <v>817280</v>
      </c>
      <c r="N53" s="147">
        <f t="shared" si="19"/>
        <v>21642812.73</v>
      </c>
      <c r="O53" s="147">
        <f t="shared" si="19"/>
        <v>184280</v>
      </c>
      <c r="P53" s="22"/>
      <c r="Q53" s="22"/>
      <c r="R53" s="47"/>
      <c r="S53" s="47"/>
      <c r="T53" s="22"/>
      <c r="U53" s="22"/>
      <c r="V53" s="22"/>
      <c r="W53" s="22"/>
      <c r="X53" s="22"/>
      <c r="Y53" s="22"/>
    </row>
    <row r="54" spans="1:25" s="9" customFormat="1" ht="31.5">
      <c r="A54" s="124" t="s">
        <v>137</v>
      </c>
      <c r="B54" s="51" t="s">
        <v>62</v>
      </c>
      <c r="C54" s="51" t="s">
        <v>101</v>
      </c>
      <c r="D54" s="51" t="s">
        <v>136</v>
      </c>
      <c r="E54" s="29"/>
      <c r="F54" s="147">
        <f aca="true" t="shared" si="20" ref="F54:O54">F55</f>
        <v>0</v>
      </c>
      <c r="G54" s="147">
        <f t="shared" si="20"/>
        <v>0</v>
      </c>
      <c r="H54" s="147">
        <f t="shared" si="20"/>
        <v>0</v>
      </c>
      <c r="I54" s="147">
        <f t="shared" si="20"/>
        <v>0</v>
      </c>
      <c r="J54" s="147">
        <f t="shared" si="20"/>
        <v>0</v>
      </c>
      <c r="K54" s="147">
        <f t="shared" si="20"/>
        <v>0</v>
      </c>
      <c r="L54" s="147">
        <f t="shared" si="20"/>
        <v>270000</v>
      </c>
      <c r="M54" s="147">
        <f t="shared" si="20"/>
        <v>0</v>
      </c>
      <c r="N54" s="147">
        <f t="shared" si="20"/>
        <v>270000</v>
      </c>
      <c r="O54" s="147">
        <f t="shared" si="20"/>
        <v>0</v>
      </c>
      <c r="P54" s="22"/>
      <c r="Q54" s="22"/>
      <c r="R54" s="47"/>
      <c r="S54" s="47"/>
      <c r="T54" s="22"/>
      <c r="U54" s="22"/>
      <c r="V54" s="22"/>
      <c r="W54" s="22"/>
      <c r="X54" s="22"/>
      <c r="Y54" s="22"/>
    </row>
    <row r="55" spans="1:25" s="9" customFormat="1" ht="18.75">
      <c r="A55" s="121" t="s">
        <v>159</v>
      </c>
      <c r="B55" s="51" t="s">
        <v>62</v>
      </c>
      <c r="C55" s="51" t="s">
        <v>101</v>
      </c>
      <c r="D55" s="51" t="s">
        <v>158</v>
      </c>
      <c r="E55" s="29"/>
      <c r="F55" s="147">
        <f aca="true" t="shared" si="21" ref="F55:O55">F56+F58</f>
        <v>0</v>
      </c>
      <c r="G55" s="147">
        <f t="shared" si="21"/>
        <v>0</v>
      </c>
      <c r="H55" s="147">
        <f t="shared" si="21"/>
        <v>0</v>
      </c>
      <c r="I55" s="147">
        <f t="shared" si="21"/>
        <v>0</v>
      </c>
      <c r="J55" s="147">
        <f t="shared" si="21"/>
        <v>0</v>
      </c>
      <c r="K55" s="147">
        <f t="shared" si="21"/>
        <v>0</v>
      </c>
      <c r="L55" s="147">
        <f t="shared" si="21"/>
        <v>270000</v>
      </c>
      <c r="M55" s="147">
        <f t="shared" si="21"/>
        <v>0</v>
      </c>
      <c r="N55" s="147">
        <f t="shared" si="21"/>
        <v>270000</v>
      </c>
      <c r="O55" s="147">
        <f t="shared" si="21"/>
        <v>0</v>
      </c>
      <c r="P55" s="22"/>
      <c r="Q55" s="22"/>
      <c r="R55" s="47"/>
      <c r="S55" s="47"/>
      <c r="T55" s="22"/>
      <c r="U55" s="22"/>
      <c r="V55" s="22"/>
      <c r="W55" s="22"/>
      <c r="X55" s="22"/>
      <c r="Y55" s="22"/>
    </row>
    <row r="56" spans="1:25" s="9" customFormat="1" ht="31.5">
      <c r="A56" s="122" t="s">
        <v>160</v>
      </c>
      <c r="B56" s="51" t="s">
        <v>62</v>
      </c>
      <c r="C56" s="51" t="s">
        <v>101</v>
      </c>
      <c r="D56" s="51" t="s">
        <v>157</v>
      </c>
      <c r="E56" s="29"/>
      <c r="F56" s="147">
        <f aca="true" t="shared" si="22" ref="F56:O56">F57</f>
        <v>0</v>
      </c>
      <c r="G56" s="147">
        <f t="shared" si="22"/>
        <v>0</v>
      </c>
      <c r="H56" s="147">
        <f t="shared" si="22"/>
        <v>0</v>
      </c>
      <c r="I56" s="147">
        <f t="shared" si="22"/>
        <v>0</v>
      </c>
      <c r="J56" s="147">
        <f t="shared" si="22"/>
        <v>0</v>
      </c>
      <c r="K56" s="147">
        <f t="shared" si="22"/>
        <v>0</v>
      </c>
      <c r="L56" s="147">
        <f t="shared" si="22"/>
        <v>200000</v>
      </c>
      <c r="M56" s="147">
        <f t="shared" si="22"/>
        <v>0</v>
      </c>
      <c r="N56" s="147">
        <f t="shared" si="22"/>
        <v>200000</v>
      </c>
      <c r="O56" s="147">
        <f t="shared" si="22"/>
        <v>0</v>
      </c>
      <c r="P56" s="22"/>
      <c r="Q56" s="22"/>
      <c r="R56" s="47"/>
      <c r="S56" s="47"/>
      <c r="T56" s="22"/>
      <c r="U56" s="22"/>
      <c r="V56" s="22"/>
      <c r="W56" s="22"/>
      <c r="X56" s="22"/>
      <c r="Y56" s="22"/>
    </row>
    <row r="57" spans="1:25" s="9" customFormat="1" ht="31.5">
      <c r="A57" s="122" t="s">
        <v>139</v>
      </c>
      <c r="B57" s="51" t="s">
        <v>62</v>
      </c>
      <c r="C57" s="51" t="s">
        <v>101</v>
      </c>
      <c r="D57" s="51" t="s">
        <v>157</v>
      </c>
      <c r="E57" s="29" t="s">
        <v>104</v>
      </c>
      <c r="F57" s="147">
        <v>0</v>
      </c>
      <c r="G57" s="147">
        <v>0</v>
      </c>
      <c r="H57" s="147">
        <v>0</v>
      </c>
      <c r="I57" s="147">
        <v>0</v>
      </c>
      <c r="J57" s="147">
        <v>0</v>
      </c>
      <c r="K57" s="147">
        <v>0</v>
      </c>
      <c r="L57" s="147">
        <v>200000</v>
      </c>
      <c r="M57" s="147">
        <v>0</v>
      </c>
      <c r="N57" s="147">
        <v>200000</v>
      </c>
      <c r="O57" s="147">
        <v>0</v>
      </c>
      <c r="P57" s="22"/>
      <c r="Q57" s="22"/>
      <c r="R57" s="47"/>
      <c r="S57" s="47"/>
      <c r="T57" s="22"/>
      <c r="U57" s="22"/>
      <c r="V57" s="22"/>
      <c r="W57" s="22"/>
      <c r="X57" s="22"/>
      <c r="Y57" s="22"/>
    </row>
    <row r="58" spans="1:25" s="9" customFormat="1" ht="31.5">
      <c r="A58" s="122" t="s">
        <v>162</v>
      </c>
      <c r="B58" s="51" t="s">
        <v>62</v>
      </c>
      <c r="C58" s="51" t="s">
        <v>101</v>
      </c>
      <c r="D58" s="51" t="s">
        <v>161</v>
      </c>
      <c r="E58" s="29"/>
      <c r="F58" s="147">
        <f aca="true" t="shared" si="23" ref="F58:O58">F59</f>
        <v>0</v>
      </c>
      <c r="G58" s="147">
        <f t="shared" si="23"/>
        <v>0</v>
      </c>
      <c r="H58" s="147">
        <f t="shared" si="23"/>
        <v>0</v>
      </c>
      <c r="I58" s="147">
        <f t="shared" si="23"/>
        <v>0</v>
      </c>
      <c r="J58" s="147">
        <f t="shared" si="23"/>
        <v>0</v>
      </c>
      <c r="K58" s="147">
        <f t="shared" si="23"/>
        <v>0</v>
      </c>
      <c r="L58" s="147">
        <f t="shared" si="23"/>
        <v>70000</v>
      </c>
      <c r="M58" s="147">
        <f t="shared" si="23"/>
        <v>0</v>
      </c>
      <c r="N58" s="147">
        <f t="shared" si="23"/>
        <v>70000</v>
      </c>
      <c r="O58" s="147">
        <f t="shared" si="23"/>
        <v>0</v>
      </c>
      <c r="P58" s="22"/>
      <c r="Q58" s="22"/>
      <c r="R58" s="47"/>
      <c r="S58" s="47"/>
      <c r="T58" s="22"/>
      <c r="U58" s="22"/>
      <c r="V58" s="22"/>
      <c r="W58" s="22"/>
      <c r="X58" s="22"/>
      <c r="Y58" s="22"/>
    </row>
    <row r="59" spans="1:25" s="9" customFormat="1" ht="31.5">
      <c r="A59" s="122" t="s">
        <v>139</v>
      </c>
      <c r="B59" s="51" t="s">
        <v>62</v>
      </c>
      <c r="C59" s="51" t="s">
        <v>101</v>
      </c>
      <c r="D59" s="51" t="s">
        <v>161</v>
      </c>
      <c r="E59" s="29" t="s">
        <v>104</v>
      </c>
      <c r="F59" s="147">
        <v>0</v>
      </c>
      <c r="G59" s="147">
        <v>0</v>
      </c>
      <c r="H59" s="147">
        <v>0</v>
      </c>
      <c r="I59" s="147">
        <v>0</v>
      </c>
      <c r="J59" s="147">
        <v>0</v>
      </c>
      <c r="K59" s="147">
        <v>0</v>
      </c>
      <c r="L59" s="147">
        <v>70000</v>
      </c>
      <c r="M59" s="147">
        <v>0</v>
      </c>
      <c r="N59" s="147">
        <v>70000</v>
      </c>
      <c r="O59" s="147">
        <v>0</v>
      </c>
      <c r="P59" s="22"/>
      <c r="Q59" s="22"/>
      <c r="R59" s="47"/>
      <c r="S59" s="47"/>
      <c r="T59" s="22"/>
      <c r="U59" s="22"/>
      <c r="V59" s="22"/>
      <c r="W59" s="22"/>
      <c r="X59" s="22"/>
      <c r="Y59" s="22"/>
    </row>
    <row r="60" spans="1:25" s="9" customFormat="1" ht="18.75">
      <c r="A60" s="124" t="s">
        <v>174</v>
      </c>
      <c r="B60" s="51" t="s">
        <v>62</v>
      </c>
      <c r="C60" s="51" t="s">
        <v>101</v>
      </c>
      <c r="D60" s="51" t="s">
        <v>172</v>
      </c>
      <c r="E60" s="29"/>
      <c r="F60" s="147">
        <f aca="true" t="shared" si="24" ref="F60:O60">F61+F66</f>
        <v>0</v>
      </c>
      <c r="G60" s="147">
        <f t="shared" si="24"/>
        <v>0</v>
      </c>
      <c r="H60" s="147">
        <f t="shared" si="24"/>
        <v>0</v>
      </c>
      <c r="I60" s="147">
        <f t="shared" si="24"/>
        <v>0</v>
      </c>
      <c r="J60" s="147">
        <f t="shared" si="24"/>
        <v>0</v>
      </c>
      <c r="K60" s="147">
        <f t="shared" si="24"/>
        <v>0</v>
      </c>
      <c r="L60" s="147">
        <f t="shared" si="24"/>
        <v>111000</v>
      </c>
      <c r="M60" s="147">
        <f t="shared" si="24"/>
        <v>0</v>
      </c>
      <c r="N60" s="147">
        <f t="shared" si="24"/>
        <v>111000</v>
      </c>
      <c r="O60" s="147">
        <f t="shared" si="24"/>
        <v>0</v>
      </c>
      <c r="P60" s="22"/>
      <c r="Q60" s="22"/>
      <c r="R60" s="47"/>
      <c r="S60" s="47"/>
      <c r="T60" s="22"/>
      <c r="U60" s="22"/>
      <c r="V60" s="22"/>
      <c r="W60" s="22"/>
      <c r="X60" s="22"/>
      <c r="Y60" s="22"/>
    </row>
    <row r="61" spans="1:25" s="9" customFormat="1" ht="31.5">
      <c r="A61" s="121" t="s">
        <v>173</v>
      </c>
      <c r="B61" s="51" t="s">
        <v>62</v>
      </c>
      <c r="C61" s="51" t="s">
        <v>101</v>
      </c>
      <c r="D61" s="51" t="s">
        <v>171</v>
      </c>
      <c r="E61" s="29"/>
      <c r="F61" s="147">
        <f aca="true" t="shared" si="25" ref="F61:O61">F62+F64</f>
        <v>0</v>
      </c>
      <c r="G61" s="147">
        <f t="shared" si="25"/>
        <v>0</v>
      </c>
      <c r="H61" s="147">
        <f t="shared" si="25"/>
        <v>0</v>
      </c>
      <c r="I61" s="147">
        <f t="shared" si="25"/>
        <v>0</v>
      </c>
      <c r="J61" s="147">
        <f t="shared" si="25"/>
        <v>0</v>
      </c>
      <c r="K61" s="147">
        <f t="shared" si="25"/>
        <v>0</v>
      </c>
      <c r="L61" s="147">
        <f t="shared" si="25"/>
        <v>36000</v>
      </c>
      <c r="M61" s="147">
        <f t="shared" si="25"/>
        <v>0</v>
      </c>
      <c r="N61" s="147">
        <f t="shared" si="25"/>
        <v>36000</v>
      </c>
      <c r="O61" s="147">
        <f t="shared" si="25"/>
        <v>0</v>
      </c>
      <c r="P61" s="22"/>
      <c r="Q61" s="22"/>
      <c r="R61" s="47"/>
      <c r="S61" s="47"/>
      <c r="T61" s="22"/>
      <c r="U61" s="22"/>
      <c r="V61" s="22"/>
      <c r="W61" s="22"/>
      <c r="X61" s="22"/>
      <c r="Y61" s="22"/>
    </row>
    <row r="62" spans="1:25" s="10" customFormat="1" ht="31.5">
      <c r="A62" s="122" t="s">
        <v>168</v>
      </c>
      <c r="B62" s="26" t="s">
        <v>62</v>
      </c>
      <c r="C62" s="26" t="s">
        <v>101</v>
      </c>
      <c r="D62" s="26" t="s">
        <v>163</v>
      </c>
      <c r="E62" s="26"/>
      <c r="F62" s="147">
        <f aca="true" t="shared" si="26" ref="F62:O62">F63</f>
        <v>0</v>
      </c>
      <c r="G62" s="147">
        <f t="shared" si="26"/>
        <v>0</v>
      </c>
      <c r="H62" s="147">
        <f t="shared" si="26"/>
        <v>0</v>
      </c>
      <c r="I62" s="147">
        <f t="shared" si="26"/>
        <v>0</v>
      </c>
      <c r="J62" s="147">
        <f t="shared" si="26"/>
        <v>0</v>
      </c>
      <c r="K62" s="147">
        <f t="shared" si="26"/>
        <v>0</v>
      </c>
      <c r="L62" s="147">
        <f t="shared" si="26"/>
        <v>34000</v>
      </c>
      <c r="M62" s="147">
        <f t="shared" si="26"/>
        <v>0</v>
      </c>
      <c r="N62" s="147">
        <f t="shared" si="26"/>
        <v>34000</v>
      </c>
      <c r="O62" s="147">
        <f t="shared" si="26"/>
        <v>0</v>
      </c>
      <c r="P62" s="43"/>
      <c r="Q62" s="43"/>
      <c r="R62" s="43"/>
      <c r="S62" s="43"/>
      <c r="T62" s="43"/>
      <c r="U62" s="43"/>
      <c r="V62" s="43"/>
      <c r="W62" s="43"/>
      <c r="X62" s="43"/>
      <c r="Y62" s="43"/>
    </row>
    <row r="63" spans="1:25" s="10" customFormat="1" ht="31.5">
      <c r="A63" s="122" t="s">
        <v>139</v>
      </c>
      <c r="B63" s="29" t="s">
        <v>62</v>
      </c>
      <c r="C63" s="29" t="s">
        <v>101</v>
      </c>
      <c r="D63" s="26" t="s">
        <v>163</v>
      </c>
      <c r="E63" s="23" t="s">
        <v>104</v>
      </c>
      <c r="F63" s="146">
        <v>0</v>
      </c>
      <c r="G63" s="146">
        <v>0</v>
      </c>
      <c r="H63" s="146">
        <v>0</v>
      </c>
      <c r="I63" s="146">
        <v>0</v>
      </c>
      <c r="J63" s="146">
        <v>0</v>
      </c>
      <c r="K63" s="146">
        <v>0</v>
      </c>
      <c r="L63" s="146">
        <v>34000</v>
      </c>
      <c r="M63" s="146">
        <v>0</v>
      </c>
      <c r="N63" s="146">
        <v>34000</v>
      </c>
      <c r="O63" s="146">
        <v>0</v>
      </c>
      <c r="P63" s="43"/>
      <c r="Q63" s="43"/>
      <c r="R63" s="43"/>
      <c r="S63" s="43"/>
      <c r="T63" s="43"/>
      <c r="U63" s="43"/>
      <c r="V63" s="43"/>
      <c r="W63" s="43"/>
      <c r="X63" s="43"/>
      <c r="Y63" s="43"/>
    </row>
    <row r="64" spans="1:25" s="10" customFormat="1" ht="31.5">
      <c r="A64" s="122" t="s">
        <v>169</v>
      </c>
      <c r="B64" s="29" t="s">
        <v>62</v>
      </c>
      <c r="C64" s="29" t="s">
        <v>101</v>
      </c>
      <c r="D64" s="26" t="s">
        <v>164</v>
      </c>
      <c r="E64" s="23"/>
      <c r="F64" s="146">
        <f aca="true" t="shared" si="27" ref="F64:O64">F65</f>
        <v>0</v>
      </c>
      <c r="G64" s="146">
        <f t="shared" si="27"/>
        <v>0</v>
      </c>
      <c r="H64" s="146">
        <f t="shared" si="27"/>
        <v>0</v>
      </c>
      <c r="I64" s="146">
        <f t="shared" si="27"/>
        <v>0</v>
      </c>
      <c r="J64" s="146">
        <f t="shared" si="27"/>
        <v>0</v>
      </c>
      <c r="K64" s="146">
        <f t="shared" si="27"/>
        <v>0</v>
      </c>
      <c r="L64" s="146">
        <f t="shared" si="27"/>
        <v>2000</v>
      </c>
      <c r="M64" s="146">
        <f t="shared" si="27"/>
        <v>0</v>
      </c>
      <c r="N64" s="146">
        <f t="shared" si="27"/>
        <v>2000</v>
      </c>
      <c r="O64" s="146">
        <f t="shared" si="27"/>
        <v>0</v>
      </c>
      <c r="P64" s="43"/>
      <c r="Q64" s="43"/>
      <c r="R64" s="43"/>
      <c r="S64" s="43"/>
      <c r="T64" s="43"/>
      <c r="U64" s="43"/>
      <c r="V64" s="43"/>
      <c r="W64" s="43"/>
      <c r="X64" s="43"/>
      <c r="Y64" s="43"/>
    </row>
    <row r="65" spans="1:25" s="10" customFormat="1" ht="31.5">
      <c r="A65" s="122" t="s">
        <v>139</v>
      </c>
      <c r="B65" s="29" t="s">
        <v>62</v>
      </c>
      <c r="C65" s="29" t="s">
        <v>101</v>
      </c>
      <c r="D65" s="26" t="s">
        <v>164</v>
      </c>
      <c r="E65" s="23" t="s">
        <v>104</v>
      </c>
      <c r="F65" s="146">
        <v>0</v>
      </c>
      <c r="G65" s="146">
        <v>0</v>
      </c>
      <c r="H65" s="146">
        <v>0</v>
      </c>
      <c r="I65" s="146">
        <v>0</v>
      </c>
      <c r="J65" s="146">
        <v>0</v>
      </c>
      <c r="K65" s="146">
        <v>0</v>
      </c>
      <c r="L65" s="146">
        <v>2000</v>
      </c>
      <c r="M65" s="146">
        <v>0</v>
      </c>
      <c r="N65" s="146">
        <v>2000</v>
      </c>
      <c r="O65" s="146">
        <v>0</v>
      </c>
      <c r="P65" s="43"/>
      <c r="Q65" s="43"/>
      <c r="R65" s="43"/>
      <c r="S65" s="43"/>
      <c r="T65" s="43"/>
      <c r="U65" s="43"/>
      <c r="V65" s="43"/>
      <c r="W65" s="43"/>
      <c r="X65" s="43"/>
      <c r="Y65" s="43"/>
    </row>
    <row r="66" spans="1:25" s="10" customFormat="1" ht="47.25">
      <c r="A66" s="121" t="s">
        <v>170</v>
      </c>
      <c r="B66" s="29" t="s">
        <v>62</v>
      </c>
      <c r="C66" s="29" t="s">
        <v>101</v>
      </c>
      <c r="D66" s="23" t="s">
        <v>165</v>
      </c>
      <c r="E66" s="23"/>
      <c r="F66" s="146">
        <f aca="true" t="shared" si="28" ref="F66:O66">F67+F69</f>
        <v>0</v>
      </c>
      <c r="G66" s="146">
        <f t="shared" si="28"/>
        <v>0</v>
      </c>
      <c r="H66" s="146">
        <f t="shared" si="28"/>
        <v>0</v>
      </c>
      <c r="I66" s="146">
        <f t="shared" si="28"/>
        <v>0</v>
      </c>
      <c r="J66" s="146">
        <f t="shared" si="28"/>
        <v>0</v>
      </c>
      <c r="K66" s="146">
        <f t="shared" si="28"/>
        <v>0</v>
      </c>
      <c r="L66" s="146">
        <f t="shared" si="28"/>
        <v>75000</v>
      </c>
      <c r="M66" s="146">
        <f t="shared" si="28"/>
        <v>0</v>
      </c>
      <c r="N66" s="146">
        <f t="shared" si="28"/>
        <v>75000</v>
      </c>
      <c r="O66" s="146">
        <f t="shared" si="28"/>
        <v>0</v>
      </c>
      <c r="P66" s="43"/>
      <c r="Q66" s="43"/>
      <c r="R66" s="43"/>
      <c r="S66" s="43"/>
      <c r="T66" s="43"/>
      <c r="U66" s="43"/>
      <c r="V66" s="43"/>
      <c r="W66" s="43"/>
      <c r="X66" s="43"/>
      <c r="Y66" s="43"/>
    </row>
    <row r="67" spans="1:25" s="10" customFormat="1" ht="31.5">
      <c r="A67" s="122" t="s">
        <v>168</v>
      </c>
      <c r="B67" s="29" t="s">
        <v>62</v>
      </c>
      <c r="C67" s="29" t="s">
        <v>101</v>
      </c>
      <c r="D67" s="23" t="s">
        <v>166</v>
      </c>
      <c r="E67" s="23"/>
      <c r="F67" s="146">
        <f aca="true" t="shared" si="29" ref="F67:O67">F68</f>
        <v>0</v>
      </c>
      <c r="G67" s="146">
        <f t="shared" si="29"/>
        <v>0</v>
      </c>
      <c r="H67" s="146">
        <f t="shared" si="29"/>
        <v>0</v>
      </c>
      <c r="I67" s="146">
        <f t="shared" si="29"/>
        <v>0</v>
      </c>
      <c r="J67" s="146">
        <f t="shared" si="29"/>
        <v>0</v>
      </c>
      <c r="K67" s="146">
        <f t="shared" si="29"/>
        <v>0</v>
      </c>
      <c r="L67" s="146">
        <f t="shared" si="29"/>
        <v>45000</v>
      </c>
      <c r="M67" s="146">
        <f t="shared" si="29"/>
        <v>0</v>
      </c>
      <c r="N67" s="146">
        <f t="shared" si="29"/>
        <v>45000</v>
      </c>
      <c r="O67" s="146">
        <f t="shared" si="29"/>
        <v>0</v>
      </c>
      <c r="P67" s="43"/>
      <c r="Q67" s="43"/>
      <c r="R67" s="43"/>
      <c r="S67" s="43"/>
      <c r="T67" s="43"/>
      <c r="U67" s="43"/>
      <c r="V67" s="43"/>
      <c r="W67" s="43"/>
      <c r="X67" s="43"/>
      <c r="Y67" s="43"/>
    </row>
    <row r="68" spans="1:25" s="10" customFormat="1" ht="31.5">
      <c r="A68" s="122" t="s">
        <v>139</v>
      </c>
      <c r="B68" s="23" t="s">
        <v>62</v>
      </c>
      <c r="C68" s="23" t="s">
        <v>101</v>
      </c>
      <c r="D68" s="23" t="s">
        <v>166</v>
      </c>
      <c r="E68" s="23" t="s">
        <v>104</v>
      </c>
      <c r="F68" s="147">
        <v>0</v>
      </c>
      <c r="G68" s="147">
        <v>0</v>
      </c>
      <c r="H68" s="147">
        <v>0</v>
      </c>
      <c r="I68" s="147">
        <v>0</v>
      </c>
      <c r="J68" s="147">
        <v>0</v>
      </c>
      <c r="K68" s="147">
        <v>0</v>
      </c>
      <c r="L68" s="147">
        <v>45000</v>
      </c>
      <c r="M68" s="147">
        <v>0</v>
      </c>
      <c r="N68" s="147">
        <v>45000</v>
      </c>
      <c r="O68" s="147">
        <v>0</v>
      </c>
      <c r="P68" s="43"/>
      <c r="Q68" s="43"/>
      <c r="R68" s="43"/>
      <c r="S68" s="43"/>
      <c r="T68" s="43"/>
      <c r="U68" s="43"/>
      <c r="V68" s="43"/>
      <c r="W68" s="43"/>
      <c r="X68" s="43"/>
      <c r="Y68" s="43"/>
    </row>
    <row r="69" spans="1:25" s="10" customFormat="1" ht="31.5">
      <c r="A69" s="122" t="s">
        <v>169</v>
      </c>
      <c r="B69" s="23" t="s">
        <v>62</v>
      </c>
      <c r="C69" s="23" t="s">
        <v>101</v>
      </c>
      <c r="D69" s="23" t="s">
        <v>167</v>
      </c>
      <c r="E69" s="23"/>
      <c r="F69" s="147">
        <f aca="true" t="shared" si="30" ref="F69:O69">F70</f>
        <v>0</v>
      </c>
      <c r="G69" s="147">
        <f t="shared" si="30"/>
        <v>0</v>
      </c>
      <c r="H69" s="147">
        <f t="shared" si="30"/>
        <v>0</v>
      </c>
      <c r="I69" s="147">
        <f t="shared" si="30"/>
        <v>0</v>
      </c>
      <c r="J69" s="147">
        <f t="shared" si="30"/>
        <v>0</v>
      </c>
      <c r="K69" s="147">
        <f t="shared" si="30"/>
        <v>0</v>
      </c>
      <c r="L69" s="147">
        <f t="shared" si="30"/>
        <v>30000</v>
      </c>
      <c r="M69" s="147">
        <f t="shared" si="30"/>
        <v>0</v>
      </c>
      <c r="N69" s="147">
        <f t="shared" si="30"/>
        <v>30000</v>
      </c>
      <c r="O69" s="147">
        <f t="shared" si="30"/>
        <v>0</v>
      </c>
      <c r="P69" s="43"/>
      <c r="Q69" s="43"/>
      <c r="R69" s="43"/>
      <c r="S69" s="43"/>
      <c r="T69" s="43"/>
      <c r="U69" s="43"/>
      <c r="V69" s="43"/>
      <c r="W69" s="43"/>
      <c r="X69" s="43"/>
      <c r="Y69" s="43"/>
    </row>
    <row r="70" spans="1:25" s="10" customFormat="1" ht="31.5">
      <c r="A70" s="122" t="s">
        <v>139</v>
      </c>
      <c r="B70" s="23" t="s">
        <v>62</v>
      </c>
      <c r="C70" s="23" t="s">
        <v>101</v>
      </c>
      <c r="D70" s="23" t="s">
        <v>167</v>
      </c>
      <c r="E70" s="23" t="s">
        <v>104</v>
      </c>
      <c r="F70" s="146">
        <v>0</v>
      </c>
      <c r="G70" s="146">
        <v>0</v>
      </c>
      <c r="H70" s="146">
        <v>0</v>
      </c>
      <c r="I70" s="146">
        <v>0</v>
      </c>
      <c r="J70" s="146">
        <v>0</v>
      </c>
      <c r="K70" s="146">
        <v>0</v>
      </c>
      <c r="L70" s="146">
        <v>30000</v>
      </c>
      <c r="M70" s="146">
        <v>0</v>
      </c>
      <c r="N70" s="146">
        <v>30000</v>
      </c>
      <c r="O70" s="146">
        <v>0</v>
      </c>
      <c r="P70" s="43"/>
      <c r="Q70" s="43"/>
      <c r="R70" s="43"/>
      <c r="S70" s="43"/>
      <c r="T70" s="43"/>
      <c r="U70" s="43"/>
      <c r="V70" s="43"/>
      <c r="W70" s="43"/>
      <c r="X70" s="43"/>
      <c r="Y70" s="43"/>
    </row>
    <row r="71" spans="1:25" s="10" customFormat="1" ht="31.5">
      <c r="A71" s="121" t="s">
        <v>180</v>
      </c>
      <c r="B71" s="29" t="s">
        <v>62</v>
      </c>
      <c r="C71" s="29" t="s">
        <v>101</v>
      </c>
      <c r="D71" s="23" t="s">
        <v>175</v>
      </c>
      <c r="E71" s="23"/>
      <c r="F71" s="146">
        <f aca="true" t="shared" si="31" ref="F71:O73">F72</f>
        <v>2020</v>
      </c>
      <c r="G71" s="146">
        <f t="shared" si="31"/>
        <v>2020</v>
      </c>
      <c r="H71" s="146">
        <f t="shared" si="31"/>
        <v>2020</v>
      </c>
      <c r="I71" s="146">
        <f t="shared" si="31"/>
        <v>2020</v>
      </c>
      <c r="J71" s="146">
        <f t="shared" si="31"/>
        <v>2020</v>
      </c>
      <c r="K71" s="146">
        <f t="shared" si="31"/>
        <v>2020</v>
      </c>
      <c r="L71" s="146">
        <f t="shared" si="31"/>
        <v>2080</v>
      </c>
      <c r="M71" s="146">
        <f t="shared" si="31"/>
        <v>2080</v>
      </c>
      <c r="N71" s="146">
        <f t="shared" si="31"/>
        <v>2080</v>
      </c>
      <c r="O71" s="146">
        <f t="shared" si="31"/>
        <v>2080</v>
      </c>
      <c r="P71" s="43"/>
      <c r="Q71" s="43"/>
      <c r="R71" s="43"/>
      <c r="S71" s="43"/>
      <c r="T71" s="43"/>
      <c r="U71" s="43"/>
      <c r="V71" s="43"/>
      <c r="W71" s="43"/>
      <c r="X71" s="43"/>
      <c r="Y71" s="43"/>
    </row>
    <row r="72" spans="1:25" s="10" customFormat="1" ht="31.5">
      <c r="A72" s="121" t="s">
        <v>179</v>
      </c>
      <c r="B72" s="29" t="s">
        <v>62</v>
      </c>
      <c r="C72" s="29" t="s">
        <v>101</v>
      </c>
      <c r="D72" s="23" t="s">
        <v>176</v>
      </c>
      <c r="E72" s="23"/>
      <c r="F72" s="146">
        <f t="shared" si="31"/>
        <v>2020</v>
      </c>
      <c r="G72" s="146">
        <f t="shared" si="31"/>
        <v>2020</v>
      </c>
      <c r="H72" s="146">
        <f t="shared" si="31"/>
        <v>2020</v>
      </c>
      <c r="I72" s="146">
        <f t="shared" si="31"/>
        <v>2020</v>
      </c>
      <c r="J72" s="146">
        <f t="shared" si="31"/>
        <v>2020</v>
      </c>
      <c r="K72" s="146">
        <f t="shared" si="31"/>
        <v>2020</v>
      </c>
      <c r="L72" s="146">
        <f t="shared" si="31"/>
        <v>2080</v>
      </c>
      <c r="M72" s="146">
        <f t="shared" si="31"/>
        <v>2080</v>
      </c>
      <c r="N72" s="146">
        <f t="shared" si="31"/>
        <v>2080</v>
      </c>
      <c r="O72" s="146">
        <f t="shared" si="31"/>
        <v>2080</v>
      </c>
      <c r="P72" s="43"/>
      <c r="Q72" s="43"/>
      <c r="R72" s="43"/>
      <c r="S72" s="43"/>
      <c r="T72" s="43"/>
      <c r="U72" s="43"/>
      <c r="V72" s="43"/>
      <c r="W72" s="43"/>
      <c r="X72" s="43"/>
      <c r="Y72" s="43"/>
    </row>
    <row r="73" spans="1:25" s="10" customFormat="1" ht="78.75">
      <c r="A73" s="122" t="s">
        <v>178</v>
      </c>
      <c r="B73" s="29" t="s">
        <v>62</v>
      </c>
      <c r="C73" s="29" t="s">
        <v>101</v>
      </c>
      <c r="D73" s="23" t="s">
        <v>177</v>
      </c>
      <c r="E73" s="23"/>
      <c r="F73" s="146">
        <f t="shared" si="31"/>
        <v>2020</v>
      </c>
      <c r="G73" s="146">
        <f t="shared" si="31"/>
        <v>2020</v>
      </c>
      <c r="H73" s="146">
        <f t="shared" si="31"/>
        <v>2020</v>
      </c>
      <c r="I73" s="146">
        <f t="shared" si="31"/>
        <v>2020</v>
      </c>
      <c r="J73" s="146">
        <f t="shared" si="31"/>
        <v>2020</v>
      </c>
      <c r="K73" s="146">
        <f t="shared" si="31"/>
        <v>2020</v>
      </c>
      <c r="L73" s="146">
        <f t="shared" si="31"/>
        <v>2080</v>
      </c>
      <c r="M73" s="146">
        <f t="shared" si="31"/>
        <v>2080</v>
      </c>
      <c r="N73" s="146">
        <f t="shared" si="31"/>
        <v>2080</v>
      </c>
      <c r="O73" s="146">
        <f t="shared" si="31"/>
        <v>2080</v>
      </c>
      <c r="P73" s="43"/>
      <c r="Q73" s="43"/>
      <c r="R73" s="43"/>
      <c r="S73" s="43"/>
      <c r="T73" s="43"/>
      <c r="U73" s="43"/>
      <c r="V73" s="43"/>
      <c r="W73" s="43"/>
      <c r="X73" s="43"/>
      <c r="Y73" s="43"/>
    </row>
    <row r="74" spans="1:25" s="10" customFormat="1" ht="31.5">
      <c r="A74" s="122" t="s">
        <v>139</v>
      </c>
      <c r="B74" s="29" t="s">
        <v>62</v>
      </c>
      <c r="C74" s="29" t="s">
        <v>101</v>
      </c>
      <c r="D74" s="23" t="s">
        <v>177</v>
      </c>
      <c r="E74" s="23" t="s">
        <v>104</v>
      </c>
      <c r="F74" s="146">
        <v>2020</v>
      </c>
      <c r="G74" s="146">
        <v>2020</v>
      </c>
      <c r="H74" s="146">
        <v>2020</v>
      </c>
      <c r="I74" s="146">
        <v>2020</v>
      </c>
      <c r="J74" s="146">
        <v>2020</v>
      </c>
      <c r="K74" s="146">
        <v>2020</v>
      </c>
      <c r="L74" s="146">
        <v>2080</v>
      </c>
      <c r="M74" s="146">
        <v>2080</v>
      </c>
      <c r="N74" s="146">
        <v>2080</v>
      </c>
      <c r="O74" s="146">
        <v>2080</v>
      </c>
      <c r="P74" s="43"/>
      <c r="Q74" s="43"/>
      <c r="R74" s="43"/>
      <c r="S74" s="43"/>
      <c r="T74" s="43"/>
      <c r="U74" s="43"/>
      <c r="V74" s="43"/>
      <c r="W74" s="43"/>
      <c r="X74" s="43"/>
      <c r="Y74" s="43"/>
    </row>
    <row r="75" spans="1:25" s="10" customFormat="1" ht="31.5">
      <c r="A75" s="121" t="s">
        <v>185</v>
      </c>
      <c r="B75" s="29" t="s">
        <v>62</v>
      </c>
      <c r="C75" s="29" t="s">
        <v>101</v>
      </c>
      <c r="D75" s="23" t="s">
        <v>181</v>
      </c>
      <c r="E75" s="23"/>
      <c r="F75" s="146">
        <f aca="true" t="shared" si="32" ref="F75:O75">F76</f>
        <v>0</v>
      </c>
      <c r="G75" s="146">
        <f t="shared" si="32"/>
        <v>0</v>
      </c>
      <c r="H75" s="146">
        <f t="shared" si="32"/>
        <v>0</v>
      </c>
      <c r="I75" s="146">
        <f t="shared" si="32"/>
        <v>0</v>
      </c>
      <c r="J75" s="146">
        <f t="shared" si="32"/>
        <v>0</v>
      </c>
      <c r="K75" s="146">
        <f t="shared" si="32"/>
        <v>0</v>
      </c>
      <c r="L75" s="146">
        <f t="shared" si="32"/>
        <v>792000</v>
      </c>
      <c r="M75" s="146">
        <f t="shared" si="32"/>
        <v>0</v>
      </c>
      <c r="N75" s="146">
        <f t="shared" si="32"/>
        <v>792000</v>
      </c>
      <c r="O75" s="146">
        <f t="shared" si="32"/>
        <v>0</v>
      </c>
      <c r="P75" s="43"/>
      <c r="Q75" s="43"/>
      <c r="R75" s="43"/>
      <c r="S75" s="43"/>
      <c r="T75" s="43"/>
      <c r="U75" s="43"/>
      <c r="V75" s="43"/>
      <c r="W75" s="43"/>
      <c r="X75" s="43"/>
      <c r="Y75" s="43"/>
    </row>
    <row r="76" spans="1:25" s="10" customFormat="1" ht="31.5">
      <c r="A76" s="121" t="s">
        <v>184</v>
      </c>
      <c r="B76" s="23" t="s">
        <v>62</v>
      </c>
      <c r="C76" s="23" t="s">
        <v>101</v>
      </c>
      <c r="D76" s="28" t="s">
        <v>182</v>
      </c>
      <c r="E76" s="23"/>
      <c r="F76" s="146">
        <f aca="true" t="shared" si="33" ref="F76:O76">F77+F79</f>
        <v>0</v>
      </c>
      <c r="G76" s="146">
        <f t="shared" si="33"/>
        <v>0</v>
      </c>
      <c r="H76" s="146">
        <f t="shared" si="33"/>
        <v>0</v>
      </c>
      <c r="I76" s="146">
        <f t="shared" si="33"/>
        <v>0</v>
      </c>
      <c r="J76" s="146">
        <f t="shared" si="33"/>
        <v>0</v>
      </c>
      <c r="K76" s="146">
        <f t="shared" si="33"/>
        <v>0</v>
      </c>
      <c r="L76" s="146">
        <f t="shared" si="33"/>
        <v>792000</v>
      </c>
      <c r="M76" s="146">
        <f t="shared" si="33"/>
        <v>0</v>
      </c>
      <c r="N76" s="146">
        <f t="shared" si="33"/>
        <v>792000</v>
      </c>
      <c r="O76" s="146">
        <f t="shared" si="33"/>
        <v>0</v>
      </c>
      <c r="P76" s="43"/>
      <c r="Q76" s="43"/>
      <c r="R76" s="43"/>
      <c r="S76" s="43"/>
      <c r="T76" s="43"/>
      <c r="U76" s="43"/>
      <c r="V76" s="43"/>
      <c r="W76" s="43"/>
      <c r="X76" s="43"/>
      <c r="Y76" s="43"/>
    </row>
    <row r="77" spans="1:25" s="10" customFormat="1" ht="31.5">
      <c r="A77" s="122" t="s">
        <v>169</v>
      </c>
      <c r="B77" s="23" t="s">
        <v>62</v>
      </c>
      <c r="C77" s="23" t="s">
        <v>101</v>
      </c>
      <c r="D77" s="28" t="s">
        <v>183</v>
      </c>
      <c r="E77" s="28"/>
      <c r="F77" s="146">
        <f aca="true" t="shared" si="34" ref="F77:O77">F78</f>
        <v>0</v>
      </c>
      <c r="G77" s="146">
        <f t="shared" si="34"/>
        <v>0</v>
      </c>
      <c r="H77" s="146">
        <f t="shared" si="34"/>
        <v>0</v>
      </c>
      <c r="I77" s="146">
        <f t="shared" si="34"/>
        <v>0</v>
      </c>
      <c r="J77" s="146">
        <f t="shared" si="34"/>
        <v>0</v>
      </c>
      <c r="K77" s="146">
        <f t="shared" si="34"/>
        <v>0</v>
      </c>
      <c r="L77" s="146">
        <f t="shared" si="34"/>
        <v>780000</v>
      </c>
      <c r="M77" s="146">
        <f t="shared" si="34"/>
        <v>0</v>
      </c>
      <c r="N77" s="146">
        <f t="shared" si="34"/>
        <v>780000</v>
      </c>
      <c r="O77" s="146">
        <f t="shared" si="34"/>
        <v>0</v>
      </c>
      <c r="P77" s="43"/>
      <c r="Q77" s="43"/>
      <c r="R77" s="43"/>
      <c r="S77" s="43"/>
      <c r="T77" s="43"/>
      <c r="U77" s="43"/>
      <c r="V77" s="43"/>
      <c r="W77" s="43"/>
      <c r="X77" s="43"/>
      <c r="Y77" s="43"/>
    </row>
    <row r="78" spans="1:25" s="10" customFormat="1" ht="31.5">
      <c r="A78" s="122" t="s">
        <v>139</v>
      </c>
      <c r="B78" s="23" t="s">
        <v>62</v>
      </c>
      <c r="C78" s="23" t="s">
        <v>101</v>
      </c>
      <c r="D78" s="28" t="s">
        <v>183</v>
      </c>
      <c r="E78" s="28" t="s">
        <v>104</v>
      </c>
      <c r="F78" s="146">
        <v>0</v>
      </c>
      <c r="G78" s="146">
        <v>0</v>
      </c>
      <c r="H78" s="146">
        <v>0</v>
      </c>
      <c r="I78" s="146">
        <v>0</v>
      </c>
      <c r="J78" s="146">
        <v>0</v>
      </c>
      <c r="K78" s="146">
        <v>0</v>
      </c>
      <c r="L78" s="146">
        <v>780000</v>
      </c>
      <c r="M78" s="146">
        <v>0</v>
      </c>
      <c r="N78" s="146">
        <v>780000</v>
      </c>
      <c r="O78" s="146">
        <v>0</v>
      </c>
      <c r="P78" s="43"/>
      <c r="Q78" s="43"/>
      <c r="R78" s="43"/>
      <c r="S78" s="43"/>
      <c r="T78" s="43"/>
      <c r="U78" s="43"/>
      <c r="V78" s="43"/>
      <c r="W78" s="43"/>
      <c r="X78" s="43"/>
      <c r="Y78" s="43"/>
    </row>
    <row r="79" spans="1:25" s="10" customFormat="1" ht="31.5">
      <c r="A79" s="122" t="s">
        <v>187</v>
      </c>
      <c r="B79" s="23" t="s">
        <v>62</v>
      </c>
      <c r="C79" s="23" t="s">
        <v>101</v>
      </c>
      <c r="D79" s="28" t="s">
        <v>186</v>
      </c>
      <c r="E79" s="28"/>
      <c r="F79" s="146">
        <f aca="true" t="shared" si="35" ref="F79:O79">F80</f>
        <v>0</v>
      </c>
      <c r="G79" s="146">
        <f t="shared" si="35"/>
        <v>0</v>
      </c>
      <c r="H79" s="146">
        <f t="shared" si="35"/>
        <v>0</v>
      </c>
      <c r="I79" s="146">
        <f t="shared" si="35"/>
        <v>0</v>
      </c>
      <c r="J79" s="146">
        <f t="shared" si="35"/>
        <v>0</v>
      </c>
      <c r="K79" s="146">
        <f t="shared" si="35"/>
        <v>0</v>
      </c>
      <c r="L79" s="146">
        <f t="shared" si="35"/>
        <v>12000</v>
      </c>
      <c r="M79" s="146">
        <f t="shared" si="35"/>
        <v>0</v>
      </c>
      <c r="N79" s="146">
        <f t="shared" si="35"/>
        <v>12000</v>
      </c>
      <c r="O79" s="146">
        <f t="shared" si="35"/>
        <v>0</v>
      </c>
      <c r="P79" s="43"/>
      <c r="Q79" s="43"/>
      <c r="R79" s="43"/>
      <c r="S79" s="43"/>
      <c r="T79" s="43"/>
      <c r="U79" s="43"/>
      <c r="V79" s="43"/>
      <c r="W79" s="43"/>
      <c r="X79" s="43"/>
      <c r="Y79" s="43"/>
    </row>
    <row r="80" spans="1:25" s="10" customFormat="1" ht="31.5">
      <c r="A80" s="122" t="s">
        <v>139</v>
      </c>
      <c r="B80" s="23" t="s">
        <v>62</v>
      </c>
      <c r="C80" s="23" t="s">
        <v>101</v>
      </c>
      <c r="D80" s="28" t="s">
        <v>186</v>
      </c>
      <c r="E80" s="28" t="s">
        <v>104</v>
      </c>
      <c r="F80" s="146">
        <v>0</v>
      </c>
      <c r="G80" s="146">
        <v>0</v>
      </c>
      <c r="H80" s="146">
        <v>0</v>
      </c>
      <c r="I80" s="146">
        <v>0</v>
      </c>
      <c r="J80" s="146">
        <v>0</v>
      </c>
      <c r="K80" s="146">
        <v>0</v>
      </c>
      <c r="L80" s="146">
        <v>12000</v>
      </c>
      <c r="M80" s="146">
        <v>0</v>
      </c>
      <c r="N80" s="146">
        <v>12000</v>
      </c>
      <c r="O80" s="146">
        <v>0</v>
      </c>
      <c r="P80" s="43"/>
      <c r="Q80" s="43"/>
      <c r="R80" s="43"/>
      <c r="S80" s="43"/>
      <c r="T80" s="43"/>
      <c r="U80" s="43"/>
      <c r="V80" s="43"/>
      <c r="W80" s="43"/>
      <c r="X80" s="43"/>
      <c r="Y80" s="43"/>
    </row>
    <row r="81" spans="1:25" s="10" customFormat="1" ht="47.25">
      <c r="A81" s="121" t="s">
        <v>156</v>
      </c>
      <c r="B81" s="23" t="s">
        <v>62</v>
      </c>
      <c r="C81" s="23" t="s">
        <v>101</v>
      </c>
      <c r="D81" s="28" t="s">
        <v>150</v>
      </c>
      <c r="E81" s="28"/>
      <c r="F81" s="146">
        <f aca="true" t="shared" si="36" ref="F81:O81">F82+F85+F88</f>
        <v>0</v>
      </c>
      <c r="G81" s="146">
        <f t="shared" si="36"/>
        <v>0</v>
      </c>
      <c r="H81" s="146">
        <f t="shared" si="36"/>
        <v>0</v>
      </c>
      <c r="I81" s="146">
        <f t="shared" si="36"/>
        <v>0</v>
      </c>
      <c r="J81" s="146">
        <f t="shared" si="36"/>
        <v>0</v>
      </c>
      <c r="K81" s="146">
        <f t="shared" si="36"/>
        <v>0</v>
      </c>
      <c r="L81" s="146">
        <f t="shared" si="36"/>
        <v>9848860.41</v>
      </c>
      <c r="M81" s="146">
        <f t="shared" si="36"/>
        <v>0</v>
      </c>
      <c r="N81" s="146">
        <f t="shared" si="36"/>
        <v>10248432.73</v>
      </c>
      <c r="O81" s="146">
        <f t="shared" si="36"/>
        <v>0</v>
      </c>
      <c r="P81" s="43"/>
      <c r="Q81" s="43"/>
      <c r="R81" s="43"/>
      <c r="S81" s="43"/>
      <c r="T81" s="43"/>
      <c r="U81" s="43"/>
      <c r="V81" s="43"/>
      <c r="W81" s="43"/>
      <c r="X81" s="43"/>
      <c r="Y81" s="43"/>
    </row>
    <row r="82" spans="1:25" s="10" customFormat="1" ht="31.5">
      <c r="A82" s="121" t="s">
        <v>191</v>
      </c>
      <c r="B82" s="23" t="s">
        <v>62</v>
      </c>
      <c r="C82" s="23" t="s">
        <v>101</v>
      </c>
      <c r="D82" s="28" t="s">
        <v>188</v>
      </c>
      <c r="E82" s="28"/>
      <c r="F82" s="147">
        <f aca="true" t="shared" si="37" ref="F82:O83">F83</f>
        <v>0</v>
      </c>
      <c r="G82" s="147">
        <f t="shared" si="37"/>
        <v>0</v>
      </c>
      <c r="H82" s="147">
        <f t="shared" si="37"/>
        <v>0</v>
      </c>
      <c r="I82" s="147">
        <f t="shared" si="37"/>
        <v>0</v>
      </c>
      <c r="J82" s="147">
        <f t="shared" si="37"/>
        <v>0</v>
      </c>
      <c r="K82" s="147">
        <f t="shared" si="37"/>
        <v>0</v>
      </c>
      <c r="L82" s="147">
        <f t="shared" si="37"/>
        <v>23000</v>
      </c>
      <c r="M82" s="147">
        <f t="shared" si="37"/>
        <v>0</v>
      </c>
      <c r="N82" s="147">
        <f t="shared" si="37"/>
        <v>23000</v>
      </c>
      <c r="O82" s="147">
        <f t="shared" si="37"/>
        <v>0</v>
      </c>
      <c r="P82" s="43"/>
      <c r="Q82" s="43"/>
      <c r="R82" s="43"/>
      <c r="S82" s="43"/>
      <c r="T82" s="43"/>
      <c r="U82" s="43"/>
      <c r="V82" s="43"/>
      <c r="W82" s="43"/>
      <c r="X82" s="43"/>
      <c r="Y82" s="43"/>
    </row>
    <row r="83" spans="1:25" s="10" customFormat="1" ht="18.75">
      <c r="A83" s="122" t="s">
        <v>190</v>
      </c>
      <c r="B83" s="23" t="s">
        <v>62</v>
      </c>
      <c r="C83" s="23" t="s">
        <v>101</v>
      </c>
      <c r="D83" s="28" t="s">
        <v>189</v>
      </c>
      <c r="E83" s="28"/>
      <c r="F83" s="146">
        <f t="shared" si="37"/>
        <v>0</v>
      </c>
      <c r="G83" s="146">
        <f t="shared" si="37"/>
        <v>0</v>
      </c>
      <c r="H83" s="146">
        <f t="shared" si="37"/>
        <v>0</v>
      </c>
      <c r="I83" s="146">
        <f t="shared" si="37"/>
        <v>0</v>
      </c>
      <c r="J83" s="146">
        <f t="shared" si="37"/>
        <v>0</v>
      </c>
      <c r="K83" s="146">
        <f t="shared" si="37"/>
        <v>0</v>
      </c>
      <c r="L83" s="146">
        <f t="shared" si="37"/>
        <v>23000</v>
      </c>
      <c r="M83" s="146">
        <f t="shared" si="37"/>
        <v>0</v>
      </c>
      <c r="N83" s="146">
        <f t="shared" si="37"/>
        <v>23000</v>
      </c>
      <c r="O83" s="146">
        <f t="shared" si="37"/>
        <v>0</v>
      </c>
      <c r="P83" s="43"/>
      <c r="Q83" s="43"/>
      <c r="R83" s="43"/>
      <c r="S83" s="43"/>
      <c r="T83" s="43"/>
      <c r="U83" s="43"/>
      <c r="V83" s="43"/>
      <c r="W83" s="43"/>
      <c r="X83" s="43"/>
      <c r="Y83" s="43"/>
    </row>
    <row r="84" spans="1:25" s="10" customFormat="1" ht="31.5">
      <c r="A84" s="122" t="s">
        <v>139</v>
      </c>
      <c r="B84" s="23" t="s">
        <v>62</v>
      </c>
      <c r="C84" s="23" t="s">
        <v>101</v>
      </c>
      <c r="D84" s="28" t="s">
        <v>189</v>
      </c>
      <c r="E84" s="23" t="s">
        <v>104</v>
      </c>
      <c r="F84" s="146">
        <v>0</v>
      </c>
      <c r="G84" s="146">
        <v>0</v>
      </c>
      <c r="H84" s="146">
        <v>0</v>
      </c>
      <c r="I84" s="146">
        <v>0</v>
      </c>
      <c r="J84" s="146">
        <v>0</v>
      </c>
      <c r="K84" s="146">
        <v>0</v>
      </c>
      <c r="L84" s="146">
        <v>23000</v>
      </c>
      <c r="M84" s="146">
        <v>0</v>
      </c>
      <c r="N84" s="146">
        <v>23000</v>
      </c>
      <c r="O84" s="146">
        <v>0</v>
      </c>
      <c r="P84" s="43"/>
      <c r="Q84" s="43"/>
      <c r="R84" s="43"/>
      <c r="S84" s="43"/>
      <c r="T84" s="43"/>
      <c r="U84" s="43"/>
      <c r="V84" s="43"/>
      <c r="W84" s="43"/>
      <c r="X84" s="43"/>
      <c r="Y84" s="43"/>
    </row>
    <row r="85" spans="1:25" s="10" customFormat="1" ht="47.25">
      <c r="A85" s="121" t="s">
        <v>155</v>
      </c>
      <c r="B85" s="23" t="s">
        <v>62</v>
      </c>
      <c r="C85" s="23" t="s">
        <v>101</v>
      </c>
      <c r="D85" s="28" t="s">
        <v>151</v>
      </c>
      <c r="E85" s="23"/>
      <c r="F85" s="146">
        <f aca="true" t="shared" si="38" ref="F85:O86">F86</f>
        <v>0</v>
      </c>
      <c r="G85" s="146">
        <f t="shared" si="38"/>
        <v>0</v>
      </c>
      <c r="H85" s="146">
        <f t="shared" si="38"/>
        <v>0</v>
      </c>
      <c r="I85" s="146">
        <f t="shared" si="38"/>
        <v>0</v>
      </c>
      <c r="J85" s="146">
        <f t="shared" si="38"/>
        <v>0</v>
      </c>
      <c r="K85" s="146">
        <f t="shared" si="38"/>
        <v>0</v>
      </c>
      <c r="L85" s="146">
        <f t="shared" si="38"/>
        <v>9824860.41</v>
      </c>
      <c r="M85" s="146">
        <f t="shared" si="38"/>
        <v>0</v>
      </c>
      <c r="N85" s="146">
        <f t="shared" si="38"/>
        <v>10224432.73</v>
      </c>
      <c r="O85" s="146">
        <f t="shared" si="38"/>
        <v>0</v>
      </c>
      <c r="P85" s="43"/>
      <c r="Q85" s="43"/>
      <c r="R85" s="43"/>
      <c r="S85" s="43"/>
      <c r="T85" s="43"/>
      <c r="U85" s="43"/>
      <c r="V85" s="43"/>
      <c r="W85" s="43"/>
      <c r="X85" s="43"/>
      <c r="Y85" s="43"/>
    </row>
    <row r="86" spans="1:25" s="10" customFormat="1" ht="18.75">
      <c r="A86" s="122" t="s">
        <v>190</v>
      </c>
      <c r="B86" s="23" t="s">
        <v>62</v>
      </c>
      <c r="C86" s="23" t="s">
        <v>101</v>
      </c>
      <c r="D86" s="28" t="s">
        <v>192</v>
      </c>
      <c r="E86" s="23"/>
      <c r="F86" s="147">
        <f t="shared" si="38"/>
        <v>0</v>
      </c>
      <c r="G86" s="147">
        <f t="shared" si="38"/>
        <v>0</v>
      </c>
      <c r="H86" s="147">
        <f t="shared" si="38"/>
        <v>0</v>
      </c>
      <c r="I86" s="147">
        <f t="shared" si="38"/>
        <v>0</v>
      </c>
      <c r="J86" s="147">
        <f t="shared" si="38"/>
        <v>0</v>
      </c>
      <c r="K86" s="147">
        <f t="shared" si="38"/>
        <v>0</v>
      </c>
      <c r="L86" s="147">
        <f t="shared" si="38"/>
        <v>9824860.41</v>
      </c>
      <c r="M86" s="147">
        <f t="shared" si="38"/>
        <v>0</v>
      </c>
      <c r="N86" s="147">
        <f t="shared" si="38"/>
        <v>10224432.73</v>
      </c>
      <c r="O86" s="147">
        <f t="shared" si="38"/>
        <v>0</v>
      </c>
      <c r="P86" s="43"/>
      <c r="Q86" s="43"/>
      <c r="R86" s="43"/>
      <c r="S86" s="43"/>
      <c r="T86" s="43"/>
      <c r="U86" s="43"/>
      <c r="V86" s="43"/>
      <c r="W86" s="43"/>
      <c r="X86" s="43"/>
      <c r="Y86" s="43"/>
    </row>
    <row r="87" spans="1:25" s="10" customFormat="1" ht="31.5">
      <c r="A87" s="122" t="s">
        <v>139</v>
      </c>
      <c r="B87" s="23" t="s">
        <v>62</v>
      </c>
      <c r="C87" s="23" t="s">
        <v>101</v>
      </c>
      <c r="D87" s="28" t="s">
        <v>192</v>
      </c>
      <c r="E87" s="23" t="s">
        <v>104</v>
      </c>
      <c r="F87" s="147">
        <v>0</v>
      </c>
      <c r="G87" s="147">
        <v>0</v>
      </c>
      <c r="H87" s="147">
        <v>0</v>
      </c>
      <c r="I87" s="147">
        <v>0</v>
      </c>
      <c r="J87" s="147">
        <v>0</v>
      </c>
      <c r="K87" s="147">
        <v>0</v>
      </c>
      <c r="L87" s="147">
        <f>8066244.61+1758615.8</f>
        <v>9824860.41</v>
      </c>
      <c r="M87" s="147">
        <v>0</v>
      </c>
      <c r="N87" s="147">
        <f>8365644.92+1858787.81</f>
        <v>10224432.73</v>
      </c>
      <c r="O87" s="147">
        <v>0</v>
      </c>
      <c r="P87" s="43"/>
      <c r="Q87" s="43"/>
      <c r="R87" s="43"/>
      <c r="S87" s="43"/>
      <c r="T87" s="43"/>
      <c r="U87" s="43"/>
      <c r="V87" s="43"/>
      <c r="W87" s="43"/>
      <c r="X87" s="43"/>
      <c r="Y87" s="43"/>
    </row>
    <row r="88" spans="1:25" s="10" customFormat="1" ht="31.5">
      <c r="A88" s="121" t="s">
        <v>195</v>
      </c>
      <c r="B88" s="23" t="s">
        <v>62</v>
      </c>
      <c r="C88" s="23" t="s">
        <v>101</v>
      </c>
      <c r="D88" s="28" t="s">
        <v>194</v>
      </c>
      <c r="E88" s="23"/>
      <c r="F88" s="146">
        <f aca="true" t="shared" si="39" ref="F88:O89">F89</f>
        <v>0</v>
      </c>
      <c r="G88" s="146">
        <f t="shared" si="39"/>
        <v>0</v>
      </c>
      <c r="H88" s="146">
        <f t="shared" si="39"/>
        <v>0</v>
      </c>
      <c r="I88" s="146">
        <f t="shared" si="39"/>
        <v>0</v>
      </c>
      <c r="J88" s="146">
        <f t="shared" si="39"/>
        <v>0</v>
      </c>
      <c r="K88" s="146">
        <f t="shared" si="39"/>
        <v>0</v>
      </c>
      <c r="L88" s="146">
        <f t="shared" si="39"/>
        <v>1000</v>
      </c>
      <c r="M88" s="146">
        <f t="shared" si="39"/>
        <v>0</v>
      </c>
      <c r="N88" s="146">
        <f t="shared" si="39"/>
        <v>1000</v>
      </c>
      <c r="O88" s="146">
        <f t="shared" si="39"/>
        <v>0</v>
      </c>
      <c r="P88" s="43"/>
      <c r="Q88" s="43"/>
      <c r="R88" s="43"/>
      <c r="S88" s="43"/>
      <c r="T88" s="43"/>
      <c r="U88" s="43"/>
      <c r="V88" s="43"/>
      <c r="W88" s="43"/>
      <c r="X88" s="43"/>
      <c r="Y88" s="43"/>
    </row>
    <row r="89" spans="1:25" s="10" customFormat="1" ht="18.75">
      <c r="A89" s="122" t="s">
        <v>190</v>
      </c>
      <c r="B89" s="23" t="s">
        <v>62</v>
      </c>
      <c r="C89" s="23" t="s">
        <v>101</v>
      </c>
      <c r="D89" s="28" t="s">
        <v>193</v>
      </c>
      <c r="E89" s="23"/>
      <c r="F89" s="146">
        <f t="shared" si="39"/>
        <v>0</v>
      </c>
      <c r="G89" s="146">
        <f t="shared" si="39"/>
        <v>0</v>
      </c>
      <c r="H89" s="146">
        <f t="shared" si="39"/>
        <v>0</v>
      </c>
      <c r="I89" s="146">
        <f t="shared" si="39"/>
        <v>0</v>
      </c>
      <c r="J89" s="146">
        <f t="shared" si="39"/>
        <v>0</v>
      </c>
      <c r="K89" s="146">
        <f t="shared" si="39"/>
        <v>0</v>
      </c>
      <c r="L89" s="146">
        <f t="shared" si="39"/>
        <v>1000</v>
      </c>
      <c r="M89" s="146">
        <f t="shared" si="39"/>
        <v>0</v>
      </c>
      <c r="N89" s="146">
        <f t="shared" si="39"/>
        <v>1000</v>
      </c>
      <c r="O89" s="146">
        <f t="shared" si="39"/>
        <v>0</v>
      </c>
      <c r="P89" s="43"/>
      <c r="Q89" s="43"/>
      <c r="R89" s="43"/>
      <c r="S89" s="43"/>
      <c r="T89" s="43"/>
      <c r="U89" s="43"/>
      <c r="V89" s="43"/>
      <c r="W89" s="43"/>
      <c r="X89" s="43"/>
      <c r="Y89" s="43"/>
    </row>
    <row r="90" spans="1:25" s="10" customFormat="1" ht="31.5">
      <c r="A90" s="122" t="s">
        <v>139</v>
      </c>
      <c r="B90" s="23" t="s">
        <v>62</v>
      </c>
      <c r="C90" s="23" t="s">
        <v>101</v>
      </c>
      <c r="D90" s="28" t="s">
        <v>193</v>
      </c>
      <c r="E90" s="23" t="s">
        <v>104</v>
      </c>
      <c r="F90" s="146">
        <v>0</v>
      </c>
      <c r="G90" s="146">
        <v>0</v>
      </c>
      <c r="H90" s="146">
        <v>0</v>
      </c>
      <c r="I90" s="146">
        <v>0</v>
      </c>
      <c r="J90" s="146">
        <v>0</v>
      </c>
      <c r="K90" s="146">
        <v>0</v>
      </c>
      <c r="L90" s="146">
        <v>1000</v>
      </c>
      <c r="M90" s="146">
        <v>0</v>
      </c>
      <c r="N90" s="146">
        <v>1000</v>
      </c>
      <c r="O90" s="146">
        <v>0</v>
      </c>
      <c r="P90" s="43"/>
      <c r="Q90" s="43"/>
      <c r="R90" s="43"/>
      <c r="S90" s="43"/>
      <c r="T90" s="43"/>
      <c r="U90" s="43"/>
      <c r="V90" s="43"/>
      <c r="W90" s="43"/>
      <c r="X90" s="43"/>
      <c r="Y90" s="43"/>
    </row>
    <row r="91" spans="1:25" s="10" customFormat="1" ht="31.5">
      <c r="A91" s="121" t="s">
        <v>238</v>
      </c>
      <c r="B91" s="23" t="s">
        <v>62</v>
      </c>
      <c r="C91" s="23" t="s">
        <v>101</v>
      </c>
      <c r="D91" s="28" t="s">
        <v>196</v>
      </c>
      <c r="E91" s="23"/>
      <c r="F91" s="146">
        <f aca="true" t="shared" si="40" ref="F91:O93">F92</f>
        <v>0</v>
      </c>
      <c r="G91" s="146">
        <f t="shared" si="40"/>
        <v>0</v>
      </c>
      <c r="H91" s="146">
        <f t="shared" si="40"/>
        <v>0</v>
      </c>
      <c r="I91" s="146">
        <f t="shared" si="40"/>
        <v>0</v>
      </c>
      <c r="J91" s="146">
        <f t="shared" si="40"/>
        <v>0</v>
      </c>
      <c r="K91" s="146">
        <f t="shared" si="40"/>
        <v>0</v>
      </c>
      <c r="L91" s="146">
        <f t="shared" si="40"/>
        <v>6917200</v>
      </c>
      <c r="M91" s="146">
        <f t="shared" si="40"/>
        <v>633000</v>
      </c>
      <c r="N91" s="146">
        <f t="shared" si="40"/>
        <v>6249600</v>
      </c>
      <c r="O91" s="146">
        <f t="shared" si="40"/>
        <v>0</v>
      </c>
      <c r="P91" s="43"/>
      <c r="Q91" s="43"/>
      <c r="R91" s="43"/>
      <c r="S91" s="43"/>
      <c r="T91" s="43"/>
      <c r="U91" s="43"/>
      <c r="V91" s="43"/>
      <c r="W91" s="43"/>
      <c r="X91" s="43"/>
      <c r="Y91" s="43"/>
    </row>
    <row r="92" spans="1:25" s="10" customFormat="1" ht="31.5">
      <c r="A92" s="121" t="s">
        <v>200</v>
      </c>
      <c r="B92" s="23" t="s">
        <v>62</v>
      </c>
      <c r="C92" s="23" t="s">
        <v>101</v>
      </c>
      <c r="D92" s="28" t="s">
        <v>197</v>
      </c>
      <c r="E92" s="23"/>
      <c r="F92" s="146">
        <f aca="true" t="shared" si="41" ref="F92:O92">F93+F95</f>
        <v>0</v>
      </c>
      <c r="G92" s="146">
        <f t="shared" si="41"/>
        <v>0</v>
      </c>
      <c r="H92" s="146">
        <f t="shared" si="41"/>
        <v>0</v>
      </c>
      <c r="I92" s="146">
        <f t="shared" si="41"/>
        <v>0</v>
      </c>
      <c r="J92" s="146">
        <f t="shared" si="41"/>
        <v>0</v>
      </c>
      <c r="K92" s="146">
        <f t="shared" si="41"/>
        <v>0</v>
      </c>
      <c r="L92" s="146">
        <f t="shared" si="41"/>
        <v>6917200</v>
      </c>
      <c r="M92" s="146">
        <f t="shared" si="41"/>
        <v>633000</v>
      </c>
      <c r="N92" s="146">
        <f t="shared" si="41"/>
        <v>6249600</v>
      </c>
      <c r="O92" s="146">
        <f t="shared" si="41"/>
        <v>0</v>
      </c>
      <c r="P92" s="43"/>
      <c r="Q92" s="43"/>
      <c r="R92" s="43"/>
      <c r="S92" s="43"/>
      <c r="T92" s="43"/>
      <c r="U92" s="43"/>
      <c r="V92" s="43"/>
      <c r="W92" s="43"/>
      <c r="X92" s="43"/>
      <c r="Y92" s="43"/>
    </row>
    <row r="93" spans="1:25" s="10" customFormat="1" ht="47.25">
      <c r="A93" s="122" t="s">
        <v>199</v>
      </c>
      <c r="B93" s="51" t="s">
        <v>62</v>
      </c>
      <c r="C93" s="51" t="s">
        <v>101</v>
      </c>
      <c r="D93" s="51" t="s">
        <v>198</v>
      </c>
      <c r="E93" s="51"/>
      <c r="F93" s="146">
        <f t="shared" si="40"/>
        <v>0</v>
      </c>
      <c r="G93" s="146">
        <f t="shared" si="40"/>
        <v>0</v>
      </c>
      <c r="H93" s="146">
        <f t="shared" si="40"/>
        <v>0</v>
      </c>
      <c r="I93" s="146">
        <f t="shared" si="40"/>
        <v>0</v>
      </c>
      <c r="J93" s="146">
        <f t="shared" si="40"/>
        <v>0</v>
      </c>
      <c r="K93" s="146">
        <f t="shared" si="40"/>
        <v>0</v>
      </c>
      <c r="L93" s="146">
        <f t="shared" si="40"/>
        <v>6284200</v>
      </c>
      <c r="M93" s="146">
        <f t="shared" si="40"/>
        <v>0</v>
      </c>
      <c r="N93" s="146">
        <f t="shared" si="40"/>
        <v>6249600</v>
      </c>
      <c r="O93" s="146">
        <f t="shared" si="40"/>
        <v>0</v>
      </c>
      <c r="P93" s="43"/>
      <c r="Q93" s="43"/>
      <c r="R93" s="43"/>
      <c r="S93" s="43"/>
      <c r="T93" s="43"/>
      <c r="U93" s="43"/>
      <c r="V93" s="43"/>
      <c r="W93" s="43"/>
      <c r="X93" s="43"/>
      <c r="Y93" s="43"/>
    </row>
    <row r="94" spans="1:25" s="10" customFormat="1" ht="31.5">
      <c r="A94" s="122" t="s">
        <v>139</v>
      </c>
      <c r="B94" s="51" t="s">
        <v>62</v>
      </c>
      <c r="C94" s="51" t="s">
        <v>101</v>
      </c>
      <c r="D94" s="51" t="s">
        <v>198</v>
      </c>
      <c r="E94" s="28" t="s">
        <v>104</v>
      </c>
      <c r="F94" s="146">
        <v>0</v>
      </c>
      <c r="G94" s="146">
        <v>0</v>
      </c>
      <c r="H94" s="146">
        <v>0</v>
      </c>
      <c r="I94" s="146">
        <v>0</v>
      </c>
      <c r="J94" s="146">
        <v>0</v>
      </c>
      <c r="K94" s="146">
        <v>0</v>
      </c>
      <c r="L94" s="146">
        <v>6284200</v>
      </c>
      <c r="M94" s="146">
        <v>0</v>
      </c>
      <c r="N94" s="146">
        <v>6249600</v>
      </c>
      <c r="O94" s="146">
        <v>0</v>
      </c>
      <c r="P94" s="43"/>
      <c r="Q94" s="43"/>
      <c r="R94" s="43"/>
      <c r="S94" s="43"/>
      <c r="T94" s="43"/>
      <c r="U94" s="43"/>
      <c r="V94" s="43"/>
      <c r="W94" s="43"/>
      <c r="X94" s="43"/>
      <c r="Y94" s="43"/>
    </row>
    <row r="95" spans="1:25" s="10" customFormat="1" ht="31.5">
      <c r="A95" s="122" t="s">
        <v>310</v>
      </c>
      <c r="B95" s="51" t="s">
        <v>62</v>
      </c>
      <c r="C95" s="51" t="s">
        <v>101</v>
      </c>
      <c r="D95" s="51" t="s">
        <v>311</v>
      </c>
      <c r="E95" s="28"/>
      <c r="F95" s="146">
        <f aca="true" t="shared" si="42" ref="F95:O95">F96</f>
        <v>0</v>
      </c>
      <c r="G95" s="146">
        <f t="shared" si="42"/>
        <v>0</v>
      </c>
      <c r="H95" s="146">
        <f t="shared" si="42"/>
        <v>0</v>
      </c>
      <c r="I95" s="146">
        <f t="shared" si="42"/>
        <v>0</v>
      </c>
      <c r="J95" s="146">
        <f t="shared" si="42"/>
        <v>0</v>
      </c>
      <c r="K95" s="146">
        <f t="shared" si="42"/>
        <v>0</v>
      </c>
      <c r="L95" s="146">
        <f t="shared" si="42"/>
        <v>633000</v>
      </c>
      <c r="M95" s="146">
        <f t="shared" si="42"/>
        <v>633000</v>
      </c>
      <c r="N95" s="146">
        <f t="shared" si="42"/>
        <v>0</v>
      </c>
      <c r="O95" s="146">
        <f t="shared" si="42"/>
        <v>0</v>
      </c>
      <c r="P95" s="43"/>
      <c r="Q95" s="43"/>
      <c r="R95" s="43"/>
      <c r="S95" s="43"/>
      <c r="T95" s="43"/>
      <c r="U95" s="43"/>
      <c r="V95" s="43"/>
      <c r="W95" s="43"/>
      <c r="X95" s="43"/>
      <c r="Y95" s="43"/>
    </row>
    <row r="96" spans="1:25" s="10" customFormat="1" ht="31.5">
      <c r="A96" s="122" t="s">
        <v>139</v>
      </c>
      <c r="B96" s="51" t="s">
        <v>62</v>
      </c>
      <c r="C96" s="51" t="s">
        <v>101</v>
      </c>
      <c r="D96" s="51" t="s">
        <v>311</v>
      </c>
      <c r="E96" s="28" t="s">
        <v>104</v>
      </c>
      <c r="F96" s="146"/>
      <c r="G96" s="146"/>
      <c r="H96" s="146"/>
      <c r="I96" s="146"/>
      <c r="J96" s="146"/>
      <c r="K96" s="146"/>
      <c r="L96" s="146">
        <v>633000</v>
      </c>
      <c r="M96" s="146">
        <v>633000</v>
      </c>
      <c r="N96" s="146">
        <v>0</v>
      </c>
      <c r="O96" s="146">
        <v>0</v>
      </c>
      <c r="P96" s="43"/>
      <c r="Q96" s="43"/>
      <c r="R96" s="43"/>
      <c r="S96" s="43"/>
      <c r="T96" s="43"/>
      <c r="U96" s="43"/>
      <c r="V96" s="43"/>
      <c r="W96" s="43"/>
      <c r="X96" s="43"/>
      <c r="Y96" s="43"/>
    </row>
    <row r="97" spans="1:25" s="10" customFormat="1" ht="63">
      <c r="A97" s="121" t="s">
        <v>130</v>
      </c>
      <c r="B97" s="126" t="s">
        <v>62</v>
      </c>
      <c r="C97" s="126" t="s">
        <v>101</v>
      </c>
      <c r="D97" s="126" t="s">
        <v>129</v>
      </c>
      <c r="E97" s="28"/>
      <c r="F97" s="146">
        <f aca="true" t="shared" si="43" ref="F97:O98">F98</f>
        <v>0</v>
      </c>
      <c r="G97" s="146">
        <f t="shared" si="43"/>
        <v>0</v>
      </c>
      <c r="H97" s="146">
        <f t="shared" si="43"/>
        <v>0</v>
      </c>
      <c r="I97" s="146">
        <f t="shared" si="43"/>
        <v>0</v>
      </c>
      <c r="J97" s="146">
        <f t="shared" si="43"/>
        <v>0</v>
      </c>
      <c r="K97" s="146">
        <f t="shared" si="43"/>
        <v>0</v>
      </c>
      <c r="L97" s="146">
        <f t="shared" si="43"/>
        <v>1603100</v>
      </c>
      <c r="M97" s="146">
        <f t="shared" si="43"/>
        <v>0</v>
      </c>
      <c r="N97" s="146">
        <f t="shared" si="43"/>
        <v>1751300</v>
      </c>
      <c r="O97" s="146">
        <f t="shared" si="43"/>
        <v>0</v>
      </c>
      <c r="P97" s="43"/>
      <c r="Q97" s="43"/>
      <c r="R97" s="43"/>
      <c r="S97" s="43"/>
      <c r="T97" s="43"/>
      <c r="U97" s="43"/>
      <c r="V97" s="43"/>
      <c r="W97" s="43"/>
      <c r="X97" s="43"/>
      <c r="Y97" s="43"/>
    </row>
    <row r="98" spans="1:25" s="10" customFormat="1" ht="31.5">
      <c r="A98" s="121" t="s">
        <v>204</v>
      </c>
      <c r="B98" s="51" t="s">
        <v>62</v>
      </c>
      <c r="C98" s="51" t="s">
        <v>101</v>
      </c>
      <c r="D98" s="51" t="s">
        <v>202</v>
      </c>
      <c r="E98" s="28"/>
      <c r="F98" s="146">
        <f t="shared" si="43"/>
        <v>0</v>
      </c>
      <c r="G98" s="146">
        <f t="shared" si="43"/>
        <v>0</v>
      </c>
      <c r="H98" s="146">
        <f t="shared" si="43"/>
        <v>0</v>
      </c>
      <c r="I98" s="146">
        <f t="shared" si="43"/>
        <v>0</v>
      </c>
      <c r="J98" s="146">
        <f t="shared" si="43"/>
        <v>0</v>
      </c>
      <c r="K98" s="146">
        <f t="shared" si="43"/>
        <v>0</v>
      </c>
      <c r="L98" s="146">
        <f t="shared" si="43"/>
        <v>1603100</v>
      </c>
      <c r="M98" s="146">
        <f>M99</f>
        <v>0</v>
      </c>
      <c r="N98" s="146">
        <f>N99</f>
        <v>1751300</v>
      </c>
      <c r="O98" s="146">
        <f>O99</f>
        <v>0</v>
      </c>
      <c r="P98" s="43"/>
      <c r="Q98" s="43"/>
      <c r="R98" s="43"/>
      <c r="S98" s="43"/>
      <c r="T98" s="43"/>
      <c r="U98" s="43"/>
      <c r="V98" s="43"/>
      <c r="W98" s="43"/>
      <c r="X98" s="43"/>
      <c r="Y98" s="43"/>
    </row>
    <row r="99" spans="1:25" s="10" customFormat="1" ht="18.75">
      <c r="A99" s="122" t="s">
        <v>190</v>
      </c>
      <c r="B99" s="51" t="s">
        <v>62</v>
      </c>
      <c r="C99" s="51" t="s">
        <v>101</v>
      </c>
      <c r="D99" s="51" t="s">
        <v>203</v>
      </c>
      <c r="E99" s="51"/>
      <c r="F99" s="146">
        <f aca="true" t="shared" si="44" ref="F99:O99">F100+F101</f>
        <v>0</v>
      </c>
      <c r="G99" s="146">
        <f t="shared" si="44"/>
        <v>0</v>
      </c>
      <c r="H99" s="146">
        <f t="shared" si="44"/>
        <v>0</v>
      </c>
      <c r="I99" s="146">
        <f t="shared" si="44"/>
        <v>0</v>
      </c>
      <c r="J99" s="146">
        <f t="shared" si="44"/>
        <v>0</v>
      </c>
      <c r="K99" s="146">
        <f t="shared" si="44"/>
        <v>0</v>
      </c>
      <c r="L99" s="146">
        <f t="shared" si="44"/>
        <v>1603100</v>
      </c>
      <c r="M99" s="146">
        <f t="shared" si="44"/>
        <v>0</v>
      </c>
      <c r="N99" s="146">
        <f t="shared" si="44"/>
        <v>1751300</v>
      </c>
      <c r="O99" s="146">
        <f t="shared" si="44"/>
        <v>0</v>
      </c>
      <c r="P99" s="43"/>
      <c r="Q99" s="43"/>
      <c r="R99" s="43"/>
      <c r="S99" s="43"/>
      <c r="T99" s="43"/>
      <c r="U99" s="43"/>
      <c r="V99" s="43"/>
      <c r="W99" s="43"/>
      <c r="X99" s="43"/>
      <c r="Y99" s="43"/>
    </row>
    <row r="100" spans="1:25" s="10" customFormat="1" ht="48" customHeight="1">
      <c r="A100" s="120" t="s">
        <v>106</v>
      </c>
      <c r="B100" s="51" t="s">
        <v>62</v>
      </c>
      <c r="C100" s="51" t="s">
        <v>101</v>
      </c>
      <c r="D100" s="51" t="s">
        <v>203</v>
      </c>
      <c r="E100" s="28" t="s">
        <v>102</v>
      </c>
      <c r="F100" s="146">
        <v>0</v>
      </c>
      <c r="G100" s="146">
        <v>0</v>
      </c>
      <c r="H100" s="146">
        <v>0</v>
      </c>
      <c r="I100" s="146">
        <v>0</v>
      </c>
      <c r="J100" s="146">
        <v>0</v>
      </c>
      <c r="K100" s="146">
        <v>0</v>
      </c>
      <c r="L100" s="146">
        <v>63600</v>
      </c>
      <c r="M100" s="146">
        <v>0</v>
      </c>
      <c r="N100" s="146">
        <v>67420</v>
      </c>
      <c r="O100" s="146">
        <v>0</v>
      </c>
      <c r="P100" s="43"/>
      <c r="Q100" s="43"/>
      <c r="R100" s="43"/>
      <c r="S100" s="43"/>
      <c r="T100" s="43"/>
      <c r="U100" s="43"/>
      <c r="V100" s="43"/>
      <c r="W100" s="43"/>
      <c r="X100" s="43"/>
      <c r="Y100" s="43"/>
    </row>
    <row r="101" spans="1:25" s="10" customFormat="1" ht="31.5">
      <c r="A101" s="122" t="s">
        <v>139</v>
      </c>
      <c r="B101" s="51" t="s">
        <v>62</v>
      </c>
      <c r="C101" s="51" t="s">
        <v>101</v>
      </c>
      <c r="D101" s="51" t="s">
        <v>203</v>
      </c>
      <c r="E101" s="28" t="s">
        <v>104</v>
      </c>
      <c r="F101" s="146">
        <v>0</v>
      </c>
      <c r="G101" s="146">
        <v>0</v>
      </c>
      <c r="H101" s="146">
        <v>0</v>
      </c>
      <c r="I101" s="146">
        <v>0</v>
      </c>
      <c r="J101" s="146">
        <v>0</v>
      </c>
      <c r="K101" s="146">
        <v>0</v>
      </c>
      <c r="L101" s="146">
        <v>1539500</v>
      </c>
      <c r="M101" s="146">
        <v>0</v>
      </c>
      <c r="N101" s="146">
        <v>1683880</v>
      </c>
      <c r="O101" s="146">
        <v>0</v>
      </c>
      <c r="P101" s="43"/>
      <c r="Q101" s="43"/>
      <c r="R101" s="43"/>
      <c r="S101" s="43"/>
      <c r="T101" s="43"/>
      <c r="U101" s="43"/>
      <c r="V101" s="43"/>
      <c r="W101" s="43"/>
      <c r="X101" s="43"/>
      <c r="Y101" s="43"/>
    </row>
    <row r="102" spans="1:25" s="10" customFormat="1" ht="31.5">
      <c r="A102" s="121" t="s">
        <v>145</v>
      </c>
      <c r="B102" s="51" t="s">
        <v>62</v>
      </c>
      <c r="C102" s="51" t="s">
        <v>101</v>
      </c>
      <c r="D102" s="51" t="s">
        <v>205</v>
      </c>
      <c r="E102" s="28"/>
      <c r="F102" s="146">
        <f aca="true" t="shared" si="45" ref="F102:O102">F103+F107</f>
        <v>176600</v>
      </c>
      <c r="G102" s="146">
        <f t="shared" si="45"/>
        <v>176600</v>
      </c>
      <c r="H102" s="146">
        <f t="shared" si="45"/>
        <v>176600</v>
      </c>
      <c r="I102" s="146">
        <f t="shared" si="45"/>
        <v>176600</v>
      </c>
      <c r="J102" s="146">
        <f t="shared" si="45"/>
        <v>176600</v>
      </c>
      <c r="K102" s="146">
        <f t="shared" si="45"/>
        <v>176600</v>
      </c>
      <c r="L102" s="146">
        <f t="shared" si="45"/>
        <v>2218400</v>
      </c>
      <c r="M102" s="146">
        <f t="shared" si="45"/>
        <v>182200</v>
      </c>
      <c r="N102" s="146">
        <f t="shared" si="45"/>
        <v>2218400</v>
      </c>
      <c r="O102" s="146">
        <f t="shared" si="45"/>
        <v>182200</v>
      </c>
      <c r="P102" s="43"/>
      <c r="Q102" s="43"/>
      <c r="R102" s="43"/>
      <c r="S102" s="43"/>
      <c r="T102" s="43"/>
      <c r="U102" s="43"/>
      <c r="V102" s="43"/>
      <c r="W102" s="43"/>
      <c r="X102" s="43"/>
      <c r="Y102" s="43"/>
    </row>
    <row r="103" spans="1:25" s="10" customFormat="1" ht="31.5">
      <c r="A103" s="121" t="s">
        <v>208</v>
      </c>
      <c r="B103" s="51" t="s">
        <v>62</v>
      </c>
      <c r="C103" s="51" t="s">
        <v>101</v>
      </c>
      <c r="D103" s="51" t="s">
        <v>206</v>
      </c>
      <c r="E103" s="28"/>
      <c r="F103" s="146">
        <f aca="true" t="shared" si="46" ref="F103:O103">F104</f>
        <v>0</v>
      </c>
      <c r="G103" s="146">
        <f t="shared" si="46"/>
        <v>0</v>
      </c>
      <c r="H103" s="146">
        <f t="shared" si="46"/>
        <v>0</v>
      </c>
      <c r="I103" s="146">
        <f t="shared" si="46"/>
        <v>0</v>
      </c>
      <c r="J103" s="146">
        <f t="shared" si="46"/>
        <v>0</v>
      </c>
      <c r="K103" s="146">
        <f t="shared" si="46"/>
        <v>0</v>
      </c>
      <c r="L103" s="146">
        <f t="shared" si="46"/>
        <v>1599200</v>
      </c>
      <c r="M103" s="146">
        <f t="shared" si="46"/>
        <v>0</v>
      </c>
      <c r="N103" s="146">
        <f t="shared" si="46"/>
        <v>1599200</v>
      </c>
      <c r="O103" s="146">
        <f t="shared" si="46"/>
        <v>0</v>
      </c>
      <c r="P103" s="43"/>
      <c r="Q103" s="43"/>
      <c r="R103" s="43"/>
      <c r="S103" s="43"/>
      <c r="T103" s="43"/>
      <c r="U103" s="43"/>
      <c r="V103" s="43"/>
      <c r="W103" s="43"/>
      <c r="X103" s="43"/>
      <c r="Y103" s="43"/>
    </row>
    <row r="104" spans="1:25" s="10" customFormat="1" ht="18.75">
      <c r="A104" s="122" t="s">
        <v>190</v>
      </c>
      <c r="B104" s="51" t="s">
        <v>62</v>
      </c>
      <c r="C104" s="51" t="s">
        <v>101</v>
      </c>
      <c r="D104" s="51" t="s">
        <v>207</v>
      </c>
      <c r="E104" s="28"/>
      <c r="F104" s="146">
        <f aca="true" t="shared" si="47" ref="F104:O104">F105+F106</f>
        <v>0</v>
      </c>
      <c r="G104" s="146">
        <f t="shared" si="47"/>
        <v>0</v>
      </c>
      <c r="H104" s="146">
        <f t="shared" si="47"/>
        <v>0</v>
      </c>
      <c r="I104" s="146">
        <f t="shared" si="47"/>
        <v>0</v>
      </c>
      <c r="J104" s="146">
        <f t="shared" si="47"/>
        <v>0</v>
      </c>
      <c r="K104" s="146">
        <f t="shared" si="47"/>
        <v>0</v>
      </c>
      <c r="L104" s="146">
        <f t="shared" si="47"/>
        <v>1599200</v>
      </c>
      <c r="M104" s="146">
        <f t="shared" si="47"/>
        <v>0</v>
      </c>
      <c r="N104" s="146">
        <f t="shared" si="47"/>
        <v>1599200</v>
      </c>
      <c r="O104" s="146">
        <f t="shared" si="47"/>
        <v>0</v>
      </c>
      <c r="P104" s="43"/>
      <c r="Q104" s="43"/>
      <c r="R104" s="43"/>
      <c r="S104" s="43"/>
      <c r="T104" s="43"/>
      <c r="U104" s="43"/>
      <c r="V104" s="43"/>
      <c r="W104" s="43"/>
      <c r="X104" s="43"/>
      <c r="Y104" s="43"/>
    </row>
    <row r="105" spans="1:25" s="10" customFormat="1" ht="48" customHeight="1">
      <c r="A105" s="120" t="s">
        <v>106</v>
      </c>
      <c r="B105" s="51" t="s">
        <v>62</v>
      </c>
      <c r="C105" s="51" t="s">
        <v>101</v>
      </c>
      <c r="D105" s="51" t="s">
        <v>207</v>
      </c>
      <c r="E105" s="28" t="s">
        <v>102</v>
      </c>
      <c r="F105" s="146">
        <v>0</v>
      </c>
      <c r="G105" s="146">
        <v>0</v>
      </c>
      <c r="H105" s="146">
        <v>0</v>
      </c>
      <c r="I105" s="146">
        <v>0</v>
      </c>
      <c r="J105" s="146">
        <v>0</v>
      </c>
      <c r="K105" s="146">
        <v>0</v>
      </c>
      <c r="L105" s="146">
        <v>340600</v>
      </c>
      <c r="M105" s="146">
        <v>0</v>
      </c>
      <c r="N105" s="146">
        <v>340600</v>
      </c>
      <c r="O105" s="146">
        <v>0</v>
      </c>
      <c r="P105" s="43"/>
      <c r="Q105" s="43"/>
      <c r="R105" s="43"/>
      <c r="S105" s="43"/>
      <c r="T105" s="43"/>
      <c r="U105" s="43"/>
      <c r="V105" s="43"/>
      <c r="W105" s="43"/>
      <c r="X105" s="43"/>
      <c r="Y105" s="43"/>
    </row>
    <row r="106" spans="1:25" s="10" customFormat="1" ht="31.5">
      <c r="A106" s="122" t="s">
        <v>139</v>
      </c>
      <c r="B106" s="51" t="s">
        <v>62</v>
      </c>
      <c r="C106" s="51" t="s">
        <v>101</v>
      </c>
      <c r="D106" s="51" t="s">
        <v>207</v>
      </c>
      <c r="E106" s="28" t="s">
        <v>104</v>
      </c>
      <c r="F106" s="146">
        <v>0</v>
      </c>
      <c r="G106" s="146">
        <v>0</v>
      </c>
      <c r="H106" s="146">
        <v>0</v>
      </c>
      <c r="I106" s="146">
        <v>0</v>
      </c>
      <c r="J106" s="146">
        <v>0</v>
      </c>
      <c r="K106" s="146">
        <v>0</v>
      </c>
      <c r="L106" s="146">
        <v>1258600</v>
      </c>
      <c r="M106" s="146">
        <v>0</v>
      </c>
      <c r="N106" s="146">
        <v>1258600</v>
      </c>
      <c r="O106" s="146">
        <v>0</v>
      </c>
      <c r="P106" s="43"/>
      <c r="Q106" s="43"/>
      <c r="R106" s="43"/>
      <c r="S106" s="43"/>
      <c r="T106" s="43"/>
      <c r="U106" s="43"/>
      <c r="V106" s="43"/>
      <c r="W106" s="43"/>
      <c r="X106" s="43"/>
      <c r="Y106" s="43"/>
    </row>
    <row r="107" spans="1:25" s="11" customFormat="1" ht="47.25" customHeight="1">
      <c r="A107" s="121" t="s">
        <v>320</v>
      </c>
      <c r="B107" s="51" t="s">
        <v>62</v>
      </c>
      <c r="C107" s="51" t="s">
        <v>101</v>
      </c>
      <c r="D107" s="51" t="s">
        <v>144</v>
      </c>
      <c r="E107" s="28"/>
      <c r="F107" s="146">
        <f aca="true" t="shared" si="48" ref="F107:K107">F112+F110</f>
        <v>176600</v>
      </c>
      <c r="G107" s="146">
        <f t="shared" si="48"/>
        <v>176600</v>
      </c>
      <c r="H107" s="146">
        <f t="shared" si="48"/>
        <v>176600</v>
      </c>
      <c r="I107" s="146">
        <f t="shared" si="48"/>
        <v>176600</v>
      </c>
      <c r="J107" s="146">
        <f t="shared" si="48"/>
        <v>176600</v>
      </c>
      <c r="K107" s="146">
        <f t="shared" si="48"/>
        <v>176600</v>
      </c>
      <c r="L107" s="146">
        <f>L108+L112+L110</f>
        <v>619200</v>
      </c>
      <c r="M107" s="146">
        <f>M108+M112+M110</f>
        <v>182200</v>
      </c>
      <c r="N107" s="146">
        <f>N108+N112+N110</f>
        <v>619200</v>
      </c>
      <c r="O107" s="146">
        <f>O108+O112+O110</f>
        <v>182200</v>
      </c>
      <c r="P107" s="18"/>
      <c r="Q107" s="18"/>
      <c r="R107" s="18"/>
      <c r="S107" s="18"/>
      <c r="T107" s="18"/>
      <c r="U107" s="18"/>
      <c r="V107" s="18"/>
      <c r="W107" s="18"/>
      <c r="X107" s="18"/>
      <c r="Y107" s="18"/>
    </row>
    <row r="108" spans="1:25" s="11" customFormat="1" ht="30" customHeight="1">
      <c r="A108" s="122" t="s">
        <v>190</v>
      </c>
      <c r="B108" s="51" t="s">
        <v>62</v>
      </c>
      <c r="C108" s="51" t="s">
        <v>101</v>
      </c>
      <c r="D108" s="51" t="s">
        <v>326</v>
      </c>
      <c r="E108" s="28"/>
      <c r="F108" s="146"/>
      <c r="G108" s="146"/>
      <c r="H108" s="146"/>
      <c r="I108" s="146"/>
      <c r="J108" s="146"/>
      <c r="K108" s="146"/>
      <c r="L108" s="146">
        <f>L109</f>
        <v>437000</v>
      </c>
      <c r="M108" s="146">
        <f>M109</f>
        <v>0</v>
      </c>
      <c r="N108" s="146">
        <f>N109</f>
        <v>437000</v>
      </c>
      <c r="O108" s="146">
        <f>O109</f>
        <v>0</v>
      </c>
      <c r="P108" s="18"/>
      <c r="Q108" s="18"/>
      <c r="R108" s="18"/>
      <c r="S108" s="18"/>
      <c r="T108" s="18"/>
      <c r="U108" s="18"/>
      <c r="V108" s="18"/>
      <c r="W108" s="18"/>
      <c r="X108" s="18"/>
      <c r="Y108" s="18"/>
    </row>
    <row r="109" spans="1:25" s="11" customFormat="1" ht="39.75" customHeight="1">
      <c r="A109" s="122" t="s">
        <v>139</v>
      </c>
      <c r="B109" s="51" t="s">
        <v>62</v>
      </c>
      <c r="C109" s="51" t="s">
        <v>101</v>
      </c>
      <c r="D109" s="51" t="s">
        <v>326</v>
      </c>
      <c r="E109" s="28" t="s">
        <v>104</v>
      </c>
      <c r="F109" s="146"/>
      <c r="G109" s="146"/>
      <c r="H109" s="146"/>
      <c r="I109" s="146"/>
      <c r="J109" s="146"/>
      <c r="K109" s="146"/>
      <c r="L109" s="146">
        <v>437000</v>
      </c>
      <c r="M109" s="146">
        <v>0</v>
      </c>
      <c r="N109" s="146">
        <v>437000</v>
      </c>
      <c r="O109" s="146">
        <v>0</v>
      </c>
      <c r="P109" s="18"/>
      <c r="Q109" s="18"/>
      <c r="R109" s="18"/>
      <c r="S109" s="18"/>
      <c r="T109" s="18"/>
      <c r="U109" s="18"/>
      <c r="V109" s="18"/>
      <c r="W109" s="18"/>
      <c r="X109" s="18"/>
      <c r="Y109" s="18"/>
    </row>
    <row r="110" spans="1:25" s="11" customFormat="1" ht="75.75" customHeight="1">
      <c r="A110" s="122" t="s">
        <v>213</v>
      </c>
      <c r="B110" s="51" t="s">
        <v>62</v>
      </c>
      <c r="C110" s="51" t="s">
        <v>101</v>
      </c>
      <c r="D110" s="51" t="s">
        <v>212</v>
      </c>
      <c r="E110" s="28"/>
      <c r="F110" s="146">
        <f aca="true" t="shared" si="49" ref="F110:O110">F111</f>
        <v>6000</v>
      </c>
      <c r="G110" s="146">
        <f t="shared" si="49"/>
        <v>6000</v>
      </c>
      <c r="H110" s="146">
        <f t="shared" si="49"/>
        <v>6000</v>
      </c>
      <c r="I110" s="146">
        <f t="shared" si="49"/>
        <v>6000</v>
      </c>
      <c r="J110" s="146">
        <f t="shared" si="49"/>
        <v>6000</v>
      </c>
      <c r="K110" s="146">
        <f t="shared" si="49"/>
        <v>6000</v>
      </c>
      <c r="L110" s="146">
        <f t="shared" si="49"/>
        <v>6000</v>
      </c>
      <c r="M110" s="146">
        <f t="shared" si="49"/>
        <v>6000</v>
      </c>
      <c r="N110" s="146">
        <f t="shared" si="49"/>
        <v>6000</v>
      </c>
      <c r="O110" s="146">
        <f t="shared" si="49"/>
        <v>6000</v>
      </c>
      <c r="P110" s="18"/>
      <c r="Q110" s="18"/>
      <c r="R110" s="18"/>
      <c r="S110" s="18"/>
      <c r="T110" s="18"/>
      <c r="U110" s="18"/>
      <c r="V110" s="18"/>
      <c r="W110" s="18"/>
      <c r="X110" s="18"/>
      <c r="Y110" s="18"/>
    </row>
    <row r="111" spans="1:25" s="11" customFormat="1" ht="44.25" customHeight="1">
      <c r="A111" s="122" t="s">
        <v>139</v>
      </c>
      <c r="B111" s="51" t="s">
        <v>62</v>
      </c>
      <c r="C111" s="51" t="s">
        <v>101</v>
      </c>
      <c r="D111" s="51" t="s">
        <v>212</v>
      </c>
      <c r="E111" s="28" t="s">
        <v>104</v>
      </c>
      <c r="F111" s="146">
        <v>6000</v>
      </c>
      <c r="G111" s="146">
        <v>6000</v>
      </c>
      <c r="H111" s="146">
        <v>6000</v>
      </c>
      <c r="I111" s="146">
        <v>6000</v>
      </c>
      <c r="J111" s="146">
        <v>6000</v>
      </c>
      <c r="K111" s="146">
        <v>6000</v>
      </c>
      <c r="L111" s="146">
        <v>6000</v>
      </c>
      <c r="M111" s="146">
        <v>6000</v>
      </c>
      <c r="N111" s="146">
        <v>6000</v>
      </c>
      <c r="O111" s="146">
        <v>6000</v>
      </c>
      <c r="P111" s="18"/>
      <c r="Q111" s="18"/>
      <c r="R111" s="18"/>
      <c r="S111" s="18"/>
      <c r="T111" s="18"/>
      <c r="U111" s="18"/>
      <c r="V111" s="18"/>
      <c r="W111" s="18"/>
      <c r="X111" s="18"/>
      <c r="Y111" s="18"/>
    </row>
    <row r="112" spans="1:25" s="11" customFormat="1" ht="31.5">
      <c r="A112" s="122" t="s">
        <v>210</v>
      </c>
      <c r="B112" s="51" t="s">
        <v>62</v>
      </c>
      <c r="C112" s="51" t="s">
        <v>101</v>
      </c>
      <c r="D112" s="51" t="s">
        <v>209</v>
      </c>
      <c r="E112" s="28"/>
      <c r="F112" s="146">
        <f aca="true" t="shared" si="50" ref="F112:O112">F113</f>
        <v>170600</v>
      </c>
      <c r="G112" s="146">
        <f t="shared" si="50"/>
        <v>170600</v>
      </c>
      <c r="H112" s="146">
        <f t="shared" si="50"/>
        <v>170600</v>
      </c>
      <c r="I112" s="146">
        <f t="shared" si="50"/>
        <v>170600</v>
      </c>
      <c r="J112" s="146">
        <f t="shared" si="50"/>
        <v>170600</v>
      </c>
      <c r="K112" s="146">
        <f t="shared" si="50"/>
        <v>170600</v>
      </c>
      <c r="L112" s="146">
        <f t="shared" si="50"/>
        <v>176200</v>
      </c>
      <c r="M112" s="146">
        <f t="shared" si="50"/>
        <v>176200</v>
      </c>
      <c r="N112" s="146">
        <f t="shared" si="50"/>
        <v>176200</v>
      </c>
      <c r="O112" s="146">
        <f t="shared" si="50"/>
        <v>176200</v>
      </c>
      <c r="P112" s="18"/>
      <c r="Q112" s="18"/>
      <c r="R112" s="18"/>
      <c r="S112" s="18"/>
      <c r="T112" s="18"/>
      <c r="U112" s="18"/>
      <c r="V112" s="18"/>
      <c r="W112" s="18"/>
      <c r="X112" s="18"/>
      <c r="Y112" s="18"/>
    </row>
    <row r="113" spans="1:25" s="11" customFormat="1" ht="48" customHeight="1">
      <c r="A113" s="120" t="s">
        <v>106</v>
      </c>
      <c r="B113" s="51" t="s">
        <v>62</v>
      </c>
      <c r="C113" s="51" t="s">
        <v>101</v>
      </c>
      <c r="D113" s="28" t="s">
        <v>209</v>
      </c>
      <c r="E113" s="28" t="s">
        <v>102</v>
      </c>
      <c r="F113" s="146">
        <v>170600</v>
      </c>
      <c r="G113" s="146">
        <v>170600</v>
      </c>
      <c r="H113" s="146">
        <v>170600</v>
      </c>
      <c r="I113" s="146">
        <v>170600</v>
      </c>
      <c r="J113" s="146">
        <v>170600</v>
      </c>
      <c r="K113" s="146">
        <v>170600</v>
      </c>
      <c r="L113" s="146">
        <f>176500-300</f>
        <v>176200</v>
      </c>
      <c r="M113" s="146">
        <f>176500-300</f>
        <v>176200</v>
      </c>
      <c r="N113" s="146">
        <f>176500-300</f>
        <v>176200</v>
      </c>
      <c r="O113" s="146">
        <f>176500-300</f>
        <v>176200</v>
      </c>
      <c r="P113" s="18"/>
      <c r="Q113" s="18"/>
      <c r="R113" s="18"/>
      <c r="S113" s="18"/>
      <c r="T113" s="18"/>
      <c r="U113" s="18"/>
      <c r="V113" s="18"/>
      <c r="W113" s="18"/>
      <c r="X113" s="18"/>
      <c r="Y113" s="18"/>
    </row>
    <row r="114" spans="1:25" s="12" customFormat="1" ht="18.75">
      <c r="A114" s="116" t="s">
        <v>70</v>
      </c>
      <c r="B114" s="127" t="s">
        <v>63</v>
      </c>
      <c r="C114" s="127"/>
      <c r="D114" s="128"/>
      <c r="E114" s="106"/>
      <c r="F114" s="145">
        <f aca="true" t="shared" si="51" ref="F114:O117">F115</f>
        <v>281900</v>
      </c>
      <c r="G114" s="145">
        <f t="shared" si="51"/>
        <v>281900</v>
      </c>
      <c r="H114" s="145">
        <f t="shared" si="51"/>
        <v>281900</v>
      </c>
      <c r="I114" s="145">
        <f t="shared" si="51"/>
        <v>281900</v>
      </c>
      <c r="J114" s="145">
        <f t="shared" si="51"/>
        <v>281900</v>
      </c>
      <c r="K114" s="145">
        <f t="shared" si="51"/>
        <v>281900</v>
      </c>
      <c r="L114" s="145">
        <f t="shared" si="51"/>
        <v>282500</v>
      </c>
      <c r="M114" s="145">
        <f t="shared" si="51"/>
        <v>282500</v>
      </c>
      <c r="N114" s="145">
        <f t="shared" si="51"/>
        <v>282500</v>
      </c>
      <c r="O114" s="145">
        <f t="shared" si="51"/>
        <v>282500</v>
      </c>
      <c r="P114" s="25"/>
      <c r="Q114" s="25"/>
      <c r="R114" s="25"/>
      <c r="S114" s="25"/>
      <c r="T114" s="25"/>
      <c r="U114" s="25"/>
      <c r="V114" s="25"/>
      <c r="W114" s="25"/>
      <c r="X114" s="25"/>
      <c r="Y114" s="25"/>
    </row>
    <row r="115" spans="1:25" s="12" customFormat="1" ht="18.75">
      <c r="A115" s="121" t="s">
        <v>218</v>
      </c>
      <c r="B115" s="52" t="s">
        <v>63</v>
      </c>
      <c r="C115" s="52" t="s">
        <v>64</v>
      </c>
      <c r="D115" s="52"/>
      <c r="E115" s="52"/>
      <c r="F115" s="147">
        <f t="shared" si="51"/>
        <v>281900</v>
      </c>
      <c r="G115" s="147">
        <f t="shared" si="51"/>
        <v>281900</v>
      </c>
      <c r="H115" s="147">
        <f t="shared" si="51"/>
        <v>281900</v>
      </c>
      <c r="I115" s="147">
        <f t="shared" si="51"/>
        <v>281900</v>
      </c>
      <c r="J115" s="147">
        <f t="shared" si="51"/>
        <v>281900</v>
      </c>
      <c r="K115" s="147">
        <f t="shared" si="51"/>
        <v>281900</v>
      </c>
      <c r="L115" s="147">
        <f t="shared" si="51"/>
        <v>282500</v>
      </c>
      <c r="M115" s="147">
        <f t="shared" si="51"/>
        <v>282500</v>
      </c>
      <c r="N115" s="147">
        <f t="shared" si="51"/>
        <v>282500</v>
      </c>
      <c r="O115" s="147">
        <f t="shared" si="51"/>
        <v>282500</v>
      </c>
      <c r="P115" s="25"/>
      <c r="Q115" s="25"/>
      <c r="R115" s="25"/>
      <c r="S115" s="25"/>
      <c r="T115" s="25"/>
      <c r="U115" s="25"/>
      <c r="V115" s="25"/>
      <c r="W115" s="25"/>
      <c r="X115" s="25"/>
      <c r="Y115" s="25"/>
    </row>
    <row r="116" spans="1:25" s="12" customFormat="1" ht="31.5">
      <c r="A116" s="121" t="s">
        <v>145</v>
      </c>
      <c r="B116" s="28" t="s">
        <v>63</v>
      </c>
      <c r="C116" s="28" t="s">
        <v>64</v>
      </c>
      <c r="D116" s="26" t="s">
        <v>146</v>
      </c>
      <c r="E116" s="28"/>
      <c r="F116" s="147">
        <f t="shared" si="51"/>
        <v>281900</v>
      </c>
      <c r="G116" s="147">
        <f t="shared" si="51"/>
        <v>281900</v>
      </c>
      <c r="H116" s="147">
        <f t="shared" si="51"/>
        <v>281900</v>
      </c>
      <c r="I116" s="147">
        <f t="shared" si="51"/>
        <v>281900</v>
      </c>
      <c r="J116" s="147">
        <f t="shared" si="51"/>
        <v>281900</v>
      </c>
      <c r="K116" s="147">
        <f t="shared" si="51"/>
        <v>281900</v>
      </c>
      <c r="L116" s="147">
        <f t="shared" si="51"/>
        <v>282500</v>
      </c>
      <c r="M116" s="147">
        <f t="shared" si="51"/>
        <v>282500</v>
      </c>
      <c r="N116" s="147">
        <f t="shared" si="51"/>
        <v>282500</v>
      </c>
      <c r="O116" s="147">
        <f t="shared" si="51"/>
        <v>282500</v>
      </c>
      <c r="P116" s="25"/>
      <c r="Q116" s="25"/>
      <c r="R116" s="25"/>
      <c r="S116" s="25"/>
      <c r="T116" s="25"/>
      <c r="U116" s="25"/>
      <c r="V116" s="25"/>
      <c r="W116" s="25"/>
      <c r="X116" s="25"/>
      <c r="Y116" s="25"/>
    </row>
    <row r="117" spans="1:25" s="12" customFormat="1" ht="31.5">
      <c r="A117" s="121" t="s">
        <v>320</v>
      </c>
      <c r="B117" s="52" t="s">
        <v>63</v>
      </c>
      <c r="C117" s="52" t="s">
        <v>64</v>
      </c>
      <c r="D117" s="52" t="s">
        <v>144</v>
      </c>
      <c r="E117" s="52"/>
      <c r="F117" s="147">
        <f t="shared" si="51"/>
        <v>281900</v>
      </c>
      <c r="G117" s="147">
        <f t="shared" si="51"/>
        <v>281900</v>
      </c>
      <c r="H117" s="147">
        <f t="shared" si="51"/>
        <v>281900</v>
      </c>
      <c r="I117" s="147">
        <f t="shared" si="51"/>
        <v>281900</v>
      </c>
      <c r="J117" s="147">
        <f t="shared" si="51"/>
        <v>281900</v>
      </c>
      <c r="K117" s="147">
        <f t="shared" si="51"/>
        <v>281900</v>
      </c>
      <c r="L117" s="147">
        <f t="shared" si="51"/>
        <v>282500</v>
      </c>
      <c r="M117" s="147">
        <f t="shared" si="51"/>
        <v>282500</v>
      </c>
      <c r="N117" s="147">
        <f t="shared" si="51"/>
        <v>282500</v>
      </c>
      <c r="O117" s="147">
        <f t="shared" si="51"/>
        <v>282500</v>
      </c>
      <c r="P117" s="25"/>
      <c r="Q117" s="25"/>
      <c r="R117" s="25"/>
      <c r="S117" s="25"/>
      <c r="T117" s="25"/>
      <c r="U117" s="25"/>
      <c r="V117" s="25"/>
      <c r="W117" s="25"/>
      <c r="X117" s="25"/>
      <c r="Y117" s="25"/>
    </row>
    <row r="118" spans="1:25" s="12" customFormat="1" ht="31.5">
      <c r="A118" s="122" t="s">
        <v>217</v>
      </c>
      <c r="B118" s="52" t="s">
        <v>63</v>
      </c>
      <c r="C118" s="52" t="s">
        <v>64</v>
      </c>
      <c r="D118" s="52" t="s">
        <v>214</v>
      </c>
      <c r="E118" s="52"/>
      <c r="F118" s="147">
        <f aca="true" t="shared" si="52" ref="F118:O118">F119+F120</f>
        <v>281900</v>
      </c>
      <c r="G118" s="147">
        <f t="shared" si="52"/>
        <v>281900</v>
      </c>
      <c r="H118" s="147">
        <f t="shared" si="52"/>
        <v>281900</v>
      </c>
      <c r="I118" s="147">
        <f t="shared" si="52"/>
        <v>281900</v>
      </c>
      <c r="J118" s="147">
        <f t="shared" si="52"/>
        <v>281900</v>
      </c>
      <c r="K118" s="147">
        <f t="shared" si="52"/>
        <v>281900</v>
      </c>
      <c r="L118" s="147">
        <f t="shared" si="52"/>
        <v>282500</v>
      </c>
      <c r="M118" s="147">
        <f t="shared" si="52"/>
        <v>282500</v>
      </c>
      <c r="N118" s="147">
        <f t="shared" si="52"/>
        <v>282500</v>
      </c>
      <c r="O118" s="147">
        <f t="shared" si="52"/>
        <v>282500</v>
      </c>
      <c r="P118" s="25"/>
      <c r="Q118" s="25"/>
      <c r="R118" s="25"/>
      <c r="S118" s="25"/>
      <c r="T118" s="25"/>
      <c r="U118" s="25"/>
      <c r="V118" s="25"/>
      <c r="W118" s="25"/>
      <c r="X118" s="25"/>
      <c r="Y118" s="25"/>
    </row>
    <row r="119" spans="1:25" s="12" customFormat="1" ht="48" customHeight="1">
      <c r="A119" s="120" t="s">
        <v>106</v>
      </c>
      <c r="B119" s="52" t="s">
        <v>63</v>
      </c>
      <c r="C119" s="52" t="s">
        <v>64</v>
      </c>
      <c r="D119" s="52" t="s">
        <v>215</v>
      </c>
      <c r="E119" s="52">
        <v>100</v>
      </c>
      <c r="F119" s="147">
        <v>272100</v>
      </c>
      <c r="G119" s="147">
        <v>272100</v>
      </c>
      <c r="H119" s="147">
        <v>272100</v>
      </c>
      <c r="I119" s="147">
        <v>272100</v>
      </c>
      <c r="J119" s="147">
        <v>272100</v>
      </c>
      <c r="K119" s="147">
        <v>272100</v>
      </c>
      <c r="L119" s="147">
        <v>272100</v>
      </c>
      <c r="M119" s="147">
        <v>272100</v>
      </c>
      <c r="N119" s="147">
        <v>272100</v>
      </c>
      <c r="O119" s="147">
        <v>272100</v>
      </c>
      <c r="P119" s="25"/>
      <c r="Q119" s="25"/>
      <c r="R119" s="25"/>
      <c r="S119" s="25"/>
      <c r="T119" s="25"/>
      <c r="U119" s="25"/>
      <c r="V119" s="25"/>
      <c r="W119" s="25"/>
      <c r="X119" s="25"/>
      <c r="Y119" s="25"/>
    </row>
    <row r="120" spans="1:25" s="12" customFormat="1" ht="31.5">
      <c r="A120" s="122" t="s">
        <v>139</v>
      </c>
      <c r="B120" s="52" t="s">
        <v>63</v>
      </c>
      <c r="C120" s="52" t="s">
        <v>64</v>
      </c>
      <c r="D120" s="52" t="s">
        <v>216</v>
      </c>
      <c r="E120" s="28" t="s">
        <v>104</v>
      </c>
      <c r="F120" s="146">
        <v>9800</v>
      </c>
      <c r="G120" s="146">
        <v>9800</v>
      </c>
      <c r="H120" s="146">
        <v>9800</v>
      </c>
      <c r="I120" s="146">
        <v>9800</v>
      </c>
      <c r="J120" s="146">
        <v>9800</v>
      </c>
      <c r="K120" s="146">
        <v>9800</v>
      </c>
      <c r="L120" s="146">
        <v>10400</v>
      </c>
      <c r="M120" s="146">
        <v>10400</v>
      </c>
      <c r="N120" s="146">
        <v>10400</v>
      </c>
      <c r="O120" s="146">
        <v>10400</v>
      </c>
      <c r="P120" s="25"/>
      <c r="Q120" s="25"/>
      <c r="R120" s="25"/>
      <c r="S120" s="25"/>
      <c r="T120" s="25"/>
      <c r="U120" s="25"/>
      <c r="V120" s="25"/>
      <c r="W120" s="25"/>
      <c r="X120" s="25"/>
      <c r="Y120" s="25"/>
    </row>
    <row r="121" spans="1:25" s="19" customFormat="1" ht="31.5">
      <c r="A121" s="121" t="s">
        <v>71</v>
      </c>
      <c r="B121" s="129" t="s">
        <v>64</v>
      </c>
      <c r="C121" s="129"/>
      <c r="D121" s="128"/>
      <c r="E121" s="106"/>
      <c r="F121" s="145">
        <f aca="true" t="shared" si="53" ref="F121:O121">F122+F127+F135</f>
        <v>824500</v>
      </c>
      <c r="G121" s="145">
        <f t="shared" si="53"/>
        <v>824500</v>
      </c>
      <c r="H121" s="145">
        <f t="shared" si="53"/>
        <v>824500</v>
      </c>
      <c r="I121" s="145">
        <f t="shared" si="53"/>
        <v>824500</v>
      </c>
      <c r="J121" s="145">
        <f t="shared" si="53"/>
        <v>824500</v>
      </c>
      <c r="K121" s="145">
        <f t="shared" si="53"/>
        <v>824500</v>
      </c>
      <c r="L121" s="145">
        <f t="shared" si="53"/>
        <v>17032800</v>
      </c>
      <c r="M121" s="145">
        <f t="shared" si="53"/>
        <v>824000</v>
      </c>
      <c r="N121" s="145">
        <f t="shared" si="53"/>
        <v>17578700</v>
      </c>
      <c r="O121" s="145">
        <f t="shared" si="53"/>
        <v>824000</v>
      </c>
      <c r="P121" s="22"/>
      <c r="Q121" s="22"/>
      <c r="R121" s="22"/>
      <c r="S121" s="22"/>
      <c r="T121" s="22"/>
      <c r="U121" s="22"/>
      <c r="V121" s="22"/>
      <c r="W121" s="22"/>
      <c r="X121" s="22"/>
      <c r="Y121" s="22"/>
    </row>
    <row r="122" spans="1:25" s="19" customFormat="1" ht="18.75">
      <c r="A122" s="121" t="s">
        <v>98</v>
      </c>
      <c r="B122" s="28" t="s">
        <v>64</v>
      </c>
      <c r="C122" s="28" t="s">
        <v>65</v>
      </c>
      <c r="D122" s="29"/>
      <c r="E122" s="28"/>
      <c r="F122" s="147">
        <f aca="true" t="shared" si="54" ref="F122:O122">F123</f>
        <v>824500</v>
      </c>
      <c r="G122" s="147">
        <f t="shared" si="54"/>
        <v>824500</v>
      </c>
      <c r="H122" s="147">
        <f t="shared" si="54"/>
        <v>824500</v>
      </c>
      <c r="I122" s="147">
        <f t="shared" si="54"/>
        <v>824500</v>
      </c>
      <c r="J122" s="147">
        <f t="shared" si="54"/>
        <v>824500</v>
      </c>
      <c r="K122" s="147">
        <f t="shared" si="54"/>
        <v>824500</v>
      </c>
      <c r="L122" s="147">
        <f t="shared" si="54"/>
        <v>824000</v>
      </c>
      <c r="M122" s="147">
        <f t="shared" si="54"/>
        <v>824000</v>
      </c>
      <c r="N122" s="147">
        <f t="shared" si="54"/>
        <v>824000</v>
      </c>
      <c r="O122" s="147">
        <f t="shared" si="54"/>
        <v>824000</v>
      </c>
      <c r="P122" s="22"/>
      <c r="Q122" s="22"/>
      <c r="R122" s="22"/>
      <c r="S122" s="22"/>
      <c r="T122" s="22"/>
      <c r="U122" s="22"/>
      <c r="V122" s="22"/>
      <c r="W122" s="22"/>
      <c r="X122" s="22"/>
      <c r="Y122" s="22"/>
    </row>
    <row r="123" spans="1:25" s="19" customFormat="1" ht="31.5">
      <c r="A123" s="121" t="s">
        <v>145</v>
      </c>
      <c r="B123" s="28" t="s">
        <v>64</v>
      </c>
      <c r="C123" s="28" t="s">
        <v>65</v>
      </c>
      <c r="D123" s="28" t="s">
        <v>146</v>
      </c>
      <c r="E123" s="28"/>
      <c r="F123" s="146">
        <f aca="true" t="shared" si="55" ref="F123:O125">F124</f>
        <v>824500</v>
      </c>
      <c r="G123" s="146">
        <f t="shared" si="55"/>
        <v>824500</v>
      </c>
      <c r="H123" s="146">
        <f t="shared" si="55"/>
        <v>824500</v>
      </c>
      <c r="I123" s="146">
        <f t="shared" si="55"/>
        <v>824500</v>
      </c>
      <c r="J123" s="146">
        <f t="shared" si="55"/>
        <v>824500</v>
      </c>
      <c r="K123" s="146">
        <f t="shared" si="55"/>
        <v>824500</v>
      </c>
      <c r="L123" s="146">
        <f t="shared" si="55"/>
        <v>824000</v>
      </c>
      <c r="M123" s="146">
        <f t="shared" si="55"/>
        <v>824000</v>
      </c>
      <c r="N123" s="146">
        <f t="shared" si="55"/>
        <v>824000</v>
      </c>
      <c r="O123" s="146">
        <f t="shared" si="55"/>
        <v>824000</v>
      </c>
      <c r="P123" s="22"/>
      <c r="Q123" s="22"/>
      <c r="R123" s="22"/>
      <c r="S123" s="22"/>
      <c r="T123" s="22"/>
      <c r="U123" s="22"/>
      <c r="V123" s="22"/>
      <c r="W123" s="22"/>
      <c r="X123" s="22"/>
      <c r="Y123" s="22"/>
    </row>
    <row r="124" spans="1:25" s="19" customFormat="1" ht="31.5">
      <c r="A124" s="121" t="s">
        <v>320</v>
      </c>
      <c r="B124" s="28" t="s">
        <v>64</v>
      </c>
      <c r="C124" s="28" t="s">
        <v>65</v>
      </c>
      <c r="D124" s="28" t="s">
        <v>144</v>
      </c>
      <c r="E124" s="28"/>
      <c r="F124" s="147">
        <f t="shared" si="55"/>
        <v>824500</v>
      </c>
      <c r="G124" s="147">
        <f t="shared" si="55"/>
        <v>824500</v>
      </c>
      <c r="H124" s="147">
        <f t="shared" si="55"/>
        <v>824500</v>
      </c>
      <c r="I124" s="147">
        <f t="shared" si="55"/>
        <v>824500</v>
      </c>
      <c r="J124" s="147">
        <f t="shared" si="55"/>
        <v>824500</v>
      </c>
      <c r="K124" s="147">
        <f t="shared" si="55"/>
        <v>824500</v>
      </c>
      <c r="L124" s="147">
        <f t="shared" si="55"/>
        <v>824000</v>
      </c>
      <c r="M124" s="147">
        <f t="shared" si="55"/>
        <v>824000</v>
      </c>
      <c r="N124" s="147">
        <f t="shared" si="55"/>
        <v>824000</v>
      </c>
      <c r="O124" s="147">
        <f t="shared" si="55"/>
        <v>824000</v>
      </c>
      <c r="P124" s="22"/>
      <c r="Q124" s="22"/>
      <c r="R124" s="22"/>
      <c r="S124" s="22"/>
      <c r="T124" s="22"/>
      <c r="U124" s="22"/>
      <c r="V124" s="22"/>
      <c r="W124" s="22"/>
      <c r="X124" s="22"/>
      <c r="Y124" s="22"/>
    </row>
    <row r="125" spans="1:25" s="19" customFormat="1" ht="31.5">
      <c r="A125" s="122" t="s">
        <v>221</v>
      </c>
      <c r="B125" s="28" t="s">
        <v>64</v>
      </c>
      <c r="C125" s="28" t="s">
        <v>65</v>
      </c>
      <c r="D125" s="28" t="s">
        <v>220</v>
      </c>
      <c r="E125" s="28"/>
      <c r="F125" s="147">
        <f t="shared" si="55"/>
        <v>824500</v>
      </c>
      <c r="G125" s="147">
        <f t="shared" si="55"/>
        <v>824500</v>
      </c>
      <c r="H125" s="147">
        <f t="shared" si="55"/>
        <v>824500</v>
      </c>
      <c r="I125" s="147">
        <f t="shared" si="55"/>
        <v>824500</v>
      </c>
      <c r="J125" s="147">
        <f t="shared" si="55"/>
        <v>824500</v>
      </c>
      <c r="K125" s="147">
        <f t="shared" si="55"/>
        <v>824500</v>
      </c>
      <c r="L125" s="147">
        <f t="shared" si="55"/>
        <v>824000</v>
      </c>
      <c r="M125" s="147">
        <f t="shared" si="55"/>
        <v>824000</v>
      </c>
      <c r="N125" s="147">
        <f t="shared" si="55"/>
        <v>824000</v>
      </c>
      <c r="O125" s="147">
        <f t="shared" si="55"/>
        <v>824000</v>
      </c>
      <c r="P125" s="22"/>
      <c r="Q125" s="22"/>
      <c r="R125" s="22"/>
      <c r="S125" s="22"/>
      <c r="T125" s="22"/>
      <c r="U125" s="22"/>
      <c r="V125" s="22"/>
      <c r="W125" s="22"/>
      <c r="X125" s="22"/>
      <c r="Y125" s="22"/>
    </row>
    <row r="126" spans="1:25" s="19" customFormat="1" ht="48" customHeight="1">
      <c r="A126" s="120" t="s">
        <v>106</v>
      </c>
      <c r="B126" s="28" t="s">
        <v>64</v>
      </c>
      <c r="C126" s="28" t="s">
        <v>65</v>
      </c>
      <c r="D126" s="26" t="s">
        <v>220</v>
      </c>
      <c r="E126" s="28" t="s">
        <v>102</v>
      </c>
      <c r="F126" s="147">
        <v>824500</v>
      </c>
      <c r="G126" s="147">
        <v>824500</v>
      </c>
      <c r="H126" s="147">
        <v>824500</v>
      </c>
      <c r="I126" s="147">
        <v>824500</v>
      </c>
      <c r="J126" s="147">
        <v>824500</v>
      </c>
      <c r="K126" s="147">
        <v>824500</v>
      </c>
      <c r="L126" s="147">
        <v>824000</v>
      </c>
      <c r="M126" s="147">
        <v>824000</v>
      </c>
      <c r="N126" s="147">
        <v>824000</v>
      </c>
      <c r="O126" s="147">
        <v>824000</v>
      </c>
      <c r="P126" s="22"/>
      <c r="Q126" s="22"/>
      <c r="R126" s="22"/>
      <c r="S126" s="22"/>
      <c r="T126" s="22"/>
      <c r="U126" s="22"/>
      <c r="V126" s="22"/>
      <c r="W126" s="22"/>
      <c r="X126" s="22"/>
      <c r="Y126" s="22"/>
    </row>
    <row r="127" spans="1:25" s="19" customFormat="1" ht="39.75" customHeight="1">
      <c r="A127" s="121" t="s">
        <v>87</v>
      </c>
      <c r="B127" s="28" t="s">
        <v>64</v>
      </c>
      <c r="C127" s="28" t="s">
        <v>72</v>
      </c>
      <c r="D127" s="26"/>
      <c r="E127" s="28"/>
      <c r="F127" s="147">
        <f aca="true" t="shared" si="56" ref="F127:O128">F128</f>
        <v>0</v>
      </c>
      <c r="G127" s="147">
        <f t="shared" si="56"/>
        <v>0</v>
      </c>
      <c r="H127" s="147">
        <f t="shared" si="56"/>
        <v>0</v>
      </c>
      <c r="I127" s="147">
        <f t="shared" si="56"/>
        <v>0</v>
      </c>
      <c r="J127" s="147">
        <f t="shared" si="56"/>
        <v>0</v>
      </c>
      <c r="K127" s="147">
        <f t="shared" si="56"/>
        <v>0</v>
      </c>
      <c r="L127" s="147">
        <f t="shared" si="56"/>
        <v>15673800</v>
      </c>
      <c r="M127" s="147">
        <f t="shared" si="56"/>
        <v>0</v>
      </c>
      <c r="N127" s="147">
        <f t="shared" si="56"/>
        <v>15893700</v>
      </c>
      <c r="O127" s="147">
        <f t="shared" si="56"/>
        <v>0</v>
      </c>
      <c r="P127" s="22"/>
      <c r="Q127" s="22"/>
      <c r="R127" s="22"/>
      <c r="S127" s="22"/>
      <c r="T127" s="22"/>
      <c r="U127" s="22"/>
      <c r="V127" s="22"/>
      <c r="W127" s="22"/>
      <c r="X127" s="22"/>
      <c r="Y127" s="22"/>
    </row>
    <row r="128" spans="1:25" s="19" customFormat="1" ht="47.25">
      <c r="A128" s="121" t="s">
        <v>156</v>
      </c>
      <c r="B128" s="28" t="s">
        <v>64</v>
      </c>
      <c r="C128" s="28" t="s">
        <v>72</v>
      </c>
      <c r="D128" s="26" t="s">
        <v>150</v>
      </c>
      <c r="E128" s="28"/>
      <c r="F128" s="147">
        <f t="shared" si="56"/>
        <v>0</v>
      </c>
      <c r="G128" s="147">
        <f t="shared" si="56"/>
        <v>0</v>
      </c>
      <c r="H128" s="147">
        <f t="shared" si="56"/>
        <v>0</v>
      </c>
      <c r="I128" s="147">
        <f t="shared" si="56"/>
        <v>0</v>
      </c>
      <c r="J128" s="147">
        <f t="shared" si="56"/>
        <v>0</v>
      </c>
      <c r="K128" s="147">
        <f t="shared" si="56"/>
        <v>0</v>
      </c>
      <c r="L128" s="147">
        <f t="shared" si="56"/>
        <v>15673800</v>
      </c>
      <c r="M128" s="147">
        <f t="shared" si="56"/>
        <v>0</v>
      </c>
      <c r="N128" s="147">
        <f t="shared" si="56"/>
        <v>15893700</v>
      </c>
      <c r="O128" s="147">
        <f t="shared" si="56"/>
        <v>0</v>
      </c>
      <c r="P128" s="22"/>
      <c r="Q128" s="22"/>
      <c r="R128" s="22"/>
      <c r="S128" s="22"/>
      <c r="T128" s="22"/>
      <c r="U128" s="22"/>
      <c r="V128" s="22"/>
      <c r="W128" s="22"/>
      <c r="X128" s="22"/>
      <c r="Y128" s="22"/>
    </row>
    <row r="129" spans="1:25" s="19" customFormat="1" ht="47.25">
      <c r="A129" s="121" t="s">
        <v>155</v>
      </c>
      <c r="B129" s="28" t="s">
        <v>64</v>
      </c>
      <c r="C129" s="28" t="s">
        <v>72</v>
      </c>
      <c r="D129" s="26" t="s">
        <v>151</v>
      </c>
      <c r="E129" s="28"/>
      <c r="F129" s="147">
        <f aca="true" t="shared" si="57" ref="F129:O129">F130+F133</f>
        <v>0</v>
      </c>
      <c r="G129" s="147">
        <f t="shared" si="57"/>
        <v>0</v>
      </c>
      <c r="H129" s="147">
        <f t="shared" si="57"/>
        <v>0</v>
      </c>
      <c r="I129" s="147">
        <f t="shared" si="57"/>
        <v>0</v>
      </c>
      <c r="J129" s="147">
        <f t="shared" si="57"/>
        <v>0</v>
      </c>
      <c r="K129" s="147">
        <f t="shared" si="57"/>
        <v>0</v>
      </c>
      <c r="L129" s="147">
        <f t="shared" si="57"/>
        <v>15673800</v>
      </c>
      <c r="M129" s="147">
        <f t="shared" si="57"/>
        <v>0</v>
      </c>
      <c r="N129" s="147">
        <f t="shared" si="57"/>
        <v>15893700</v>
      </c>
      <c r="O129" s="147">
        <f t="shared" si="57"/>
        <v>0</v>
      </c>
      <c r="P129" s="22"/>
      <c r="Q129" s="22"/>
      <c r="R129" s="22"/>
      <c r="S129" s="22"/>
      <c r="T129" s="22"/>
      <c r="U129" s="22"/>
      <c r="V129" s="22"/>
      <c r="W129" s="22"/>
      <c r="X129" s="22"/>
      <c r="Y129" s="22"/>
    </row>
    <row r="130" spans="1:25" s="19" customFormat="1" ht="63">
      <c r="A130" s="122" t="s">
        <v>222</v>
      </c>
      <c r="B130" s="28" t="s">
        <v>64</v>
      </c>
      <c r="C130" s="28" t="s">
        <v>72</v>
      </c>
      <c r="D130" s="26" t="s">
        <v>219</v>
      </c>
      <c r="E130" s="28"/>
      <c r="F130" s="147">
        <f aca="true" t="shared" si="58" ref="F130:O130">F131+F132</f>
        <v>0</v>
      </c>
      <c r="G130" s="147">
        <f t="shared" si="58"/>
        <v>0</v>
      </c>
      <c r="H130" s="147">
        <f t="shared" si="58"/>
        <v>0</v>
      </c>
      <c r="I130" s="147">
        <f t="shared" si="58"/>
        <v>0</v>
      </c>
      <c r="J130" s="147">
        <f t="shared" si="58"/>
        <v>0</v>
      </c>
      <c r="K130" s="147">
        <f t="shared" si="58"/>
        <v>0</v>
      </c>
      <c r="L130" s="147">
        <f t="shared" si="58"/>
        <v>13703800</v>
      </c>
      <c r="M130" s="147">
        <f t="shared" si="58"/>
        <v>0</v>
      </c>
      <c r="N130" s="147">
        <f t="shared" si="58"/>
        <v>14223700</v>
      </c>
      <c r="O130" s="147">
        <f t="shared" si="58"/>
        <v>0</v>
      </c>
      <c r="P130" s="22"/>
      <c r="Q130" s="22"/>
      <c r="R130" s="22"/>
      <c r="S130" s="22"/>
      <c r="T130" s="22"/>
      <c r="U130" s="22"/>
      <c r="V130" s="22"/>
      <c r="W130" s="22"/>
      <c r="X130" s="22"/>
      <c r="Y130" s="22"/>
    </row>
    <row r="131" spans="1:25" s="19" customFormat="1" ht="48" customHeight="1">
      <c r="A131" s="120" t="s">
        <v>106</v>
      </c>
      <c r="B131" s="28" t="s">
        <v>64</v>
      </c>
      <c r="C131" s="28" t="s">
        <v>65</v>
      </c>
      <c r="D131" s="26" t="s">
        <v>219</v>
      </c>
      <c r="E131" s="28" t="s">
        <v>102</v>
      </c>
      <c r="F131" s="147">
        <v>0</v>
      </c>
      <c r="G131" s="147">
        <v>0</v>
      </c>
      <c r="H131" s="147">
        <v>0</v>
      </c>
      <c r="I131" s="147">
        <v>0</v>
      </c>
      <c r="J131" s="147">
        <v>0</v>
      </c>
      <c r="K131" s="147">
        <v>0</v>
      </c>
      <c r="L131" s="147">
        <v>12087600</v>
      </c>
      <c r="M131" s="147">
        <v>0</v>
      </c>
      <c r="N131" s="147">
        <v>12561900</v>
      </c>
      <c r="O131" s="147">
        <v>0</v>
      </c>
      <c r="P131" s="22"/>
      <c r="Q131" s="22"/>
      <c r="R131" s="22"/>
      <c r="S131" s="22"/>
      <c r="T131" s="22"/>
      <c r="U131" s="22"/>
      <c r="V131" s="22"/>
      <c r="W131" s="22"/>
      <c r="X131" s="22"/>
      <c r="Y131" s="22"/>
    </row>
    <row r="132" spans="1:25" s="19" customFormat="1" ht="31.5">
      <c r="A132" s="122" t="s">
        <v>139</v>
      </c>
      <c r="B132" s="28" t="s">
        <v>64</v>
      </c>
      <c r="C132" s="28" t="s">
        <v>72</v>
      </c>
      <c r="D132" s="26" t="s">
        <v>219</v>
      </c>
      <c r="E132" s="28" t="s">
        <v>104</v>
      </c>
      <c r="F132" s="147">
        <v>0</v>
      </c>
      <c r="G132" s="147">
        <v>0</v>
      </c>
      <c r="H132" s="147">
        <v>0</v>
      </c>
      <c r="I132" s="147">
        <v>0</v>
      </c>
      <c r="J132" s="147">
        <v>0</v>
      </c>
      <c r="K132" s="147">
        <v>0</v>
      </c>
      <c r="L132" s="147">
        <v>1616200</v>
      </c>
      <c r="M132" s="147">
        <v>0</v>
      </c>
      <c r="N132" s="147">
        <v>1661800</v>
      </c>
      <c r="O132" s="147">
        <v>0</v>
      </c>
      <c r="P132" s="22"/>
      <c r="Q132" s="22"/>
      <c r="R132" s="22"/>
      <c r="S132" s="22"/>
      <c r="T132" s="22"/>
      <c r="U132" s="22"/>
      <c r="V132" s="22"/>
      <c r="W132" s="22"/>
      <c r="X132" s="22"/>
      <c r="Y132" s="22"/>
    </row>
    <row r="133" spans="1:25" s="19" customFormat="1" ht="18.75">
      <c r="A133" s="122" t="s">
        <v>190</v>
      </c>
      <c r="B133" s="28" t="s">
        <v>64</v>
      </c>
      <c r="C133" s="28" t="s">
        <v>72</v>
      </c>
      <c r="D133" s="26" t="s">
        <v>192</v>
      </c>
      <c r="E133" s="28"/>
      <c r="F133" s="147">
        <f aca="true" t="shared" si="59" ref="F133:O133">F134</f>
        <v>0</v>
      </c>
      <c r="G133" s="147">
        <f t="shared" si="59"/>
        <v>0</v>
      </c>
      <c r="H133" s="147">
        <f t="shared" si="59"/>
        <v>0</v>
      </c>
      <c r="I133" s="147">
        <f t="shared" si="59"/>
        <v>0</v>
      </c>
      <c r="J133" s="147">
        <f t="shared" si="59"/>
        <v>0</v>
      </c>
      <c r="K133" s="147">
        <f t="shared" si="59"/>
        <v>0</v>
      </c>
      <c r="L133" s="147">
        <f t="shared" si="59"/>
        <v>1970000</v>
      </c>
      <c r="M133" s="147">
        <f t="shared" si="59"/>
        <v>0</v>
      </c>
      <c r="N133" s="147">
        <f t="shared" si="59"/>
        <v>1670000</v>
      </c>
      <c r="O133" s="147">
        <f t="shared" si="59"/>
        <v>0</v>
      </c>
      <c r="P133" s="22"/>
      <c r="Q133" s="22"/>
      <c r="R133" s="22"/>
      <c r="S133" s="22"/>
      <c r="T133" s="22"/>
      <c r="U133" s="22"/>
      <c r="V133" s="22"/>
      <c r="W133" s="22"/>
      <c r="X133" s="22"/>
      <c r="Y133" s="22"/>
    </row>
    <row r="134" spans="1:25" s="19" customFormat="1" ht="31.5">
      <c r="A134" s="122" t="s">
        <v>139</v>
      </c>
      <c r="B134" s="28" t="s">
        <v>64</v>
      </c>
      <c r="C134" s="28" t="s">
        <v>72</v>
      </c>
      <c r="D134" s="26" t="s">
        <v>192</v>
      </c>
      <c r="E134" s="28" t="s">
        <v>104</v>
      </c>
      <c r="F134" s="147">
        <f>0</f>
        <v>0</v>
      </c>
      <c r="G134" s="147">
        <f>0</f>
        <v>0</v>
      </c>
      <c r="H134" s="147">
        <f>0</f>
        <v>0</v>
      </c>
      <c r="I134" s="147">
        <f>0</f>
        <v>0</v>
      </c>
      <c r="J134" s="147">
        <f>0</f>
        <v>0</v>
      </c>
      <c r="K134" s="147">
        <f>0</f>
        <v>0</v>
      </c>
      <c r="L134" s="147">
        <v>1970000</v>
      </c>
      <c r="M134" s="147">
        <f>0</f>
        <v>0</v>
      </c>
      <c r="N134" s="147">
        <v>1670000</v>
      </c>
      <c r="O134" s="147">
        <f>0</f>
        <v>0</v>
      </c>
      <c r="P134" s="22"/>
      <c r="Q134" s="22"/>
      <c r="R134" s="22"/>
      <c r="S134" s="22"/>
      <c r="T134" s="22"/>
      <c r="U134" s="22"/>
      <c r="V134" s="22"/>
      <c r="W134" s="22"/>
      <c r="X134" s="22"/>
      <c r="Y134" s="22"/>
    </row>
    <row r="135" spans="1:25" s="10" customFormat="1" ht="31.5">
      <c r="A135" s="121" t="s">
        <v>110</v>
      </c>
      <c r="B135" s="28" t="s">
        <v>64</v>
      </c>
      <c r="C135" s="28" t="s">
        <v>109</v>
      </c>
      <c r="D135" s="26"/>
      <c r="E135" s="28"/>
      <c r="F135" s="146">
        <f aca="true" t="shared" si="60" ref="F135:O136">F136</f>
        <v>0</v>
      </c>
      <c r="G135" s="146">
        <f t="shared" si="60"/>
        <v>0</v>
      </c>
      <c r="H135" s="146">
        <f t="shared" si="60"/>
        <v>0</v>
      </c>
      <c r="I135" s="146">
        <f t="shared" si="60"/>
        <v>0</v>
      </c>
      <c r="J135" s="146">
        <f t="shared" si="60"/>
        <v>0</v>
      </c>
      <c r="K135" s="146">
        <f t="shared" si="60"/>
        <v>0</v>
      </c>
      <c r="L135" s="146">
        <f t="shared" si="60"/>
        <v>535000</v>
      </c>
      <c r="M135" s="146">
        <f t="shared" si="60"/>
        <v>0</v>
      </c>
      <c r="N135" s="146">
        <f t="shared" si="60"/>
        <v>861000</v>
      </c>
      <c r="O135" s="146">
        <f t="shared" si="60"/>
        <v>0</v>
      </c>
      <c r="P135" s="43"/>
      <c r="Q135" s="43"/>
      <c r="R135" s="43"/>
      <c r="S135" s="43"/>
      <c r="T135" s="43"/>
      <c r="U135" s="43"/>
      <c r="V135" s="43"/>
      <c r="W135" s="43"/>
      <c r="X135" s="43"/>
      <c r="Y135" s="43"/>
    </row>
    <row r="136" spans="1:25" s="10" customFormat="1" ht="47.25">
      <c r="A136" s="121" t="s">
        <v>156</v>
      </c>
      <c r="B136" s="28" t="s">
        <v>64</v>
      </c>
      <c r="C136" s="28" t="s">
        <v>109</v>
      </c>
      <c r="D136" s="26" t="s">
        <v>150</v>
      </c>
      <c r="E136" s="28"/>
      <c r="F136" s="146">
        <f t="shared" si="60"/>
        <v>0</v>
      </c>
      <c r="G136" s="146">
        <f t="shared" si="60"/>
        <v>0</v>
      </c>
      <c r="H136" s="146">
        <f t="shared" si="60"/>
        <v>0</v>
      </c>
      <c r="I136" s="146">
        <f t="shared" si="60"/>
        <v>0</v>
      </c>
      <c r="J136" s="146">
        <f t="shared" si="60"/>
        <v>0</v>
      </c>
      <c r="K136" s="146">
        <f t="shared" si="60"/>
        <v>0</v>
      </c>
      <c r="L136" s="146">
        <f t="shared" si="60"/>
        <v>535000</v>
      </c>
      <c r="M136" s="146">
        <f t="shared" si="60"/>
        <v>0</v>
      </c>
      <c r="N136" s="146">
        <f t="shared" si="60"/>
        <v>861000</v>
      </c>
      <c r="O136" s="146">
        <f t="shared" si="60"/>
        <v>0</v>
      </c>
      <c r="P136" s="43"/>
      <c r="Q136" s="43"/>
      <c r="R136" s="43"/>
      <c r="S136" s="43"/>
      <c r="T136" s="43"/>
      <c r="U136" s="43"/>
      <c r="V136" s="43"/>
      <c r="W136" s="43"/>
      <c r="X136" s="43"/>
      <c r="Y136" s="43"/>
    </row>
    <row r="137" spans="1:25" s="10" customFormat="1" ht="31.5">
      <c r="A137" s="121" t="s">
        <v>191</v>
      </c>
      <c r="B137" s="28" t="s">
        <v>64</v>
      </c>
      <c r="C137" s="28" t="s">
        <v>109</v>
      </c>
      <c r="D137" s="26" t="s">
        <v>188</v>
      </c>
      <c r="E137" s="28"/>
      <c r="F137" s="146">
        <f aca="true" t="shared" si="61" ref="F137:O137">F138+F140</f>
        <v>0</v>
      </c>
      <c r="G137" s="146">
        <f t="shared" si="61"/>
        <v>0</v>
      </c>
      <c r="H137" s="146">
        <f t="shared" si="61"/>
        <v>0</v>
      </c>
      <c r="I137" s="146">
        <f t="shared" si="61"/>
        <v>0</v>
      </c>
      <c r="J137" s="146">
        <f t="shared" si="61"/>
        <v>0</v>
      </c>
      <c r="K137" s="146">
        <f t="shared" si="61"/>
        <v>0</v>
      </c>
      <c r="L137" s="146">
        <f t="shared" si="61"/>
        <v>535000</v>
      </c>
      <c r="M137" s="146">
        <f t="shared" si="61"/>
        <v>0</v>
      </c>
      <c r="N137" s="146">
        <f t="shared" si="61"/>
        <v>861000</v>
      </c>
      <c r="O137" s="146">
        <f t="shared" si="61"/>
        <v>0</v>
      </c>
      <c r="P137" s="43"/>
      <c r="Q137" s="43"/>
      <c r="R137" s="43"/>
      <c r="S137" s="43"/>
      <c r="T137" s="43"/>
      <c r="U137" s="43"/>
      <c r="V137" s="43"/>
      <c r="W137" s="43"/>
      <c r="X137" s="43"/>
      <c r="Y137" s="43"/>
    </row>
    <row r="138" spans="1:25" s="10" customFormat="1" ht="31.5" customHeight="1">
      <c r="A138" s="122" t="s">
        <v>225</v>
      </c>
      <c r="B138" s="28" t="s">
        <v>64</v>
      </c>
      <c r="C138" s="28" t="s">
        <v>109</v>
      </c>
      <c r="D138" s="26" t="s">
        <v>223</v>
      </c>
      <c r="E138" s="28"/>
      <c r="F138" s="146">
        <f aca="true" t="shared" si="62" ref="F138:O138">F139</f>
        <v>0</v>
      </c>
      <c r="G138" s="146">
        <f t="shared" si="62"/>
        <v>0</v>
      </c>
      <c r="H138" s="146">
        <f t="shared" si="62"/>
        <v>0</v>
      </c>
      <c r="I138" s="146">
        <f t="shared" si="62"/>
        <v>0</v>
      </c>
      <c r="J138" s="146">
        <f t="shared" si="62"/>
        <v>0</v>
      </c>
      <c r="K138" s="146">
        <f t="shared" si="62"/>
        <v>0</v>
      </c>
      <c r="L138" s="146">
        <f t="shared" si="62"/>
        <v>220000</v>
      </c>
      <c r="M138" s="146">
        <f t="shared" si="62"/>
        <v>0</v>
      </c>
      <c r="N138" s="146">
        <f t="shared" si="62"/>
        <v>231000</v>
      </c>
      <c r="O138" s="146">
        <f t="shared" si="62"/>
        <v>0</v>
      </c>
      <c r="P138" s="43"/>
      <c r="Q138" s="43"/>
      <c r="R138" s="43"/>
      <c r="S138" s="43"/>
      <c r="T138" s="43"/>
      <c r="U138" s="43"/>
      <c r="V138" s="43"/>
      <c r="W138" s="43"/>
      <c r="X138" s="43"/>
      <c r="Y138" s="43"/>
    </row>
    <row r="139" spans="1:25" s="10" customFormat="1" ht="31.5">
      <c r="A139" s="122" t="s">
        <v>224</v>
      </c>
      <c r="B139" s="28" t="s">
        <v>64</v>
      </c>
      <c r="C139" s="28" t="s">
        <v>109</v>
      </c>
      <c r="D139" s="26" t="s">
        <v>223</v>
      </c>
      <c r="E139" s="28" t="s">
        <v>105</v>
      </c>
      <c r="F139" s="146">
        <v>0</v>
      </c>
      <c r="G139" s="146">
        <v>0</v>
      </c>
      <c r="H139" s="146">
        <v>0</v>
      </c>
      <c r="I139" s="146">
        <v>0</v>
      </c>
      <c r="J139" s="146">
        <v>0</v>
      </c>
      <c r="K139" s="146">
        <v>0</v>
      </c>
      <c r="L139" s="146">
        <v>220000</v>
      </c>
      <c r="M139" s="146">
        <v>0</v>
      </c>
      <c r="N139" s="146">
        <v>231000</v>
      </c>
      <c r="O139" s="146">
        <v>0</v>
      </c>
      <c r="P139" s="43"/>
      <c r="Q139" s="43"/>
      <c r="R139" s="43"/>
      <c r="S139" s="43"/>
      <c r="T139" s="43"/>
      <c r="U139" s="43"/>
      <c r="V139" s="43"/>
      <c r="W139" s="43"/>
      <c r="X139" s="43"/>
      <c r="Y139" s="43"/>
    </row>
    <row r="140" spans="1:25" s="10" customFormat="1" ht="18.75">
      <c r="A140" s="122" t="s">
        <v>190</v>
      </c>
      <c r="B140" s="28" t="s">
        <v>64</v>
      </c>
      <c r="C140" s="28" t="s">
        <v>109</v>
      </c>
      <c r="D140" s="26" t="s">
        <v>189</v>
      </c>
      <c r="E140" s="28"/>
      <c r="F140" s="146">
        <f aca="true" t="shared" si="63" ref="F140:O140">F141</f>
        <v>0</v>
      </c>
      <c r="G140" s="146">
        <f t="shared" si="63"/>
        <v>0</v>
      </c>
      <c r="H140" s="146">
        <f t="shared" si="63"/>
        <v>0</v>
      </c>
      <c r="I140" s="146">
        <f t="shared" si="63"/>
        <v>0</v>
      </c>
      <c r="J140" s="146">
        <f t="shared" si="63"/>
        <v>0</v>
      </c>
      <c r="K140" s="146">
        <f t="shared" si="63"/>
        <v>0</v>
      </c>
      <c r="L140" s="146">
        <f t="shared" si="63"/>
        <v>315000</v>
      </c>
      <c r="M140" s="146">
        <f t="shared" si="63"/>
        <v>0</v>
      </c>
      <c r="N140" s="146">
        <f t="shared" si="63"/>
        <v>630000</v>
      </c>
      <c r="O140" s="146">
        <f t="shared" si="63"/>
        <v>0</v>
      </c>
      <c r="P140" s="43"/>
      <c r="Q140" s="43"/>
      <c r="R140" s="43"/>
      <c r="S140" s="43"/>
      <c r="T140" s="43"/>
      <c r="U140" s="43"/>
      <c r="V140" s="43"/>
      <c r="W140" s="43"/>
      <c r="X140" s="43"/>
      <c r="Y140" s="43"/>
    </row>
    <row r="141" spans="1:25" s="10" customFormat="1" ht="31.5">
      <c r="A141" s="122" t="s">
        <v>224</v>
      </c>
      <c r="B141" s="28" t="s">
        <v>64</v>
      </c>
      <c r="C141" s="28" t="s">
        <v>109</v>
      </c>
      <c r="D141" s="26" t="s">
        <v>189</v>
      </c>
      <c r="E141" s="28" t="s">
        <v>105</v>
      </c>
      <c r="F141" s="146">
        <v>0</v>
      </c>
      <c r="G141" s="146">
        <v>0</v>
      </c>
      <c r="H141" s="146">
        <v>0</v>
      </c>
      <c r="I141" s="146">
        <v>0</v>
      </c>
      <c r="J141" s="146">
        <v>0</v>
      </c>
      <c r="K141" s="146">
        <v>0</v>
      </c>
      <c r="L141" s="146">
        <v>315000</v>
      </c>
      <c r="M141" s="146">
        <v>0</v>
      </c>
      <c r="N141" s="146">
        <v>630000</v>
      </c>
      <c r="O141" s="146">
        <v>0</v>
      </c>
      <c r="P141" s="43"/>
      <c r="Q141" s="43"/>
      <c r="R141" s="43"/>
      <c r="S141" s="43"/>
      <c r="T141" s="43"/>
      <c r="U141" s="43"/>
      <c r="V141" s="43"/>
      <c r="W141" s="43"/>
      <c r="X141" s="43"/>
      <c r="Y141" s="43"/>
    </row>
    <row r="142" spans="1:25" s="10" customFormat="1" ht="18.75">
      <c r="A142" s="116" t="s">
        <v>88</v>
      </c>
      <c r="B142" s="129" t="s">
        <v>65</v>
      </c>
      <c r="C142" s="129"/>
      <c r="D142" s="130"/>
      <c r="E142" s="106"/>
      <c r="F142" s="145">
        <f aca="true" t="shared" si="64" ref="F142:O142">F143+F155+F160</f>
        <v>14600</v>
      </c>
      <c r="G142" s="145">
        <f t="shared" si="64"/>
        <v>14600</v>
      </c>
      <c r="H142" s="145">
        <f t="shared" si="64"/>
        <v>14600</v>
      </c>
      <c r="I142" s="145">
        <f t="shared" si="64"/>
        <v>14600</v>
      </c>
      <c r="J142" s="145">
        <f t="shared" si="64"/>
        <v>14600</v>
      </c>
      <c r="K142" s="145">
        <f t="shared" si="64"/>
        <v>14600</v>
      </c>
      <c r="L142" s="145">
        <f t="shared" si="64"/>
        <v>14074620</v>
      </c>
      <c r="M142" s="145">
        <f t="shared" si="64"/>
        <v>14700</v>
      </c>
      <c r="N142" s="145">
        <f t="shared" si="64"/>
        <v>21295520</v>
      </c>
      <c r="O142" s="145">
        <f t="shared" si="64"/>
        <v>14700</v>
      </c>
      <c r="P142" s="43"/>
      <c r="Q142" s="43"/>
      <c r="R142" s="43"/>
      <c r="S142" s="43"/>
      <c r="T142" s="43"/>
      <c r="U142" s="43"/>
      <c r="V142" s="43"/>
      <c r="W142" s="43"/>
      <c r="X142" s="43"/>
      <c r="Y142" s="43"/>
    </row>
    <row r="143" spans="1:25" s="10" customFormat="1" ht="18.75">
      <c r="A143" s="131" t="s">
        <v>99</v>
      </c>
      <c r="B143" s="23" t="s">
        <v>65</v>
      </c>
      <c r="C143" s="23" t="s">
        <v>72</v>
      </c>
      <c r="D143" s="23"/>
      <c r="E143" s="23"/>
      <c r="F143" s="146">
        <f aca="true" t="shared" si="65" ref="F143:O143">F144</f>
        <v>0</v>
      </c>
      <c r="G143" s="146">
        <f t="shared" si="65"/>
        <v>0</v>
      </c>
      <c r="H143" s="146">
        <f t="shared" si="65"/>
        <v>0</v>
      </c>
      <c r="I143" s="146">
        <f t="shared" si="65"/>
        <v>0</v>
      </c>
      <c r="J143" s="146">
        <f t="shared" si="65"/>
        <v>0</v>
      </c>
      <c r="K143" s="146">
        <f t="shared" si="65"/>
        <v>0</v>
      </c>
      <c r="L143" s="146">
        <f t="shared" si="65"/>
        <v>9264920</v>
      </c>
      <c r="M143" s="146">
        <f t="shared" si="65"/>
        <v>0</v>
      </c>
      <c r="N143" s="146">
        <f t="shared" si="65"/>
        <v>18405820</v>
      </c>
      <c r="O143" s="146">
        <f t="shared" si="65"/>
        <v>0</v>
      </c>
      <c r="P143" s="43"/>
      <c r="Q143" s="43"/>
      <c r="R143" s="43"/>
      <c r="S143" s="43"/>
      <c r="T143" s="43"/>
      <c r="U143" s="43"/>
      <c r="V143" s="43"/>
      <c r="W143" s="43"/>
      <c r="X143" s="43"/>
      <c r="Y143" s="43"/>
    </row>
    <row r="144" spans="1:25" s="10" customFormat="1" ht="31.5">
      <c r="A144" s="121" t="s">
        <v>231</v>
      </c>
      <c r="B144" s="23" t="s">
        <v>65</v>
      </c>
      <c r="C144" s="23" t="s">
        <v>72</v>
      </c>
      <c r="D144" s="23" t="s">
        <v>226</v>
      </c>
      <c r="E144" s="23"/>
      <c r="F144" s="146">
        <f aca="true" t="shared" si="66" ref="F144:O144">F145+F152</f>
        <v>0</v>
      </c>
      <c r="G144" s="146">
        <f t="shared" si="66"/>
        <v>0</v>
      </c>
      <c r="H144" s="146">
        <f t="shared" si="66"/>
        <v>0</v>
      </c>
      <c r="I144" s="146">
        <f t="shared" si="66"/>
        <v>0</v>
      </c>
      <c r="J144" s="146">
        <f t="shared" si="66"/>
        <v>0</v>
      </c>
      <c r="K144" s="146">
        <f t="shared" si="66"/>
        <v>0</v>
      </c>
      <c r="L144" s="146">
        <f t="shared" si="66"/>
        <v>9264920</v>
      </c>
      <c r="M144" s="146">
        <f t="shared" si="66"/>
        <v>0</v>
      </c>
      <c r="N144" s="146">
        <f t="shared" si="66"/>
        <v>18405820</v>
      </c>
      <c r="O144" s="146">
        <f t="shared" si="66"/>
        <v>0</v>
      </c>
      <c r="P144" s="43"/>
      <c r="Q144" s="43"/>
      <c r="R144" s="43"/>
      <c r="S144" s="43"/>
      <c r="T144" s="43"/>
      <c r="U144" s="43"/>
      <c r="V144" s="43"/>
      <c r="W144" s="43"/>
      <c r="X144" s="43"/>
      <c r="Y144" s="43"/>
    </row>
    <row r="145" spans="1:25" s="10" customFormat="1" ht="31.5">
      <c r="A145" s="121" t="s">
        <v>230</v>
      </c>
      <c r="B145" s="23" t="s">
        <v>65</v>
      </c>
      <c r="C145" s="23" t="s">
        <v>72</v>
      </c>
      <c r="D145" s="23" t="s">
        <v>227</v>
      </c>
      <c r="E145" s="23"/>
      <c r="F145" s="146">
        <f aca="true" t="shared" si="67" ref="F145:O145">F146+F148+F150</f>
        <v>0</v>
      </c>
      <c r="G145" s="146">
        <f t="shared" si="67"/>
        <v>0</v>
      </c>
      <c r="H145" s="146">
        <f t="shared" si="67"/>
        <v>0</v>
      </c>
      <c r="I145" s="146">
        <f t="shared" si="67"/>
        <v>0</v>
      </c>
      <c r="J145" s="146">
        <f t="shared" si="67"/>
        <v>0</v>
      </c>
      <c r="K145" s="146">
        <f t="shared" si="67"/>
        <v>0</v>
      </c>
      <c r="L145" s="146">
        <f t="shared" si="67"/>
        <v>8989300</v>
      </c>
      <c r="M145" s="146">
        <f t="shared" si="67"/>
        <v>0</v>
      </c>
      <c r="N145" s="146">
        <f t="shared" si="67"/>
        <v>18130200</v>
      </c>
      <c r="O145" s="146">
        <f t="shared" si="67"/>
        <v>0</v>
      </c>
      <c r="P145" s="43"/>
      <c r="Q145" s="43"/>
      <c r="R145" s="43"/>
      <c r="S145" s="43"/>
      <c r="T145" s="43"/>
      <c r="U145" s="43"/>
      <c r="V145" s="43"/>
      <c r="W145" s="43"/>
      <c r="X145" s="43"/>
      <c r="Y145" s="43"/>
    </row>
    <row r="146" spans="1:25" s="10" customFormat="1" ht="18.75">
      <c r="A146" s="122" t="s">
        <v>229</v>
      </c>
      <c r="B146" s="126" t="s">
        <v>65</v>
      </c>
      <c r="C146" s="126" t="s">
        <v>72</v>
      </c>
      <c r="D146" s="132" t="s">
        <v>228</v>
      </c>
      <c r="E146" s="133"/>
      <c r="F146" s="146">
        <f aca="true" t="shared" si="68" ref="F146:O148">F147</f>
        <v>0</v>
      </c>
      <c r="G146" s="146">
        <f t="shared" si="68"/>
        <v>0</v>
      </c>
      <c r="H146" s="146">
        <f t="shared" si="68"/>
        <v>0</v>
      </c>
      <c r="I146" s="146">
        <f t="shared" si="68"/>
        <v>0</v>
      </c>
      <c r="J146" s="146">
        <f t="shared" si="68"/>
        <v>0</v>
      </c>
      <c r="K146" s="146">
        <f t="shared" si="68"/>
        <v>0</v>
      </c>
      <c r="L146" s="146">
        <f t="shared" si="68"/>
        <v>500000</v>
      </c>
      <c r="M146" s="146">
        <f t="shared" si="68"/>
        <v>0</v>
      </c>
      <c r="N146" s="146">
        <f t="shared" si="68"/>
        <v>500000</v>
      </c>
      <c r="O146" s="146">
        <f t="shared" si="68"/>
        <v>0</v>
      </c>
      <c r="P146" s="43"/>
      <c r="Q146" s="43"/>
      <c r="R146" s="43"/>
      <c r="S146" s="43"/>
      <c r="T146" s="43"/>
      <c r="U146" s="43"/>
      <c r="V146" s="43"/>
      <c r="W146" s="43"/>
      <c r="X146" s="43"/>
      <c r="Y146" s="43"/>
    </row>
    <row r="147" spans="1:25" s="10" customFormat="1" ht="31.5">
      <c r="A147" s="122" t="s">
        <v>224</v>
      </c>
      <c r="B147" s="126" t="s">
        <v>65</v>
      </c>
      <c r="C147" s="126" t="s">
        <v>72</v>
      </c>
      <c r="D147" s="132" t="s">
        <v>228</v>
      </c>
      <c r="E147" s="133" t="s">
        <v>105</v>
      </c>
      <c r="F147" s="146">
        <f t="shared" si="68"/>
        <v>0</v>
      </c>
      <c r="G147" s="146">
        <f t="shared" si="68"/>
        <v>0</v>
      </c>
      <c r="H147" s="146">
        <f t="shared" si="68"/>
        <v>0</v>
      </c>
      <c r="I147" s="146">
        <f t="shared" si="68"/>
        <v>0</v>
      </c>
      <c r="J147" s="146">
        <f t="shared" si="68"/>
        <v>0</v>
      </c>
      <c r="K147" s="146">
        <f t="shared" si="68"/>
        <v>0</v>
      </c>
      <c r="L147" s="146">
        <v>500000</v>
      </c>
      <c r="M147" s="146">
        <f t="shared" si="68"/>
        <v>0</v>
      </c>
      <c r="N147" s="146">
        <v>500000</v>
      </c>
      <c r="O147" s="146">
        <f t="shared" si="68"/>
        <v>0</v>
      </c>
      <c r="P147" s="43"/>
      <c r="Q147" s="43"/>
      <c r="R147" s="43"/>
      <c r="S147" s="43"/>
      <c r="T147" s="43"/>
      <c r="U147" s="43"/>
      <c r="V147" s="43"/>
      <c r="W147" s="43"/>
      <c r="X147" s="43"/>
      <c r="Y147" s="43"/>
    </row>
    <row r="148" spans="1:25" s="10" customFormat="1" ht="31.5" customHeight="1">
      <c r="A148" s="122" t="s">
        <v>225</v>
      </c>
      <c r="B148" s="126" t="s">
        <v>65</v>
      </c>
      <c r="C148" s="126" t="s">
        <v>72</v>
      </c>
      <c r="D148" s="132" t="s">
        <v>232</v>
      </c>
      <c r="E148" s="133"/>
      <c r="F148" s="146">
        <f t="shared" si="68"/>
        <v>0</v>
      </c>
      <c r="G148" s="146">
        <f t="shared" si="68"/>
        <v>0</v>
      </c>
      <c r="H148" s="146">
        <f t="shared" si="68"/>
        <v>0</v>
      </c>
      <c r="I148" s="146">
        <f t="shared" si="68"/>
        <v>0</v>
      </c>
      <c r="J148" s="146">
        <f t="shared" si="68"/>
        <v>0</v>
      </c>
      <c r="K148" s="146">
        <f t="shared" si="68"/>
        <v>0</v>
      </c>
      <c r="L148" s="146">
        <f t="shared" si="68"/>
        <v>8489300</v>
      </c>
      <c r="M148" s="146">
        <f t="shared" si="68"/>
        <v>0</v>
      </c>
      <c r="N148" s="146">
        <f t="shared" si="68"/>
        <v>8913700</v>
      </c>
      <c r="O148" s="146">
        <f t="shared" si="68"/>
        <v>0</v>
      </c>
      <c r="P148" s="43"/>
      <c r="Q148" s="43"/>
      <c r="R148" s="43"/>
      <c r="S148" s="43"/>
      <c r="T148" s="43"/>
      <c r="U148" s="43"/>
      <c r="V148" s="43"/>
      <c r="W148" s="43"/>
      <c r="X148" s="43"/>
      <c r="Y148" s="43"/>
    </row>
    <row r="149" spans="1:25" s="10" customFormat="1" ht="31.5">
      <c r="A149" s="122" t="s">
        <v>224</v>
      </c>
      <c r="B149" s="126" t="s">
        <v>65</v>
      </c>
      <c r="C149" s="126" t="s">
        <v>72</v>
      </c>
      <c r="D149" s="132" t="s">
        <v>232</v>
      </c>
      <c r="E149" s="133" t="s">
        <v>105</v>
      </c>
      <c r="F149" s="146">
        <v>0</v>
      </c>
      <c r="G149" s="146">
        <v>0</v>
      </c>
      <c r="H149" s="146">
        <v>0</v>
      </c>
      <c r="I149" s="146">
        <v>0</v>
      </c>
      <c r="J149" s="146">
        <v>0</v>
      </c>
      <c r="K149" s="146">
        <v>0</v>
      </c>
      <c r="L149" s="146">
        <v>8489300</v>
      </c>
      <c r="M149" s="146">
        <v>0</v>
      </c>
      <c r="N149" s="146">
        <v>8913700</v>
      </c>
      <c r="O149" s="146">
        <v>0</v>
      </c>
      <c r="P149" s="43"/>
      <c r="Q149" s="43"/>
      <c r="R149" s="43"/>
      <c r="S149" s="43"/>
      <c r="T149" s="43"/>
      <c r="U149" s="43"/>
      <c r="V149" s="43"/>
      <c r="W149" s="43"/>
      <c r="X149" s="43"/>
      <c r="Y149" s="43"/>
    </row>
    <row r="150" spans="1:25" s="10" customFormat="1" ht="47.25">
      <c r="A150" s="122" t="s">
        <v>312</v>
      </c>
      <c r="B150" s="126" t="s">
        <v>65</v>
      </c>
      <c r="C150" s="126" t="s">
        <v>72</v>
      </c>
      <c r="D150" s="132" t="s">
        <v>313</v>
      </c>
      <c r="E150" s="133"/>
      <c r="F150" s="146">
        <f aca="true" t="shared" si="69" ref="F150:O150">F151</f>
        <v>0</v>
      </c>
      <c r="G150" s="146">
        <f t="shared" si="69"/>
        <v>0</v>
      </c>
      <c r="H150" s="146">
        <f t="shared" si="69"/>
        <v>0</v>
      </c>
      <c r="I150" s="146">
        <f t="shared" si="69"/>
        <v>0</v>
      </c>
      <c r="J150" s="146">
        <f t="shared" si="69"/>
        <v>0</v>
      </c>
      <c r="K150" s="146">
        <f t="shared" si="69"/>
        <v>0</v>
      </c>
      <c r="L150" s="146">
        <f t="shared" si="69"/>
        <v>0</v>
      </c>
      <c r="M150" s="146">
        <f t="shared" si="69"/>
        <v>0</v>
      </c>
      <c r="N150" s="146">
        <f t="shared" si="69"/>
        <v>8716500</v>
      </c>
      <c r="O150" s="146">
        <f t="shared" si="69"/>
        <v>0</v>
      </c>
      <c r="P150" s="43"/>
      <c r="Q150" s="43"/>
      <c r="R150" s="43"/>
      <c r="S150" s="43"/>
      <c r="T150" s="43"/>
      <c r="U150" s="43"/>
      <c r="V150" s="43"/>
      <c r="W150" s="43"/>
      <c r="X150" s="43"/>
      <c r="Y150" s="43"/>
    </row>
    <row r="151" spans="1:25" s="10" customFormat="1" ht="31.5">
      <c r="A151" s="122" t="s">
        <v>224</v>
      </c>
      <c r="B151" s="126" t="s">
        <v>65</v>
      </c>
      <c r="C151" s="126" t="s">
        <v>72</v>
      </c>
      <c r="D151" s="132" t="s">
        <v>313</v>
      </c>
      <c r="E151" s="133" t="s">
        <v>105</v>
      </c>
      <c r="F151" s="146"/>
      <c r="G151" s="146"/>
      <c r="H151" s="146"/>
      <c r="I151" s="146"/>
      <c r="J151" s="146"/>
      <c r="K151" s="146"/>
      <c r="L151" s="146">
        <v>0</v>
      </c>
      <c r="M151" s="146">
        <v>0</v>
      </c>
      <c r="N151" s="146">
        <v>8716500</v>
      </c>
      <c r="O151" s="146">
        <v>0</v>
      </c>
      <c r="P151" s="43"/>
      <c r="Q151" s="43"/>
      <c r="R151" s="43"/>
      <c r="S151" s="43"/>
      <c r="T151" s="43"/>
      <c r="U151" s="43"/>
      <c r="V151" s="43"/>
      <c r="W151" s="43"/>
      <c r="X151" s="43"/>
      <c r="Y151" s="43"/>
    </row>
    <row r="152" spans="1:25" s="10" customFormat="1" ht="47.25">
      <c r="A152" s="121" t="s">
        <v>235</v>
      </c>
      <c r="B152" s="23" t="s">
        <v>65</v>
      </c>
      <c r="C152" s="23" t="s">
        <v>72</v>
      </c>
      <c r="D152" s="23" t="s">
        <v>233</v>
      </c>
      <c r="E152" s="23"/>
      <c r="F152" s="146">
        <f aca="true" t="shared" si="70" ref="F152:O153">F153</f>
        <v>0</v>
      </c>
      <c r="G152" s="146">
        <f t="shared" si="70"/>
        <v>0</v>
      </c>
      <c r="H152" s="146">
        <f t="shared" si="70"/>
        <v>0</v>
      </c>
      <c r="I152" s="146">
        <f t="shared" si="70"/>
        <v>0</v>
      </c>
      <c r="J152" s="146">
        <f t="shared" si="70"/>
        <v>0</v>
      </c>
      <c r="K152" s="146">
        <f t="shared" si="70"/>
        <v>0</v>
      </c>
      <c r="L152" s="146">
        <f t="shared" si="70"/>
        <v>275620</v>
      </c>
      <c r="M152" s="146">
        <f t="shared" si="70"/>
        <v>0</v>
      </c>
      <c r="N152" s="146">
        <f t="shared" si="70"/>
        <v>275620</v>
      </c>
      <c r="O152" s="146">
        <f t="shared" si="70"/>
        <v>0</v>
      </c>
      <c r="P152" s="43"/>
      <c r="Q152" s="43"/>
      <c r="R152" s="43"/>
      <c r="S152" s="43"/>
      <c r="T152" s="43"/>
      <c r="U152" s="43"/>
      <c r="V152" s="43"/>
      <c r="W152" s="43"/>
      <c r="X152" s="43"/>
      <c r="Y152" s="43"/>
    </row>
    <row r="153" spans="1:25" s="10" customFormat="1" ht="18.75">
      <c r="A153" s="122" t="s">
        <v>229</v>
      </c>
      <c r="B153" s="51" t="s">
        <v>65</v>
      </c>
      <c r="C153" s="51" t="s">
        <v>72</v>
      </c>
      <c r="D153" s="26" t="s">
        <v>234</v>
      </c>
      <c r="E153" s="26"/>
      <c r="F153" s="146">
        <f t="shared" si="70"/>
        <v>0</v>
      </c>
      <c r="G153" s="146">
        <f t="shared" si="70"/>
        <v>0</v>
      </c>
      <c r="H153" s="146">
        <f t="shared" si="70"/>
        <v>0</v>
      </c>
      <c r="I153" s="146">
        <f t="shared" si="70"/>
        <v>0</v>
      </c>
      <c r="J153" s="146">
        <f t="shared" si="70"/>
        <v>0</v>
      </c>
      <c r="K153" s="146">
        <f t="shared" si="70"/>
        <v>0</v>
      </c>
      <c r="L153" s="146">
        <f t="shared" si="70"/>
        <v>275620</v>
      </c>
      <c r="M153" s="146">
        <f t="shared" si="70"/>
        <v>0</v>
      </c>
      <c r="N153" s="146">
        <f t="shared" si="70"/>
        <v>275620</v>
      </c>
      <c r="O153" s="146">
        <f t="shared" si="70"/>
        <v>0</v>
      </c>
      <c r="P153" s="43"/>
      <c r="Q153" s="43"/>
      <c r="R153" s="43"/>
      <c r="S153" s="43"/>
      <c r="T153" s="43"/>
      <c r="U153" s="43"/>
      <c r="V153" s="43"/>
      <c r="W153" s="43"/>
      <c r="X153" s="43"/>
      <c r="Y153" s="43"/>
    </row>
    <row r="154" spans="1:25" s="10" customFormat="1" ht="31.5">
      <c r="A154" s="122" t="s">
        <v>224</v>
      </c>
      <c r="B154" s="51" t="s">
        <v>65</v>
      </c>
      <c r="C154" s="51" t="s">
        <v>72</v>
      </c>
      <c r="D154" s="26" t="s">
        <v>234</v>
      </c>
      <c r="E154" s="28" t="s">
        <v>105</v>
      </c>
      <c r="F154" s="146">
        <v>0</v>
      </c>
      <c r="G154" s="146">
        <v>0</v>
      </c>
      <c r="H154" s="146">
        <v>0</v>
      </c>
      <c r="I154" s="146">
        <v>0</v>
      </c>
      <c r="J154" s="146">
        <v>0</v>
      </c>
      <c r="K154" s="146">
        <v>0</v>
      </c>
      <c r="L154" s="146">
        <v>275620</v>
      </c>
      <c r="M154" s="146">
        <v>0</v>
      </c>
      <c r="N154" s="146">
        <v>275620</v>
      </c>
      <c r="O154" s="146">
        <v>0</v>
      </c>
      <c r="P154" s="43"/>
      <c r="Q154" s="43"/>
      <c r="R154" s="43"/>
      <c r="S154" s="43"/>
      <c r="T154" s="43"/>
      <c r="U154" s="43"/>
      <c r="V154" s="43"/>
      <c r="W154" s="43"/>
      <c r="X154" s="43"/>
      <c r="Y154" s="43"/>
    </row>
    <row r="155" spans="1:25" s="10" customFormat="1" ht="18.75">
      <c r="A155" s="134" t="s">
        <v>111</v>
      </c>
      <c r="B155" s="135" t="s">
        <v>65</v>
      </c>
      <c r="C155" s="135" t="s">
        <v>73</v>
      </c>
      <c r="D155" s="54"/>
      <c r="E155" s="54"/>
      <c r="F155" s="146">
        <f aca="true" t="shared" si="71" ref="F155:O155">F158</f>
        <v>11400</v>
      </c>
      <c r="G155" s="146">
        <f t="shared" si="71"/>
        <v>11400</v>
      </c>
      <c r="H155" s="146">
        <f t="shared" si="71"/>
        <v>11400</v>
      </c>
      <c r="I155" s="146">
        <f t="shared" si="71"/>
        <v>11400</v>
      </c>
      <c r="J155" s="146">
        <f t="shared" si="71"/>
        <v>11400</v>
      </c>
      <c r="K155" s="146">
        <f t="shared" si="71"/>
        <v>11400</v>
      </c>
      <c r="L155" s="146">
        <f t="shared" si="71"/>
        <v>11400</v>
      </c>
      <c r="M155" s="146">
        <f t="shared" si="71"/>
        <v>11400</v>
      </c>
      <c r="N155" s="146">
        <f t="shared" si="71"/>
        <v>11400</v>
      </c>
      <c r="O155" s="146">
        <f t="shared" si="71"/>
        <v>11400</v>
      </c>
      <c r="P155" s="43"/>
      <c r="Q155" s="43"/>
      <c r="R155" s="43"/>
      <c r="S155" s="43"/>
      <c r="T155" s="43"/>
      <c r="U155" s="43"/>
      <c r="V155" s="43"/>
      <c r="W155" s="43"/>
      <c r="X155" s="43"/>
      <c r="Y155" s="43"/>
    </row>
    <row r="156" spans="1:25" s="17" customFormat="1" ht="31.5">
      <c r="A156" s="121" t="s">
        <v>238</v>
      </c>
      <c r="B156" s="51" t="s">
        <v>65</v>
      </c>
      <c r="C156" s="51" t="s">
        <v>73</v>
      </c>
      <c r="D156" s="54" t="s">
        <v>196</v>
      </c>
      <c r="E156" s="54"/>
      <c r="F156" s="146">
        <f aca="true" t="shared" si="72" ref="F156:O158">F157</f>
        <v>11400</v>
      </c>
      <c r="G156" s="146">
        <f t="shared" si="72"/>
        <v>11400</v>
      </c>
      <c r="H156" s="146">
        <f t="shared" si="72"/>
        <v>11400</v>
      </c>
      <c r="I156" s="146">
        <f t="shared" si="72"/>
        <v>11400</v>
      </c>
      <c r="J156" s="146">
        <f t="shared" si="72"/>
        <v>11400</v>
      </c>
      <c r="K156" s="146">
        <f t="shared" si="72"/>
        <v>11400</v>
      </c>
      <c r="L156" s="146">
        <f t="shared" si="72"/>
        <v>11400</v>
      </c>
      <c r="M156" s="146">
        <f t="shared" si="72"/>
        <v>11400</v>
      </c>
      <c r="N156" s="146">
        <f t="shared" si="72"/>
        <v>11400</v>
      </c>
      <c r="O156" s="146">
        <f t="shared" si="72"/>
        <v>11400</v>
      </c>
      <c r="P156" s="45"/>
      <c r="Q156" s="45"/>
      <c r="R156" s="45"/>
      <c r="S156" s="45"/>
      <c r="T156" s="45"/>
      <c r="U156" s="45"/>
      <c r="V156" s="45"/>
      <c r="W156" s="45"/>
      <c r="X156" s="45"/>
      <c r="Y156" s="45"/>
    </row>
    <row r="157" spans="1:25" s="17" customFormat="1" ht="31.5">
      <c r="A157" s="121" t="s">
        <v>200</v>
      </c>
      <c r="B157" s="51" t="s">
        <v>65</v>
      </c>
      <c r="C157" s="51" t="s">
        <v>73</v>
      </c>
      <c r="D157" s="54" t="s">
        <v>197</v>
      </c>
      <c r="E157" s="54"/>
      <c r="F157" s="146">
        <f t="shared" si="72"/>
        <v>11400</v>
      </c>
      <c r="G157" s="146">
        <f t="shared" si="72"/>
        <v>11400</v>
      </c>
      <c r="H157" s="146">
        <f t="shared" si="72"/>
        <v>11400</v>
      </c>
      <c r="I157" s="146">
        <f t="shared" si="72"/>
        <v>11400</v>
      </c>
      <c r="J157" s="146">
        <f t="shared" si="72"/>
        <v>11400</v>
      </c>
      <c r="K157" s="146">
        <f t="shared" si="72"/>
        <v>11400</v>
      </c>
      <c r="L157" s="146">
        <f t="shared" si="72"/>
        <v>11400</v>
      </c>
      <c r="M157" s="146">
        <f t="shared" si="72"/>
        <v>11400</v>
      </c>
      <c r="N157" s="146">
        <f t="shared" si="72"/>
        <v>11400</v>
      </c>
      <c r="O157" s="146">
        <f t="shared" si="72"/>
        <v>11400</v>
      </c>
      <c r="P157" s="45"/>
      <c r="Q157" s="45"/>
      <c r="R157" s="45"/>
      <c r="S157" s="45"/>
      <c r="T157" s="45"/>
      <c r="U157" s="45"/>
      <c r="V157" s="45"/>
      <c r="W157" s="45"/>
      <c r="X157" s="45"/>
      <c r="Y157" s="45"/>
    </row>
    <row r="158" spans="1:25" s="17" customFormat="1" ht="63">
      <c r="A158" s="122" t="s">
        <v>237</v>
      </c>
      <c r="B158" s="51" t="s">
        <v>65</v>
      </c>
      <c r="C158" s="51" t="s">
        <v>73</v>
      </c>
      <c r="D158" s="54" t="s">
        <v>236</v>
      </c>
      <c r="E158" s="54"/>
      <c r="F158" s="146">
        <f t="shared" si="72"/>
        <v>11400</v>
      </c>
      <c r="G158" s="146">
        <f t="shared" si="72"/>
        <v>11400</v>
      </c>
      <c r="H158" s="146">
        <f t="shared" si="72"/>
        <v>11400</v>
      </c>
      <c r="I158" s="146">
        <f t="shared" si="72"/>
        <v>11400</v>
      </c>
      <c r="J158" s="146">
        <f t="shared" si="72"/>
        <v>11400</v>
      </c>
      <c r="K158" s="146">
        <f t="shared" si="72"/>
        <v>11400</v>
      </c>
      <c r="L158" s="146">
        <f t="shared" si="72"/>
        <v>11400</v>
      </c>
      <c r="M158" s="146">
        <f t="shared" si="72"/>
        <v>11400</v>
      </c>
      <c r="N158" s="146">
        <f t="shared" si="72"/>
        <v>11400</v>
      </c>
      <c r="O158" s="146">
        <f t="shared" si="72"/>
        <v>11400</v>
      </c>
      <c r="P158" s="45"/>
      <c r="Q158" s="45"/>
      <c r="R158" s="45"/>
      <c r="S158" s="45"/>
      <c r="T158" s="45"/>
      <c r="U158" s="45"/>
      <c r="V158" s="45"/>
      <c r="W158" s="45"/>
      <c r="X158" s="45"/>
      <c r="Y158" s="45"/>
    </row>
    <row r="159" spans="1:25" s="17" customFormat="1" ht="31.5">
      <c r="A159" s="122" t="s">
        <v>139</v>
      </c>
      <c r="B159" s="51" t="s">
        <v>65</v>
      </c>
      <c r="C159" s="51" t="s">
        <v>73</v>
      </c>
      <c r="D159" s="54" t="s">
        <v>236</v>
      </c>
      <c r="E159" s="54">
        <v>200</v>
      </c>
      <c r="F159" s="146">
        <v>11400</v>
      </c>
      <c r="G159" s="146">
        <v>11400</v>
      </c>
      <c r="H159" s="146">
        <v>11400</v>
      </c>
      <c r="I159" s="146">
        <v>11400</v>
      </c>
      <c r="J159" s="146">
        <v>11400</v>
      </c>
      <c r="K159" s="146">
        <v>11400</v>
      </c>
      <c r="L159" s="146">
        <v>11400</v>
      </c>
      <c r="M159" s="146">
        <v>11400</v>
      </c>
      <c r="N159" s="146">
        <v>11400</v>
      </c>
      <c r="O159" s="146">
        <v>11400</v>
      </c>
      <c r="P159" s="45"/>
      <c r="Q159" s="45"/>
      <c r="R159" s="45"/>
      <c r="S159" s="45"/>
      <c r="T159" s="45"/>
      <c r="U159" s="45"/>
      <c r="V159" s="45"/>
      <c r="W159" s="45"/>
      <c r="X159" s="45"/>
      <c r="Y159" s="45"/>
    </row>
    <row r="160" spans="1:25" s="10" customFormat="1" ht="18.75">
      <c r="A160" s="121" t="s">
        <v>89</v>
      </c>
      <c r="B160" s="118" t="s">
        <v>65</v>
      </c>
      <c r="C160" s="118" t="s">
        <v>90</v>
      </c>
      <c r="D160" s="26"/>
      <c r="E160" s="26"/>
      <c r="F160" s="146">
        <f aca="true" t="shared" si="73" ref="F160:O160">F161+F169</f>
        <v>3200</v>
      </c>
      <c r="G160" s="146">
        <f t="shared" si="73"/>
        <v>3200</v>
      </c>
      <c r="H160" s="146">
        <f t="shared" si="73"/>
        <v>3200</v>
      </c>
      <c r="I160" s="146">
        <f t="shared" si="73"/>
        <v>3200</v>
      </c>
      <c r="J160" s="146">
        <f t="shared" si="73"/>
        <v>3200</v>
      </c>
      <c r="K160" s="146">
        <f t="shared" si="73"/>
        <v>3200</v>
      </c>
      <c r="L160" s="146">
        <f t="shared" si="73"/>
        <v>4798300</v>
      </c>
      <c r="M160" s="146">
        <f t="shared" si="73"/>
        <v>3300</v>
      </c>
      <c r="N160" s="146">
        <f t="shared" si="73"/>
        <v>2878300</v>
      </c>
      <c r="O160" s="146">
        <f t="shared" si="73"/>
        <v>3300</v>
      </c>
      <c r="P160" s="43"/>
      <c r="Q160" s="43"/>
      <c r="R160" s="43"/>
      <c r="S160" s="43"/>
      <c r="T160" s="43"/>
      <c r="U160" s="43"/>
      <c r="V160" s="43"/>
      <c r="W160" s="43"/>
      <c r="X160" s="43"/>
      <c r="Y160" s="43"/>
    </row>
    <row r="161" spans="1:25" s="10" customFormat="1" ht="31.5">
      <c r="A161" s="121" t="s">
        <v>243</v>
      </c>
      <c r="B161" s="23" t="s">
        <v>65</v>
      </c>
      <c r="C161" s="23" t="s">
        <v>90</v>
      </c>
      <c r="D161" s="26" t="s">
        <v>239</v>
      </c>
      <c r="E161" s="26"/>
      <c r="F161" s="146">
        <f aca="true" t="shared" si="74" ref="F161:O161">F162</f>
        <v>3200</v>
      </c>
      <c r="G161" s="146">
        <f t="shared" si="74"/>
        <v>3200</v>
      </c>
      <c r="H161" s="146">
        <f t="shared" si="74"/>
        <v>3200</v>
      </c>
      <c r="I161" s="146">
        <f t="shared" si="74"/>
        <v>3200</v>
      </c>
      <c r="J161" s="146">
        <f t="shared" si="74"/>
        <v>3200</v>
      </c>
      <c r="K161" s="146">
        <f t="shared" si="74"/>
        <v>3200</v>
      </c>
      <c r="L161" s="146">
        <f t="shared" si="74"/>
        <v>48300</v>
      </c>
      <c r="M161" s="146">
        <f t="shared" si="74"/>
        <v>3300</v>
      </c>
      <c r="N161" s="146">
        <f t="shared" si="74"/>
        <v>48300</v>
      </c>
      <c r="O161" s="146">
        <f t="shared" si="74"/>
        <v>3300</v>
      </c>
      <c r="P161" s="43"/>
      <c r="Q161" s="43"/>
      <c r="R161" s="43"/>
      <c r="S161" s="43"/>
      <c r="T161" s="43"/>
      <c r="U161" s="43"/>
      <c r="V161" s="43"/>
      <c r="W161" s="43"/>
      <c r="X161" s="43"/>
      <c r="Y161" s="43"/>
    </row>
    <row r="162" spans="1:25" s="10" customFormat="1" ht="31.5">
      <c r="A162" s="121" t="s">
        <v>242</v>
      </c>
      <c r="B162" s="23" t="s">
        <v>65</v>
      </c>
      <c r="C162" s="23" t="s">
        <v>90</v>
      </c>
      <c r="D162" s="26" t="s">
        <v>240</v>
      </c>
      <c r="E162" s="26"/>
      <c r="F162" s="146">
        <f aca="true" t="shared" si="75" ref="F162:O162">F163+F165+F167</f>
        <v>3200</v>
      </c>
      <c r="G162" s="146">
        <f t="shared" si="75"/>
        <v>3200</v>
      </c>
      <c r="H162" s="146">
        <f t="shared" si="75"/>
        <v>3200</v>
      </c>
      <c r="I162" s="146">
        <f t="shared" si="75"/>
        <v>3200</v>
      </c>
      <c r="J162" s="146">
        <f t="shared" si="75"/>
        <v>3200</v>
      </c>
      <c r="K162" s="146">
        <f t="shared" si="75"/>
        <v>3200</v>
      </c>
      <c r="L162" s="146">
        <f t="shared" si="75"/>
        <v>48300</v>
      </c>
      <c r="M162" s="146">
        <f t="shared" si="75"/>
        <v>3300</v>
      </c>
      <c r="N162" s="146">
        <f t="shared" si="75"/>
        <v>48300</v>
      </c>
      <c r="O162" s="146">
        <f t="shared" si="75"/>
        <v>3300</v>
      </c>
      <c r="P162" s="43"/>
      <c r="Q162" s="43"/>
      <c r="R162" s="43"/>
      <c r="S162" s="43"/>
      <c r="T162" s="43"/>
      <c r="U162" s="43"/>
      <c r="V162" s="43"/>
      <c r="W162" s="43"/>
      <c r="X162" s="43"/>
      <c r="Y162" s="43"/>
    </row>
    <row r="163" spans="1:25" s="10" customFormat="1" ht="31.5">
      <c r="A163" s="122" t="s">
        <v>169</v>
      </c>
      <c r="B163" s="23" t="s">
        <v>65</v>
      </c>
      <c r="C163" s="23" t="s">
        <v>90</v>
      </c>
      <c r="D163" s="29" t="s">
        <v>241</v>
      </c>
      <c r="E163" s="26"/>
      <c r="F163" s="146">
        <f aca="true" t="shared" si="76" ref="F163:O165">F164</f>
        <v>0</v>
      </c>
      <c r="G163" s="146">
        <f t="shared" si="76"/>
        <v>0</v>
      </c>
      <c r="H163" s="146">
        <f t="shared" si="76"/>
        <v>0</v>
      </c>
      <c r="I163" s="146">
        <f t="shared" si="76"/>
        <v>0</v>
      </c>
      <c r="J163" s="146">
        <f t="shared" si="76"/>
        <v>0</v>
      </c>
      <c r="K163" s="146">
        <f t="shared" si="76"/>
        <v>0</v>
      </c>
      <c r="L163" s="146">
        <f t="shared" si="76"/>
        <v>5000</v>
      </c>
      <c r="M163" s="146">
        <f t="shared" si="76"/>
        <v>0</v>
      </c>
      <c r="N163" s="146">
        <f t="shared" si="76"/>
        <v>5000</v>
      </c>
      <c r="O163" s="146">
        <f t="shared" si="76"/>
        <v>0</v>
      </c>
      <c r="P163" s="43"/>
      <c r="Q163" s="43"/>
      <c r="R163" s="43"/>
      <c r="S163" s="43"/>
      <c r="T163" s="43"/>
      <c r="U163" s="43"/>
      <c r="V163" s="43"/>
      <c r="W163" s="43"/>
      <c r="X163" s="43"/>
      <c r="Y163" s="43"/>
    </row>
    <row r="164" spans="1:25" s="10" customFormat="1" ht="31.5">
      <c r="A164" s="122" t="s">
        <v>139</v>
      </c>
      <c r="B164" s="23" t="s">
        <v>65</v>
      </c>
      <c r="C164" s="23" t="s">
        <v>90</v>
      </c>
      <c r="D164" s="29" t="s">
        <v>241</v>
      </c>
      <c r="E164" s="26">
        <v>200</v>
      </c>
      <c r="F164" s="146">
        <f t="shared" si="76"/>
        <v>0</v>
      </c>
      <c r="G164" s="146">
        <f t="shared" si="76"/>
        <v>0</v>
      </c>
      <c r="H164" s="146">
        <f t="shared" si="76"/>
        <v>0</v>
      </c>
      <c r="I164" s="146">
        <f t="shared" si="76"/>
        <v>0</v>
      </c>
      <c r="J164" s="146">
        <f t="shared" si="76"/>
        <v>0</v>
      </c>
      <c r="K164" s="146">
        <f t="shared" si="76"/>
        <v>0</v>
      </c>
      <c r="L164" s="146">
        <v>5000</v>
      </c>
      <c r="M164" s="146">
        <f t="shared" si="76"/>
        <v>0</v>
      </c>
      <c r="N164" s="146">
        <v>5000</v>
      </c>
      <c r="O164" s="146">
        <f t="shared" si="76"/>
        <v>0</v>
      </c>
      <c r="P164" s="43"/>
      <c r="Q164" s="43"/>
      <c r="R164" s="43"/>
      <c r="S164" s="43"/>
      <c r="T164" s="43"/>
      <c r="U164" s="43"/>
      <c r="V164" s="43"/>
      <c r="W164" s="43"/>
      <c r="X164" s="43"/>
      <c r="Y164" s="43"/>
    </row>
    <row r="165" spans="1:25" s="10" customFormat="1" ht="18.75">
      <c r="A165" s="122" t="s">
        <v>190</v>
      </c>
      <c r="B165" s="136" t="s">
        <v>65</v>
      </c>
      <c r="C165" s="136" t="s">
        <v>90</v>
      </c>
      <c r="D165" s="108" t="s">
        <v>244</v>
      </c>
      <c r="E165" s="137"/>
      <c r="F165" s="146">
        <f t="shared" si="76"/>
        <v>0</v>
      </c>
      <c r="G165" s="146">
        <f t="shared" si="76"/>
        <v>0</v>
      </c>
      <c r="H165" s="146">
        <f t="shared" si="76"/>
        <v>0</v>
      </c>
      <c r="I165" s="146">
        <f t="shared" si="76"/>
        <v>0</v>
      </c>
      <c r="J165" s="146">
        <f t="shared" si="76"/>
        <v>0</v>
      </c>
      <c r="K165" s="146">
        <f t="shared" si="76"/>
        <v>0</v>
      </c>
      <c r="L165" s="146">
        <f>L166</f>
        <v>40000</v>
      </c>
      <c r="M165" s="146">
        <f t="shared" si="76"/>
        <v>0</v>
      </c>
      <c r="N165" s="146">
        <f>N166</f>
        <v>40000</v>
      </c>
      <c r="O165" s="146">
        <f t="shared" si="76"/>
        <v>0</v>
      </c>
      <c r="P165" s="43"/>
      <c r="Q165" s="43"/>
      <c r="R165" s="43"/>
      <c r="S165" s="43"/>
      <c r="T165" s="43"/>
      <c r="U165" s="43"/>
      <c r="V165" s="43"/>
      <c r="W165" s="43"/>
      <c r="X165" s="43"/>
      <c r="Y165" s="43"/>
    </row>
    <row r="166" spans="1:25" s="10" customFormat="1" ht="31.5">
      <c r="A166" s="122" t="s">
        <v>139</v>
      </c>
      <c r="B166" s="23" t="s">
        <v>65</v>
      </c>
      <c r="C166" s="23" t="s">
        <v>90</v>
      </c>
      <c r="D166" s="29" t="s">
        <v>244</v>
      </c>
      <c r="E166" s="26">
        <v>200</v>
      </c>
      <c r="F166" s="147">
        <v>0</v>
      </c>
      <c r="G166" s="147">
        <v>0</v>
      </c>
      <c r="H166" s="147">
        <v>0</v>
      </c>
      <c r="I166" s="147">
        <v>0</v>
      </c>
      <c r="J166" s="147">
        <v>0</v>
      </c>
      <c r="K166" s="147">
        <v>0</v>
      </c>
      <c r="L166" s="147">
        <v>40000</v>
      </c>
      <c r="M166" s="147">
        <v>0</v>
      </c>
      <c r="N166" s="147">
        <v>40000</v>
      </c>
      <c r="O166" s="147">
        <v>0</v>
      </c>
      <c r="P166" s="43"/>
      <c r="Q166" s="43"/>
      <c r="R166" s="43"/>
      <c r="S166" s="43"/>
      <c r="T166" s="43"/>
      <c r="U166" s="43"/>
      <c r="V166" s="43"/>
      <c r="W166" s="43"/>
      <c r="X166" s="43"/>
      <c r="Y166" s="43"/>
    </row>
    <row r="167" spans="1:25" s="17" customFormat="1" ht="78.75">
      <c r="A167" s="122" t="s">
        <v>246</v>
      </c>
      <c r="B167" s="23" t="s">
        <v>65</v>
      </c>
      <c r="C167" s="23" t="s">
        <v>90</v>
      </c>
      <c r="D167" s="29" t="s">
        <v>245</v>
      </c>
      <c r="E167" s="26"/>
      <c r="F167" s="147">
        <f aca="true" t="shared" si="77" ref="F167:O167">F168</f>
        <v>3200</v>
      </c>
      <c r="G167" s="147">
        <f t="shared" si="77"/>
        <v>3200</v>
      </c>
      <c r="H167" s="147">
        <f t="shared" si="77"/>
        <v>3200</v>
      </c>
      <c r="I167" s="147">
        <f t="shared" si="77"/>
        <v>3200</v>
      </c>
      <c r="J167" s="147">
        <f t="shared" si="77"/>
        <v>3200</v>
      </c>
      <c r="K167" s="147">
        <f t="shared" si="77"/>
        <v>3200</v>
      </c>
      <c r="L167" s="147">
        <f t="shared" si="77"/>
        <v>3300</v>
      </c>
      <c r="M167" s="147">
        <f t="shared" si="77"/>
        <v>3300</v>
      </c>
      <c r="N167" s="147">
        <f t="shared" si="77"/>
        <v>3300</v>
      </c>
      <c r="O167" s="147">
        <f t="shared" si="77"/>
        <v>3300</v>
      </c>
      <c r="P167" s="45"/>
      <c r="Q167" s="45"/>
      <c r="R167" s="45"/>
      <c r="S167" s="45"/>
      <c r="T167" s="45"/>
      <c r="U167" s="45"/>
      <c r="V167" s="45"/>
      <c r="W167" s="45"/>
      <c r="X167" s="45"/>
      <c r="Y167" s="45"/>
    </row>
    <row r="168" spans="1:25" s="17" customFormat="1" ht="48" customHeight="1">
      <c r="A168" s="120" t="s">
        <v>106</v>
      </c>
      <c r="B168" s="23" t="s">
        <v>65</v>
      </c>
      <c r="C168" s="23" t="s">
        <v>90</v>
      </c>
      <c r="D168" s="29" t="s">
        <v>245</v>
      </c>
      <c r="E168" s="26">
        <v>100</v>
      </c>
      <c r="F168" s="147">
        <v>3200</v>
      </c>
      <c r="G168" s="147">
        <v>3200</v>
      </c>
      <c r="H168" s="147">
        <v>3200</v>
      </c>
      <c r="I168" s="147">
        <v>3200</v>
      </c>
      <c r="J168" s="147">
        <v>3200</v>
      </c>
      <c r="K168" s="147">
        <v>3200</v>
      </c>
      <c r="L168" s="147">
        <v>3300</v>
      </c>
      <c r="M168" s="147">
        <v>3300</v>
      </c>
      <c r="N168" s="147">
        <v>3300</v>
      </c>
      <c r="O168" s="147">
        <v>3300</v>
      </c>
      <c r="P168" s="45"/>
      <c r="Q168" s="45"/>
      <c r="R168" s="45"/>
      <c r="S168" s="45"/>
      <c r="T168" s="45"/>
      <c r="U168" s="45"/>
      <c r="V168" s="45"/>
      <c r="W168" s="45"/>
      <c r="X168" s="45"/>
      <c r="Y168" s="45"/>
    </row>
    <row r="169" spans="1:25" s="17" customFormat="1" ht="31.5">
      <c r="A169" s="121" t="s">
        <v>145</v>
      </c>
      <c r="B169" s="23" t="s">
        <v>65</v>
      </c>
      <c r="C169" s="23" t="s">
        <v>90</v>
      </c>
      <c r="D169" s="29" t="s">
        <v>146</v>
      </c>
      <c r="E169" s="26"/>
      <c r="F169" s="147">
        <f aca="true" t="shared" si="78" ref="F169:O171">F170</f>
        <v>0</v>
      </c>
      <c r="G169" s="147">
        <f t="shared" si="78"/>
        <v>0</v>
      </c>
      <c r="H169" s="147">
        <f t="shared" si="78"/>
        <v>0</v>
      </c>
      <c r="I169" s="147">
        <f t="shared" si="78"/>
        <v>0</v>
      </c>
      <c r="J169" s="147">
        <f t="shared" si="78"/>
        <v>0</v>
      </c>
      <c r="K169" s="147">
        <f t="shared" si="78"/>
        <v>0</v>
      </c>
      <c r="L169" s="147">
        <f t="shared" si="78"/>
        <v>4750000</v>
      </c>
      <c r="M169" s="147">
        <f t="shared" si="78"/>
        <v>0</v>
      </c>
      <c r="N169" s="147">
        <f t="shared" si="78"/>
        <v>2830000</v>
      </c>
      <c r="O169" s="147">
        <f t="shared" si="78"/>
        <v>0</v>
      </c>
      <c r="P169" s="45"/>
      <c r="Q169" s="45"/>
      <c r="R169" s="45"/>
      <c r="S169" s="45"/>
      <c r="T169" s="45"/>
      <c r="U169" s="45"/>
      <c r="V169" s="45"/>
      <c r="W169" s="45"/>
      <c r="X169" s="45"/>
      <c r="Y169" s="45"/>
    </row>
    <row r="170" spans="1:25" s="17" customFormat="1" ht="31.5">
      <c r="A170" s="121" t="s">
        <v>249</v>
      </c>
      <c r="B170" s="23" t="s">
        <v>65</v>
      </c>
      <c r="C170" s="23" t="s">
        <v>90</v>
      </c>
      <c r="D170" s="29" t="s">
        <v>247</v>
      </c>
      <c r="E170" s="26"/>
      <c r="F170" s="147">
        <f t="shared" si="78"/>
        <v>0</v>
      </c>
      <c r="G170" s="147">
        <f t="shared" si="78"/>
        <v>0</v>
      </c>
      <c r="H170" s="147">
        <f t="shared" si="78"/>
        <v>0</v>
      </c>
      <c r="I170" s="147">
        <f t="shared" si="78"/>
        <v>0</v>
      </c>
      <c r="J170" s="147">
        <f t="shared" si="78"/>
        <v>0</v>
      </c>
      <c r="K170" s="147">
        <f t="shared" si="78"/>
        <v>0</v>
      </c>
      <c r="L170" s="147">
        <f t="shared" si="78"/>
        <v>4750000</v>
      </c>
      <c r="M170" s="147">
        <f t="shared" si="78"/>
        <v>0</v>
      </c>
      <c r="N170" s="147">
        <f t="shared" si="78"/>
        <v>2830000</v>
      </c>
      <c r="O170" s="147">
        <f t="shared" si="78"/>
        <v>0</v>
      </c>
      <c r="P170" s="45"/>
      <c r="Q170" s="45"/>
      <c r="R170" s="45"/>
      <c r="S170" s="45"/>
      <c r="T170" s="45"/>
      <c r="U170" s="45"/>
      <c r="V170" s="45"/>
      <c r="W170" s="45"/>
      <c r="X170" s="45"/>
      <c r="Y170" s="45"/>
    </row>
    <row r="171" spans="1:25" s="17" customFormat="1" ht="18.75">
      <c r="A171" s="122" t="s">
        <v>190</v>
      </c>
      <c r="B171" s="23" t="s">
        <v>65</v>
      </c>
      <c r="C171" s="23" t="s">
        <v>90</v>
      </c>
      <c r="D171" s="29" t="s">
        <v>248</v>
      </c>
      <c r="E171" s="26"/>
      <c r="F171" s="147">
        <f t="shared" si="78"/>
        <v>0</v>
      </c>
      <c r="G171" s="147">
        <f t="shared" si="78"/>
        <v>0</v>
      </c>
      <c r="H171" s="147">
        <f t="shared" si="78"/>
        <v>0</v>
      </c>
      <c r="I171" s="147">
        <f t="shared" si="78"/>
        <v>0</v>
      </c>
      <c r="J171" s="147">
        <f t="shared" si="78"/>
        <v>0</v>
      </c>
      <c r="K171" s="147">
        <f t="shared" si="78"/>
        <v>0</v>
      </c>
      <c r="L171" s="147">
        <f t="shared" si="78"/>
        <v>4750000</v>
      </c>
      <c r="M171" s="147">
        <f t="shared" si="78"/>
        <v>0</v>
      </c>
      <c r="N171" s="147">
        <f t="shared" si="78"/>
        <v>2830000</v>
      </c>
      <c r="O171" s="147">
        <f t="shared" si="78"/>
        <v>0</v>
      </c>
      <c r="P171" s="45"/>
      <c r="Q171" s="45"/>
      <c r="R171" s="45"/>
      <c r="S171" s="45"/>
      <c r="T171" s="45"/>
      <c r="U171" s="45"/>
      <c r="V171" s="45"/>
      <c r="W171" s="45"/>
      <c r="X171" s="45"/>
      <c r="Y171" s="45"/>
    </row>
    <row r="172" spans="1:25" s="17" customFormat="1" ht="31.5">
      <c r="A172" s="122" t="s">
        <v>139</v>
      </c>
      <c r="B172" s="23" t="s">
        <v>65</v>
      </c>
      <c r="C172" s="23" t="s">
        <v>90</v>
      </c>
      <c r="D172" s="29" t="s">
        <v>248</v>
      </c>
      <c r="E172" s="26">
        <v>200</v>
      </c>
      <c r="F172" s="147">
        <v>0</v>
      </c>
      <c r="G172" s="147">
        <v>0</v>
      </c>
      <c r="H172" s="147">
        <v>0</v>
      </c>
      <c r="I172" s="147">
        <v>0</v>
      </c>
      <c r="J172" s="147">
        <v>0</v>
      </c>
      <c r="K172" s="147">
        <v>0</v>
      </c>
      <c r="L172" s="147">
        <v>4750000</v>
      </c>
      <c r="M172" s="147">
        <v>0</v>
      </c>
      <c r="N172" s="147">
        <v>2830000</v>
      </c>
      <c r="O172" s="147">
        <v>0</v>
      </c>
      <c r="P172" s="45"/>
      <c r="Q172" s="45"/>
      <c r="R172" s="45"/>
      <c r="S172" s="45"/>
      <c r="T172" s="45"/>
      <c r="U172" s="45"/>
      <c r="V172" s="45"/>
      <c r="W172" s="45"/>
      <c r="X172" s="45"/>
      <c r="Y172" s="45"/>
    </row>
    <row r="173" spans="1:25" s="14" customFormat="1" ht="18.75">
      <c r="A173" s="116" t="s">
        <v>75</v>
      </c>
      <c r="B173" s="129" t="s">
        <v>66</v>
      </c>
      <c r="C173" s="118"/>
      <c r="D173" s="130"/>
      <c r="E173" s="106"/>
      <c r="F173" s="145">
        <f aca="true" t="shared" si="79" ref="F173:O173">F174+F184+F196+F203</f>
        <v>16828900</v>
      </c>
      <c r="G173" s="145">
        <f t="shared" si="79"/>
        <v>16828900</v>
      </c>
      <c r="H173" s="145">
        <f t="shared" si="79"/>
        <v>16828900</v>
      </c>
      <c r="I173" s="145">
        <f t="shared" si="79"/>
        <v>16828900</v>
      </c>
      <c r="J173" s="145">
        <f t="shared" si="79"/>
        <v>16828900</v>
      </c>
      <c r="K173" s="145">
        <f t="shared" si="79"/>
        <v>16828900</v>
      </c>
      <c r="L173" s="145">
        <f t="shared" si="79"/>
        <v>77452600</v>
      </c>
      <c r="M173" s="145">
        <f t="shared" si="79"/>
        <v>16189900</v>
      </c>
      <c r="N173" s="145">
        <f t="shared" si="79"/>
        <v>75623600</v>
      </c>
      <c r="O173" s="145">
        <f t="shared" si="79"/>
        <v>16189900</v>
      </c>
      <c r="P173" s="43"/>
      <c r="Q173" s="43"/>
      <c r="R173" s="43"/>
      <c r="S173" s="43"/>
      <c r="T173" s="43"/>
      <c r="U173" s="43"/>
      <c r="V173" s="43"/>
      <c r="W173" s="43"/>
      <c r="X173" s="43"/>
      <c r="Y173" s="43"/>
    </row>
    <row r="174" spans="1:25" s="14" customFormat="1" ht="18.75">
      <c r="A174" s="121" t="s">
        <v>85</v>
      </c>
      <c r="B174" s="23" t="s">
        <v>66</v>
      </c>
      <c r="C174" s="23" t="s">
        <v>62</v>
      </c>
      <c r="D174" s="26"/>
      <c r="E174" s="26"/>
      <c r="F174" s="146">
        <f aca="true" t="shared" si="80" ref="F174:O174">F175</f>
        <v>0</v>
      </c>
      <c r="G174" s="146">
        <f t="shared" si="80"/>
        <v>0</v>
      </c>
      <c r="H174" s="146">
        <f t="shared" si="80"/>
        <v>0</v>
      </c>
      <c r="I174" s="146">
        <f t="shared" si="80"/>
        <v>0</v>
      </c>
      <c r="J174" s="146">
        <f t="shared" si="80"/>
        <v>0</v>
      </c>
      <c r="K174" s="146">
        <f t="shared" si="80"/>
        <v>0</v>
      </c>
      <c r="L174" s="146">
        <f t="shared" si="80"/>
        <v>23410000</v>
      </c>
      <c r="M174" s="146">
        <f t="shared" si="80"/>
        <v>0</v>
      </c>
      <c r="N174" s="146">
        <f t="shared" si="80"/>
        <v>24370000</v>
      </c>
      <c r="O174" s="146">
        <f t="shared" si="80"/>
        <v>0</v>
      </c>
      <c r="P174" s="43"/>
      <c r="Q174" s="43"/>
      <c r="R174" s="43"/>
      <c r="S174" s="43"/>
      <c r="T174" s="43"/>
      <c r="U174" s="43"/>
      <c r="V174" s="43"/>
      <c r="W174" s="43"/>
      <c r="X174" s="43"/>
      <c r="Y174" s="43"/>
    </row>
    <row r="175" spans="1:25" s="14" customFormat="1" ht="47.25">
      <c r="A175" s="121" t="s">
        <v>254</v>
      </c>
      <c r="B175" s="23" t="s">
        <v>66</v>
      </c>
      <c r="C175" s="23" t="s">
        <v>62</v>
      </c>
      <c r="D175" s="26" t="s">
        <v>250</v>
      </c>
      <c r="E175" s="26"/>
      <c r="F175" s="146">
        <f aca="true" t="shared" si="81" ref="F175:O175">F176+F181</f>
        <v>0</v>
      </c>
      <c r="G175" s="146">
        <f t="shared" si="81"/>
        <v>0</v>
      </c>
      <c r="H175" s="146">
        <f t="shared" si="81"/>
        <v>0</v>
      </c>
      <c r="I175" s="146">
        <f t="shared" si="81"/>
        <v>0</v>
      </c>
      <c r="J175" s="146">
        <f t="shared" si="81"/>
        <v>0</v>
      </c>
      <c r="K175" s="146">
        <f t="shared" si="81"/>
        <v>0</v>
      </c>
      <c r="L175" s="146">
        <f t="shared" si="81"/>
        <v>23410000</v>
      </c>
      <c r="M175" s="146">
        <f t="shared" si="81"/>
        <v>0</v>
      </c>
      <c r="N175" s="146">
        <f t="shared" si="81"/>
        <v>24370000</v>
      </c>
      <c r="O175" s="146">
        <f t="shared" si="81"/>
        <v>0</v>
      </c>
      <c r="P175" s="43"/>
      <c r="Q175" s="43"/>
      <c r="R175" s="43"/>
      <c r="S175" s="43"/>
      <c r="T175" s="43"/>
      <c r="U175" s="43"/>
      <c r="V175" s="43"/>
      <c r="W175" s="43"/>
      <c r="X175" s="43"/>
      <c r="Y175" s="43"/>
    </row>
    <row r="176" spans="1:25" s="14" customFormat="1" ht="31.5">
      <c r="A176" s="121" t="s">
        <v>253</v>
      </c>
      <c r="B176" s="23" t="s">
        <v>66</v>
      </c>
      <c r="C176" s="23" t="s">
        <v>62</v>
      </c>
      <c r="D176" s="26" t="s">
        <v>251</v>
      </c>
      <c r="E176" s="26"/>
      <c r="F176" s="146">
        <f aca="true" t="shared" si="82" ref="F176:O176">F177+F179</f>
        <v>0</v>
      </c>
      <c r="G176" s="146">
        <f t="shared" si="82"/>
        <v>0</v>
      </c>
      <c r="H176" s="146">
        <f t="shared" si="82"/>
        <v>0</v>
      </c>
      <c r="I176" s="146">
        <f t="shared" si="82"/>
        <v>0</v>
      </c>
      <c r="J176" s="146">
        <f t="shared" si="82"/>
        <v>0</v>
      </c>
      <c r="K176" s="146">
        <f t="shared" si="82"/>
        <v>0</v>
      </c>
      <c r="L176" s="146">
        <f t="shared" si="82"/>
        <v>15500000</v>
      </c>
      <c r="M176" s="146">
        <f t="shared" si="82"/>
        <v>0</v>
      </c>
      <c r="N176" s="146">
        <f t="shared" si="82"/>
        <v>15500000</v>
      </c>
      <c r="O176" s="146">
        <f t="shared" si="82"/>
        <v>0</v>
      </c>
      <c r="P176" s="43"/>
      <c r="Q176" s="43"/>
      <c r="R176" s="43"/>
      <c r="S176" s="43"/>
      <c r="T176" s="43"/>
      <c r="U176" s="43"/>
      <c r="V176" s="43"/>
      <c r="W176" s="43"/>
      <c r="X176" s="43"/>
      <c r="Y176" s="43"/>
    </row>
    <row r="177" spans="1:25" s="14" customFormat="1" ht="31.5" customHeight="1">
      <c r="A177" s="122" t="s">
        <v>225</v>
      </c>
      <c r="B177" s="23" t="s">
        <v>66</v>
      </c>
      <c r="C177" s="23" t="s">
        <v>62</v>
      </c>
      <c r="D177" s="26" t="s">
        <v>252</v>
      </c>
      <c r="E177" s="26"/>
      <c r="F177" s="146">
        <f aca="true" t="shared" si="83" ref="F177:O177">F178</f>
        <v>0</v>
      </c>
      <c r="G177" s="146">
        <f t="shared" si="83"/>
        <v>0</v>
      </c>
      <c r="H177" s="146">
        <f t="shared" si="83"/>
        <v>0</v>
      </c>
      <c r="I177" s="146">
        <f t="shared" si="83"/>
        <v>0</v>
      </c>
      <c r="J177" s="146">
        <f t="shared" si="83"/>
        <v>0</v>
      </c>
      <c r="K177" s="146">
        <f t="shared" si="83"/>
        <v>0</v>
      </c>
      <c r="L177" s="146">
        <f t="shared" si="83"/>
        <v>15500000</v>
      </c>
      <c r="M177" s="146">
        <f t="shared" si="83"/>
        <v>0</v>
      </c>
      <c r="N177" s="146">
        <f t="shared" si="83"/>
        <v>15500000</v>
      </c>
      <c r="O177" s="146">
        <f t="shared" si="83"/>
        <v>0</v>
      </c>
      <c r="P177" s="43"/>
      <c r="Q177" s="43"/>
      <c r="R177" s="43"/>
      <c r="S177" s="43"/>
      <c r="T177" s="43"/>
      <c r="U177" s="43"/>
      <c r="V177" s="43"/>
      <c r="W177" s="43"/>
      <c r="X177" s="43"/>
      <c r="Y177" s="43"/>
    </row>
    <row r="178" spans="1:25" s="10" customFormat="1" ht="31.5">
      <c r="A178" s="122" t="s">
        <v>224</v>
      </c>
      <c r="B178" s="23" t="s">
        <v>66</v>
      </c>
      <c r="C178" s="23" t="s">
        <v>62</v>
      </c>
      <c r="D178" s="26" t="s">
        <v>252</v>
      </c>
      <c r="E178" s="26">
        <v>600</v>
      </c>
      <c r="F178" s="147">
        <v>0</v>
      </c>
      <c r="G178" s="147">
        <v>0</v>
      </c>
      <c r="H178" s="147">
        <v>0</v>
      </c>
      <c r="I178" s="147">
        <v>0</v>
      </c>
      <c r="J178" s="147">
        <v>0</v>
      </c>
      <c r="K178" s="147">
        <v>0</v>
      </c>
      <c r="L178" s="147">
        <v>15500000</v>
      </c>
      <c r="M178" s="147">
        <v>0</v>
      </c>
      <c r="N178" s="147">
        <v>15500000</v>
      </c>
      <c r="O178" s="147">
        <v>0</v>
      </c>
      <c r="P178" s="43"/>
      <c r="Q178" s="43"/>
      <c r="R178" s="43"/>
      <c r="S178" s="43"/>
      <c r="T178" s="43"/>
      <c r="U178" s="43"/>
      <c r="V178" s="43"/>
      <c r="W178" s="43"/>
      <c r="X178" s="43"/>
      <c r="Y178" s="43"/>
    </row>
    <row r="179" spans="1:25" s="10" customFormat="1" ht="18.75">
      <c r="A179" s="122" t="s">
        <v>190</v>
      </c>
      <c r="B179" s="136" t="s">
        <v>66</v>
      </c>
      <c r="C179" s="136" t="s">
        <v>62</v>
      </c>
      <c r="D179" s="137" t="s">
        <v>255</v>
      </c>
      <c r="E179" s="137"/>
      <c r="F179" s="147">
        <f aca="true" t="shared" si="84" ref="F179:O179">F180</f>
        <v>0</v>
      </c>
      <c r="G179" s="147">
        <f t="shared" si="84"/>
        <v>0</v>
      </c>
      <c r="H179" s="147">
        <f t="shared" si="84"/>
        <v>0</v>
      </c>
      <c r="I179" s="147">
        <f t="shared" si="84"/>
        <v>0</v>
      </c>
      <c r="J179" s="147">
        <f t="shared" si="84"/>
        <v>0</v>
      </c>
      <c r="K179" s="147">
        <f t="shared" si="84"/>
        <v>0</v>
      </c>
      <c r="L179" s="147">
        <f t="shared" si="84"/>
        <v>0</v>
      </c>
      <c r="M179" s="147">
        <f t="shared" si="84"/>
        <v>0</v>
      </c>
      <c r="N179" s="147">
        <f t="shared" si="84"/>
        <v>0</v>
      </c>
      <c r="O179" s="147">
        <f t="shared" si="84"/>
        <v>0</v>
      </c>
      <c r="P179" s="43"/>
      <c r="Q179" s="43"/>
      <c r="R179" s="43"/>
      <c r="S179" s="43"/>
      <c r="T179" s="43"/>
      <c r="U179" s="43"/>
      <c r="V179" s="43"/>
      <c r="W179" s="43"/>
      <c r="X179" s="43"/>
      <c r="Y179" s="43"/>
    </row>
    <row r="180" spans="1:25" s="10" customFormat="1" ht="31.5">
      <c r="A180" s="122" t="s">
        <v>224</v>
      </c>
      <c r="B180" s="23" t="s">
        <v>66</v>
      </c>
      <c r="C180" s="23" t="s">
        <v>62</v>
      </c>
      <c r="D180" s="26" t="s">
        <v>255</v>
      </c>
      <c r="E180" s="26">
        <v>600</v>
      </c>
      <c r="F180" s="147">
        <v>0</v>
      </c>
      <c r="G180" s="147">
        <v>0</v>
      </c>
      <c r="H180" s="147">
        <v>0</v>
      </c>
      <c r="I180" s="147">
        <v>0</v>
      </c>
      <c r="J180" s="147">
        <v>0</v>
      </c>
      <c r="K180" s="147">
        <v>0</v>
      </c>
      <c r="L180" s="147">
        <v>0</v>
      </c>
      <c r="M180" s="147">
        <v>0</v>
      </c>
      <c r="N180" s="147">
        <v>0</v>
      </c>
      <c r="O180" s="147">
        <v>0</v>
      </c>
      <c r="P180" s="43"/>
      <c r="Q180" s="43"/>
      <c r="R180" s="43"/>
      <c r="S180" s="43"/>
      <c r="T180" s="43"/>
      <c r="U180" s="43"/>
      <c r="V180" s="43"/>
      <c r="W180" s="43"/>
      <c r="X180" s="43"/>
      <c r="Y180" s="43"/>
    </row>
    <row r="181" spans="1:25" s="10" customFormat="1" ht="31.5">
      <c r="A181" s="121" t="s">
        <v>260</v>
      </c>
      <c r="B181" s="23" t="s">
        <v>66</v>
      </c>
      <c r="C181" s="23" t="s">
        <v>62</v>
      </c>
      <c r="D181" s="26" t="s">
        <v>256</v>
      </c>
      <c r="E181" s="26"/>
      <c r="F181" s="147">
        <f aca="true" t="shared" si="85" ref="F181:O182">F182</f>
        <v>0</v>
      </c>
      <c r="G181" s="147">
        <f t="shared" si="85"/>
        <v>0</v>
      </c>
      <c r="H181" s="147">
        <f t="shared" si="85"/>
        <v>0</v>
      </c>
      <c r="I181" s="147">
        <f t="shared" si="85"/>
        <v>0</v>
      </c>
      <c r="J181" s="147">
        <f t="shared" si="85"/>
        <v>0</v>
      </c>
      <c r="K181" s="147">
        <f t="shared" si="85"/>
        <v>0</v>
      </c>
      <c r="L181" s="147">
        <f t="shared" si="85"/>
        <v>7910000</v>
      </c>
      <c r="M181" s="147">
        <f t="shared" si="85"/>
        <v>0</v>
      </c>
      <c r="N181" s="147">
        <f t="shared" si="85"/>
        <v>8870000</v>
      </c>
      <c r="O181" s="147">
        <f t="shared" si="85"/>
        <v>0</v>
      </c>
      <c r="P181" s="43"/>
      <c r="Q181" s="43"/>
      <c r="R181" s="43"/>
      <c r="S181" s="43"/>
      <c r="T181" s="43"/>
      <c r="U181" s="43"/>
      <c r="V181" s="43"/>
      <c r="W181" s="43"/>
      <c r="X181" s="43"/>
      <c r="Y181" s="43"/>
    </row>
    <row r="182" spans="1:25" s="10" customFormat="1" ht="47.25">
      <c r="A182" s="122" t="s">
        <v>259</v>
      </c>
      <c r="B182" s="23" t="s">
        <v>66</v>
      </c>
      <c r="C182" s="23" t="s">
        <v>62</v>
      </c>
      <c r="D182" s="26" t="s">
        <v>257</v>
      </c>
      <c r="E182" s="26"/>
      <c r="F182" s="147">
        <f t="shared" si="85"/>
        <v>0</v>
      </c>
      <c r="G182" s="147">
        <f t="shared" si="85"/>
        <v>0</v>
      </c>
      <c r="H182" s="147">
        <f t="shared" si="85"/>
        <v>0</v>
      </c>
      <c r="I182" s="147">
        <f t="shared" si="85"/>
        <v>0</v>
      </c>
      <c r="J182" s="147">
        <f t="shared" si="85"/>
        <v>0</v>
      </c>
      <c r="K182" s="147">
        <f t="shared" si="85"/>
        <v>0</v>
      </c>
      <c r="L182" s="147">
        <f t="shared" si="85"/>
        <v>7910000</v>
      </c>
      <c r="M182" s="147">
        <f t="shared" si="85"/>
        <v>0</v>
      </c>
      <c r="N182" s="147">
        <f t="shared" si="85"/>
        <v>8870000</v>
      </c>
      <c r="O182" s="147">
        <f t="shared" si="85"/>
        <v>0</v>
      </c>
      <c r="P182" s="43"/>
      <c r="Q182" s="43"/>
      <c r="R182" s="43"/>
      <c r="S182" s="43"/>
      <c r="T182" s="43"/>
      <c r="U182" s="43"/>
      <c r="V182" s="43"/>
      <c r="W182" s="43"/>
      <c r="X182" s="43"/>
      <c r="Y182" s="43"/>
    </row>
    <row r="183" spans="1:25" s="10" customFormat="1" ht="31.5">
      <c r="A183" s="122" t="s">
        <v>224</v>
      </c>
      <c r="B183" s="23" t="s">
        <v>66</v>
      </c>
      <c r="C183" s="23" t="s">
        <v>62</v>
      </c>
      <c r="D183" s="26" t="s">
        <v>258</v>
      </c>
      <c r="E183" s="26">
        <v>600</v>
      </c>
      <c r="F183" s="148">
        <v>0</v>
      </c>
      <c r="G183" s="148">
        <v>0</v>
      </c>
      <c r="H183" s="148">
        <v>0</v>
      </c>
      <c r="I183" s="148">
        <v>0</v>
      </c>
      <c r="J183" s="148">
        <v>0</v>
      </c>
      <c r="K183" s="148">
        <v>0</v>
      </c>
      <c r="L183" s="148">
        <v>7910000</v>
      </c>
      <c r="M183" s="148">
        <v>0</v>
      </c>
      <c r="N183" s="148">
        <v>8870000</v>
      </c>
      <c r="O183" s="148">
        <v>0</v>
      </c>
      <c r="P183" s="43"/>
      <c r="Q183" s="43"/>
      <c r="R183" s="43"/>
      <c r="S183" s="43"/>
      <c r="T183" s="43"/>
      <c r="U183" s="43"/>
      <c r="V183" s="43"/>
      <c r="W183" s="43"/>
      <c r="X183" s="43"/>
      <c r="Y183" s="43"/>
    </row>
    <row r="184" spans="1:25" s="10" customFormat="1" ht="18.75">
      <c r="A184" s="116" t="s">
        <v>79</v>
      </c>
      <c r="B184" s="23" t="s">
        <v>66</v>
      </c>
      <c r="C184" s="23" t="s">
        <v>63</v>
      </c>
      <c r="D184" s="28"/>
      <c r="E184" s="51"/>
      <c r="F184" s="146">
        <f aca="true" t="shared" si="86" ref="F184:O184">F185+F192</f>
        <v>0</v>
      </c>
      <c r="G184" s="146">
        <f t="shared" si="86"/>
        <v>0</v>
      </c>
      <c r="H184" s="146">
        <f t="shared" si="86"/>
        <v>0</v>
      </c>
      <c r="I184" s="146">
        <f t="shared" si="86"/>
        <v>0</v>
      </c>
      <c r="J184" s="146">
        <f t="shared" si="86"/>
        <v>0</v>
      </c>
      <c r="K184" s="146">
        <f t="shared" si="86"/>
        <v>0</v>
      </c>
      <c r="L184" s="146">
        <f t="shared" si="86"/>
        <v>8857900</v>
      </c>
      <c r="M184" s="146">
        <f t="shared" si="86"/>
        <v>0</v>
      </c>
      <c r="N184" s="146">
        <f t="shared" si="86"/>
        <v>9017000</v>
      </c>
      <c r="O184" s="146">
        <f t="shared" si="86"/>
        <v>0</v>
      </c>
      <c r="P184" s="43"/>
      <c r="Q184" s="43"/>
      <c r="R184" s="43"/>
      <c r="S184" s="43"/>
      <c r="T184" s="43"/>
      <c r="U184" s="43"/>
      <c r="V184" s="43"/>
      <c r="W184" s="43"/>
      <c r="X184" s="43"/>
      <c r="Y184" s="43"/>
    </row>
    <row r="185" spans="1:25" s="10" customFormat="1" ht="47.25">
      <c r="A185" s="121" t="s">
        <v>254</v>
      </c>
      <c r="B185" s="23" t="s">
        <v>66</v>
      </c>
      <c r="C185" s="23" t="s">
        <v>63</v>
      </c>
      <c r="D185" s="28" t="s">
        <v>250</v>
      </c>
      <c r="E185" s="51"/>
      <c r="F185" s="146">
        <f aca="true" t="shared" si="87" ref="F185:O185">F186+F189</f>
        <v>0</v>
      </c>
      <c r="G185" s="146">
        <f t="shared" si="87"/>
        <v>0</v>
      </c>
      <c r="H185" s="146">
        <f t="shared" si="87"/>
        <v>0</v>
      </c>
      <c r="I185" s="146">
        <f t="shared" si="87"/>
        <v>0</v>
      </c>
      <c r="J185" s="146">
        <f t="shared" si="87"/>
        <v>0</v>
      </c>
      <c r="K185" s="146">
        <f t="shared" si="87"/>
        <v>0</v>
      </c>
      <c r="L185" s="146">
        <f t="shared" si="87"/>
        <v>8648100</v>
      </c>
      <c r="M185" s="146">
        <f t="shared" si="87"/>
        <v>0</v>
      </c>
      <c r="N185" s="146">
        <f t="shared" si="87"/>
        <v>8628100</v>
      </c>
      <c r="O185" s="146">
        <f t="shared" si="87"/>
        <v>0</v>
      </c>
      <c r="P185" s="43"/>
      <c r="Q185" s="43"/>
      <c r="R185" s="43"/>
      <c r="S185" s="43"/>
      <c r="T185" s="43"/>
      <c r="U185" s="43"/>
      <c r="V185" s="43"/>
      <c r="W185" s="43"/>
      <c r="X185" s="43"/>
      <c r="Y185" s="43"/>
    </row>
    <row r="186" spans="1:25" s="10" customFormat="1" ht="31.5">
      <c r="A186" s="121" t="s">
        <v>253</v>
      </c>
      <c r="B186" s="23" t="s">
        <v>66</v>
      </c>
      <c r="C186" s="23" t="s">
        <v>63</v>
      </c>
      <c r="D186" s="28" t="s">
        <v>251</v>
      </c>
      <c r="E186" s="51"/>
      <c r="F186" s="146">
        <f aca="true" t="shared" si="88" ref="F186:O187">F187</f>
        <v>0</v>
      </c>
      <c r="G186" s="146">
        <f t="shared" si="88"/>
        <v>0</v>
      </c>
      <c r="H186" s="146">
        <f t="shared" si="88"/>
        <v>0</v>
      </c>
      <c r="I186" s="146">
        <f t="shared" si="88"/>
        <v>0</v>
      </c>
      <c r="J186" s="146">
        <f t="shared" si="88"/>
        <v>0</v>
      </c>
      <c r="K186" s="146">
        <f t="shared" si="88"/>
        <v>0</v>
      </c>
      <c r="L186" s="146">
        <f t="shared" si="88"/>
        <v>3298100</v>
      </c>
      <c r="M186" s="146">
        <f t="shared" si="88"/>
        <v>0</v>
      </c>
      <c r="N186" s="146">
        <f t="shared" si="88"/>
        <v>3298100</v>
      </c>
      <c r="O186" s="146">
        <f t="shared" si="88"/>
        <v>0</v>
      </c>
      <c r="P186" s="43"/>
      <c r="Q186" s="43"/>
      <c r="R186" s="43"/>
      <c r="S186" s="43"/>
      <c r="T186" s="43"/>
      <c r="U186" s="43"/>
      <c r="V186" s="43"/>
      <c r="W186" s="43"/>
      <c r="X186" s="43"/>
      <c r="Y186" s="43"/>
    </row>
    <row r="187" spans="1:25" s="10" customFormat="1" ht="31.5" customHeight="1">
      <c r="A187" s="122" t="s">
        <v>225</v>
      </c>
      <c r="B187" s="23" t="s">
        <v>66</v>
      </c>
      <c r="C187" s="23" t="s">
        <v>63</v>
      </c>
      <c r="D187" s="28" t="s">
        <v>252</v>
      </c>
      <c r="E187" s="51"/>
      <c r="F187" s="146">
        <f t="shared" si="88"/>
        <v>0</v>
      </c>
      <c r="G187" s="146">
        <f t="shared" si="88"/>
        <v>0</v>
      </c>
      <c r="H187" s="146">
        <f t="shared" si="88"/>
        <v>0</v>
      </c>
      <c r="I187" s="146">
        <f t="shared" si="88"/>
        <v>0</v>
      </c>
      <c r="J187" s="146">
        <f t="shared" si="88"/>
        <v>0</v>
      </c>
      <c r="K187" s="146">
        <f t="shared" si="88"/>
        <v>0</v>
      </c>
      <c r="L187" s="146">
        <f t="shared" si="88"/>
        <v>3298100</v>
      </c>
      <c r="M187" s="146">
        <f t="shared" si="88"/>
        <v>0</v>
      </c>
      <c r="N187" s="146">
        <f t="shared" si="88"/>
        <v>3298100</v>
      </c>
      <c r="O187" s="146">
        <f t="shared" si="88"/>
        <v>0</v>
      </c>
      <c r="P187" s="43"/>
      <c r="Q187" s="43"/>
      <c r="R187" s="43"/>
      <c r="S187" s="43"/>
      <c r="T187" s="43"/>
      <c r="U187" s="43"/>
      <c r="V187" s="43"/>
      <c r="W187" s="43"/>
      <c r="X187" s="43"/>
      <c r="Y187" s="43"/>
    </row>
    <row r="188" spans="1:25" s="10" customFormat="1" ht="31.5">
      <c r="A188" s="122" t="s">
        <v>224</v>
      </c>
      <c r="B188" s="23" t="s">
        <v>66</v>
      </c>
      <c r="C188" s="23" t="s">
        <v>63</v>
      </c>
      <c r="D188" s="28" t="s">
        <v>252</v>
      </c>
      <c r="E188" s="51" t="s">
        <v>105</v>
      </c>
      <c r="F188" s="146">
        <v>0</v>
      </c>
      <c r="G188" s="146">
        <v>0</v>
      </c>
      <c r="H188" s="146">
        <v>0</v>
      </c>
      <c r="I188" s="146">
        <v>0</v>
      </c>
      <c r="J188" s="146">
        <v>0</v>
      </c>
      <c r="K188" s="146">
        <v>0</v>
      </c>
      <c r="L188" s="146">
        <v>3298100</v>
      </c>
      <c r="M188" s="146">
        <v>0</v>
      </c>
      <c r="N188" s="146">
        <v>3298100</v>
      </c>
      <c r="O188" s="146">
        <v>0</v>
      </c>
      <c r="P188" s="43"/>
      <c r="Q188" s="43"/>
      <c r="R188" s="43"/>
      <c r="S188" s="43"/>
      <c r="T188" s="43"/>
      <c r="U188" s="43"/>
      <c r="V188" s="43"/>
      <c r="W188" s="43"/>
      <c r="X188" s="43"/>
      <c r="Y188" s="43"/>
    </row>
    <row r="189" spans="1:25" s="10" customFormat="1" ht="31.5">
      <c r="A189" s="121" t="s">
        <v>260</v>
      </c>
      <c r="B189" s="23" t="s">
        <v>66</v>
      </c>
      <c r="C189" s="23" t="s">
        <v>63</v>
      </c>
      <c r="D189" s="28" t="s">
        <v>256</v>
      </c>
      <c r="E189" s="51"/>
      <c r="F189" s="146">
        <f aca="true" t="shared" si="89" ref="F189:O190">F190</f>
        <v>0</v>
      </c>
      <c r="G189" s="146">
        <f t="shared" si="89"/>
        <v>0</v>
      </c>
      <c r="H189" s="146">
        <f t="shared" si="89"/>
        <v>0</v>
      </c>
      <c r="I189" s="146">
        <f t="shared" si="89"/>
        <v>0</v>
      </c>
      <c r="J189" s="146">
        <f t="shared" si="89"/>
        <v>0</v>
      </c>
      <c r="K189" s="146">
        <f t="shared" si="89"/>
        <v>0</v>
      </c>
      <c r="L189" s="146">
        <f t="shared" si="89"/>
        <v>5350000</v>
      </c>
      <c r="M189" s="146">
        <f t="shared" si="89"/>
        <v>0</v>
      </c>
      <c r="N189" s="146">
        <f t="shared" si="89"/>
        <v>5330000</v>
      </c>
      <c r="O189" s="146">
        <f t="shared" si="89"/>
        <v>0</v>
      </c>
      <c r="P189" s="43"/>
      <c r="Q189" s="43"/>
      <c r="R189" s="43"/>
      <c r="S189" s="43"/>
      <c r="T189" s="43"/>
      <c r="U189" s="43"/>
      <c r="V189" s="43"/>
      <c r="W189" s="43"/>
      <c r="X189" s="43"/>
      <c r="Y189" s="43"/>
    </row>
    <row r="190" spans="1:25" s="10" customFormat="1" ht="47.25">
      <c r="A190" s="122" t="s">
        <v>259</v>
      </c>
      <c r="B190" s="23" t="s">
        <v>66</v>
      </c>
      <c r="C190" s="23" t="s">
        <v>63</v>
      </c>
      <c r="D190" s="28" t="s">
        <v>258</v>
      </c>
      <c r="E190" s="51"/>
      <c r="F190" s="146">
        <f t="shared" si="89"/>
        <v>0</v>
      </c>
      <c r="G190" s="146">
        <f t="shared" si="89"/>
        <v>0</v>
      </c>
      <c r="H190" s="146">
        <f t="shared" si="89"/>
        <v>0</v>
      </c>
      <c r="I190" s="146">
        <f t="shared" si="89"/>
        <v>0</v>
      </c>
      <c r="J190" s="146">
        <f t="shared" si="89"/>
        <v>0</v>
      </c>
      <c r="K190" s="146">
        <f t="shared" si="89"/>
        <v>0</v>
      </c>
      <c r="L190" s="146">
        <f t="shared" si="89"/>
        <v>5350000</v>
      </c>
      <c r="M190" s="146">
        <f t="shared" si="89"/>
        <v>0</v>
      </c>
      <c r="N190" s="146">
        <f t="shared" si="89"/>
        <v>5330000</v>
      </c>
      <c r="O190" s="146">
        <f t="shared" si="89"/>
        <v>0</v>
      </c>
      <c r="P190" s="43"/>
      <c r="Q190" s="43"/>
      <c r="R190" s="43"/>
      <c r="S190" s="43"/>
      <c r="T190" s="43"/>
      <c r="U190" s="43"/>
      <c r="V190" s="43"/>
      <c r="W190" s="43"/>
      <c r="X190" s="43"/>
      <c r="Y190" s="43"/>
    </row>
    <row r="191" spans="1:25" s="10" customFormat="1" ht="31.5">
      <c r="A191" s="122" t="s">
        <v>224</v>
      </c>
      <c r="B191" s="23" t="s">
        <v>66</v>
      </c>
      <c r="C191" s="23" t="s">
        <v>63</v>
      </c>
      <c r="D191" s="28" t="s">
        <v>258</v>
      </c>
      <c r="E191" s="51" t="s">
        <v>105</v>
      </c>
      <c r="F191" s="146">
        <v>0</v>
      </c>
      <c r="G191" s="146">
        <v>0</v>
      </c>
      <c r="H191" s="146">
        <v>0</v>
      </c>
      <c r="I191" s="146">
        <v>0</v>
      </c>
      <c r="J191" s="146">
        <v>0</v>
      </c>
      <c r="K191" s="146">
        <v>0</v>
      </c>
      <c r="L191" s="146">
        <v>5350000</v>
      </c>
      <c r="M191" s="146">
        <v>0</v>
      </c>
      <c r="N191" s="146">
        <v>5330000</v>
      </c>
      <c r="O191" s="146">
        <v>0</v>
      </c>
      <c r="P191" s="43"/>
      <c r="Q191" s="43"/>
      <c r="R191" s="43"/>
      <c r="S191" s="43"/>
      <c r="T191" s="43"/>
      <c r="U191" s="43"/>
      <c r="V191" s="43"/>
      <c r="W191" s="43"/>
      <c r="X191" s="43"/>
      <c r="Y191" s="43"/>
    </row>
    <row r="192" spans="1:25" s="10" customFormat="1" ht="31.5">
      <c r="A192" s="121" t="s">
        <v>267</v>
      </c>
      <c r="B192" s="101" t="s">
        <v>66</v>
      </c>
      <c r="C192" s="101" t="s">
        <v>63</v>
      </c>
      <c r="D192" s="28" t="s">
        <v>262</v>
      </c>
      <c r="E192" s="101"/>
      <c r="F192" s="146">
        <f aca="true" t="shared" si="90" ref="F192:O194">F193</f>
        <v>0</v>
      </c>
      <c r="G192" s="146">
        <f t="shared" si="90"/>
        <v>0</v>
      </c>
      <c r="H192" s="146">
        <f t="shared" si="90"/>
        <v>0</v>
      </c>
      <c r="I192" s="146">
        <f t="shared" si="90"/>
        <v>0</v>
      </c>
      <c r="J192" s="146">
        <f t="shared" si="90"/>
        <v>0</v>
      </c>
      <c r="K192" s="146">
        <f t="shared" si="90"/>
        <v>0</v>
      </c>
      <c r="L192" s="146">
        <f t="shared" si="90"/>
        <v>209800</v>
      </c>
      <c r="M192" s="146">
        <f t="shared" si="90"/>
        <v>0</v>
      </c>
      <c r="N192" s="146">
        <f t="shared" si="90"/>
        <v>388900</v>
      </c>
      <c r="O192" s="146">
        <f t="shared" si="90"/>
        <v>0</v>
      </c>
      <c r="P192" s="43"/>
      <c r="Q192" s="43"/>
      <c r="R192" s="43"/>
      <c r="S192" s="43"/>
      <c r="T192" s="43"/>
      <c r="U192" s="43"/>
      <c r="V192" s="43"/>
      <c r="W192" s="43"/>
      <c r="X192" s="43"/>
      <c r="Y192" s="43"/>
    </row>
    <row r="193" spans="1:25" s="10" customFormat="1" ht="47.25">
      <c r="A193" s="121" t="s">
        <v>266</v>
      </c>
      <c r="B193" s="101" t="s">
        <v>66</v>
      </c>
      <c r="C193" s="101" t="s">
        <v>63</v>
      </c>
      <c r="D193" s="28" t="s">
        <v>263</v>
      </c>
      <c r="E193" s="101"/>
      <c r="F193" s="146">
        <f t="shared" si="90"/>
        <v>0</v>
      </c>
      <c r="G193" s="146">
        <f t="shared" si="90"/>
        <v>0</v>
      </c>
      <c r="H193" s="146">
        <f t="shared" si="90"/>
        <v>0</v>
      </c>
      <c r="I193" s="146">
        <f t="shared" si="90"/>
        <v>0</v>
      </c>
      <c r="J193" s="146">
        <f t="shared" si="90"/>
        <v>0</v>
      </c>
      <c r="K193" s="146">
        <f t="shared" si="90"/>
        <v>0</v>
      </c>
      <c r="L193" s="146">
        <f t="shared" si="90"/>
        <v>209800</v>
      </c>
      <c r="M193" s="146">
        <f t="shared" si="90"/>
        <v>0</v>
      </c>
      <c r="N193" s="146">
        <f t="shared" si="90"/>
        <v>388900</v>
      </c>
      <c r="O193" s="146">
        <f t="shared" si="90"/>
        <v>0</v>
      </c>
      <c r="P193" s="43"/>
      <c r="Q193" s="43"/>
      <c r="R193" s="43"/>
      <c r="S193" s="43"/>
      <c r="T193" s="43"/>
      <c r="U193" s="43"/>
      <c r="V193" s="43"/>
      <c r="W193" s="43"/>
      <c r="X193" s="43"/>
      <c r="Y193" s="43"/>
    </row>
    <row r="194" spans="1:25" s="10" customFormat="1" ht="31.5">
      <c r="A194" s="122" t="s">
        <v>265</v>
      </c>
      <c r="B194" s="101" t="s">
        <v>66</v>
      </c>
      <c r="C194" s="101" t="s">
        <v>63</v>
      </c>
      <c r="D194" s="28" t="s">
        <v>264</v>
      </c>
      <c r="E194" s="101"/>
      <c r="F194" s="146">
        <f t="shared" si="90"/>
        <v>0</v>
      </c>
      <c r="G194" s="146">
        <f t="shared" si="90"/>
        <v>0</v>
      </c>
      <c r="H194" s="146">
        <f t="shared" si="90"/>
        <v>0</v>
      </c>
      <c r="I194" s="146">
        <f t="shared" si="90"/>
        <v>0</v>
      </c>
      <c r="J194" s="146">
        <f t="shared" si="90"/>
        <v>0</v>
      </c>
      <c r="K194" s="146">
        <f t="shared" si="90"/>
        <v>0</v>
      </c>
      <c r="L194" s="146">
        <f t="shared" si="90"/>
        <v>209800</v>
      </c>
      <c r="M194" s="146">
        <f t="shared" si="90"/>
        <v>0</v>
      </c>
      <c r="N194" s="146">
        <f t="shared" si="90"/>
        <v>388900</v>
      </c>
      <c r="O194" s="146">
        <f t="shared" si="90"/>
        <v>0</v>
      </c>
      <c r="P194" s="43"/>
      <c r="Q194" s="43"/>
      <c r="R194" s="43"/>
      <c r="S194" s="43"/>
      <c r="T194" s="43"/>
      <c r="U194" s="43"/>
      <c r="V194" s="43"/>
      <c r="W194" s="43"/>
      <c r="X194" s="43"/>
      <c r="Y194" s="43"/>
    </row>
    <row r="195" spans="1:25" s="10" customFormat="1" ht="31.5">
      <c r="A195" s="122" t="s">
        <v>224</v>
      </c>
      <c r="B195" s="101" t="s">
        <v>66</v>
      </c>
      <c r="C195" s="101" t="s">
        <v>63</v>
      </c>
      <c r="D195" s="28" t="s">
        <v>264</v>
      </c>
      <c r="E195" s="101" t="s">
        <v>105</v>
      </c>
      <c r="F195" s="146">
        <v>0</v>
      </c>
      <c r="G195" s="146">
        <v>0</v>
      </c>
      <c r="H195" s="146">
        <v>0</v>
      </c>
      <c r="I195" s="146">
        <v>0</v>
      </c>
      <c r="J195" s="146">
        <v>0</v>
      </c>
      <c r="K195" s="146">
        <v>0</v>
      </c>
      <c r="L195" s="146">
        <v>209800</v>
      </c>
      <c r="M195" s="146">
        <v>0</v>
      </c>
      <c r="N195" s="146">
        <v>388900</v>
      </c>
      <c r="O195" s="146">
        <v>0</v>
      </c>
      <c r="P195" s="43"/>
      <c r="Q195" s="43"/>
      <c r="R195" s="43"/>
      <c r="S195" s="43"/>
      <c r="T195" s="43"/>
      <c r="U195" s="43"/>
      <c r="V195" s="43"/>
      <c r="W195" s="43"/>
      <c r="X195" s="43"/>
      <c r="Y195" s="43"/>
    </row>
    <row r="196" spans="1:25" s="13" customFormat="1" ht="18.75">
      <c r="A196" s="116" t="s">
        <v>86</v>
      </c>
      <c r="B196" s="29" t="s">
        <v>66</v>
      </c>
      <c r="C196" s="28" t="s">
        <v>64</v>
      </c>
      <c r="D196" s="26"/>
      <c r="E196" s="28"/>
      <c r="F196" s="147">
        <f aca="true" t="shared" si="91" ref="F196:O197">F197</f>
        <v>0</v>
      </c>
      <c r="G196" s="147">
        <f t="shared" si="91"/>
        <v>0</v>
      </c>
      <c r="H196" s="147">
        <f t="shared" si="91"/>
        <v>0</v>
      </c>
      <c r="I196" s="147">
        <f t="shared" si="91"/>
        <v>0</v>
      </c>
      <c r="J196" s="147">
        <f t="shared" si="91"/>
        <v>0</v>
      </c>
      <c r="K196" s="147">
        <f t="shared" si="91"/>
        <v>0</v>
      </c>
      <c r="L196" s="147">
        <f t="shared" si="91"/>
        <v>3951500</v>
      </c>
      <c r="M196" s="147">
        <f t="shared" si="91"/>
        <v>0</v>
      </c>
      <c r="N196" s="147">
        <f t="shared" si="91"/>
        <v>4177700</v>
      </c>
      <c r="O196" s="147">
        <f t="shared" si="91"/>
        <v>0</v>
      </c>
      <c r="P196" s="18"/>
      <c r="Q196" s="18"/>
      <c r="R196" s="18"/>
      <c r="S196" s="18"/>
      <c r="T196" s="18"/>
      <c r="U196" s="18"/>
      <c r="V196" s="18"/>
      <c r="W196" s="18"/>
      <c r="X196" s="18"/>
      <c r="Y196" s="18"/>
    </row>
    <row r="197" spans="1:25" s="13" customFormat="1" ht="47.25">
      <c r="A197" s="121" t="s">
        <v>254</v>
      </c>
      <c r="B197" s="29" t="s">
        <v>66</v>
      </c>
      <c r="C197" s="29" t="s">
        <v>64</v>
      </c>
      <c r="D197" s="26" t="s">
        <v>250</v>
      </c>
      <c r="E197" s="28"/>
      <c r="F197" s="147">
        <f t="shared" si="91"/>
        <v>0</v>
      </c>
      <c r="G197" s="147">
        <f t="shared" si="91"/>
        <v>0</v>
      </c>
      <c r="H197" s="147">
        <f t="shared" si="91"/>
        <v>0</v>
      </c>
      <c r="I197" s="147">
        <f t="shared" si="91"/>
        <v>0</v>
      </c>
      <c r="J197" s="147">
        <f t="shared" si="91"/>
        <v>0</v>
      </c>
      <c r="K197" s="147">
        <f t="shared" si="91"/>
        <v>0</v>
      </c>
      <c r="L197" s="147">
        <f t="shared" si="91"/>
        <v>3951500</v>
      </c>
      <c r="M197" s="147">
        <f t="shared" si="91"/>
        <v>0</v>
      </c>
      <c r="N197" s="147">
        <f t="shared" si="91"/>
        <v>4177700</v>
      </c>
      <c r="O197" s="147">
        <f t="shared" si="91"/>
        <v>0</v>
      </c>
      <c r="P197" s="18"/>
      <c r="Q197" s="18"/>
      <c r="R197" s="18"/>
      <c r="S197" s="18"/>
      <c r="T197" s="18"/>
      <c r="U197" s="18"/>
      <c r="V197" s="18"/>
      <c r="W197" s="18"/>
      <c r="X197" s="18"/>
      <c r="Y197" s="18"/>
    </row>
    <row r="198" spans="1:25" s="13" customFormat="1" ht="18.75" customHeight="1">
      <c r="A198" s="121" t="s">
        <v>270</v>
      </c>
      <c r="B198" s="29" t="s">
        <v>66</v>
      </c>
      <c r="C198" s="29" t="s">
        <v>64</v>
      </c>
      <c r="D198" s="26" t="s">
        <v>268</v>
      </c>
      <c r="E198" s="28"/>
      <c r="F198" s="147">
        <f aca="true" t="shared" si="92" ref="F198:O198">F199+F201</f>
        <v>0</v>
      </c>
      <c r="G198" s="147">
        <f t="shared" si="92"/>
        <v>0</v>
      </c>
      <c r="H198" s="147">
        <f t="shared" si="92"/>
        <v>0</v>
      </c>
      <c r="I198" s="147">
        <f t="shared" si="92"/>
        <v>0</v>
      </c>
      <c r="J198" s="147">
        <f t="shared" si="92"/>
        <v>0</v>
      </c>
      <c r="K198" s="147">
        <f t="shared" si="92"/>
        <v>0</v>
      </c>
      <c r="L198" s="147">
        <f t="shared" si="92"/>
        <v>3951500</v>
      </c>
      <c r="M198" s="147">
        <f t="shared" si="92"/>
        <v>0</v>
      </c>
      <c r="N198" s="147">
        <f t="shared" si="92"/>
        <v>4177700</v>
      </c>
      <c r="O198" s="147">
        <f t="shared" si="92"/>
        <v>0</v>
      </c>
      <c r="P198" s="18"/>
      <c r="Q198" s="18"/>
      <c r="R198" s="18"/>
      <c r="S198" s="18"/>
      <c r="T198" s="18"/>
      <c r="U198" s="18"/>
      <c r="V198" s="18"/>
      <c r="W198" s="18"/>
      <c r="X198" s="18"/>
      <c r="Y198" s="18"/>
    </row>
    <row r="199" spans="1:25" s="13" customFormat="1" ht="31.5">
      <c r="A199" s="122" t="s">
        <v>169</v>
      </c>
      <c r="B199" s="29" t="s">
        <v>66</v>
      </c>
      <c r="C199" s="29" t="s">
        <v>64</v>
      </c>
      <c r="D199" s="26" t="s">
        <v>269</v>
      </c>
      <c r="E199" s="28"/>
      <c r="F199" s="147">
        <f aca="true" t="shared" si="93" ref="F199:O199">F200</f>
        <v>0</v>
      </c>
      <c r="G199" s="147">
        <f t="shared" si="93"/>
        <v>0</v>
      </c>
      <c r="H199" s="147">
        <f t="shared" si="93"/>
        <v>0</v>
      </c>
      <c r="I199" s="147">
        <f t="shared" si="93"/>
        <v>0</v>
      </c>
      <c r="J199" s="147">
        <f t="shared" si="93"/>
        <v>0</v>
      </c>
      <c r="K199" s="147">
        <f t="shared" si="93"/>
        <v>0</v>
      </c>
      <c r="L199" s="147">
        <f t="shared" si="93"/>
        <v>30000</v>
      </c>
      <c r="M199" s="147">
        <f t="shared" si="93"/>
        <v>0</v>
      </c>
      <c r="N199" s="147">
        <f t="shared" si="93"/>
        <v>40000</v>
      </c>
      <c r="O199" s="147">
        <f t="shared" si="93"/>
        <v>0</v>
      </c>
      <c r="P199" s="18"/>
      <c r="Q199" s="18"/>
      <c r="R199" s="18"/>
      <c r="S199" s="18"/>
      <c r="T199" s="18"/>
      <c r="U199" s="18"/>
      <c r="V199" s="18"/>
      <c r="W199" s="18"/>
      <c r="X199" s="18"/>
      <c r="Y199" s="18"/>
    </row>
    <row r="200" spans="1:25" s="13" customFormat="1" ht="31.5">
      <c r="A200" s="122" t="s">
        <v>224</v>
      </c>
      <c r="B200" s="29" t="s">
        <v>66</v>
      </c>
      <c r="C200" s="29" t="s">
        <v>64</v>
      </c>
      <c r="D200" s="26" t="s">
        <v>269</v>
      </c>
      <c r="E200" s="28" t="s">
        <v>105</v>
      </c>
      <c r="F200" s="147">
        <v>0</v>
      </c>
      <c r="G200" s="147">
        <v>0</v>
      </c>
      <c r="H200" s="147">
        <v>0</v>
      </c>
      <c r="I200" s="147">
        <v>0</v>
      </c>
      <c r="J200" s="147">
        <v>0</v>
      </c>
      <c r="K200" s="147">
        <v>0</v>
      </c>
      <c r="L200" s="147">
        <v>30000</v>
      </c>
      <c r="M200" s="147">
        <v>0</v>
      </c>
      <c r="N200" s="147">
        <v>40000</v>
      </c>
      <c r="O200" s="147">
        <v>0</v>
      </c>
      <c r="P200" s="18"/>
      <c r="Q200" s="18"/>
      <c r="R200" s="18"/>
      <c r="S200" s="18"/>
      <c r="T200" s="18"/>
      <c r="U200" s="18"/>
      <c r="V200" s="18"/>
      <c r="W200" s="18"/>
      <c r="X200" s="18"/>
      <c r="Y200" s="18"/>
    </row>
    <row r="201" spans="1:25" s="13" customFormat="1" ht="31.5" customHeight="1">
      <c r="A201" s="122" t="s">
        <v>225</v>
      </c>
      <c r="B201" s="29" t="s">
        <v>66</v>
      </c>
      <c r="C201" s="29" t="s">
        <v>64</v>
      </c>
      <c r="D201" s="26" t="s">
        <v>271</v>
      </c>
      <c r="E201" s="28"/>
      <c r="F201" s="147">
        <f aca="true" t="shared" si="94" ref="F201:O201">F202</f>
        <v>0</v>
      </c>
      <c r="G201" s="147">
        <f t="shared" si="94"/>
        <v>0</v>
      </c>
      <c r="H201" s="147">
        <f t="shared" si="94"/>
        <v>0</v>
      </c>
      <c r="I201" s="147">
        <f t="shared" si="94"/>
        <v>0</v>
      </c>
      <c r="J201" s="147">
        <f t="shared" si="94"/>
        <v>0</v>
      </c>
      <c r="K201" s="147">
        <f t="shared" si="94"/>
        <v>0</v>
      </c>
      <c r="L201" s="147">
        <f t="shared" si="94"/>
        <v>3921500</v>
      </c>
      <c r="M201" s="147">
        <f t="shared" si="94"/>
        <v>0</v>
      </c>
      <c r="N201" s="147">
        <f t="shared" si="94"/>
        <v>4137700</v>
      </c>
      <c r="O201" s="147">
        <f t="shared" si="94"/>
        <v>0</v>
      </c>
      <c r="P201" s="18"/>
      <c r="Q201" s="18"/>
      <c r="R201" s="18"/>
      <c r="S201" s="18"/>
      <c r="T201" s="18"/>
      <c r="U201" s="18"/>
      <c r="V201" s="18"/>
      <c r="W201" s="18"/>
      <c r="X201" s="18"/>
      <c r="Y201" s="18"/>
    </row>
    <row r="202" spans="1:25" s="13" customFormat="1" ht="31.5">
      <c r="A202" s="122" t="s">
        <v>224</v>
      </c>
      <c r="B202" s="29" t="s">
        <v>66</v>
      </c>
      <c r="C202" s="29" t="s">
        <v>64</v>
      </c>
      <c r="D202" s="26" t="s">
        <v>271</v>
      </c>
      <c r="E202" s="28" t="s">
        <v>105</v>
      </c>
      <c r="F202" s="147">
        <v>0</v>
      </c>
      <c r="G202" s="147">
        <v>0</v>
      </c>
      <c r="H202" s="147">
        <v>0</v>
      </c>
      <c r="I202" s="147">
        <v>0</v>
      </c>
      <c r="J202" s="147">
        <v>0</v>
      </c>
      <c r="K202" s="147">
        <v>0</v>
      </c>
      <c r="L202" s="147">
        <v>3921500</v>
      </c>
      <c r="M202" s="147">
        <v>0</v>
      </c>
      <c r="N202" s="147">
        <v>4137700</v>
      </c>
      <c r="O202" s="147">
        <v>0</v>
      </c>
      <c r="P202" s="18"/>
      <c r="Q202" s="18"/>
      <c r="R202" s="18"/>
      <c r="S202" s="18"/>
      <c r="T202" s="18"/>
      <c r="U202" s="18"/>
      <c r="V202" s="18"/>
      <c r="W202" s="18"/>
      <c r="X202" s="18"/>
      <c r="Y202" s="18"/>
    </row>
    <row r="203" spans="1:25" s="20" customFormat="1" ht="18.75">
      <c r="A203" s="138" t="s">
        <v>81</v>
      </c>
      <c r="B203" s="29" t="s">
        <v>66</v>
      </c>
      <c r="C203" s="29" t="s">
        <v>66</v>
      </c>
      <c r="D203" s="26"/>
      <c r="E203" s="23"/>
      <c r="F203" s="147">
        <f aca="true" t="shared" si="95" ref="F203:O203">F204+F210+F219+F223+F227</f>
        <v>16828900</v>
      </c>
      <c r="G203" s="147">
        <f t="shared" si="95"/>
        <v>16828900</v>
      </c>
      <c r="H203" s="147">
        <f t="shared" si="95"/>
        <v>16828900</v>
      </c>
      <c r="I203" s="147">
        <f t="shared" si="95"/>
        <v>16828900</v>
      </c>
      <c r="J203" s="147">
        <f t="shared" si="95"/>
        <v>16828900</v>
      </c>
      <c r="K203" s="147">
        <f t="shared" si="95"/>
        <v>16828900</v>
      </c>
      <c r="L203" s="147">
        <f t="shared" si="95"/>
        <v>41233200</v>
      </c>
      <c r="M203" s="147">
        <f t="shared" si="95"/>
        <v>16189900</v>
      </c>
      <c r="N203" s="147">
        <f t="shared" si="95"/>
        <v>38058900</v>
      </c>
      <c r="O203" s="147">
        <f t="shared" si="95"/>
        <v>16189900</v>
      </c>
      <c r="P203" s="18"/>
      <c r="Q203" s="18"/>
      <c r="R203" s="18"/>
      <c r="S203" s="18"/>
      <c r="T203" s="18"/>
      <c r="U203" s="18"/>
      <c r="V203" s="18"/>
      <c r="W203" s="18"/>
      <c r="X203" s="18"/>
      <c r="Y203" s="18"/>
    </row>
    <row r="204" spans="1:25" s="20" customFormat="1" ht="18.75">
      <c r="A204" s="124" t="s">
        <v>174</v>
      </c>
      <c r="B204" s="29" t="s">
        <v>66</v>
      </c>
      <c r="C204" s="29" t="s">
        <v>66</v>
      </c>
      <c r="D204" s="26" t="s">
        <v>172</v>
      </c>
      <c r="E204" s="23"/>
      <c r="F204" s="147">
        <f aca="true" t="shared" si="96" ref="F204:O204">F205</f>
        <v>0</v>
      </c>
      <c r="G204" s="147">
        <f t="shared" si="96"/>
        <v>0</v>
      </c>
      <c r="H204" s="147">
        <f t="shared" si="96"/>
        <v>0</v>
      </c>
      <c r="I204" s="147">
        <f t="shared" si="96"/>
        <v>0</v>
      </c>
      <c r="J204" s="147">
        <f t="shared" si="96"/>
        <v>0</v>
      </c>
      <c r="K204" s="147">
        <f t="shared" si="96"/>
        <v>0</v>
      </c>
      <c r="L204" s="147">
        <f t="shared" si="96"/>
        <v>210000</v>
      </c>
      <c r="M204" s="147">
        <f t="shared" si="96"/>
        <v>0</v>
      </c>
      <c r="N204" s="147">
        <f t="shared" si="96"/>
        <v>205000</v>
      </c>
      <c r="O204" s="147">
        <f t="shared" si="96"/>
        <v>0</v>
      </c>
      <c r="P204" s="18"/>
      <c r="Q204" s="18"/>
      <c r="R204" s="18"/>
      <c r="S204" s="18"/>
      <c r="T204" s="18"/>
      <c r="U204" s="18"/>
      <c r="V204" s="18"/>
      <c r="W204" s="18"/>
      <c r="X204" s="18"/>
      <c r="Y204" s="18"/>
    </row>
    <row r="205" spans="1:25" s="20" customFormat="1" ht="31.5">
      <c r="A205" s="121" t="s">
        <v>173</v>
      </c>
      <c r="B205" s="29" t="s">
        <v>66</v>
      </c>
      <c r="C205" s="29" t="s">
        <v>66</v>
      </c>
      <c r="D205" s="26" t="s">
        <v>171</v>
      </c>
      <c r="E205" s="23"/>
      <c r="F205" s="147">
        <f aca="true" t="shared" si="97" ref="F205:O205">F206+F208</f>
        <v>0</v>
      </c>
      <c r="G205" s="147">
        <f t="shared" si="97"/>
        <v>0</v>
      </c>
      <c r="H205" s="147">
        <f t="shared" si="97"/>
        <v>0</v>
      </c>
      <c r="I205" s="147">
        <f t="shared" si="97"/>
        <v>0</v>
      </c>
      <c r="J205" s="147">
        <f t="shared" si="97"/>
        <v>0</v>
      </c>
      <c r="K205" s="147">
        <f t="shared" si="97"/>
        <v>0</v>
      </c>
      <c r="L205" s="147">
        <f t="shared" si="97"/>
        <v>210000</v>
      </c>
      <c r="M205" s="147">
        <f t="shared" si="97"/>
        <v>0</v>
      </c>
      <c r="N205" s="147">
        <f t="shared" si="97"/>
        <v>205000</v>
      </c>
      <c r="O205" s="147">
        <f t="shared" si="97"/>
        <v>0</v>
      </c>
      <c r="P205" s="18"/>
      <c r="Q205" s="18"/>
      <c r="R205" s="18"/>
      <c r="S205" s="18"/>
      <c r="T205" s="18"/>
      <c r="U205" s="18"/>
      <c r="V205" s="18"/>
      <c r="W205" s="18"/>
      <c r="X205" s="18"/>
      <c r="Y205" s="18"/>
    </row>
    <row r="206" spans="1:25" s="20" customFormat="1" ht="31.5">
      <c r="A206" s="122" t="s">
        <v>168</v>
      </c>
      <c r="B206" s="108" t="s">
        <v>66</v>
      </c>
      <c r="C206" s="108" t="s">
        <v>66</v>
      </c>
      <c r="D206" s="137" t="s">
        <v>163</v>
      </c>
      <c r="E206" s="136"/>
      <c r="F206" s="147">
        <f aca="true" t="shared" si="98" ref="F206:O206">F207</f>
        <v>0</v>
      </c>
      <c r="G206" s="147">
        <f t="shared" si="98"/>
        <v>0</v>
      </c>
      <c r="H206" s="147">
        <f t="shared" si="98"/>
        <v>0</v>
      </c>
      <c r="I206" s="147">
        <f t="shared" si="98"/>
        <v>0</v>
      </c>
      <c r="J206" s="147">
        <f t="shared" si="98"/>
        <v>0</v>
      </c>
      <c r="K206" s="147">
        <f t="shared" si="98"/>
        <v>0</v>
      </c>
      <c r="L206" s="147">
        <f t="shared" si="98"/>
        <v>205000</v>
      </c>
      <c r="M206" s="147">
        <f t="shared" si="98"/>
        <v>0</v>
      </c>
      <c r="N206" s="147">
        <f t="shared" si="98"/>
        <v>205000</v>
      </c>
      <c r="O206" s="147">
        <f t="shared" si="98"/>
        <v>0</v>
      </c>
      <c r="P206" s="18"/>
      <c r="Q206" s="18"/>
      <c r="R206" s="18"/>
      <c r="S206" s="18"/>
      <c r="T206" s="18"/>
      <c r="U206" s="18"/>
      <c r="V206" s="18"/>
      <c r="W206" s="18"/>
      <c r="X206" s="18"/>
      <c r="Y206" s="18"/>
    </row>
    <row r="207" spans="1:25" s="20" customFormat="1" ht="31.5">
      <c r="A207" s="122" t="s">
        <v>224</v>
      </c>
      <c r="B207" s="29" t="s">
        <v>66</v>
      </c>
      <c r="C207" s="29" t="s">
        <v>66</v>
      </c>
      <c r="D207" s="26" t="s">
        <v>163</v>
      </c>
      <c r="E207" s="23" t="s">
        <v>105</v>
      </c>
      <c r="F207" s="147">
        <v>0</v>
      </c>
      <c r="G207" s="147">
        <v>0</v>
      </c>
      <c r="H207" s="147">
        <v>0</v>
      </c>
      <c r="I207" s="147">
        <v>0</v>
      </c>
      <c r="J207" s="147">
        <v>0</v>
      </c>
      <c r="K207" s="147">
        <v>0</v>
      </c>
      <c r="L207" s="147">
        <v>205000</v>
      </c>
      <c r="M207" s="147">
        <v>0</v>
      </c>
      <c r="N207" s="147">
        <v>205000</v>
      </c>
      <c r="O207" s="147">
        <v>0</v>
      </c>
      <c r="P207" s="18"/>
      <c r="Q207" s="18"/>
      <c r="R207" s="18"/>
      <c r="S207" s="18"/>
      <c r="T207" s="18"/>
      <c r="U207" s="18"/>
      <c r="V207" s="18"/>
      <c r="W207" s="18"/>
      <c r="X207" s="18"/>
      <c r="Y207" s="18"/>
    </row>
    <row r="208" spans="1:25" s="20" customFormat="1" ht="47.25">
      <c r="A208" s="122" t="s">
        <v>259</v>
      </c>
      <c r="B208" s="29" t="s">
        <v>66</v>
      </c>
      <c r="C208" s="29" t="s">
        <v>66</v>
      </c>
      <c r="D208" s="26" t="s">
        <v>272</v>
      </c>
      <c r="E208" s="23"/>
      <c r="F208" s="147">
        <f aca="true" t="shared" si="99" ref="F208:O208">F209</f>
        <v>0</v>
      </c>
      <c r="G208" s="147">
        <f t="shared" si="99"/>
        <v>0</v>
      </c>
      <c r="H208" s="147">
        <f t="shared" si="99"/>
        <v>0</v>
      </c>
      <c r="I208" s="147">
        <f t="shared" si="99"/>
        <v>0</v>
      </c>
      <c r="J208" s="147">
        <f t="shared" si="99"/>
        <v>0</v>
      </c>
      <c r="K208" s="147">
        <f t="shared" si="99"/>
        <v>0</v>
      </c>
      <c r="L208" s="147">
        <f t="shared" si="99"/>
        <v>5000</v>
      </c>
      <c r="M208" s="147">
        <f t="shared" si="99"/>
        <v>0</v>
      </c>
      <c r="N208" s="147">
        <f t="shared" si="99"/>
        <v>0</v>
      </c>
      <c r="O208" s="147">
        <f t="shared" si="99"/>
        <v>0</v>
      </c>
      <c r="P208" s="18"/>
      <c r="Q208" s="18"/>
      <c r="R208" s="18"/>
      <c r="S208" s="18"/>
      <c r="T208" s="18"/>
      <c r="U208" s="18"/>
      <c r="V208" s="18"/>
      <c r="W208" s="18"/>
      <c r="X208" s="18"/>
      <c r="Y208" s="18"/>
    </row>
    <row r="209" spans="1:25" s="20" customFormat="1" ht="31.5">
      <c r="A209" s="122" t="s">
        <v>224</v>
      </c>
      <c r="B209" s="29" t="s">
        <v>66</v>
      </c>
      <c r="C209" s="29" t="s">
        <v>66</v>
      </c>
      <c r="D209" s="26" t="s">
        <v>272</v>
      </c>
      <c r="E209" s="23" t="s">
        <v>105</v>
      </c>
      <c r="F209" s="147">
        <v>0</v>
      </c>
      <c r="G209" s="147">
        <v>0</v>
      </c>
      <c r="H209" s="147">
        <v>0</v>
      </c>
      <c r="I209" s="147">
        <v>0</v>
      </c>
      <c r="J209" s="147">
        <v>0</v>
      </c>
      <c r="K209" s="147">
        <v>0</v>
      </c>
      <c r="L209" s="147">
        <v>5000</v>
      </c>
      <c r="M209" s="147">
        <v>0</v>
      </c>
      <c r="N209" s="147">
        <v>0</v>
      </c>
      <c r="O209" s="147">
        <v>0</v>
      </c>
      <c r="P209" s="18"/>
      <c r="Q209" s="18"/>
      <c r="R209" s="18"/>
      <c r="S209" s="18"/>
      <c r="T209" s="18"/>
      <c r="U209" s="18"/>
      <c r="V209" s="18"/>
      <c r="W209" s="18"/>
      <c r="X209" s="18"/>
      <c r="Y209" s="18"/>
    </row>
    <row r="210" spans="1:25" s="20" customFormat="1" ht="47.25">
      <c r="A210" s="121" t="s">
        <v>254</v>
      </c>
      <c r="B210" s="29" t="s">
        <v>66</v>
      </c>
      <c r="C210" s="29" t="s">
        <v>66</v>
      </c>
      <c r="D210" s="26" t="s">
        <v>250</v>
      </c>
      <c r="E210" s="26"/>
      <c r="F210" s="147">
        <f aca="true" t="shared" si="100" ref="F210:O210">F211+F214</f>
        <v>16828900</v>
      </c>
      <c r="G210" s="147">
        <f t="shared" si="100"/>
        <v>16828900</v>
      </c>
      <c r="H210" s="147">
        <f t="shared" si="100"/>
        <v>16828900</v>
      </c>
      <c r="I210" s="147">
        <f t="shared" si="100"/>
        <v>16828900</v>
      </c>
      <c r="J210" s="147">
        <f t="shared" si="100"/>
        <v>16828900</v>
      </c>
      <c r="K210" s="147">
        <f t="shared" si="100"/>
        <v>16828900</v>
      </c>
      <c r="L210" s="147">
        <f t="shared" si="100"/>
        <v>37396100</v>
      </c>
      <c r="M210" s="147">
        <f t="shared" si="100"/>
        <v>16189900</v>
      </c>
      <c r="N210" s="147">
        <f t="shared" si="100"/>
        <v>33999700</v>
      </c>
      <c r="O210" s="147">
        <f t="shared" si="100"/>
        <v>16189900</v>
      </c>
      <c r="P210" s="18"/>
      <c r="Q210" s="18"/>
      <c r="R210" s="18"/>
      <c r="S210" s="18"/>
      <c r="T210" s="18"/>
      <c r="U210" s="18"/>
      <c r="V210" s="18"/>
      <c r="W210" s="18"/>
      <c r="X210" s="18"/>
      <c r="Y210" s="18"/>
    </row>
    <row r="211" spans="1:25" s="20" customFormat="1" ht="31.5">
      <c r="A211" s="121" t="s">
        <v>253</v>
      </c>
      <c r="B211" s="29" t="s">
        <v>66</v>
      </c>
      <c r="C211" s="29" t="s">
        <v>66</v>
      </c>
      <c r="D211" s="26" t="s">
        <v>251</v>
      </c>
      <c r="E211" s="26"/>
      <c r="F211" s="147">
        <f aca="true" t="shared" si="101" ref="F211:O212">F212</f>
        <v>0</v>
      </c>
      <c r="G211" s="147">
        <f t="shared" si="101"/>
        <v>0</v>
      </c>
      <c r="H211" s="147">
        <f t="shared" si="101"/>
        <v>0</v>
      </c>
      <c r="I211" s="147">
        <f t="shared" si="101"/>
        <v>0</v>
      </c>
      <c r="J211" s="147">
        <f t="shared" si="101"/>
        <v>0</v>
      </c>
      <c r="K211" s="147">
        <f t="shared" si="101"/>
        <v>0</v>
      </c>
      <c r="L211" s="147">
        <f t="shared" si="101"/>
        <v>4000000</v>
      </c>
      <c r="M211" s="147">
        <f t="shared" si="101"/>
        <v>0</v>
      </c>
      <c r="N211" s="147">
        <f t="shared" si="101"/>
        <v>0</v>
      </c>
      <c r="O211" s="147">
        <f t="shared" si="101"/>
        <v>0</v>
      </c>
      <c r="P211" s="18"/>
      <c r="Q211" s="18"/>
      <c r="R211" s="18"/>
      <c r="S211" s="18"/>
      <c r="T211" s="18"/>
      <c r="U211" s="18"/>
      <c r="V211" s="18"/>
      <c r="W211" s="18"/>
      <c r="X211" s="18"/>
      <c r="Y211" s="18"/>
    </row>
    <row r="212" spans="1:25" s="20" customFormat="1" ht="47.25">
      <c r="A212" s="122" t="s">
        <v>259</v>
      </c>
      <c r="B212" s="23" t="s">
        <v>66</v>
      </c>
      <c r="C212" s="23" t="s">
        <v>66</v>
      </c>
      <c r="D212" s="26" t="s">
        <v>273</v>
      </c>
      <c r="E212" s="26"/>
      <c r="F212" s="147">
        <f t="shared" si="101"/>
        <v>0</v>
      </c>
      <c r="G212" s="147">
        <f t="shared" si="101"/>
        <v>0</v>
      </c>
      <c r="H212" s="147">
        <f t="shared" si="101"/>
        <v>0</v>
      </c>
      <c r="I212" s="147">
        <f t="shared" si="101"/>
        <v>0</v>
      </c>
      <c r="J212" s="147">
        <f t="shared" si="101"/>
        <v>0</v>
      </c>
      <c r="K212" s="147">
        <f t="shared" si="101"/>
        <v>0</v>
      </c>
      <c r="L212" s="147">
        <f t="shared" si="101"/>
        <v>4000000</v>
      </c>
      <c r="M212" s="147">
        <f t="shared" si="101"/>
        <v>0</v>
      </c>
      <c r="N212" s="147">
        <f t="shared" si="101"/>
        <v>0</v>
      </c>
      <c r="O212" s="147">
        <f t="shared" si="101"/>
        <v>0</v>
      </c>
      <c r="P212" s="18"/>
      <c r="Q212" s="18"/>
      <c r="R212" s="18"/>
      <c r="S212" s="18"/>
      <c r="T212" s="18"/>
      <c r="U212" s="18"/>
      <c r="V212" s="18"/>
      <c r="W212" s="18"/>
      <c r="X212" s="18"/>
      <c r="Y212" s="18"/>
    </row>
    <row r="213" spans="1:25" s="20" customFormat="1" ht="31.5">
      <c r="A213" s="122" t="s">
        <v>224</v>
      </c>
      <c r="B213" s="23" t="s">
        <v>66</v>
      </c>
      <c r="C213" s="23" t="s">
        <v>66</v>
      </c>
      <c r="D213" s="26" t="s">
        <v>273</v>
      </c>
      <c r="E213" s="28" t="s">
        <v>105</v>
      </c>
      <c r="F213" s="147">
        <v>0</v>
      </c>
      <c r="G213" s="147">
        <v>0</v>
      </c>
      <c r="H213" s="147">
        <v>0</v>
      </c>
      <c r="I213" s="147">
        <v>0</v>
      </c>
      <c r="J213" s="147">
        <v>0</v>
      </c>
      <c r="K213" s="147">
        <v>0</v>
      </c>
      <c r="L213" s="147">
        <v>4000000</v>
      </c>
      <c r="M213" s="147">
        <v>0</v>
      </c>
      <c r="N213" s="147">
        <v>0</v>
      </c>
      <c r="O213" s="147">
        <v>0</v>
      </c>
      <c r="P213" s="18"/>
      <c r="Q213" s="18"/>
      <c r="R213" s="18"/>
      <c r="S213" s="18"/>
      <c r="T213" s="18"/>
      <c r="U213" s="18"/>
      <c r="V213" s="18"/>
      <c r="W213" s="18"/>
      <c r="X213" s="18"/>
      <c r="Y213" s="18"/>
    </row>
    <row r="214" spans="1:25" s="20" customFormat="1" ht="47.25">
      <c r="A214" s="121" t="s">
        <v>318</v>
      </c>
      <c r="B214" s="23" t="s">
        <v>66</v>
      </c>
      <c r="C214" s="23" t="s">
        <v>66</v>
      </c>
      <c r="D214" s="26" t="s">
        <v>274</v>
      </c>
      <c r="E214" s="28"/>
      <c r="F214" s="147">
        <f aca="true" t="shared" si="102" ref="F214:O214">F215+F217</f>
        <v>16828900</v>
      </c>
      <c r="G214" s="147">
        <f t="shared" si="102"/>
        <v>16828900</v>
      </c>
      <c r="H214" s="147">
        <f t="shared" si="102"/>
        <v>16828900</v>
      </c>
      <c r="I214" s="147">
        <f t="shared" si="102"/>
        <v>16828900</v>
      </c>
      <c r="J214" s="147">
        <f t="shared" si="102"/>
        <v>16828900</v>
      </c>
      <c r="K214" s="147">
        <f t="shared" si="102"/>
        <v>16828900</v>
      </c>
      <c r="L214" s="147">
        <f t="shared" si="102"/>
        <v>33396100</v>
      </c>
      <c r="M214" s="147">
        <f t="shared" si="102"/>
        <v>16189900</v>
      </c>
      <c r="N214" s="147">
        <f t="shared" si="102"/>
        <v>33999700</v>
      </c>
      <c r="O214" s="147">
        <f t="shared" si="102"/>
        <v>16189900</v>
      </c>
      <c r="P214" s="18"/>
      <c r="Q214" s="18"/>
      <c r="R214" s="18"/>
      <c r="S214" s="18"/>
      <c r="T214" s="18"/>
      <c r="U214" s="18"/>
      <c r="V214" s="18"/>
      <c r="W214" s="18"/>
      <c r="X214" s="18"/>
      <c r="Y214" s="18"/>
    </row>
    <row r="215" spans="1:25" s="20" customFormat="1" ht="63">
      <c r="A215" s="122" t="s">
        <v>222</v>
      </c>
      <c r="B215" s="23" t="s">
        <v>66</v>
      </c>
      <c r="C215" s="23" t="s">
        <v>66</v>
      </c>
      <c r="D215" s="26" t="s">
        <v>275</v>
      </c>
      <c r="E215" s="28"/>
      <c r="F215" s="147">
        <f aca="true" t="shared" si="103" ref="F215:O215">F216</f>
        <v>0</v>
      </c>
      <c r="G215" s="147">
        <f t="shared" si="103"/>
        <v>0</v>
      </c>
      <c r="H215" s="147">
        <f t="shared" si="103"/>
        <v>0</v>
      </c>
      <c r="I215" s="147">
        <f t="shared" si="103"/>
        <v>0</v>
      </c>
      <c r="J215" s="147">
        <f t="shared" si="103"/>
        <v>0</v>
      </c>
      <c r="K215" s="147">
        <f t="shared" si="103"/>
        <v>0</v>
      </c>
      <c r="L215" s="147">
        <f t="shared" si="103"/>
        <v>17206200</v>
      </c>
      <c r="M215" s="147">
        <f t="shared" si="103"/>
        <v>0</v>
      </c>
      <c r="N215" s="147">
        <f t="shared" si="103"/>
        <v>17809800</v>
      </c>
      <c r="O215" s="147">
        <f t="shared" si="103"/>
        <v>0</v>
      </c>
      <c r="P215" s="18"/>
      <c r="Q215" s="18"/>
      <c r="R215" s="18"/>
      <c r="S215" s="18"/>
      <c r="T215" s="18"/>
      <c r="U215" s="18"/>
      <c r="V215" s="18"/>
      <c r="W215" s="18"/>
      <c r="X215" s="18"/>
      <c r="Y215" s="18"/>
    </row>
    <row r="216" spans="1:25" s="20" customFormat="1" ht="31.5">
      <c r="A216" s="122" t="s">
        <v>224</v>
      </c>
      <c r="B216" s="29" t="s">
        <v>66</v>
      </c>
      <c r="C216" s="23" t="s">
        <v>66</v>
      </c>
      <c r="D216" s="26" t="s">
        <v>275</v>
      </c>
      <c r="E216" s="26">
        <v>600</v>
      </c>
      <c r="F216" s="147">
        <v>0</v>
      </c>
      <c r="G216" s="147">
        <v>0</v>
      </c>
      <c r="H216" s="147">
        <v>0</v>
      </c>
      <c r="I216" s="147">
        <v>0</v>
      </c>
      <c r="J216" s="147">
        <v>0</v>
      </c>
      <c r="K216" s="147">
        <v>0</v>
      </c>
      <c r="L216" s="147">
        <v>17206200</v>
      </c>
      <c r="M216" s="147">
        <v>0</v>
      </c>
      <c r="N216" s="147">
        <v>17809800</v>
      </c>
      <c r="O216" s="147">
        <v>0</v>
      </c>
      <c r="P216" s="18"/>
      <c r="Q216" s="18"/>
      <c r="R216" s="18"/>
      <c r="S216" s="18"/>
      <c r="T216" s="18"/>
      <c r="U216" s="18"/>
      <c r="V216" s="18"/>
      <c r="W216" s="18"/>
      <c r="X216" s="18"/>
      <c r="Y216" s="18"/>
    </row>
    <row r="217" spans="1:25" s="20" customFormat="1" ht="31.5">
      <c r="A217" s="122" t="s">
        <v>108</v>
      </c>
      <c r="B217" s="29" t="s">
        <v>66</v>
      </c>
      <c r="C217" s="23" t="s">
        <v>66</v>
      </c>
      <c r="D217" s="26" t="s">
        <v>276</v>
      </c>
      <c r="E217" s="28"/>
      <c r="F217" s="147">
        <f aca="true" t="shared" si="104" ref="F217:O217">F218</f>
        <v>16828900</v>
      </c>
      <c r="G217" s="147">
        <f t="shared" si="104"/>
        <v>16828900</v>
      </c>
      <c r="H217" s="147">
        <f t="shared" si="104"/>
        <v>16828900</v>
      </c>
      <c r="I217" s="147">
        <f t="shared" si="104"/>
        <v>16828900</v>
      </c>
      <c r="J217" s="147">
        <f t="shared" si="104"/>
        <v>16828900</v>
      </c>
      <c r="K217" s="147">
        <f t="shared" si="104"/>
        <v>16828900</v>
      </c>
      <c r="L217" s="147">
        <f t="shared" si="104"/>
        <v>16189900</v>
      </c>
      <c r="M217" s="147">
        <f t="shared" si="104"/>
        <v>16189900</v>
      </c>
      <c r="N217" s="147">
        <f t="shared" si="104"/>
        <v>16189900</v>
      </c>
      <c r="O217" s="147">
        <f t="shared" si="104"/>
        <v>16189900</v>
      </c>
      <c r="P217" s="18"/>
      <c r="Q217" s="18"/>
      <c r="R217" s="18"/>
      <c r="S217" s="18"/>
      <c r="T217" s="18"/>
      <c r="U217" s="18"/>
      <c r="V217" s="18"/>
      <c r="W217" s="18"/>
      <c r="X217" s="18"/>
      <c r="Y217" s="18"/>
    </row>
    <row r="218" spans="1:25" s="20" customFormat="1" ht="31.5">
      <c r="A218" s="122" t="s">
        <v>277</v>
      </c>
      <c r="B218" s="29" t="s">
        <v>66</v>
      </c>
      <c r="C218" s="23" t="s">
        <v>66</v>
      </c>
      <c r="D218" s="26" t="s">
        <v>276</v>
      </c>
      <c r="E218" s="28" t="s">
        <v>100</v>
      </c>
      <c r="F218" s="147">
        <v>16828900</v>
      </c>
      <c r="G218" s="147">
        <v>16828900</v>
      </c>
      <c r="H218" s="147">
        <v>16828900</v>
      </c>
      <c r="I218" s="147">
        <v>16828900</v>
      </c>
      <c r="J218" s="147">
        <v>16828900</v>
      </c>
      <c r="K218" s="147">
        <v>16828900</v>
      </c>
      <c r="L218" s="147">
        <f>16828900-639000</f>
        <v>16189900</v>
      </c>
      <c r="M218" s="147">
        <f>16828900-639000</f>
        <v>16189900</v>
      </c>
      <c r="N218" s="147">
        <f>16189900</f>
        <v>16189900</v>
      </c>
      <c r="O218" s="147">
        <f>16189900</f>
        <v>16189900</v>
      </c>
      <c r="P218" s="18"/>
      <c r="Q218" s="18"/>
      <c r="R218" s="18"/>
      <c r="S218" s="18"/>
      <c r="T218" s="18"/>
      <c r="U218" s="18"/>
      <c r="V218" s="18"/>
      <c r="W218" s="18"/>
      <c r="X218" s="18"/>
      <c r="Y218" s="18"/>
    </row>
    <row r="219" spans="1:25" s="20" customFormat="1" ht="31.5">
      <c r="A219" s="121" t="s">
        <v>231</v>
      </c>
      <c r="B219" s="29" t="s">
        <v>66</v>
      </c>
      <c r="C219" s="29" t="s">
        <v>66</v>
      </c>
      <c r="D219" s="26" t="s">
        <v>226</v>
      </c>
      <c r="E219" s="28"/>
      <c r="F219" s="147">
        <f aca="true" t="shared" si="105" ref="F219:O219">F220</f>
        <v>0</v>
      </c>
      <c r="G219" s="147">
        <f t="shared" si="105"/>
        <v>0</v>
      </c>
      <c r="H219" s="147">
        <f t="shared" si="105"/>
        <v>0</v>
      </c>
      <c r="I219" s="147">
        <f t="shared" si="105"/>
        <v>0</v>
      </c>
      <c r="J219" s="147">
        <f t="shared" si="105"/>
        <v>0</v>
      </c>
      <c r="K219" s="147">
        <f t="shared" si="105"/>
        <v>0</v>
      </c>
      <c r="L219" s="147">
        <f t="shared" si="105"/>
        <v>200000</v>
      </c>
      <c r="M219" s="147">
        <f t="shared" si="105"/>
        <v>0</v>
      </c>
      <c r="N219" s="147">
        <f t="shared" si="105"/>
        <v>200000</v>
      </c>
      <c r="O219" s="147">
        <f t="shared" si="105"/>
        <v>0</v>
      </c>
      <c r="P219" s="18"/>
      <c r="Q219" s="18"/>
      <c r="R219" s="18"/>
      <c r="S219" s="18"/>
      <c r="T219" s="18"/>
      <c r="U219" s="18"/>
      <c r="V219" s="18"/>
      <c r="W219" s="18"/>
      <c r="X219" s="18"/>
      <c r="Y219" s="18"/>
    </row>
    <row r="220" spans="1:25" s="20" customFormat="1" ht="47.25">
      <c r="A220" s="121" t="s">
        <v>235</v>
      </c>
      <c r="B220" s="29" t="s">
        <v>66</v>
      </c>
      <c r="C220" s="29" t="s">
        <v>66</v>
      </c>
      <c r="D220" s="26" t="s">
        <v>233</v>
      </c>
      <c r="E220" s="28"/>
      <c r="F220" s="147">
        <f aca="true" t="shared" si="106" ref="F220:O220">F222</f>
        <v>0</v>
      </c>
      <c r="G220" s="147">
        <f t="shared" si="106"/>
        <v>0</v>
      </c>
      <c r="H220" s="147">
        <f t="shared" si="106"/>
        <v>0</v>
      </c>
      <c r="I220" s="147">
        <f t="shared" si="106"/>
        <v>0</v>
      </c>
      <c r="J220" s="147">
        <f t="shared" si="106"/>
        <v>0</v>
      </c>
      <c r="K220" s="147">
        <f t="shared" si="106"/>
        <v>0</v>
      </c>
      <c r="L220" s="147">
        <f t="shared" si="106"/>
        <v>200000</v>
      </c>
      <c r="M220" s="147">
        <f t="shared" si="106"/>
        <v>0</v>
      </c>
      <c r="N220" s="147">
        <f t="shared" si="106"/>
        <v>200000</v>
      </c>
      <c r="O220" s="147">
        <f t="shared" si="106"/>
        <v>0</v>
      </c>
      <c r="P220" s="18"/>
      <c r="Q220" s="18"/>
      <c r="R220" s="18"/>
      <c r="S220" s="18"/>
      <c r="T220" s="18"/>
      <c r="U220" s="18"/>
      <c r="V220" s="18"/>
      <c r="W220" s="18"/>
      <c r="X220" s="18"/>
      <c r="Y220" s="18"/>
    </row>
    <row r="221" spans="1:25" s="20" customFormat="1" ht="18.75">
      <c r="A221" s="122" t="s">
        <v>229</v>
      </c>
      <c r="B221" s="29" t="s">
        <v>66</v>
      </c>
      <c r="C221" s="29" t="s">
        <v>66</v>
      </c>
      <c r="D221" s="26" t="s">
        <v>234</v>
      </c>
      <c r="E221" s="28"/>
      <c r="F221" s="147">
        <f aca="true" t="shared" si="107" ref="F221:O221">F222</f>
        <v>0</v>
      </c>
      <c r="G221" s="147">
        <f t="shared" si="107"/>
        <v>0</v>
      </c>
      <c r="H221" s="147">
        <f t="shared" si="107"/>
        <v>0</v>
      </c>
      <c r="I221" s="147">
        <f t="shared" si="107"/>
        <v>0</v>
      </c>
      <c r="J221" s="147">
        <f t="shared" si="107"/>
        <v>0</v>
      </c>
      <c r="K221" s="147">
        <f t="shared" si="107"/>
        <v>0</v>
      </c>
      <c r="L221" s="147">
        <f t="shared" si="107"/>
        <v>200000</v>
      </c>
      <c r="M221" s="147">
        <f t="shared" si="107"/>
        <v>0</v>
      </c>
      <c r="N221" s="147">
        <f t="shared" si="107"/>
        <v>200000</v>
      </c>
      <c r="O221" s="147">
        <f t="shared" si="107"/>
        <v>0</v>
      </c>
      <c r="P221" s="18"/>
      <c r="Q221" s="18"/>
      <c r="R221" s="18"/>
      <c r="S221" s="18"/>
      <c r="T221" s="18"/>
      <c r="U221" s="18"/>
      <c r="V221" s="18"/>
      <c r="W221" s="18"/>
      <c r="X221" s="18"/>
      <c r="Y221" s="18"/>
    </row>
    <row r="222" spans="1:25" s="20" customFormat="1" ht="31.5">
      <c r="A222" s="122" t="s">
        <v>224</v>
      </c>
      <c r="B222" s="29" t="s">
        <v>66</v>
      </c>
      <c r="C222" s="29" t="s">
        <v>66</v>
      </c>
      <c r="D222" s="26" t="s">
        <v>234</v>
      </c>
      <c r="E222" s="28" t="s">
        <v>105</v>
      </c>
      <c r="F222" s="147">
        <v>0</v>
      </c>
      <c r="G222" s="147">
        <v>0</v>
      </c>
      <c r="H222" s="147">
        <v>0</v>
      </c>
      <c r="I222" s="147">
        <v>0</v>
      </c>
      <c r="J222" s="147">
        <v>0</v>
      </c>
      <c r="K222" s="147">
        <v>0</v>
      </c>
      <c r="L222" s="147">
        <v>200000</v>
      </c>
      <c r="M222" s="147">
        <v>0</v>
      </c>
      <c r="N222" s="147">
        <v>200000</v>
      </c>
      <c r="O222" s="147">
        <v>0</v>
      </c>
      <c r="P222" s="18"/>
      <c r="Q222" s="18"/>
      <c r="R222" s="18"/>
      <c r="S222" s="18"/>
      <c r="T222" s="18"/>
      <c r="U222" s="18"/>
      <c r="V222" s="18"/>
      <c r="W222" s="18"/>
      <c r="X222" s="18"/>
      <c r="Y222" s="18"/>
    </row>
    <row r="223" spans="1:25" s="20" customFormat="1" ht="31.5">
      <c r="A223" s="121" t="s">
        <v>267</v>
      </c>
      <c r="B223" s="29" t="s">
        <v>66</v>
      </c>
      <c r="C223" s="29" t="s">
        <v>66</v>
      </c>
      <c r="D223" s="26" t="s">
        <v>262</v>
      </c>
      <c r="E223" s="28"/>
      <c r="F223" s="147">
        <f aca="true" t="shared" si="108" ref="F223:O225">F224</f>
        <v>0</v>
      </c>
      <c r="G223" s="147">
        <f t="shared" si="108"/>
        <v>0</v>
      </c>
      <c r="H223" s="147">
        <f t="shared" si="108"/>
        <v>0</v>
      </c>
      <c r="I223" s="147">
        <f t="shared" si="108"/>
        <v>0</v>
      </c>
      <c r="J223" s="147">
        <f t="shared" si="108"/>
        <v>0</v>
      </c>
      <c r="K223" s="147">
        <f t="shared" si="108"/>
        <v>0</v>
      </c>
      <c r="L223" s="147">
        <f t="shared" si="108"/>
        <v>891900</v>
      </c>
      <c r="M223" s="147">
        <f t="shared" si="108"/>
        <v>0</v>
      </c>
      <c r="N223" s="147">
        <f t="shared" si="108"/>
        <v>865500</v>
      </c>
      <c r="O223" s="147">
        <f t="shared" si="108"/>
        <v>0</v>
      </c>
      <c r="P223" s="18"/>
      <c r="Q223" s="18"/>
      <c r="R223" s="18"/>
      <c r="S223" s="18"/>
      <c r="T223" s="18"/>
      <c r="U223" s="18"/>
      <c r="V223" s="18"/>
      <c r="W223" s="18"/>
      <c r="X223" s="18"/>
      <c r="Y223" s="18"/>
    </row>
    <row r="224" spans="1:25" s="20" customFormat="1" ht="47.25">
      <c r="A224" s="121" t="s">
        <v>280</v>
      </c>
      <c r="B224" s="29" t="s">
        <v>66</v>
      </c>
      <c r="C224" s="29" t="s">
        <v>66</v>
      </c>
      <c r="D224" s="26" t="s">
        <v>278</v>
      </c>
      <c r="E224" s="28"/>
      <c r="F224" s="147">
        <f t="shared" si="108"/>
        <v>0</v>
      </c>
      <c r="G224" s="147">
        <f t="shared" si="108"/>
        <v>0</v>
      </c>
      <c r="H224" s="147">
        <f t="shared" si="108"/>
        <v>0</v>
      </c>
      <c r="I224" s="147">
        <f t="shared" si="108"/>
        <v>0</v>
      </c>
      <c r="J224" s="147">
        <f t="shared" si="108"/>
        <v>0</v>
      </c>
      <c r="K224" s="147">
        <f t="shared" si="108"/>
        <v>0</v>
      </c>
      <c r="L224" s="147">
        <f t="shared" si="108"/>
        <v>891900</v>
      </c>
      <c r="M224" s="147">
        <f t="shared" si="108"/>
        <v>0</v>
      </c>
      <c r="N224" s="147">
        <f t="shared" si="108"/>
        <v>865500</v>
      </c>
      <c r="O224" s="147">
        <f t="shared" si="108"/>
        <v>0</v>
      </c>
      <c r="P224" s="18"/>
      <c r="Q224" s="18"/>
      <c r="R224" s="18"/>
      <c r="S224" s="18"/>
      <c r="T224" s="18"/>
      <c r="U224" s="18"/>
      <c r="V224" s="18"/>
      <c r="W224" s="18"/>
      <c r="X224" s="18"/>
      <c r="Y224" s="18"/>
    </row>
    <row r="225" spans="1:25" s="20" customFormat="1" ht="31.5">
      <c r="A225" s="122" t="s">
        <v>265</v>
      </c>
      <c r="B225" s="29" t="s">
        <v>66</v>
      </c>
      <c r="C225" s="29" t="s">
        <v>66</v>
      </c>
      <c r="D225" s="26" t="s">
        <v>314</v>
      </c>
      <c r="E225" s="28"/>
      <c r="F225" s="147">
        <f t="shared" si="108"/>
        <v>0</v>
      </c>
      <c r="G225" s="147">
        <f t="shared" si="108"/>
        <v>0</v>
      </c>
      <c r="H225" s="147">
        <f t="shared" si="108"/>
        <v>0</v>
      </c>
      <c r="I225" s="147">
        <f t="shared" si="108"/>
        <v>0</v>
      </c>
      <c r="J225" s="147">
        <f t="shared" si="108"/>
        <v>0</v>
      </c>
      <c r="K225" s="147">
        <f t="shared" si="108"/>
        <v>0</v>
      </c>
      <c r="L225" s="147">
        <f t="shared" si="108"/>
        <v>891900</v>
      </c>
      <c r="M225" s="147">
        <f t="shared" si="108"/>
        <v>0</v>
      </c>
      <c r="N225" s="147">
        <f t="shared" si="108"/>
        <v>865500</v>
      </c>
      <c r="O225" s="147">
        <f t="shared" si="108"/>
        <v>0</v>
      </c>
      <c r="P225" s="18"/>
      <c r="Q225" s="18"/>
      <c r="R225" s="18"/>
      <c r="S225" s="18"/>
      <c r="T225" s="18"/>
      <c r="U225" s="18"/>
      <c r="V225" s="18"/>
      <c r="W225" s="18"/>
      <c r="X225" s="18"/>
      <c r="Y225" s="18"/>
    </row>
    <row r="226" spans="1:25" s="20" customFormat="1" ht="31.5">
      <c r="A226" s="122" t="s">
        <v>224</v>
      </c>
      <c r="B226" s="29" t="s">
        <v>66</v>
      </c>
      <c r="C226" s="29" t="s">
        <v>66</v>
      </c>
      <c r="D226" s="26" t="s">
        <v>314</v>
      </c>
      <c r="E226" s="28" t="s">
        <v>105</v>
      </c>
      <c r="F226" s="147">
        <v>0</v>
      </c>
      <c r="G226" s="147">
        <v>0</v>
      </c>
      <c r="H226" s="147">
        <v>0</v>
      </c>
      <c r="I226" s="147">
        <v>0</v>
      </c>
      <c r="J226" s="147">
        <v>0</v>
      </c>
      <c r="K226" s="147">
        <v>0</v>
      </c>
      <c r="L226" s="147">
        <v>891900</v>
      </c>
      <c r="M226" s="147">
        <v>0</v>
      </c>
      <c r="N226" s="147">
        <v>865500</v>
      </c>
      <c r="O226" s="147">
        <v>0</v>
      </c>
      <c r="P226" s="18"/>
      <c r="Q226" s="18"/>
      <c r="R226" s="18"/>
      <c r="S226" s="18"/>
      <c r="T226" s="18"/>
      <c r="U226" s="18"/>
      <c r="V226" s="18"/>
      <c r="W226" s="18"/>
      <c r="X226" s="18"/>
      <c r="Y226" s="18"/>
    </row>
    <row r="227" spans="1:25" s="20" customFormat="1" ht="31.5">
      <c r="A227" s="121" t="s">
        <v>145</v>
      </c>
      <c r="B227" s="29" t="s">
        <v>66</v>
      </c>
      <c r="C227" s="29" t="s">
        <v>66</v>
      </c>
      <c r="D227" s="26" t="s">
        <v>146</v>
      </c>
      <c r="E227" s="28"/>
      <c r="F227" s="147">
        <f aca="true" t="shared" si="109" ref="F227:O229">F228</f>
        <v>0</v>
      </c>
      <c r="G227" s="147">
        <f t="shared" si="109"/>
        <v>0</v>
      </c>
      <c r="H227" s="147">
        <f t="shared" si="109"/>
        <v>0</v>
      </c>
      <c r="I227" s="147">
        <f t="shared" si="109"/>
        <v>0</v>
      </c>
      <c r="J227" s="147">
        <f t="shared" si="109"/>
        <v>0</v>
      </c>
      <c r="K227" s="147">
        <f t="shared" si="109"/>
        <v>0</v>
      </c>
      <c r="L227" s="147">
        <f t="shared" si="109"/>
        <v>2535200</v>
      </c>
      <c r="M227" s="147">
        <f t="shared" si="109"/>
        <v>0</v>
      </c>
      <c r="N227" s="147">
        <f t="shared" si="109"/>
        <v>2788700</v>
      </c>
      <c r="O227" s="147">
        <f t="shared" si="109"/>
        <v>0</v>
      </c>
      <c r="P227" s="18"/>
      <c r="Q227" s="18"/>
      <c r="R227" s="18"/>
      <c r="S227" s="18"/>
      <c r="T227" s="18"/>
      <c r="U227" s="18"/>
      <c r="V227" s="18"/>
      <c r="W227" s="18"/>
      <c r="X227" s="18"/>
      <c r="Y227" s="18"/>
    </row>
    <row r="228" spans="1:25" s="20" customFormat="1" ht="31.5">
      <c r="A228" s="121" t="s">
        <v>320</v>
      </c>
      <c r="B228" s="29" t="s">
        <v>66</v>
      </c>
      <c r="C228" s="29" t="s">
        <v>66</v>
      </c>
      <c r="D228" s="26" t="s">
        <v>144</v>
      </c>
      <c r="E228" s="28"/>
      <c r="F228" s="147">
        <f t="shared" si="109"/>
        <v>0</v>
      </c>
      <c r="G228" s="147">
        <f t="shared" si="109"/>
        <v>0</v>
      </c>
      <c r="H228" s="147">
        <f t="shared" si="109"/>
        <v>0</v>
      </c>
      <c r="I228" s="147">
        <f t="shared" si="109"/>
        <v>0</v>
      </c>
      <c r="J228" s="147">
        <f t="shared" si="109"/>
        <v>0</v>
      </c>
      <c r="K228" s="147">
        <f t="shared" si="109"/>
        <v>0</v>
      </c>
      <c r="L228" s="147">
        <f t="shared" si="109"/>
        <v>2535200</v>
      </c>
      <c r="M228" s="147">
        <f t="shared" si="109"/>
        <v>0</v>
      </c>
      <c r="N228" s="147">
        <f t="shared" si="109"/>
        <v>2788700</v>
      </c>
      <c r="O228" s="147">
        <f t="shared" si="109"/>
        <v>0</v>
      </c>
      <c r="P228" s="18"/>
      <c r="Q228" s="18"/>
      <c r="R228" s="18"/>
      <c r="S228" s="18"/>
      <c r="T228" s="18"/>
      <c r="U228" s="18"/>
      <c r="V228" s="18"/>
      <c r="W228" s="18"/>
      <c r="X228" s="18"/>
      <c r="Y228" s="18"/>
    </row>
    <row r="229" spans="1:25" s="20" customFormat="1" ht="31.5" customHeight="1">
      <c r="A229" s="122" t="s">
        <v>225</v>
      </c>
      <c r="B229" s="29" t="s">
        <v>66</v>
      </c>
      <c r="C229" s="29" t="s">
        <v>66</v>
      </c>
      <c r="D229" s="26" t="s">
        <v>281</v>
      </c>
      <c r="E229" s="28"/>
      <c r="F229" s="147">
        <f t="shared" si="109"/>
        <v>0</v>
      </c>
      <c r="G229" s="147">
        <f t="shared" si="109"/>
        <v>0</v>
      </c>
      <c r="H229" s="147">
        <f t="shared" si="109"/>
        <v>0</v>
      </c>
      <c r="I229" s="147">
        <f t="shared" si="109"/>
        <v>0</v>
      </c>
      <c r="J229" s="147">
        <f t="shared" si="109"/>
        <v>0</v>
      </c>
      <c r="K229" s="147">
        <f t="shared" si="109"/>
        <v>0</v>
      </c>
      <c r="L229" s="147">
        <f t="shared" si="109"/>
        <v>2535200</v>
      </c>
      <c r="M229" s="147">
        <f t="shared" si="109"/>
        <v>0</v>
      </c>
      <c r="N229" s="147">
        <f t="shared" si="109"/>
        <v>2788700</v>
      </c>
      <c r="O229" s="147">
        <f t="shared" si="109"/>
        <v>0</v>
      </c>
      <c r="P229" s="18"/>
      <c r="Q229" s="18"/>
      <c r="R229" s="18"/>
      <c r="S229" s="18"/>
      <c r="T229" s="18"/>
      <c r="U229" s="18"/>
      <c r="V229" s="18"/>
      <c r="W229" s="18"/>
      <c r="X229" s="18"/>
      <c r="Y229" s="18"/>
    </row>
    <row r="230" spans="1:25" s="20" customFormat="1" ht="31.5">
      <c r="A230" s="122" t="s">
        <v>224</v>
      </c>
      <c r="B230" s="29" t="s">
        <v>66</v>
      </c>
      <c r="C230" s="29" t="s">
        <v>66</v>
      </c>
      <c r="D230" s="26" t="s">
        <v>281</v>
      </c>
      <c r="E230" s="28" t="s">
        <v>105</v>
      </c>
      <c r="F230" s="147">
        <v>0</v>
      </c>
      <c r="G230" s="147">
        <v>0</v>
      </c>
      <c r="H230" s="147">
        <v>0</v>
      </c>
      <c r="I230" s="147">
        <v>0</v>
      </c>
      <c r="J230" s="147">
        <v>0</v>
      </c>
      <c r="K230" s="147">
        <v>0</v>
      </c>
      <c r="L230" s="147">
        <v>2535200</v>
      </c>
      <c r="M230" s="147">
        <v>0</v>
      </c>
      <c r="N230" s="147">
        <v>2788700</v>
      </c>
      <c r="O230" s="147">
        <v>0</v>
      </c>
      <c r="P230" s="18"/>
      <c r="Q230" s="18"/>
      <c r="R230" s="18"/>
      <c r="S230" s="18"/>
      <c r="T230" s="18"/>
      <c r="U230" s="18"/>
      <c r="V230" s="18"/>
      <c r="W230" s="18"/>
      <c r="X230" s="18"/>
      <c r="Y230" s="18"/>
    </row>
    <row r="231" spans="1:25" s="20" customFormat="1" ht="18.75">
      <c r="A231" s="121" t="s">
        <v>283</v>
      </c>
      <c r="B231" s="129" t="s">
        <v>112</v>
      </c>
      <c r="C231" s="127"/>
      <c r="D231" s="117"/>
      <c r="E231" s="129"/>
      <c r="F231" s="149">
        <f aca="true" t="shared" si="110" ref="F231:O234">F232</f>
        <v>0</v>
      </c>
      <c r="G231" s="149">
        <f t="shared" si="110"/>
        <v>0</v>
      </c>
      <c r="H231" s="149">
        <f t="shared" si="110"/>
        <v>0</v>
      </c>
      <c r="I231" s="149">
        <f t="shared" si="110"/>
        <v>0</v>
      </c>
      <c r="J231" s="149">
        <f t="shared" si="110"/>
        <v>0</v>
      </c>
      <c r="K231" s="149">
        <f t="shared" si="110"/>
        <v>0</v>
      </c>
      <c r="L231" s="149">
        <f t="shared" si="110"/>
        <v>171800</v>
      </c>
      <c r="M231" s="149">
        <f t="shared" si="110"/>
        <v>0</v>
      </c>
      <c r="N231" s="149">
        <f t="shared" si="110"/>
        <v>156600</v>
      </c>
      <c r="O231" s="149">
        <f t="shared" si="110"/>
        <v>0</v>
      </c>
      <c r="P231" s="18"/>
      <c r="Q231" s="18"/>
      <c r="R231" s="18"/>
      <c r="S231" s="18"/>
      <c r="T231" s="18"/>
      <c r="U231" s="18"/>
      <c r="V231" s="18"/>
      <c r="W231" s="18"/>
      <c r="X231" s="18"/>
      <c r="Y231" s="18"/>
    </row>
    <row r="232" spans="1:25" s="20" customFormat="1" ht="18.75">
      <c r="A232" s="121" t="s">
        <v>284</v>
      </c>
      <c r="B232" s="28" t="s">
        <v>112</v>
      </c>
      <c r="C232" s="28" t="s">
        <v>66</v>
      </c>
      <c r="D232" s="26"/>
      <c r="E232" s="28"/>
      <c r="F232" s="146">
        <f t="shared" si="110"/>
        <v>0</v>
      </c>
      <c r="G232" s="146">
        <f t="shared" si="110"/>
        <v>0</v>
      </c>
      <c r="H232" s="146">
        <f t="shared" si="110"/>
        <v>0</v>
      </c>
      <c r="I232" s="146">
        <f t="shared" si="110"/>
        <v>0</v>
      </c>
      <c r="J232" s="146">
        <f t="shared" si="110"/>
        <v>0</v>
      </c>
      <c r="K232" s="146">
        <f t="shared" si="110"/>
        <v>0</v>
      </c>
      <c r="L232" s="146">
        <f t="shared" si="110"/>
        <v>171800</v>
      </c>
      <c r="M232" s="146">
        <f t="shared" si="110"/>
        <v>0</v>
      </c>
      <c r="N232" s="146">
        <f t="shared" si="110"/>
        <v>156600</v>
      </c>
      <c r="O232" s="146">
        <f t="shared" si="110"/>
        <v>0</v>
      </c>
      <c r="P232" s="18"/>
      <c r="Q232" s="18"/>
      <c r="R232" s="18"/>
      <c r="S232" s="18"/>
      <c r="T232" s="18"/>
      <c r="U232" s="18"/>
      <c r="V232" s="18"/>
      <c r="W232" s="18"/>
      <c r="X232" s="18"/>
      <c r="Y232" s="18"/>
    </row>
    <row r="233" spans="1:25" s="10" customFormat="1" ht="31.5">
      <c r="A233" s="121" t="s">
        <v>290</v>
      </c>
      <c r="B233" s="28" t="s">
        <v>112</v>
      </c>
      <c r="C233" s="28" t="s">
        <v>66</v>
      </c>
      <c r="D233" s="26" t="s">
        <v>285</v>
      </c>
      <c r="E233" s="28"/>
      <c r="F233" s="146">
        <f t="shared" si="110"/>
        <v>0</v>
      </c>
      <c r="G233" s="146">
        <f t="shared" si="110"/>
        <v>0</v>
      </c>
      <c r="H233" s="146">
        <f t="shared" si="110"/>
        <v>0</v>
      </c>
      <c r="I233" s="146">
        <f t="shared" si="110"/>
        <v>0</v>
      </c>
      <c r="J233" s="146">
        <f t="shared" si="110"/>
        <v>0</v>
      </c>
      <c r="K233" s="146">
        <f t="shared" si="110"/>
        <v>0</v>
      </c>
      <c r="L233" s="146">
        <f t="shared" si="110"/>
        <v>171800</v>
      </c>
      <c r="M233" s="146">
        <f t="shared" si="110"/>
        <v>0</v>
      </c>
      <c r="N233" s="146">
        <f t="shared" si="110"/>
        <v>156600</v>
      </c>
      <c r="O233" s="146">
        <f t="shared" si="110"/>
        <v>0</v>
      </c>
      <c r="P233" s="43"/>
      <c r="Q233" s="43"/>
      <c r="R233" s="43"/>
      <c r="S233" s="43"/>
      <c r="T233" s="43"/>
      <c r="U233" s="43"/>
      <c r="V233" s="43"/>
      <c r="W233" s="43"/>
      <c r="X233" s="43"/>
      <c r="Y233" s="43"/>
    </row>
    <row r="234" spans="1:25" s="10" customFormat="1" ht="18.75">
      <c r="A234" s="121" t="s">
        <v>289</v>
      </c>
      <c r="B234" s="28" t="s">
        <v>112</v>
      </c>
      <c r="C234" s="28" t="s">
        <v>66</v>
      </c>
      <c r="D234" s="26" t="s">
        <v>286</v>
      </c>
      <c r="E234" s="28"/>
      <c r="F234" s="146">
        <f t="shared" si="110"/>
        <v>0</v>
      </c>
      <c r="G234" s="146">
        <f t="shared" si="110"/>
        <v>0</v>
      </c>
      <c r="H234" s="146">
        <f t="shared" si="110"/>
        <v>0</v>
      </c>
      <c r="I234" s="146">
        <f t="shared" si="110"/>
        <v>0</v>
      </c>
      <c r="J234" s="146">
        <f t="shared" si="110"/>
        <v>0</v>
      </c>
      <c r="K234" s="146">
        <f t="shared" si="110"/>
        <v>0</v>
      </c>
      <c r="L234" s="146">
        <f t="shared" si="110"/>
        <v>171800</v>
      </c>
      <c r="M234" s="146">
        <f t="shared" si="110"/>
        <v>0</v>
      </c>
      <c r="N234" s="146">
        <f t="shared" si="110"/>
        <v>156600</v>
      </c>
      <c r="O234" s="146">
        <f t="shared" si="110"/>
        <v>0</v>
      </c>
      <c r="P234" s="43"/>
      <c r="Q234" s="43"/>
      <c r="R234" s="43"/>
      <c r="S234" s="43"/>
      <c r="T234" s="43"/>
      <c r="U234" s="43"/>
      <c r="V234" s="43"/>
      <c r="W234" s="43"/>
      <c r="X234" s="43"/>
      <c r="Y234" s="43"/>
    </row>
    <row r="235" spans="1:25" s="10" customFormat="1" ht="18.75">
      <c r="A235" s="122" t="s">
        <v>288</v>
      </c>
      <c r="B235" s="28" t="s">
        <v>112</v>
      </c>
      <c r="C235" s="28" t="s">
        <v>66</v>
      </c>
      <c r="D235" s="26" t="s">
        <v>287</v>
      </c>
      <c r="E235" s="28"/>
      <c r="F235" s="146">
        <f aca="true" t="shared" si="111" ref="F235:O235">F236+F237</f>
        <v>0</v>
      </c>
      <c r="G235" s="146">
        <f t="shared" si="111"/>
        <v>0</v>
      </c>
      <c r="H235" s="146">
        <f t="shared" si="111"/>
        <v>0</v>
      </c>
      <c r="I235" s="146">
        <f t="shared" si="111"/>
        <v>0</v>
      </c>
      <c r="J235" s="146">
        <f t="shared" si="111"/>
        <v>0</v>
      </c>
      <c r="K235" s="146">
        <f t="shared" si="111"/>
        <v>0</v>
      </c>
      <c r="L235" s="146">
        <f t="shared" si="111"/>
        <v>171800</v>
      </c>
      <c r="M235" s="146">
        <f t="shared" si="111"/>
        <v>0</v>
      </c>
      <c r="N235" s="146">
        <f t="shared" si="111"/>
        <v>156600</v>
      </c>
      <c r="O235" s="146">
        <f t="shared" si="111"/>
        <v>0</v>
      </c>
      <c r="P235" s="43"/>
      <c r="Q235" s="43"/>
      <c r="R235" s="43"/>
      <c r="S235" s="43"/>
      <c r="T235" s="43"/>
      <c r="U235" s="43"/>
      <c r="V235" s="43"/>
      <c r="W235" s="43"/>
      <c r="X235" s="43"/>
      <c r="Y235" s="43"/>
    </row>
    <row r="236" spans="1:25" s="10" customFormat="1" ht="31.5">
      <c r="A236" s="122" t="s">
        <v>139</v>
      </c>
      <c r="B236" s="28" t="s">
        <v>112</v>
      </c>
      <c r="C236" s="28" t="s">
        <v>66</v>
      </c>
      <c r="D236" s="26" t="s">
        <v>287</v>
      </c>
      <c r="E236" s="28" t="s">
        <v>104</v>
      </c>
      <c r="F236" s="146">
        <v>0</v>
      </c>
      <c r="G236" s="146">
        <v>0</v>
      </c>
      <c r="H236" s="146">
        <v>0</v>
      </c>
      <c r="I236" s="146">
        <v>0</v>
      </c>
      <c r="J236" s="146">
        <v>0</v>
      </c>
      <c r="K236" s="146">
        <v>0</v>
      </c>
      <c r="L236" s="146">
        <v>30000</v>
      </c>
      <c r="M236" s="146">
        <v>0</v>
      </c>
      <c r="N236" s="146">
        <v>30000</v>
      </c>
      <c r="O236" s="146">
        <v>0</v>
      </c>
      <c r="P236" s="43"/>
      <c r="Q236" s="43"/>
      <c r="R236" s="43"/>
      <c r="S236" s="43"/>
      <c r="T236" s="43"/>
      <c r="U236" s="43"/>
      <c r="V236" s="43"/>
      <c r="W236" s="43"/>
      <c r="X236" s="43"/>
      <c r="Y236" s="43"/>
    </row>
    <row r="237" spans="1:25" s="10" customFormat="1" ht="31.5">
      <c r="A237" s="122" t="s">
        <v>224</v>
      </c>
      <c r="B237" s="28" t="s">
        <v>112</v>
      </c>
      <c r="C237" s="28" t="s">
        <v>66</v>
      </c>
      <c r="D237" s="26" t="s">
        <v>287</v>
      </c>
      <c r="E237" s="28" t="s">
        <v>105</v>
      </c>
      <c r="F237" s="146">
        <v>0</v>
      </c>
      <c r="G237" s="146">
        <v>0</v>
      </c>
      <c r="H237" s="146">
        <v>0</v>
      </c>
      <c r="I237" s="146">
        <v>0</v>
      </c>
      <c r="J237" s="146">
        <v>0</v>
      </c>
      <c r="K237" s="146">
        <v>0</v>
      </c>
      <c r="L237" s="146">
        <v>141800</v>
      </c>
      <c r="M237" s="146">
        <v>0</v>
      </c>
      <c r="N237" s="146">
        <v>126600</v>
      </c>
      <c r="O237" s="146">
        <v>0</v>
      </c>
      <c r="P237" s="43"/>
      <c r="Q237" s="43"/>
      <c r="R237" s="43"/>
      <c r="S237" s="43"/>
      <c r="T237" s="43"/>
      <c r="U237" s="43"/>
      <c r="V237" s="43"/>
      <c r="W237" s="43"/>
      <c r="X237" s="43"/>
      <c r="Y237" s="43"/>
    </row>
    <row r="238" spans="1:25" s="5" customFormat="1" ht="18.75">
      <c r="A238" s="134" t="s">
        <v>76</v>
      </c>
      <c r="B238" s="117" t="s">
        <v>67</v>
      </c>
      <c r="C238" s="118"/>
      <c r="D238" s="130"/>
      <c r="E238" s="106"/>
      <c r="F238" s="145">
        <f aca="true" t="shared" si="112" ref="F238:O238">F239+F254+F285+F296</f>
        <v>115887040</v>
      </c>
      <c r="G238" s="145">
        <f t="shared" si="112"/>
        <v>115887040</v>
      </c>
      <c r="H238" s="145">
        <f t="shared" si="112"/>
        <v>115887040</v>
      </c>
      <c r="I238" s="145">
        <f t="shared" si="112"/>
        <v>115887040</v>
      </c>
      <c r="J238" s="145">
        <f t="shared" si="112"/>
        <v>115887040</v>
      </c>
      <c r="K238" s="145">
        <f t="shared" si="112"/>
        <v>115887040</v>
      </c>
      <c r="L238" s="145">
        <f t="shared" si="112"/>
        <v>207747956.59</v>
      </c>
      <c r="M238" s="145">
        <f t="shared" si="112"/>
        <v>120193980</v>
      </c>
      <c r="N238" s="145">
        <f t="shared" si="112"/>
        <v>218862066.59</v>
      </c>
      <c r="O238" s="145">
        <f t="shared" si="112"/>
        <v>130737590</v>
      </c>
      <c r="P238" s="43"/>
      <c r="Q238" s="43"/>
      <c r="R238" s="43"/>
      <c r="S238" s="43"/>
      <c r="T238" s="43"/>
      <c r="U238" s="43"/>
      <c r="V238" s="43"/>
      <c r="W238" s="43"/>
      <c r="X238" s="43"/>
      <c r="Y238" s="43"/>
    </row>
    <row r="239" spans="1:25" s="5" customFormat="1" ht="18.75">
      <c r="A239" s="120" t="s">
        <v>80</v>
      </c>
      <c r="B239" s="54" t="s">
        <v>67</v>
      </c>
      <c r="C239" s="53" t="s">
        <v>62</v>
      </c>
      <c r="D239" s="54"/>
      <c r="E239" s="53"/>
      <c r="F239" s="147">
        <f aca="true" t="shared" si="113" ref="F239:O239">F240+F250</f>
        <v>47986580</v>
      </c>
      <c r="G239" s="147">
        <f t="shared" si="113"/>
        <v>47986580</v>
      </c>
      <c r="H239" s="147">
        <f t="shared" si="113"/>
        <v>47986580</v>
      </c>
      <c r="I239" s="147">
        <f t="shared" si="113"/>
        <v>47986580</v>
      </c>
      <c r="J239" s="147">
        <f t="shared" si="113"/>
        <v>47986580</v>
      </c>
      <c r="K239" s="147">
        <f t="shared" si="113"/>
        <v>47986580</v>
      </c>
      <c r="L239" s="147">
        <f t="shared" si="113"/>
        <v>80413355.59</v>
      </c>
      <c r="M239" s="147">
        <f t="shared" si="113"/>
        <v>49879351</v>
      </c>
      <c r="N239" s="147">
        <f t="shared" si="113"/>
        <v>88247093.59</v>
      </c>
      <c r="O239" s="147">
        <f t="shared" si="113"/>
        <v>57713089</v>
      </c>
      <c r="P239" s="43"/>
      <c r="Q239" s="43"/>
      <c r="R239" s="43"/>
      <c r="S239" s="43"/>
      <c r="T239" s="43"/>
      <c r="U239" s="43"/>
      <c r="V239" s="43"/>
      <c r="W239" s="43"/>
      <c r="X239" s="43"/>
      <c r="Y239" s="43"/>
    </row>
    <row r="240" spans="1:25" s="5" customFormat="1" ht="31.5">
      <c r="A240" s="124" t="s">
        <v>137</v>
      </c>
      <c r="B240" s="54" t="s">
        <v>67</v>
      </c>
      <c r="C240" s="53" t="s">
        <v>62</v>
      </c>
      <c r="D240" s="54" t="s">
        <v>136</v>
      </c>
      <c r="E240" s="53"/>
      <c r="F240" s="147">
        <f aca="true" t="shared" si="114" ref="F240:O240">F241</f>
        <v>47986580</v>
      </c>
      <c r="G240" s="147">
        <f t="shared" si="114"/>
        <v>47986580</v>
      </c>
      <c r="H240" s="147">
        <f t="shared" si="114"/>
        <v>47986580</v>
      </c>
      <c r="I240" s="147">
        <f t="shared" si="114"/>
        <v>47986580</v>
      </c>
      <c r="J240" s="147">
        <f t="shared" si="114"/>
        <v>47986580</v>
      </c>
      <c r="K240" s="147">
        <f t="shared" si="114"/>
        <v>47986580</v>
      </c>
      <c r="L240" s="147">
        <f t="shared" si="114"/>
        <v>80383355.59</v>
      </c>
      <c r="M240" s="147">
        <f t="shared" si="114"/>
        <v>49879351</v>
      </c>
      <c r="N240" s="147">
        <f t="shared" si="114"/>
        <v>88217093.59</v>
      </c>
      <c r="O240" s="147">
        <f t="shared" si="114"/>
        <v>57713089</v>
      </c>
      <c r="P240" s="43"/>
      <c r="Q240" s="43"/>
      <c r="R240" s="43"/>
      <c r="S240" s="43"/>
      <c r="T240" s="43"/>
      <c r="U240" s="43"/>
      <c r="V240" s="43"/>
      <c r="W240" s="43"/>
      <c r="X240" s="43"/>
      <c r="Y240" s="43"/>
    </row>
    <row r="241" spans="1:25" s="5" customFormat="1" ht="18.75">
      <c r="A241" s="121" t="s">
        <v>159</v>
      </c>
      <c r="B241" s="51" t="s">
        <v>67</v>
      </c>
      <c r="C241" s="51" t="s">
        <v>62</v>
      </c>
      <c r="D241" s="54" t="s">
        <v>158</v>
      </c>
      <c r="E241" s="54"/>
      <c r="F241" s="147">
        <f aca="true" t="shared" si="115" ref="F241:O241">F242+F244+F246+F248</f>
        <v>47986580</v>
      </c>
      <c r="G241" s="147">
        <f t="shared" si="115"/>
        <v>47986580</v>
      </c>
      <c r="H241" s="147">
        <f t="shared" si="115"/>
        <v>47986580</v>
      </c>
      <c r="I241" s="147">
        <f t="shared" si="115"/>
        <v>47986580</v>
      </c>
      <c r="J241" s="147">
        <f t="shared" si="115"/>
        <v>47986580</v>
      </c>
      <c r="K241" s="147">
        <f t="shared" si="115"/>
        <v>47986580</v>
      </c>
      <c r="L241" s="147">
        <f t="shared" si="115"/>
        <v>80383355.59</v>
      </c>
      <c r="M241" s="147">
        <f t="shared" si="115"/>
        <v>49879351</v>
      </c>
      <c r="N241" s="147">
        <f t="shared" si="115"/>
        <v>88217093.59</v>
      </c>
      <c r="O241" s="147">
        <f t="shared" si="115"/>
        <v>57713089</v>
      </c>
      <c r="P241" s="43"/>
      <c r="Q241" s="43"/>
      <c r="R241" s="43"/>
      <c r="S241" s="43"/>
      <c r="T241" s="43"/>
      <c r="U241" s="43"/>
      <c r="V241" s="43"/>
      <c r="W241" s="43"/>
      <c r="X241" s="43"/>
      <c r="Y241" s="43"/>
    </row>
    <row r="242" spans="1:25" s="10" customFormat="1" ht="63">
      <c r="A242" s="122" t="s">
        <v>222</v>
      </c>
      <c r="B242" s="26" t="s">
        <v>67</v>
      </c>
      <c r="C242" s="26" t="s">
        <v>62</v>
      </c>
      <c r="D242" s="26" t="s">
        <v>291</v>
      </c>
      <c r="E242" s="26"/>
      <c r="F242" s="147">
        <f aca="true" t="shared" si="116" ref="F242:O242">F243</f>
        <v>0</v>
      </c>
      <c r="G242" s="147">
        <f t="shared" si="116"/>
        <v>0</v>
      </c>
      <c r="H242" s="147">
        <f t="shared" si="116"/>
        <v>0</v>
      </c>
      <c r="I242" s="147">
        <f t="shared" si="116"/>
        <v>0</v>
      </c>
      <c r="J242" s="147">
        <f t="shared" si="116"/>
        <v>0</v>
      </c>
      <c r="K242" s="147">
        <f t="shared" si="116"/>
        <v>0</v>
      </c>
      <c r="L242" s="147">
        <f t="shared" si="116"/>
        <v>30504004.59</v>
      </c>
      <c r="M242" s="147">
        <f t="shared" si="116"/>
        <v>0</v>
      </c>
      <c r="N242" s="147">
        <f t="shared" si="116"/>
        <v>30504004.59</v>
      </c>
      <c r="O242" s="147">
        <f t="shared" si="116"/>
        <v>0</v>
      </c>
      <c r="P242" s="43"/>
      <c r="Q242" s="43"/>
      <c r="R242" s="43"/>
      <c r="S242" s="43"/>
      <c r="T242" s="43"/>
      <c r="U242" s="43"/>
      <c r="V242" s="43"/>
      <c r="W242" s="43"/>
      <c r="X242" s="43"/>
      <c r="Y242" s="43"/>
    </row>
    <row r="243" spans="1:25" s="10" customFormat="1" ht="31.5">
      <c r="A243" s="122" t="s">
        <v>224</v>
      </c>
      <c r="B243" s="29" t="s">
        <v>67</v>
      </c>
      <c r="C243" s="29" t="s">
        <v>62</v>
      </c>
      <c r="D243" s="26" t="s">
        <v>291</v>
      </c>
      <c r="E243" s="26">
        <v>600</v>
      </c>
      <c r="F243" s="147">
        <v>0</v>
      </c>
      <c r="G243" s="147">
        <v>0</v>
      </c>
      <c r="H243" s="147">
        <v>0</v>
      </c>
      <c r="I243" s="147">
        <v>0</v>
      </c>
      <c r="J243" s="147">
        <v>0</v>
      </c>
      <c r="K243" s="147">
        <v>0</v>
      </c>
      <c r="L243" s="147">
        <v>30504004.59</v>
      </c>
      <c r="M243" s="147">
        <v>0</v>
      </c>
      <c r="N243" s="147">
        <v>30504004.59</v>
      </c>
      <c r="O243" s="147">
        <v>0</v>
      </c>
      <c r="P243" s="43"/>
      <c r="Q243" s="43"/>
      <c r="R243" s="43"/>
      <c r="S243" s="43"/>
      <c r="T243" s="43"/>
      <c r="U243" s="43"/>
      <c r="V243" s="43"/>
      <c r="W243" s="43"/>
      <c r="X243" s="43"/>
      <c r="Y243" s="43"/>
    </row>
    <row r="244" spans="1:25" s="10" customFormat="1" ht="63">
      <c r="A244" s="122" t="s">
        <v>293</v>
      </c>
      <c r="B244" s="23" t="s">
        <v>67</v>
      </c>
      <c r="C244" s="23" t="s">
        <v>62</v>
      </c>
      <c r="D244" s="26" t="s">
        <v>292</v>
      </c>
      <c r="E244" s="26"/>
      <c r="F244" s="146">
        <f aca="true" t="shared" si="117" ref="F244:O244">F245</f>
        <v>2874590</v>
      </c>
      <c r="G244" s="146">
        <f t="shared" si="117"/>
        <v>2874590</v>
      </c>
      <c r="H244" s="146">
        <f t="shared" si="117"/>
        <v>2874590</v>
      </c>
      <c r="I244" s="146">
        <f t="shared" si="117"/>
        <v>2874590</v>
      </c>
      <c r="J244" s="146">
        <f t="shared" si="117"/>
        <v>2874590</v>
      </c>
      <c r="K244" s="146">
        <f t="shared" si="117"/>
        <v>2874590</v>
      </c>
      <c r="L244" s="146">
        <f t="shared" si="117"/>
        <v>2988450</v>
      </c>
      <c r="M244" s="146">
        <f t="shared" si="117"/>
        <v>2988450</v>
      </c>
      <c r="N244" s="146">
        <f t="shared" si="117"/>
        <v>3109150</v>
      </c>
      <c r="O244" s="146">
        <f t="shared" si="117"/>
        <v>3109150</v>
      </c>
      <c r="P244" s="43"/>
      <c r="Q244" s="43"/>
      <c r="R244" s="43"/>
      <c r="S244" s="43"/>
      <c r="T244" s="43"/>
      <c r="U244" s="43"/>
      <c r="V244" s="43"/>
      <c r="W244" s="43"/>
      <c r="X244" s="43"/>
      <c r="Y244" s="43"/>
    </row>
    <row r="245" spans="1:25" s="10" customFormat="1" ht="31.5">
      <c r="A245" s="122" t="s">
        <v>224</v>
      </c>
      <c r="B245" s="51" t="s">
        <v>67</v>
      </c>
      <c r="C245" s="51" t="s">
        <v>62</v>
      </c>
      <c r="D245" s="54" t="s">
        <v>292</v>
      </c>
      <c r="E245" s="54">
        <v>600</v>
      </c>
      <c r="F245" s="147">
        <v>2874590</v>
      </c>
      <c r="G245" s="147">
        <v>2874590</v>
      </c>
      <c r="H245" s="147">
        <v>2874590</v>
      </c>
      <c r="I245" s="147">
        <v>2874590</v>
      </c>
      <c r="J245" s="147">
        <v>2874590</v>
      </c>
      <c r="K245" s="147">
        <v>2874590</v>
      </c>
      <c r="L245" s="147">
        <v>2988450</v>
      </c>
      <c r="M245" s="147">
        <v>2988450</v>
      </c>
      <c r="N245" s="147">
        <v>3109150</v>
      </c>
      <c r="O245" s="147">
        <v>3109150</v>
      </c>
      <c r="P245" s="43"/>
      <c r="Q245" s="43"/>
      <c r="R245" s="43"/>
      <c r="S245" s="43"/>
      <c r="T245" s="43"/>
      <c r="U245" s="43"/>
      <c r="V245" s="43"/>
      <c r="W245" s="43"/>
      <c r="X245" s="43"/>
      <c r="Y245" s="43"/>
    </row>
    <row r="246" spans="1:25" s="10" customFormat="1" ht="63">
      <c r="A246" s="122" t="s">
        <v>295</v>
      </c>
      <c r="B246" s="51" t="s">
        <v>67</v>
      </c>
      <c r="C246" s="51" t="s">
        <v>62</v>
      </c>
      <c r="D246" s="26" t="s">
        <v>294</v>
      </c>
      <c r="E246" s="28"/>
      <c r="F246" s="147">
        <f aca="true" t="shared" si="118" ref="F246:O246">F247</f>
        <v>449790</v>
      </c>
      <c r="G246" s="147">
        <f t="shared" si="118"/>
        <v>449790</v>
      </c>
      <c r="H246" s="147">
        <f t="shared" si="118"/>
        <v>449790</v>
      </c>
      <c r="I246" s="147">
        <f t="shared" si="118"/>
        <v>449790</v>
      </c>
      <c r="J246" s="147">
        <f t="shared" si="118"/>
        <v>449790</v>
      </c>
      <c r="K246" s="147">
        <f t="shared" si="118"/>
        <v>449790</v>
      </c>
      <c r="L246" s="147">
        <f t="shared" si="118"/>
        <v>402501</v>
      </c>
      <c r="M246" s="147">
        <f t="shared" si="118"/>
        <v>402501</v>
      </c>
      <c r="N246" s="147">
        <f t="shared" si="118"/>
        <v>418539</v>
      </c>
      <c r="O246" s="147">
        <f t="shared" si="118"/>
        <v>418539</v>
      </c>
      <c r="P246" s="43"/>
      <c r="Q246" s="43"/>
      <c r="R246" s="43"/>
      <c r="S246" s="43"/>
      <c r="T246" s="43"/>
      <c r="U246" s="43"/>
      <c r="V246" s="43"/>
      <c r="W246" s="43"/>
      <c r="X246" s="43"/>
      <c r="Y246" s="43"/>
    </row>
    <row r="247" spans="1:25" s="10" customFormat="1" ht="31.5">
      <c r="A247" s="122" t="s">
        <v>224</v>
      </c>
      <c r="B247" s="51" t="s">
        <v>67</v>
      </c>
      <c r="C247" s="51" t="s">
        <v>62</v>
      </c>
      <c r="D247" s="54" t="s">
        <v>294</v>
      </c>
      <c r="E247" s="54">
        <v>600</v>
      </c>
      <c r="F247" s="147">
        <v>449790</v>
      </c>
      <c r="G247" s="147">
        <v>449790</v>
      </c>
      <c r="H247" s="147">
        <v>449790</v>
      </c>
      <c r="I247" s="147">
        <v>449790</v>
      </c>
      <c r="J247" s="147">
        <v>449790</v>
      </c>
      <c r="K247" s="147">
        <v>449790</v>
      </c>
      <c r="L247" s="147">
        <v>402501</v>
      </c>
      <c r="M247" s="147">
        <v>402501</v>
      </c>
      <c r="N247" s="147">
        <v>418539</v>
      </c>
      <c r="O247" s="147">
        <v>418539</v>
      </c>
      <c r="P247" s="43"/>
      <c r="Q247" s="43"/>
      <c r="R247" s="43"/>
      <c r="S247" s="43"/>
      <c r="T247" s="43"/>
      <c r="U247" s="43"/>
      <c r="V247" s="43"/>
      <c r="W247" s="43"/>
      <c r="X247" s="43"/>
      <c r="Y247" s="43"/>
    </row>
    <row r="248" spans="1:25" s="10" customFormat="1" ht="63">
      <c r="A248" s="122" t="s">
        <v>297</v>
      </c>
      <c r="B248" s="26" t="s">
        <v>67</v>
      </c>
      <c r="C248" s="26" t="s">
        <v>62</v>
      </c>
      <c r="D248" s="26" t="s">
        <v>296</v>
      </c>
      <c r="E248" s="26"/>
      <c r="F248" s="147">
        <f aca="true" t="shared" si="119" ref="F248:O248">F249</f>
        <v>44662200</v>
      </c>
      <c r="G248" s="147">
        <f t="shared" si="119"/>
        <v>44662200</v>
      </c>
      <c r="H248" s="147">
        <f t="shared" si="119"/>
        <v>44662200</v>
      </c>
      <c r="I248" s="147">
        <f t="shared" si="119"/>
        <v>44662200</v>
      </c>
      <c r="J248" s="147">
        <f t="shared" si="119"/>
        <v>44662200</v>
      </c>
      <c r="K248" s="147">
        <f t="shared" si="119"/>
        <v>44662200</v>
      </c>
      <c r="L248" s="147">
        <f t="shared" si="119"/>
        <v>46488400</v>
      </c>
      <c r="M248" s="147">
        <f t="shared" si="119"/>
        <v>46488400</v>
      </c>
      <c r="N248" s="147">
        <f t="shared" si="119"/>
        <v>54185400</v>
      </c>
      <c r="O248" s="147">
        <f t="shared" si="119"/>
        <v>54185400</v>
      </c>
      <c r="P248" s="43"/>
      <c r="Q248" s="43"/>
      <c r="R248" s="43"/>
      <c r="S248" s="43"/>
      <c r="T248" s="43"/>
      <c r="U248" s="43"/>
      <c r="V248" s="43"/>
      <c r="W248" s="43"/>
      <c r="X248" s="43"/>
      <c r="Y248" s="43"/>
    </row>
    <row r="249" spans="1:25" s="10" customFormat="1" ht="31.5">
      <c r="A249" s="122" t="s">
        <v>224</v>
      </c>
      <c r="B249" s="29" t="s">
        <v>67</v>
      </c>
      <c r="C249" s="29" t="s">
        <v>62</v>
      </c>
      <c r="D249" s="26" t="s">
        <v>296</v>
      </c>
      <c r="E249" s="26">
        <v>600</v>
      </c>
      <c r="F249" s="147">
        <v>44662200</v>
      </c>
      <c r="G249" s="147">
        <v>44662200</v>
      </c>
      <c r="H249" s="147">
        <v>44662200</v>
      </c>
      <c r="I249" s="147">
        <v>44662200</v>
      </c>
      <c r="J249" s="147">
        <v>44662200</v>
      </c>
      <c r="K249" s="147">
        <v>44662200</v>
      </c>
      <c r="L249" s="147">
        <v>46488400</v>
      </c>
      <c r="M249" s="147">
        <v>46488400</v>
      </c>
      <c r="N249" s="147">
        <v>54185400</v>
      </c>
      <c r="O249" s="147">
        <v>54185400</v>
      </c>
      <c r="P249" s="43"/>
      <c r="Q249" s="43"/>
      <c r="R249" s="43"/>
      <c r="S249" s="43"/>
      <c r="T249" s="43"/>
      <c r="U249" s="43"/>
      <c r="V249" s="43"/>
      <c r="W249" s="43"/>
      <c r="X249" s="43"/>
      <c r="Y249" s="43"/>
    </row>
    <row r="250" spans="1:25" s="10" customFormat="1" ht="31.5">
      <c r="A250" s="121" t="s">
        <v>180</v>
      </c>
      <c r="B250" s="23" t="s">
        <v>67</v>
      </c>
      <c r="C250" s="23" t="s">
        <v>62</v>
      </c>
      <c r="D250" s="26" t="s">
        <v>175</v>
      </c>
      <c r="E250" s="26"/>
      <c r="F250" s="146">
        <f aca="true" t="shared" si="120" ref="F250:O252">F251</f>
        <v>0</v>
      </c>
      <c r="G250" s="146">
        <f t="shared" si="120"/>
        <v>0</v>
      </c>
      <c r="H250" s="146">
        <f t="shared" si="120"/>
        <v>0</v>
      </c>
      <c r="I250" s="146">
        <f t="shared" si="120"/>
        <v>0</v>
      </c>
      <c r="J250" s="146">
        <f t="shared" si="120"/>
        <v>0</v>
      </c>
      <c r="K250" s="146">
        <f t="shared" si="120"/>
        <v>0</v>
      </c>
      <c r="L250" s="146">
        <f t="shared" si="120"/>
        <v>30000</v>
      </c>
      <c r="M250" s="146">
        <f t="shared" si="120"/>
        <v>0</v>
      </c>
      <c r="N250" s="146">
        <f t="shared" si="120"/>
        <v>30000</v>
      </c>
      <c r="O250" s="146">
        <f t="shared" si="120"/>
        <v>0</v>
      </c>
      <c r="P250" s="43"/>
      <c r="Q250" s="43"/>
      <c r="R250" s="43"/>
      <c r="S250" s="43"/>
      <c r="T250" s="43"/>
      <c r="U250" s="43"/>
      <c r="V250" s="43"/>
      <c r="W250" s="43"/>
      <c r="X250" s="43"/>
      <c r="Y250" s="43"/>
    </row>
    <row r="251" spans="1:25" s="10" customFormat="1" ht="31.5">
      <c r="A251" s="121" t="s">
        <v>179</v>
      </c>
      <c r="B251" s="23" t="s">
        <v>67</v>
      </c>
      <c r="C251" s="23" t="s">
        <v>62</v>
      </c>
      <c r="D251" s="26" t="s">
        <v>176</v>
      </c>
      <c r="E251" s="26"/>
      <c r="F251" s="146">
        <f t="shared" si="120"/>
        <v>0</v>
      </c>
      <c r="G251" s="146">
        <f t="shared" si="120"/>
        <v>0</v>
      </c>
      <c r="H251" s="146">
        <f t="shared" si="120"/>
        <v>0</v>
      </c>
      <c r="I251" s="146">
        <f t="shared" si="120"/>
        <v>0</v>
      </c>
      <c r="J251" s="146">
        <f t="shared" si="120"/>
        <v>0</v>
      </c>
      <c r="K251" s="146">
        <f t="shared" si="120"/>
        <v>0</v>
      </c>
      <c r="L251" s="146">
        <f t="shared" si="120"/>
        <v>30000</v>
      </c>
      <c r="M251" s="146">
        <f t="shared" si="120"/>
        <v>0</v>
      </c>
      <c r="N251" s="146">
        <f t="shared" si="120"/>
        <v>30000</v>
      </c>
      <c r="O251" s="146">
        <f t="shared" si="120"/>
        <v>0</v>
      </c>
      <c r="P251" s="43"/>
      <c r="Q251" s="43"/>
      <c r="R251" s="43"/>
      <c r="S251" s="43"/>
      <c r="T251" s="43"/>
      <c r="U251" s="43"/>
      <c r="V251" s="43"/>
      <c r="W251" s="43"/>
      <c r="X251" s="43"/>
      <c r="Y251" s="43"/>
    </row>
    <row r="252" spans="1:25" s="10" customFormat="1" ht="31.5">
      <c r="A252" s="122" t="s">
        <v>299</v>
      </c>
      <c r="B252" s="23" t="s">
        <v>67</v>
      </c>
      <c r="C252" s="23" t="s">
        <v>62</v>
      </c>
      <c r="D252" s="26" t="s">
        <v>298</v>
      </c>
      <c r="E252" s="26"/>
      <c r="F252" s="146">
        <f t="shared" si="120"/>
        <v>0</v>
      </c>
      <c r="G252" s="146">
        <f t="shared" si="120"/>
        <v>0</v>
      </c>
      <c r="H252" s="146">
        <f t="shared" si="120"/>
        <v>0</v>
      </c>
      <c r="I252" s="146">
        <f t="shared" si="120"/>
        <v>0</v>
      </c>
      <c r="J252" s="146">
        <f t="shared" si="120"/>
        <v>0</v>
      </c>
      <c r="K252" s="146">
        <f t="shared" si="120"/>
        <v>0</v>
      </c>
      <c r="L252" s="146">
        <f t="shared" si="120"/>
        <v>30000</v>
      </c>
      <c r="M252" s="146">
        <f t="shared" si="120"/>
        <v>0</v>
      </c>
      <c r="N252" s="146">
        <f t="shared" si="120"/>
        <v>30000</v>
      </c>
      <c r="O252" s="146">
        <f t="shared" si="120"/>
        <v>0</v>
      </c>
      <c r="P252" s="43"/>
      <c r="Q252" s="43"/>
      <c r="R252" s="43"/>
      <c r="S252" s="43"/>
      <c r="T252" s="43"/>
      <c r="U252" s="43"/>
      <c r="V252" s="43"/>
      <c r="W252" s="43"/>
      <c r="X252" s="43"/>
      <c r="Y252" s="43"/>
    </row>
    <row r="253" spans="1:25" s="10" customFormat="1" ht="31.5">
      <c r="A253" s="122" t="s">
        <v>224</v>
      </c>
      <c r="B253" s="23" t="s">
        <v>67</v>
      </c>
      <c r="C253" s="23" t="s">
        <v>62</v>
      </c>
      <c r="D253" s="26" t="s">
        <v>298</v>
      </c>
      <c r="E253" s="26">
        <v>600</v>
      </c>
      <c r="F253" s="146">
        <v>0</v>
      </c>
      <c r="G253" s="146">
        <v>0</v>
      </c>
      <c r="H253" s="146">
        <v>0</v>
      </c>
      <c r="I253" s="146">
        <v>0</v>
      </c>
      <c r="J253" s="146">
        <v>0</v>
      </c>
      <c r="K253" s="146">
        <v>0</v>
      </c>
      <c r="L253" s="146">
        <v>30000</v>
      </c>
      <c r="M253" s="146">
        <v>0</v>
      </c>
      <c r="N253" s="146">
        <v>30000</v>
      </c>
      <c r="O253" s="146">
        <v>0</v>
      </c>
      <c r="P253" s="43"/>
      <c r="Q253" s="43"/>
      <c r="R253" s="43"/>
      <c r="S253" s="43"/>
      <c r="T253" s="43"/>
      <c r="U253" s="43"/>
      <c r="V253" s="43"/>
      <c r="W253" s="43"/>
      <c r="X253" s="43"/>
      <c r="Y253" s="43"/>
    </row>
    <row r="254" spans="1:25" s="5" customFormat="1" ht="18.75">
      <c r="A254" s="116" t="s">
        <v>77</v>
      </c>
      <c r="B254" s="129" t="s">
        <v>67</v>
      </c>
      <c r="C254" s="129" t="s">
        <v>63</v>
      </c>
      <c r="D254" s="129"/>
      <c r="E254" s="129"/>
      <c r="F254" s="145">
        <f aca="true" t="shared" si="121" ref="F254:O254">F255+F273+F277</f>
        <v>67651860</v>
      </c>
      <c r="G254" s="145">
        <f t="shared" si="121"/>
        <v>67651860</v>
      </c>
      <c r="H254" s="145">
        <f t="shared" si="121"/>
        <v>67651860</v>
      </c>
      <c r="I254" s="145">
        <f t="shared" si="121"/>
        <v>67651860</v>
      </c>
      <c r="J254" s="145">
        <f t="shared" si="121"/>
        <v>67651860</v>
      </c>
      <c r="K254" s="145">
        <f t="shared" si="121"/>
        <v>67651860</v>
      </c>
      <c r="L254" s="145">
        <f t="shared" si="121"/>
        <v>108252401</v>
      </c>
      <c r="M254" s="145">
        <f t="shared" si="121"/>
        <v>70056829</v>
      </c>
      <c r="N254" s="145">
        <f t="shared" si="121"/>
        <v>111475973</v>
      </c>
      <c r="O254" s="145">
        <f t="shared" si="121"/>
        <v>72766701</v>
      </c>
      <c r="P254" s="43"/>
      <c r="Q254" s="43"/>
      <c r="R254" s="43"/>
      <c r="S254" s="43"/>
      <c r="T254" s="43"/>
      <c r="U254" s="43"/>
      <c r="V254" s="43"/>
      <c r="W254" s="43"/>
      <c r="X254" s="43"/>
      <c r="Y254" s="43"/>
    </row>
    <row r="255" spans="1:25" s="5" customFormat="1" ht="31.5">
      <c r="A255" s="124" t="s">
        <v>137</v>
      </c>
      <c r="B255" s="51" t="s">
        <v>67</v>
      </c>
      <c r="C255" s="51" t="s">
        <v>63</v>
      </c>
      <c r="D255" s="51" t="s">
        <v>136</v>
      </c>
      <c r="E255" s="51"/>
      <c r="F255" s="146">
        <f aca="true" t="shared" si="122" ref="F255:O255">F256</f>
        <v>67651860</v>
      </c>
      <c r="G255" s="146">
        <f t="shared" si="122"/>
        <v>67651860</v>
      </c>
      <c r="H255" s="146">
        <f t="shared" si="122"/>
        <v>67651860</v>
      </c>
      <c r="I255" s="146">
        <f t="shared" si="122"/>
        <v>67651860</v>
      </c>
      <c r="J255" s="146">
        <f t="shared" si="122"/>
        <v>67651860</v>
      </c>
      <c r="K255" s="146">
        <f t="shared" si="122"/>
        <v>67651860</v>
      </c>
      <c r="L255" s="146">
        <f t="shared" si="122"/>
        <v>93340281</v>
      </c>
      <c r="M255" s="146">
        <f t="shared" si="122"/>
        <v>68504159</v>
      </c>
      <c r="N255" s="146">
        <f t="shared" si="122"/>
        <v>96563853</v>
      </c>
      <c r="O255" s="146">
        <f t="shared" si="122"/>
        <v>71214031</v>
      </c>
      <c r="P255" s="43"/>
      <c r="Q255" s="43"/>
      <c r="R255" s="43"/>
      <c r="S255" s="43"/>
      <c r="T255" s="43"/>
      <c r="U255" s="43"/>
      <c r="V255" s="43"/>
      <c r="W255" s="43"/>
      <c r="X255" s="43"/>
      <c r="Y255" s="43"/>
    </row>
    <row r="256" spans="1:25" s="5" customFormat="1" ht="18.75">
      <c r="A256" s="121" t="s">
        <v>159</v>
      </c>
      <c r="B256" s="51" t="s">
        <v>67</v>
      </c>
      <c r="C256" s="51" t="s">
        <v>63</v>
      </c>
      <c r="D256" s="51" t="s">
        <v>158</v>
      </c>
      <c r="E256" s="51"/>
      <c r="F256" s="146">
        <f aca="true" t="shared" si="123" ref="F256:O256">F257+F259+F261+F263+F265+F267+F269+F271</f>
        <v>67651860</v>
      </c>
      <c r="G256" s="146">
        <f t="shared" si="123"/>
        <v>67651860</v>
      </c>
      <c r="H256" s="146">
        <f t="shared" si="123"/>
        <v>67651860</v>
      </c>
      <c r="I256" s="146">
        <f t="shared" si="123"/>
        <v>67651860</v>
      </c>
      <c r="J256" s="146">
        <f t="shared" si="123"/>
        <v>67651860</v>
      </c>
      <c r="K256" s="146">
        <f t="shared" si="123"/>
        <v>67651860</v>
      </c>
      <c r="L256" s="146">
        <f t="shared" si="123"/>
        <v>93340281</v>
      </c>
      <c r="M256" s="146">
        <f t="shared" si="123"/>
        <v>68504159</v>
      </c>
      <c r="N256" s="146">
        <f t="shared" si="123"/>
        <v>96563853</v>
      </c>
      <c r="O256" s="146">
        <f t="shared" si="123"/>
        <v>71214031</v>
      </c>
      <c r="P256" s="43"/>
      <c r="Q256" s="43"/>
      <c r="R256" s="43"/>
      <c r="S256" s="43"/>
      <c r="T256" s="43"/>
      <c r="U256" s="43"/>
      <c r="V256" s="43"/>
      <c r="W256" s="43"/>
      <c r="X256" s="43"/>
      <c r="Y256" s="43"/>
    </row>
    <row r="257" spans="1:25" s="5" customFormat="1" ht="63">
      <c r="A257" s="122" t="s">
        <v>222</v>
      </c>
      <c r="B257" s="51" t="s">
        <v>67</v>
      </c>
      <c r="C257" s="51" t="s">
        <v>63</v>
      </c>
      <c r="D257" s="51" t="s">
        <v>291</v>
      </c>
      <c r="E257" s="51"/>
      <c r="F257" s="146">
        <f aca="true" t="shared" si="124" ref="F257:O257">F258</f>
        <v>0</v>
      </c>
      <c r="G257" s="146">
        <f t="shared" si="124"/>
        <v>0</v>
      </c>
      <c r="H257" s="146">
        <f t="shared" si="124"/>
        <v>0</v>
      </c>
      <c r="I257" s="146">
        <f t="shared" si="124"/>
        <v>0</v>
      </c>
      <c r="J257" s="146">
        <f t="shared" si="124"/>
        <v>0</v>
      </c>
      <c r="K257" s="146">
        <f t="shared" si="124"/>
        <v>0</v>
      </c>
      <c r="L257" s="146">
        <f t="shared" si="124"/>
        <v>23481722</v>
      </c>
      <c r="M257" s="146">
        <f t="shared" si="124"/>
        <v>0</v>
      </c>
      <c r="N257" s="146">
        <f t="shared" si="124"/>
        <v>23995422</v>
      </c>
      <c r="O257" s="146">
        <f t="shared" si="124"/>
        <v>0</v>
      </c>
      <c r="P257" s="43"/>
      <c r="Q257" s="43"/>
      <c r="R257" s="43"/>
      <c r="S257" s="43"/>
      <c r="T257" s="43"/>
      <c r="U257" s="43"/>
      <c r="V257" s="43"/>
      <c r="W257" s="43"/>
      <c r="X257" s="43"/>
      <c r="Y257" s="43"/>
    </row>
    <row r="258" spans="1:25" s="5" customFormat="1" ht="31.5">
      <c r="A258" s="122" t="s">
        <v>224</v>
      </c>
      <c r="B258" s="51" t="s">
        <v>67</v>
      </c>
      <c r="C258" s="51" t="s">
        <v>63</v>
      </c>
      <c r="D258" s="51" t="s">
        <v>291</v>
      </c>
      <c r="E258" s="51" t="s">
        <v>105</v>
      </c>
      <c r="F258" s="146">
        <v>0</v>
      </c>
      <c r="G258" s="146">
        <v>0</v>
      </c>
      <c r="H258" s="146">
        <v>0</v>
      </c>
      <c r="I258" s="146">
        <v>0</v>
      </c>
      <c r="J258" s="146">
        <v>0</v>
      </c>
      <c r="K258" s="146">
        <v>0</v>
      </c>
      <c r="L258" s="146">
        <v>23481722</v>
      </c>
      <c r="M258" s="146">
        <v>0</v>
      </c>
      <c r="N258" s="146">
        <v>23995422</v>
      </c>
      <c r="O258" s="146">
        <v>0</v>
      </c>
      <c r="P258" s="43"/>
      <c r="Q258" s="43"/>
      <c r="R258" s="43"/>
      <c r="S258" s="43"/>
      <c r="T258" s="43"/>
      <c r="U258" s="43"/>
      <c r="V258" s="43"/>
      <c r="W258" s="43"/>
      <c r="X258" s="43"/>
      <c r="Y258" s="43"/>
    </row>
    <row r="259" spans="1:25" s="5" customFormat="1" ht="31.5">
      <c r="A259" s="122" t="s">
        <v>301</v>
      </c>
      <c r="B259" s="28" t="s">
        <v>67</v>
      </c>
      <c r="C259" s="28" t="s">
        <v>63</v>
      </c>
      <c r="D259" s="28" t="s">
        <v>300</v>
      </c>
      <c r="E259" s="28"/>
      <c r="F259" s="146">
        <f aca="true" t="shared" si="125" ref="F259:O259">F260</f>
        <v>0</v>
      </c>
      <c r="G259" s="146">
        <f t="shared" si="125"/>
        <v>0</v>
      </c>
      <c r="H259" s="146">
        <f t="shared" si="125"/>
        <v>0</v>
      </c>
      <c r="I259" s="146">
        <f t="shared" si="125"/>
        <v>0</v>
      </c>
      <c r="J259" s="146">
        <f t="shared" si="125"/>
        <v>0</v>
      </c>
      <c r="K259" s="146">
        <f t="shared" si="125"/>
        <v>0</v>
      </c>
      <c r="L259" s="146">
        <f t="shared" si="125"/>
        <v>104400</v>
      </c>
      <c r="M259" s="146">
        <f t="shared" si="125"/>
        <v>0</v>
      </c>
      <c r="N259" s="146">
        <f t="shared" si="125"/>
        <v>104400</v>
      </c>
      <c r="O259" s="146">
        <f t="shared" si="125"/>
        <v>0</v>
      </c>
      <c r="P259" s="43"/>
      <c r="Q259" s="43"/>
      <c r="R259" s="43"/>
      <c r="S259" s="43"/>
      <c r="T259" s="43"/>
      <c r="U259" s="43"/>
      <c r="V259" s="43"/>
      <c r="W259" s="43"/>
      <c r="X259" s="43"/>
      <c r="Y259" s="43"/>
    </row>
    <row r="260" spans="1:25" s="5" customFormat="1" ht="31.5">
      <c r="A260" s="122" t="s">
        <v>224</v>
      </c>
      <c r="B260" s="28" t="s">
        <v>67</v>
      </c>
      <c r="C260" s="28" t="s">
        <v>63</v>
      </c>
      <c r="D260" s="28" t="s">
        <v>300</v>
      </c>
      <c r="E260" s="28" t="s">
        <v>105</v>
      </c>
      <c r="F260" s="146">
        <v>0</v>
      </c>
      <c r="G260" s="146">
        <v>0</v>
      </c>
      <c r="H260" s="146">
        <v>0</v>
      </c>
      <c r="I260" s="146">
        <v>0</v>
      </c>
      <c r="J260" s="146">
        <v>0</v>
      </c>
      <c r="K260" s="146">
        <v>0</v>
      </c>
      <c r="L260" s="146">
        <v>104400</v>
      </c>
      <c r="M260" s="146">
        <v>0</v>
      </c>
      <c r="N260" s="146">
        <v>104400</v>
      </c>
      <c r="O260" s="146">
        <v>0</v>
      </c>
      <c r="P260" s="43"/>
      <c r="Q260" s="43"/>
      <c r="R260" s="43"/>
      <c r="S260" s="43"/>
      <c r="T260" s="43"/>
      <c r="U260" s="43"/>
      <c r="V260" s="43"/>
      <c r="W260" s="43"/>
      <c r="X260" s="43"/>
      <c r="Y260" s="43"/>
    </row>
    <row r="261" spans="1:25" s="5" customFormat="1" ht="18.75">
      <c r="A261" s="122" t="s">
        <v>190</v>
      </c>
      <c r="B261" s="28" t="s">
        <v>67</v>
      </c>
      <c r="C261" s="28" t="s">
        <v>63</v>
      </c>
      <c r="D261" s="28" t="s">
        <v>302</v>
      </c>
      <c r="E261" s="28"/>
      <c r="F261" s="146">
        <f aca="true" t="shared" si="126" ref="F261:O261">F262</f>
        <v>0</v>
      </c>
      <c r="G261" s="146">
        <f t="shared" si="126"/>
        <v>0</v>
      </c>
      <c r="H261" s="146">
        <f t="shared" si="126"/>
        <v>0</v>
      </c>
      <c r="I261" s="146">
        <f t="shared" si="126"/>
        <v>0</v>
      </c>
      <c r="J261" s="146">
        <f t="shared" si="126"/>
        <v>0</v>
      </c>
      <c r="K261" s="146">
        <f t="shared" si="126"/>
        <v>0</v>
      </c>
      <c r="L261" s="146">
        <f t="shared" si="126"/>
        <v>1250000</v>
      </c>
      <c r="M261" s="146">
        <f t="shared" si="126"/>
        <v>0</v>
      </c>
      <c r="N261" s="146">
        <f t="shared" si="126"/>
        <v>1250000</v>
      </c>
      <c r="O261" s="146">
        <f t="shared" si="126"/>
        <v>0</v>
      </c>
      <c r="P261" s="43"/>
      <c r="Q261" s="43"/>
      <c r="R261" s="43"/>
      <c r="S261" s="43"/>
      <c r="T261" s="43"/>
      <c r="U261" s="43"/>
      <c r="V261" s="43"/>
      <c r="W261" s="43"/>
      <c r="X261" s="43"/>
      <c r="Y261" s="43"/>
    </row>
    <row r="262" spans="1:25" s="5" customFormat="1" ht="31.5">
      <c r="A262" s="122" t="s">
        <v>224</v>
      </c>
      <c r="B262" s="28" t="s">
        <v>67</v>
      </c>
      <c r="C262" s="28" t="s">
        <v>63</v>
      </c>
      <c r="D262" s="28" t="s">
        <v>302</v>
      </c>
      <c r="E262" s="28" t="s">
        <v>105</v>
      </c>
      <c r="F262" s="146">
        <v>0</v>
      </c>
      <c r="G262" s="146">
        <v>0</v>
      </c>
      <c r="H262" s="146">
        <v>0</v>
      </c>
      <c r="I262" s="146">
        <v>0</v>
      </c>
      <c r="J262" s="146">
        <v>0</v>
      </c>
      <c r="K262" s="146">
        <v>0</v>
      </c>
      <c r="L262" s="146">
        <v>1250000</v>
      </c>
      <c r="M262" s="146">
        <v>0</v>
      </c>
      <c r="N262" s="146">
        <v>1250000</v>
      </c>
      <c r="O262" s="146">
        <v>0</v>
      </c>
      <c r="P262" s="43"/>
      <c r="Q262" s="43"/>
      <c r="R262" s="43"/>
      <c r="S262" s="43"/>
      <c r="T262" s="43"/>
      <c r="U262" s="43"/>
      <c r="V262" s="43"/>
      <c r="W262" s="43"/>
      <c r="X262" s="43"/>
      <c r="Y262" s="43"/>
    </row>
    <row r="263" spans="1:25" s="5" customFormat="1" ht="63">
      <c r="A263" s="122" t="s">
        <v>293</v>
      </c>
      <c r="B263" s="28" t="s">
        <v>67</v>
      </c>
      <c r="C263" s="28" t="s">
        <v>63</v>
      </c>
      <c r="D263" s="28" t="s">
        <v>292</v>
      </c>
      <c r="E263" s="28"/>
      <c r="F263" s="146">
        <f aca="true" t="shared" si="127" ref="F263:O263">F264</f>
        <v>3105350</v>
      </c>
      <c r="G263" s="146">
        <f t="shared" si="127"/>
        <v>3105350</v>
      </c>
      <c r="H263" s="146">
        <f t="shared" si="127"/>
        <v>3105350</v>
      </c>
      <c r="I263" s="146">
        <f t="shared" si="127"/>
        <v>3105350</v>
      </c>
      <c r="J263" s="146">
        <f t="shared" si="127"/>
        <v>3105350</v>
      </c>
      <c r="K263" s="146">
        <f t="shared" si="127"/>
        <v>3105350</v>
      </c>
      <c r="L263" s="146">
        <f t="shared" si="127"/>
        <v>1678360</v>
      </c>
      <c r="M263" s="146">
        <f t="shared" si="127"/>
        <v>1678360</v>
      </c>
      <c r="N263" s="146">
        <f t="shared" si="127"/>
        <v>1806070</v>
      </c>
      <c r="O263" s="146">
        <f t="shared" si="127"/>
        <v>1806070</v>
      </c>
      <c r="P263" s="43"/>
      <c r="Q263" s="43"/>
      <c r="R263" s="43"/>
      <c r="S263" s="43"/>
      <c r="T263" s="43"/>
      <c r="U263" s="43"/>
      <c r="V263" s="43"/>
      <c r="W263" s="43"/>
      <c r="X263" s="43"/>
      <c r="Y263" s="43"/>
    </row>
    <row r="264" spans="1:25" s="5" customFormat="1" ht="31.5">
      <c r="A264" s="122" t="s">
        <v>224</v>
      </c>
      <c r="B264" s="29" t="s">
        <v>67</v>
      </c>
      <c r="C264" s="29" t="s">
        <v>63</v>
      </c>
      <c r="D264" s="26" t="s">
        <v>292</v>
      </c>
      <c r="E264" s="26">
        <v>600</v>
      </c>
      <c r="F264" s="147">
        <v>3105350</v>
      </c>
      <c r="G264" s="147">
        <v>3105350</v>
      </c>
      <c r="H264" s="147">
        <v>3105350</v>
      </c>
      <c r="I264" s="147">
        <v>3105350</v>
      </c>
      <c r="J264" s="147">
        <v>3105350</v>
      </c>
      <c r="K264" s="147">
        <v>3105350</v>
      </c>
      <c r="L264" s="147">
        <v>1678360</v>
      </c>
      <c r="M264" s="147">
        <v>1678360</v>
      </c>
      <c r="N264" s="147">
        <v>1806070</v>
      </c>
      <c r="O264" s="147">
        <v>1806070</v>
      </c>
      <c r="P264" s="43"/>
      <c r="Q264" s="43"/>
      <c r="R264" s="43"/>
      <c r="S264" s="43"/>
      <c r="T264" s="43"/>
      <c r="U264" s="43"/>
      <c r="V264" s="43"/>
      <c r="W264" s="43"/>
      <c r="X264" s="43"/>
      <c r="Y264" s="43"/>
    </row>
    <row r="265" spans="1:25" s="5" customFormat="1" ht="63">
      <c r="A265" s="122" t="s">
        <v>304</v>
      </c>
      <c r="B265" s="29" t="s">
        <v>67</v>
      </c>
      <c r="C265" s="28" t="s">
        <v>63</v>
      </c>
      <c r="D265" s="23" t="s">
        <v>303</v>
      </c>
      <c r="E265" s="23"/>
      <c r="F265" s="146">
        <f aca="true" t="shared" si="128" ref="F265:O265">F266</f>
        <v>98500</v>
      </c>
      <c r="G265" s="146">
        <f t="shared" si="128"/>
        <v>98500</v>
      </c>
      <c r="H265" s="146">
        <f t="shared" si="128"/>
        <v>98500</v>
      </c>
      <c r="I265" s="146">
        <f t="shared" si="128"/>
        <v>98500</v>
      </c>
      <c r="J265" s="146">
        <f t="shared" si="128"/>
        <v>98500</v>
      </c>
      <c r="K265" s="146">
        <f t="shared" si="128"/>
        <v>98500</v>
      </c>
      <c r="L265" s="146">
        <f t="shared" si="128"/>
        <v>98400</v>
      </c>
      <c r="M265" s="146">
        <f t="shared" si="128"/>
        <v>98400</v>
      </c>
      <c r="N265" s="146">
        <f t="shared" si="128"/>
        <v>99100</v>
      </c>
      <c r="O265" s="146">
        <f t="shared" si="128"/>
        <v>99100</v>
      </c>
      <c r="P265" s="43"/>
      <c r="Q265" s="43"/>
      <c r="R265" s="43"/>
      <c r="S265" s="43"/>
      <c r="T265" s="43"/>
      <c r="U265" s="43"/>
      <c r="V265" s="43"/>
      <c r="W265" s="43"/>
      <c r="X265" s="43"/>
      <c r="Y265" s="43"/>
    </row>
    <row r="266" spans="1:25" s="10" customFormat="1" ht="31.5">
      <c r="A266" s="122" t="s">
        <v>224</v>
      </c>
      <c r="B266" s="29" t="s">
        <v>67</v>
      </c>
      <c r="C266" s="29" t="s">
        <v>63</v>
      </c>
      <c r="D266" s="23" t="s">
        <v>303</v>
      </c>
      <c r="E266" s="23" t="s">
        <v>105</v>
      </c>
      <c r="F266" s="146">
        <v>98500</v>
      </c>
      <c r="G266" s="146">
        <v>98500</v>
      </c>
      <c r="H266" s="146">
        <v>98500</v>
      </c>
      <c r="I266" s="146">
        <v>98500</v>
      </c>
      <c r="J266" s="146">
        <v>98500</v>
      </c>
      <c r="K266" s="146">
        <v>98500</v>
      </c>
      <c r="L266" s="146">
        <v>98400</v>
      </c>
      <c r="M266" s="146">
        <v>98400</v>
      </c>
      <c r="N266" s="146">
        <v>99100</v>
      </c>
      <c r="O266" s="146">
        <v>99100</v>
      </c>
      <c r="P266" s="43"/>
      <c r="Q266" s="43"/>
      <c r="R266" s="43"/>
      <c r="S266" s="43"/>
      <c r="T266" s="43"/>
      <c r="U266" s="43"/>
      <c r="V266" s="43"/>
      <c r="W266" s="43"/>
      <c r="X266" s="43"/>
      <c r="Y266" s="43"/>
    </row>
    <row r="267" spans="1:25" s="10" customFormat="1" ht="47.25">
      <c r="A267" s="122" t="s">
        <v>0</v>
      </c>
      <c r="B267" s="29" t="s">
        <v>67</v>
      </c>
      <c r="C267" s="29" t="s">
        <v>63</v>
      </c>
      <c r="D267" s="23" t="s">
        <v>305</v>
      </c>
      <c r="E267" s="23"/>
      <c r="F267" s="146">
        <f aca="true" t="shared" si="129" ref="F267:O267">F268</f>
        <v>62197900</v>
      </c>
      <c r="G267" s="146">
        <f t="shared" si="129"/>
        <v>62197900</v>
      </c>
      <c r="H267" s="146">
        <f t="shared" si="129"/>
        <v>62197900</v>
      </c>
      <c r="I267" s="146">
        <f t="shared" si="129"/>
        <v>62197900</v>
      </c>
      <c r="J267" s="146">
        <f t="shared" si="129"/>
        <v>62197900</v>
      </c>
      <c r="K267" s="146">
        <f t="shared" si="129"/>
        <v>62197900</v>
      </c>
      <c r="L267" s="146">
        <f t="shared" si="129"/>
        <v>64570700</v>
      </c>
      <c r="M267" s="146">
        <f t="shared" si="129"/>
        <v>64570700</v>
      </c>
      <c r="N267" s="146">
        <f t="shared" si="129"/>
        <v>67137800</v>
      </c>
      <c r="O267" s="146">
        <f t="shared" si="129"/>
        <v>67137800</v>
      </c>
      <c r="P267" s="43"/>
      <c r="Q267" s="43"/>
      <c r="R267" s="43"/>
      <c r="S267" s="43"/>
      <c r="T267" s="43"/>
      <c r="U267" s="43"/>
      <c r="V267" s="43"/>
      <c r="W267" s="43"/>
      <c r="X267" s="43"/>
      <c r="Y267" s="43"/>
    </row>
    <row r="268" spans="1:25" s="10" customFormat="1" ht="31.5">
      <c r="A268" s="122" t="s">
        <v>224</v>
      </c>
      <c r="B268" s="51" t="s">
        <v>67</v>
      </c>
      <c r="C268" s="29" t="s">
        <v>63</v>
      </c>
      <c r="D268" s="54" t="s">
        <v>305</v>
      </c>
      <c r="E268" s="54">
        <v>600</v>
      </c>
      <c r="F268" s="147">
        <v>62197900</v>
      </c>
      <c r="G268" s="147">
        <v>62197900</v>
      </c>
      <c r="H268" s="147">
        <v>62197900</v>
      </c>
      <c r="I268" s="147">
        <v>62197900</v>
      </c>
      <c r="J268" s="147">
        <v>62197900</v>
      </c>
      <c r="K268" s="147">
        <v>62197900</v>
      </c>
      <c r="L268" s="147">
        <v>64570700</v>
      </c>
      <c r="M268" s="147">
        <v>64570700</v>
      </c>
      <c r="N268" s="147">
        <v>67137800</v>
      </c>
      <c r="O268" s="147">
        <v>67137800</v>
      </c>
      <c r="P268" s="43"/>
      <c r="Q268" s="43"/>
      <c r="R268" s="43"/>
      <c r="S268" s="43"/>
      <c r="T268" s="43"/>
      <c r="U268" s="43"/>
      <c r="V268" s="43"/>
      <c r="W268" s="43"/>
      <c r="X268" s="43"/>
      <c r="Y268" s="43"/>
    </row>
    <row r="269" spans="1:25" s="10" customFormat="1" ht="31.5">
      <c r="A269" s="122" t="s">
        <v>2</v>
      </c>
      <c r="B269" s="51" t="s">
        <v>67</v>
      </c>
      <c r="C269" s="29" t="s">
        <v>63</v>
      </c>
      <c r="D269" s="26" t="s">
        <v>1</v>
      </c>
      <c r="E269" s="28"/>
      <c r="F269" s="147">
        <f aca="true" t="shared" si="130" ref="F269:O269">F270</f>
        <v>1336900</v>
      </c>
      <c r="G269" s="147">
        <f t="shared" si="130"/>
        <v>1336900</v>
      </c>
      <c r="H269" s="147">
        <f t="shared" si="130"/>
        <v>1336900</v>
      </c>
      <c r="I269" s="147">
        <f t="shared" si="130"/>
        <v>1336900</v>
      </c>
      <c r="J269" s="147">
        <f t="shared" si="130"/>
        <v>1336900</v>
      </c>
      <c r="K269" s="147">
        <f t="shared" si="130"/>
        <v>1336900</v>
      </c>
      <c r="L269" s="147">
        <f t="shared" si="130"/>
        <v>1339500</v>
      </c>
      <c r="M269" s="147">
        <f t="shared" si="130"/>
        <v>1339500</v>
      </c>
      <c r="N269" s="147">
        <f t="shared" si="130"/>
        <v>1321300</v>
      </c>
      <c r="O269" s="147">
        <f t="shared" si="130"/>
        <v>1321300</v>
      </c>
      <c r="P269" s="43"/>
      <c r="Q269" s="43"/>
      <c r="R269" s="43"/>
      <c r="S269" s="43"/>
      <c r="T269" s="43"/>
      <c r="U269" s="43"/>
      <c r="V269" s="43"/>
      <c r="W269" s="43"/>
      <c r="X269" s="43"/>
      <c r="Y269" s="43"/>
    </row>
    <row r="270" spans="1:25" s="10" customFormat="1" ht="31.5">
      <c r="A270" s="122" t="s">
        <v>224</v>
      </c>
      <c r="B270" s="51" t="s">
        <v>67</v>
      </c>
      <c r="C270" s="29" t="s">
        <v>63</v>
      </c>
      <c r="D270" s="54" t="s">
        <v>1</v>
      </c>
      <c r="E270" s="54">
        <v>600</v>
      </c>
      <c r="F270" s="147">
        <v>1336900</v>
      </c>
      <c r="G270" s="147">
        <v>1336900</v>
      </c>
      <c r="H270" s="147">
        <v>1336900</v>
      </c>
      <c r="I270" s="147">
        <v>1336900</v>
      </c>
      <c r="J270" s="147">
        <v>1336900</v>
      </c>
      <c r="K270" s="147">
        <v>1336900</v>
      </c>
      <c r="L270" s="147">
        <v>1339500</v>
      </c>
      <c r="M270" s="147">
        <v>1339500</v>
      </c>
      <c r="N270" s="147">
        <v>1321300</v>
      </c>
      <c r="O270" s="147">
        <v>1321300</v>
      </c>
      <c r="P270" s="43"/>
      <c r="Q270" s="43"/>
      <c r="R270" s="43"/>
      <c r="S270" s="43"/>
      <c r="T270" s="43"/>
      <c r="U270" s="43"/>
      <c r="V270" s="43"/>
      <c r="W270" s="43"/>
      <c r="X270" s="43"/>
      <c r="Y270" s="43"/>
    </row>
    <row r="271" spans="1:25" s="10" customFormat="1" ht="63">
      <c r="A271" s="122" t="s">
        <v>295</v>
      </c>
      <c r="B271" s="26" t="s">
        <v>67</v>
      </c>
      <c r="C271" s="29" t="s">
        <v>63</v>
      </c>
      <c r="D271" s="26" t="s">
        <v>294</v>
      </c>
      <c r="E271" s="26"/>
      <c r="F271" s="147">
        <f aca="true" t="shared" si="131" ref="F271:O271">F272</f>
        <v>913210</v>
      </c>
      <c r="G271" s="147">
        <f t="shared" si="131"/>
        <v>913210</v>
      </c>
      <c r="H271" s="147">
        <f t="shared" si="131"/>
        <v>913210</v>
      </c>
      <c r="I271" s="147">
        <f t="shared" si="131"/>
        <v>913210</v>
      </c>
      <c r="J271" s="147">
        <f t="shared" si="131"/>
        <v>913210</v>
      </c>
      <c r="K271" s="147">
        <f t="shared" si="131"/>
        <v>913210</v>
      </c>
      <c r="L271" s="147">
        <f t="shared" si="131"/>
        <v>817199</v>
      </c>
      <c r="M271" s="147">
        <f t="shared" si="131"/>
        <v>817199</v>
      </c>
      <c r="N271" s="147">
        <f t="shared" si="131"/>
        <v>849761</v>
      </c>
      <c r="O271" s="147">
        <f t="shared" si="131"/>
        <v>849761</v>
      </c>
      <c r="P271" s="43"/>
      <c r="Q271" s="43"/>
      <c r="R271" s="43"/>
      <c r="S271" s="43"/>
      <c r="T271" s="43"/>
      <c r="U271" s="43"/>
      <c r="V271" s="43"/>
      <c r="W271" s="43"/>
      <c r="X271" s="43"/>
      <c r="Y271" s="43"/>
    </row>
    <row r="272" spans="1:25" s="10" customFormat="1" ht="31.5">
      <c r="A272" s="122" t="s">
        <v>224</v>
      </c>
      <c r="B272" s="29" t="s">
        <v>67</v>
      </c>
      <c r="C272" s="29" t="s">
        <v>63</v>
      </c>
      <c r="D272" s="26" t="s">
        <v>294</v>
      </c>
      <c r="E272" s="26">
        <v>600</v>
      </c>
      <c r="F272" s="147">
        <v>913210</v>
      </c>
      <c r="G272" s="147">
        <v>913210</v>
      </c>
      <c r="H272" s="147">
        <v>913210</v>
      </c>
      <c r="I272" s="147">
        <v>913210</v>
      </c>
      <c r="J272" s="147">
        <v>913210</v>
      </c>
      <c r="K272" s="147">
        <v>913210</v>
      </c>
      <c r="L272" s="147">
        <v>817199</v>
      </c>
      <c r="M272" s="147">
        <v>817199</v>
      </c>
      <c r="N272" s="147">
        <v>849761</v>
      </c>
      <c r="O272" s="147">
        <v>849761</v>
      </c>
      <c r="P272" s="43"/>
      <c r="Q272" s="43"/>
      <c r="R272" s="43"/>
      <c r="S272" s="43"/>
      <c r="T272" s="43"/>
      <c r="U272" s="43"/>
      <c r="V272" s="43"/>
      <c r="W272" s="43"/>
      <c r="X272" s="43"/>
      <c r="Y272" s="43"/>
    </row>
    <row r="273" spans="1:25" s="10" customFormat="1" ht="31.5">
      <c r="A273" s="124" t="s">
        <v>137</v>
      </c>
      <c r="B273" s="23" t="s">
        <v>67</v>
      </c>
      <c r="C273" s="29" t="s">
        <v>63</v>
      </c>
      <c r="D273" s="26" t="s">
        <v>175</v>
      </c>
      <c r="E273" s="26"/>
      <c r="F273" s="146">
        <f aca="true" t="shared" si="132" ref="F273:O275">F274</f>
        <v>0</v>
      </c>
      <c r="G273" s="146">
        <f t="shared" si="132"/>
        <v>0</v>
      </c>
      <c r="H273" s="146">
        <f t="shared" si="132"/>
        <v>0</v>
      </c>
      <c r="I273" s="146">
        <f t="shared" si="132"/>
        <v>0</v>
      </c>
      <c r="J273" s="146">
        <f t="shared" si="132"/>
        <v>0</v>
      </c>
      <c r="K273" s="146">
        <f t="shared" si="132"/>
        <v>0</v>
      </c>
      <c r="L273" s="146">
        <f t="shared" si="132"/>
        <v>458000</v>
      </c>
      <c r="M273" s="146">
        <f t="shared" si="132"/>
        <v>0</v>
      </c>
      <c r="N273" s="146">
        <f t="shared" si="132"/>
        <v>458000</v>
      </c>
      <c r="O273" s="146">
        <f t="shared" si="132"/>
        <v>0</v>
      </c>
      <c r="P273" s="43"/>
      <c r="Q273" s="43"/>
      <c r="R273" s="43"/>
      <c r="S273" s="43"/>
      <c r="T273" s="43"/>
      <c r="U273" s="43"/>
      <c r="V273" s="43"/>
      <c r="W273" s="43"/>
      <c r="X273" s="43"/>
      <c r="Y273" s="43"/>
    </row>
    <row r="274" spans="1:25" s="21" customFormat="1" ht="31.5">
      <c r="A274" s="121" t="s">
        <v>179</v>
      </c>
      <c r="B274" s="29" t="s">
        <v>67</v>
      </c>
      <c r="C274" s="29" t="s">
        <v>63</v>
      </c>
      <c r="D274" s="23" t="s">
        <v>176</v>
      </c>
      <c r="E274" s="23"/>
      <c r="F274" s="146">
        <f t="shared" si="132"/>
        <v>0</v>
      </c>
      <c r="G274" s="146">
        <f t="shared" si="132"/>
        <v>0</v>
      </c>
      <c r="H274" s="146">
        <f t="shared" si="132"/>
        <v>0</v>
      </c>
      <c r="I274" s="146">
        <f t="shared" si="132"/>
        <v>0</v>
      </c>
      <c r="J274" s="146">
        <f t="shared" si="132"/>
        <v>0</v>
      </c>
      <c r="K274" s="146">
        <f t="shared" si="132"/>
        <v>0</v>
      </c>
      <c r="L274" s="146">
        <f t="shared" si="132"/>
        <v>458000</v>
      </c>
      <c r="M274" s="146">
        <f t="shared" si="132"/>
        <v>0</v>
      </c>
      <c r="N274" s="146">
        <f t="shared" si="132"/>
        <v>458000</v>
      </c>
      <c r="O274" s="146">
        <f t="shared" si="132"/>
        <v>0</v>
      </c>
      <c r="P274" s="45"/>
      <c r="Q274" s="45"/>
      <c r="R274" s="45"/>
      <c r="S274" s="45"/>
      <c r="T274" s="45"/>
      <c r="U274" s="45"/>
      <c r="V274" s="45"/>
      <c r="W274" s="45"/>
      <c r="X274" s="45"/>
      <c r="Y274" s="45"/>
    </row>
    <row r="275" spans="1:25" s="21" customFormat="1" ht="31.5">
      <c r="A275" s="122" t="s">
        <v>299</v>
      </c>
      <c r="B275" s="29" t="s">
        <v>67</v>
      </c>
      <c r="C275" s="29" t="s">
        <v>63</v>
      </c>
      <c r="D275" s="23" t="s">
        <v>298</v>
      </c>
      <c r="E275" s="23"/>
      <c r="F275" s="146">
        <f t="shared" si="132"/>
        <v>0</v>
      </c>
      <c r="G275" s="146">
        <f t="shared" si="132"/>
        <v>0</v>
      </c>
      <c r="H275" s="146">
        <f t="shared" si="132"/>
        <v>0</v>
      </c>
      <c r="I275" s="146">
        <f t="shared" si="132"/>
        <v>0</v>
      </c>
      <c r="J275" s="146">
        <f t="shared" si="132"/>
        <v>0</v>
      </c>
      <c r="K275" s="146">
        <f t="shared" si="132"/>
        <v>0</v>
      </c>
      <c r="L275" s="146">
        <f t="shared" si="132"/>
        <v>458000</v>
      </c>
      <c r="M275" s="146">
        <f t="shared" si="132"/>
        <v>0</v>
      </c>
      <c r="N275" s="146">
        <f t="shared" si="132"/>
        <v>458000</v>
      </c>
      <c r="O275" s="146">
        <f t="shared" si="132"/>
        <v>0</v>
      </c>
      <c r="P275" s="45"/>
      <c r="Q275" s="45"/>
      <c r="R275" s="45"/>
      <c r="S275" s="45"/>
      <c r="T275" s="45"/>
      <c r="U275" s="45"/>
      <c r="V275" s="45"/>
      <c r="W275" s="45"/>
      <c r="X275" s="45"/>
      <c r="Y275" s="45"/>
    </row>
    <row r="276" spans="1:25" s="21" customFormat="1" ht="31.5">
      <c r="A276" s="122" t="s">
        <v>224</v>
      </c>
      <c r="B276" s="29" t="s">
        <v>67</v>
      </c>
      <c r="C276" s="29" t="s">
        <v>63</v>
      </c>
      <c r="D276" s="23" t="s">
        <v>298</v>
      </c>
      <c r="E276" s="23" t="s">
        <v>105</v>
      </c>
      <c r="F276" s="146">
        <v>0</v>
      </c>
      <c r="G276" s="146">
        <v>0</v>
      </c>
      <c r="H276" s="146">
        <v>0</v>
      </c>
      <c r="I276" s="146">
        <v>0</v>
      </c>
      <c r="J276" s="146">
        <v>0</v>
      </c>
      <c r="K276" s="146">
        <v>0</v>
      </c>
      <c r="L276" s="146">
        <v>458000</v>
      </c>
      <c r="M276" s="146">
        <v>0</v>
      </c>
      <c r="N276" s="146">
        <v>458000</v>
      </c>
      <c r="O276" s="146">
        <v>0</v>
      </c>
      <c r="P276" s="45"/>
      <c r="Q276" s="45"/>
      <c r="R276" s="45"/>
      <c r="S276" s="45"/>
      <c r="T276" s="45"/>
      <c r="U276" s="45"/>
      <c r="V276" s="45"/>
      <c r="W276" s="45"/>
      <c r="X276" s="45"/>
      <c r="Y276" s="45"/>
    </row>
    <row r="277" spans="1:25" s="21" customFormat="1" ht="31.5">
      <c r="A277" s="121" t="s">
        <v>185</v>
      </c>
      <c r="B277" s="29" t="s">
        <v>67</v>
      </c>
      <c r="C277" s="29" t="s">
        <v>63</v>
      </c>
      <c r="D277" s="23" t="s">
        <v>181</v>
      </c>
      <c r="E277" s="23"/>
      <c r="F277" s="146">
        <f aca="true" t="shared" si="133" ref="F277:O277">F278</f>
        <v>0</v>
      </c>
      <c r="G277" s="146">
        <f t="shared" si="133"/>
        <v>0</v>
      </c>
      <c r="H277" s="146">
        <f t="shared" si="133"/>
        <v>0</v>
      </c>
      <c r="I277" s="146">
        <f t="shared" si="133"/>
        <v>0</v>
      </c>
      <c r="J277" s="146">
        <f t="shared" si="133"/>
        <v>0</v>
      </c>
      <c r="K277" s="146">
        <f t="shared" si="133"/>
        <v>0</v>
      </c>
      <c r="L277" s="146">
        <f t="shared" si="133"/>
        <v>14454120</v>
      </c>
      <c r="M277" s="146">
        <f t="shared" si="133"/>
        <v>1552670</v>
      </c>
      <c r="N277" s="146">
        <f t="shared" si="133"/>
        <v>14454120</v>
      </c>
      <c r="O277" s="146">
        <f t="shared" si="133"/>
        <v>1552670</v>
      </c>
      <c r="P277" s="45"/>
      <c r="Q277" s="45"/>
      <c r="R277" s="45"/>
      <c r="S277" s="45"/>
      <c r="T277" s="45"/>
      <c r="U277" s="45"/>
      <c r="V277" s="45"/>
      <c r="W277" s="45"/>
      <c r="X277" s="45"/>
      <c r="Y277" s="45"/>
    </row>
    <row r="278" spans="1:15" s="45" customFormat="1" ht="31.5">
      <c r="A278" s="121" t="s">
        <v>184</v>
      </c>
      <c r="B278" s="29" t="s">
        <v>67</v>
      </c>
      <c r="C278" s="29" t="s">
        <v>63</v>
      </c>
      <c r="D278" s="26" t="s">
        <v>182</v>
      </c>
      <c r="E278" s="26"/>
      <c r="F278" s="146">
        <f aca="true" t="shared" si="134" ref="F278:K278">F279+F281</f>
        <v>0</v>
      </c>
      <c r="G278" s="146">
        <f t="shared" si="134"/>
        <v>0</v>
      </c>
      <c r="H278" s="146">
        <f t="shared" si="134"/>
        <v>0</v>
      </c>
      <c r="I278" s="146">
        <f t="shared" si="134"/>
        <v>0</v>
      </c>
      <c r="J278" s="146">
        <f t="shared" si="134"/>
        <v>0</v>
      </c>
      <c r="K278" s="146">
        <f t="shared" si="134"/>
        <v>0</v>
      </c>
      <c r="L278" s="146">
        <f>L279+L281+L283</f>
        <v>14454120</v>
      </c>
      <c r="M278" s="146">
        <f>M279+M281+M283</f>
        <v>1552670</v>
      </c>
      <c r="N278" s="146">
        <f>N279+N281+N283</f>
        <v>14454120</v>
      </c>
      <c r="O278" s="146">
        <f>O279+O281+O283</f>
        <v>1552670</v>
      </c>
    </row>
    <row r="279" spans="1:15" s="45" customFormat="1" ht="63">
      <c r="A279" s="122" t="s">
        <v>222</v>
      </c>
      <c r="B279" s="29" t="s">
        <v>67</v>
      </c>
      <c r="C279" s="29" t="s">
        <v>63</v>
      </c>
      <c r="D279" s="26" t="s">
        <v>3</v>
      </c>
      <c r="E279" s="26"/>
      <c r="F279" s="146">
        <f aca="true" t="shared" si="135" ref="F279:O279">F280</f>
        <v>0</v>
      </c>
      <c r="G279" s="146">
        <f t="shared" si="135"/>
        <v>0</v>
      </c>
      <c r="H279" s="146">
        <f t="shared" si="135"/>
        <v>0</v>
      </c>
      <c r="I279" s="146">
        <f t="shared" si="135"/>
        <v>0</v>
      </c>
      <c r="J279" s="146">
        <f t="shared" si="135"/>
        <v>0</v>
      </c>
      <c r="K279" s="146">
        <f t="shared" si="135"/>
        <v>0</v>
      </c>
      <c r="L279" s="146">
        <f t="shared" si="135"/>
        <v>12878450</v>
      </c>
      <c r="M279" s="146">
        <f t="shared" si="135"/>
        <v>0</v>
      </c>
      <c r="N279" s="146">
        <f t="shared" si="135"/>
        <v>12878450</v>
      </c>
      <c r="O279" s="146">
        <f t="shared" si="135"/>
        <v>0</v>
      </c>
    </row>
    <row r="280" spans="1:15" s="45" customFormat="1" ht="31.5">
      <c r="A280" s="122" t="s">
        <v>224</v>
      </c>
      <c r="B280" s="29" t="s">
        <v>67</v>
      </c>
      <c r="C280" s="29" t="s">
        <v>63</v>
      </c>
      <c r="D280" s="26" t="s">
        <v>3</v>
      </c>
      <c r="E280" s="26">
        <v>600</v>
      </c>
      <c r="F280" s="146">
        <v>0</v>
      </c>
      <c r="G280" s="146">
        <v>0</v>
      </c>
      <c r="H280" s="146">
        <v>0</v>
      </c>
      <c r="I280" s="146">
        <v>0</v>
      </c>
      <c r="J280" s="146">
        <v>0</v>
      </c>
      <c r="K280" s="146">
        <v>0</v>
      </c>
      <c r="L280" s="146">
        <v>12878450</v>
      </c>
      <c r="M280" s="146">
        <v>0</v>
      </c>
      <c r="N280" s="146">
        <v>12878450</v>
      </c>
      <c r="O280" s="146">
        <v>0</v>
      </c>
    </row>
    <row r="281" spans="1:15" s="45" customFormat="1" ht="31.5">
      <c r="A281" s="122" t="s">
        <v>169</v>
      </c>
      <c r="B281" s="29" t="s">
        <v>67</v>
      </c>
      <c r="C281" s="29" t="s">
        <v>63</v>
      </c>
      <c r="D281" s="26" t="s">
        <v>183</v>
      </c>
      <c r="E281" s="26"/>
      <c r="F281" s="146">
        <f aca="true" t="shared" si="136" ref="F281:O281">F282</f>
        <v>0</v>
      </c>
      <c r="G281" s="146">
        <f t="shared" si="136"/>
        <v>0</v>
      </c>
      <c r="H281" s="146">
        <f t="shared" si="136"/>
        <v>0</v>
      </c>
      <c r="I281" s="146">
        <f t="shared" si="136"/>
        <v>0</v>
      </c>
      <c r="J281" s="146">
        <f t="shared" si="136"/>
        <v>0</v>
      </c>
      <c r="K281" s="146">
        <f t="shared" si="136"/>
        <v>0</v>
      </c>
      <c r="L281" s="146">
        <f t="shared" si="136"/>
        <v>23000</v>
      </c>
      <c r="M281" s="146">
        <f t="shared" si="136"/>
        <v>0</v>
      </c>
      <c r="N281" s="146">
        <f t="shared" si="136"/>
        <v>23000</v>
      </c>
      <c r="O281" s="146">
        <f t="shared" si="136"/>
        <v>0</v>
      </c>
    </row>
    <row r="282" spans="1:25" s="21" customFormat="1" ht="31.5">
      <c r="A282" s="122" t="s">
        <v>224</v>
      </c>
      <c r="B282" s="29" t="s">
        <v>67</v>
      </c>
      <c r="C282" s="29" t="s">
        <v>63</v>
      </c>
      <c r="D282" s="26" t="s">
        <v>183</v>
      </c>
      <c r="E282" s="23" t="s">
        <v>105</v>
      </c>
      <c r="F282" s="146">
        <v>0</v>
      </c>
      <c r="G282" s="146">
        <v>0</v>
      </c>
      <c r="H282" s="146">
        <v>0</v>
      </c>
      <c r="I282" s="146">
        <v>0</v>
      </c>
      <c r="J282" s="146">
        <v>0</v>
      </c>
      <c r="K282" s="146">
        <v>0</v>
      </c>
      <c r="L282" s="146">
        <v>23000</v>
      </c>
      <c r="M282" s="146">
        <v>0</v>
      </c>
      <c r="N282" s="146">
        <v>23000</v>
      </c>
      <c r="O282" s="146">
        <v>0</v>
      </c>
      <c r="P282" s="45"/>
      <c r="Q282" s="45"/>
      <c r="R282" s="45"/>
      <c r="S282" s="45"/>
      <c r="T282" s="45"/>
      <c r="U282" s="45"/>
      <c r="V282" s="45"/>
      <c r="W282" s="45"/>
      <c r="X282" s="45"/>
      <c r="Y282" s="45"/>
    </row>
    <row r="283" spans="1:25" s="21" customFormat="1" ht="63">
      <c r="A283" s="122" t="s">
        <v>293</v>
      </c>
      <c r="B283" s="29" t="s">
        <v>67</v>
      </c>
      <c r="C283" s="29" t="s">
        <v>63</v>
      </c>
      <c r="D283" s="26" t="s">
        <v>26</v>
      </c>
      <c r="E283" s="23"/>
      <c r="F283" s="146"/>
      <c r="G283" s="146"/>
      <c r="H283" s="146"/>
      <c r="I283" s="146"/>
      <c r="J283" s="146"/>
      <c r="K283" s="146"/>
      <c r="L283" s="146">
        <f>L284</f>
        <v>1552670</v>
      </c>
      <c r="M283" s="146">
        <f>M284</f>
        <v>1552670</v>
      </c>
      <c r="N283" s="146">
        <f>N284</f>
        <v>1552670</v>
      </c>
      <c r="O283" s="146">
        <f>O284</f>
        <v>1552670</v>
      </c>
      <c r="P283" s="45"/>
      <c r="Q283" s="45"/>
      <c r="R283" s="45"/>
      <c r="S283" s="45"/>
      <c r="T283" s="45"/>
      <c r="U283" s="45"/>
      <c r="V283" s="45"/>
      <c r="W283" s="45"/>
      <c r="X283" s="45"/>
      <c r="Y283" s="45"/>
    </row>
    <row r="284" spans="1:25" s="21" customFormat="1" ht="31.5">
      <c r="A284" s="122" t="s">
        <v>224</v>
      </c>
      <c r="B284" s="29" t="s">
        <v>67</v>
      </c>
      <c r="C284" s="29" t="s">
        <v>63</v>
      </c>
      <c r="D284" s="26" t="s">
        <v>26</v>
      </c>
      <c r="E284" s="23" t="s">
        <v>105</v>
      </c>
      <c r="F284" s="146"/>
      <c r="G284" s="146"/>
      <c r="H284" s="146"/>
      <c r="I284" s="146"/>
      <c r="J284" s="146"/>
      <c r="K284" s="146"/>
      <c r="L284" s="146">
        <v>1552670</v>
      </c>
      <c r="M284" s="146">
        <v>1552670</v>
      </c>
      <c r="N284" s="146">
        <v>1552670</v>
      </c>
      <c r="O284" s="146">
        <v>1552670</v>
      </c>
      <c r="P284" s="45"/>
      <c r="Q284" s="45"/>
      <c r="R284" s="45"/>
      <c r="S284" s="45"/>
      <c r="T284" s="45"/>
      <c r="U284" s="45"/>
      <c r="V284" s="45"/>
      <c r="W284" s="45"/>
      <c r="X284" s="45"/>
      <c r="Y284" s="45"/>
    </row>
    <row r="285" spans="1:25" s="17" customFormat="1" ht="18.75">
      <c r="A285" s="138" t="s">
        <v>125</v>
      </c>
      <c r="B285" s="129" t="s">
        <v>67</v>
      </c>
      <c r="C285" s="129" t="s">
        <v>67</v>
      </c>
      <c r="D285" s="129"/>
      <c r="E285" s="129"/>
      <c r="F285" s="145">
        <f aca="true" t="shared" si="137" ref="F285:O285">F286</f>
        <v>248600</v>
      </c>
      <c r="G285" s="145">
        <f t="shared" si="137"/>
        <v>248600</v>
      </c>
      <c r="H285" s="145">
        <f t="shared" si="137"/>
        <v>248600</v>
      </c>
      <c r="I285" s="145">
        <f t="shared" si="137"/>
        <v>248600</v>
      </c>
      <c r="J285" s="145">
        <f t="shared" si="137"/>
        <v>248600</v>
      </c>
      <c r="K285" s="145">
        <f t="shared" si="137"/>
        <v>248600</v>
      </c>
      <c r="L285" s="145">
        <f t="shared" si="137"/>
        <v>961400</v>
      </c>
      <c r="M285" s="145">
        <f t="shared" si="137"/>
        <v>257800</v>
      </c>
      <c r="N285" s="145">
        <f t="shared" si="137"/>
        <v>961400</v>
      </c>
      <c r="O285" s="145">
        <f t="shared" si="137"/>
        <v>257800</v>
      </c>
      <c r="P285" s="45"/>
      <c r="Q285" s="45"/>
      <c r="R285" s="45"/>
      <c r="S285" s="45"/>
      <c r="T285" s="45"/>
      <c r="U285" s="45"/>
      <c r="V285" s="45"/>
      <c r="W285" s="45"/>
      <c r="X285" s="45"/>
      <c r="Y285" s="45"/>
    </row>
    <row r="286" spans="1:25" s="17" customFormat="1" ht="31.5">
      <c r="A286" s="124" t="s">
        <v>137</v>
      </c>
      <c r="B286" s="51" t="s">
        <v>67</v>
      </c>
      <c r="C286" s="51" t="s">
        <v>67</v>
      </c>
      <c r="D286" s="51" t="s">
        <v>136</v>
      </c>
      <c r="E286" s="51"/>
      <c r="F286" s="146">
        <f aca="true" t="shared" si="138" ref="F286:O286">F287+F290</f>
        <v>248600</v>
      </c>
      <c r="G286" s="146">
        <f t="shared" si="138"/>
        <v>248600</v>
      </c>
      <c r="H286" s="146">
        <f t="shared" si="138"/>
        <v>248600</v>
      </c>
      <c r="I286" s="146">
        <f t="shared" si="138"/>
        <v>248600</v>
      </c>
      <c r="J286" s="146">
        <f t="shared" si="138"/>
        <v>248600</v>
      </c>
      <c r="K286" s="146">
        <f t="shared" si="138"/>
        <v>248600</v>
      </c>
      <c r="L286" s="146">
        <f t="shared" si="138"/>
        <v>961400</v>
      </c>
      <c r="M286" s="146">
        <f t="shared" si="138"/>
        <v>257800</v>
      </c>
      <c r="N286" s="146">
        <f t="shared" si="138"/>
        <v>961400</v>
      </c>
      <c r="O286" s="146">
        <f t="shared" si="138"/>
        <v>257800</v>
      </c>
      <c r="P286" s="45"/>
      <c r="Q286" s="45"/>
      <c r="R286" s="45"/>
      <c r="S286" s="45"/>
      <c r="T286" s="45"/>
      <c r="U286" s="45"/>
      <c r="V286" s="45"/>
      <c r="W286" s="45"/>
      <c r="X286" s="45"/>
      <c r="Y286" s="45"/>
    </row>
    <row r="287" spans="1:25" s="17" customFormat="1" ht="18.75">
      <c r="A287" s="121" t="s">
        <v>6</v>
      </c>
      <c r="B287" s="51" t="s">
        <v>67</v>
      </c>
      <c r="C287" s="51" t="s">
        <v>67</v>
      </c>
      <c r="D287" s="51" t="s">
        <v>4</v>
      </c>
      <c r="E287" s="51"/>
      <c r="F287" s="146">
        <f aca="true" t="shared" si="139" ref="F287:O288">F288</f>
        <v>0</v>
      </c>
      <c r="G287" s="146">
        <f t="shared" si="139"/>
        <v>0</v>
      </c>
      <c r="H287" s="146">
        <f t="shared" si="139"/>
        <v>0</v>
      </c>
      <c r="I287" s="146">
        <f t="shared" si="139"/>
        <v>0</v>
      </c>
      <c r="J287" s="146">
        <f t="shared" si="139"/>
        <v>0</v>
      </c>
      <c r="K287" s="146">
        <f t="shared" si="139"/>
        <v>0</v>
      </c>
      <c r="L287" s="146">
        <f t="shared" si="139"/>
        <v>150000</v>
      </c>
      <c r="M287" s="146">
        <f t="shared" si="139"/>
        <v>0</v>
      </c>
      <c r="N287" s="146">
        <f t="shared" si="139"/>
        <v>150000</v>
      </c>
      <c r="O287" s="146">
        <f t="shared" si="139"/>
        <v>0</v>
      </c>
      <c r="P287" s="45"/>
      <c r="Q287" s="45"/>
      <c r="R287" s="45"/>
      <c r="S287" s="45"/>
      <c r="T287" s="45"/>
      <c r="U287" s="45"/>
      <c r="V287" s="45"/>
      <c r="W287" s="45"/>
      <c r="X287" s="45"/>
      <c r="Y287" s="45"/>
    </row>
    <row r="288" spans="1:25" s="17" customFormat="1" ht="31.5">
      <c r="A288" s="122" t="s">
        <v>160</v>
      </c>
      <c r="B288" s="51" t="s">
        <v>67</v>
      </c>
      <c r="C288" s="51" t="s">
        <v>67</v>
      </c>
      <c r="D288" s="51" t="s">
        <v>5</v>
      </c>
      <c r="E288" s="51"/>
      <c r="F288" s="146">
        <f t="shared" si="139"/>
        <v>0</v>
      </c>
      <c r="G288" s="146">
        <f t="shared" si="139"/>
        <v>0</v>
      </c>
      <c r="H288" s="146">
        <f t="shared" si="139"/>
        <v>0</v>
      </c>
      <c r="I288" s="146">
        <f t="shared" si="139"/>
        <v>0</v>
      </c>
      <c r="J288" s="146">
        <f t="shared" si="139"/>
        <v>0</v>
      </c>
      <c r="K288" s="146">
        <f t="shared" si="139"/>
        <v>0</v>
      </c>
      <c r="L288" s="146">
        <f t="shared" si="139"/>
        <v>150000</v>
      </c>
      <c r="M288" s="146">
        <f t="shared" si="139"/>
        <v>0</v>
      </c>
      <c r="N288" s="146">
        <f t="shared" si="139"/>
        <v>150000</v>
      </c>
      <c r="O288" s="146">
        <f t="shared" si="139"/>
        <v>0</v>
      </c>
      <c r="P288" s="45"/>
      <c r="Q288" s="45"/>
      <c r="R288" s="45"/>
      <c r="S288" s="45"/>
      <c r="T288" s="45"/>
      <c r="U288" s="45"/>
      <c r="V288" s="45"/>
      <c r="W288" s="45"/>
      <c r="X288" s="45"/>
      <c r="Y288" s="45"/>
    </row>
    <row r="289" spans="1:25" s="17" customFormat="1" ht="31.5">
      <c r="A289" s="122" t="s">
        <v>139</v>
      </c>
      <c r="B289" s="51" t="s">
        <v>67</v>
      </c>
      <c r="C289" s="51" t="s">
        <v>67</v>
      </c>
      <c r="D289" s="51" t="s">
        <v>5</v>
      </c>
      <c r="E289" s="51" t="s">
        <v>104</v>
      </c>
      <c r="F289" s="146">
        <v>0</v>
      </c>
      <c r="G289" s="146">
        <v>0</v>
      </c>
      <c r="H289" s="146">
        <v>0</v>
      </c>
      <c r="I289" s="146">
        <v>0</v>
      </c>
      <c r="J289" s="146">
        <v>0</v>
      </c>
      <c r="K289" s="146">
        <v>0</v>
      </c>
      <c r="L289" s="146">
        <v>150000</v>
      </c>
      <c r="M289" s="146">
        <v>0</v>
      </c>
      <c r="N289" s="146">
        <v>150000</v>
      </c>
      <c r="O289" s="146">
        <v>0</v>
      </c>
      <c r="P289" s="45"/>
      <c r="Q289" s="45"/>
      <c r="R289" s="45"/>
      <c r="S289" s="45"/>
      <c r="T289" s="45"/>
      <c r="U289" s="45"/>
      <c r="V289" s="45"/>
      <c r="W289" s="45"/>
      <c r="X289" s="45"/>
      <c r="Y289" s="45"/>
    </row>
    <row r="290" spans="1:25" s="17" customFormat="1" ht="31.5">
      <c r="A290" s="121" t="s">
        <v>10</v>
      </c>
      <c r="B290" s="51" t="s">
        <v>67</v>
      </c>
      <c r="C290" s="51" t="s">
        <v>67</v>
      </c>
      <c r="D290" s="51" t="s">
        <v>7</v>
      </c>
      <c r="E290" s="51"/>
      <c r="F290" s="146">
        <f aca="true" t="shared" si="140" ref="F290:O290">F291+F294</f>
        <v>248600</v>
      </c>
      <c r="G290" s="146">
        <f t="shared" si="140"/>
        <v>248600</v>
      </c>
      <c r="H290" s="146">
        <f t="shared" si="140"/>
        <v>248600</v>
      </c>
      <c r="I290" s="146">
        <f t="shared" si="140"/>
        <v>248600</v>
      </c>
      <c r="J290" s="146">
        <f t="shared" si="140"/>
        <v>248600</v>
      </c>
      <c r="K290" s="146">
        <f t="shared" si="140"/>
        <v>248600</v>
      </c>
      <c r="L290" s="146">
        <f t="shared" si="140"/>
        <v>811400</v>
      </c>
      <c r="M290" s="146">
        <f t="shared" si="140"/>
        <v>257800</v>
      </c>
      <c r="N290" s="146">
        <f t="shared" si="140"/>
        <v>811400</v>
      </c>
      <c r="O290" s="146">
        <f t="shared" si="140"/>
        <v>257800</v>
      </c>
      <c r="P290" s="45"/>
      <c r="Q290" s="45"/>
      <c r="R290" s="45"/>
      <c r="S290" s="45"/>
      <c r="T290" s="45"/>
      <c r="U290" s="45"/>
      <c r="V290" s="45"/>
      <c r="W290" s="45"/>
      <c r="X290" s="45"/>
      <c r="Y290" s="45"/>
    </row>
    <row r="291" spans="1:25" s="16" customFormat="1" ht="31.5">
      <c r="A291" s="122" t="s">
        <v>9</v>
      </c>
      <c r="B291" s="51" t="s">
        <v>67</v>
      </c>
      <c r="C291" s="51" t="s">
        <v>67</v>
      </c>
      <c r="D291" s="51" t="s">
        <v>8</v>
      </c>
      <c r="E291" s="51"/>
      <c r="F291" s="147">
        <f aca="true" t="shared" si="141" ref="F291:O291">F292+F293</f>
        <v>0</v>
      </c>
      <c r="G291" s="147">
        <f t="shared" si="141"/>
        <v>0</v>
      </c>
      <c r="H291" s="147">
        <f t="shared" si="141"/>
        <v>0</v>
      </c>
      <c r="I291" s="147">
        <f t="shared" si="141"/>
        <v>0</v>
      </c>
      <c r="J291" s="147">
        <f t="shared" si="141"/>
        <v>0</v>
      </c>
      <c r="K291" s="147">
        <f t="shared" si="141"/>
        <v>0</v>
      </c>
      <c r="L291" s="147">
        <f t="shared" si="141"/>
        <v>553600</v>
      </c>
      <c r="M291" s="147">
        <f t="shared" si="141"/>
        <v>0</v>
      </c>
      <c r="N291" s="147">
        <f t="shared" si="141"/>
        <v>553600</v>
      </c>
      <c r="O291" s="147">
        <f t="shared" si="141"/>
        <v>0</v>
      </c>
      <c r="P291" s="44"/>
      <c r="Q291" s="44"/>
      <c r="R291" s="44"/>
      <c r="S291" s="44"/>
      <c r="T291" s="44"/>
      <c r="U291" s="44"/>
      <c r="V291" s="44"/>
      <c r="W291" s="44"/>
      <c r="X291" s="44"/>
      <c r="Y291" s="44"/>
    </row>
    <row r="292" spans="1:25" s="16" customFormat="1" ht="31.5">
      <c r="A292" s="122" t="s">
        <v>139</v>
      </c>
      <c r="B292" s="51" t="s">
        <v>67</v>
      </c>
      <c r="C292" s="51" t="s">
        <v>67</v>
      </c>
      <c r="D292" s="51" t="s">
        <v>8</v>
      </c>
      <c r="E292" s="51" t="s">
        <v>104</v>
      </c>
      <c r="F292" s="146">
        <v>0</v>
      </c>
      <c r="G292" s="146">
        <v>0</v>
      </c>
      <c r="H292" s="146">
        <v>0</v>
      </c>
      <c r="I292" s="146">
        <v>0</v>
      </c>
      <c r="J292" s="146">
        <v>0</v>
      </c>
      <c r="K292" s="146">
        <v>0</v>
      </c>
      <c r="L292" s="146">
        <v>338200</v>
      </c>
      <c r="M292" s="146">
        <v>0</v>
      </c>
      <c r="N292" s="146">
        <v>338200</v>
      </c>
      <c r="O292" s="146">
        <v>0</v>
      </c>
      <c r="P292" s="44"/>
      <c r="Q292" s="44"/>
      <c r="R292" s="44"/>
      <c r="S292" s="44"/>
      <c r="T292" s="44"/>
      <c r="U292" s="44"/>
      <c r="V292" s="44"/>
      <c r="W292" s="44"/>
      <c r="X292" s="44"/>
      <c r="Y292" s="44"/>
    </row>
    <row r="293" spans="1:25" s="16" customFormat="1" ht="31.5">
      <c r="A293" s="122" t="s">
        <v>224</v>
      </c>
      <c r="B293" s="51" t="s">
        <v>67</v>
      </c>
      <c r="C293" s="51" t="s">
        <v>67</v>
      </c>
      <c r="D293" s="51" t="s">
        <v>8</v>
      </c>
      <c r="E293" s="51" t="s">
        <v>105</v>
      </c>
      <c r="F293" s="146">
        <v>0</v>
      </c>
      <c r="G293" s="146">
        <v>0</v>
      </c>
      <c r="H293" s="146">
        <v>0</v>
      </c>
      <c r="I293" s="146">
        <v>0</v>
      </c>
      <c r="J293" s="146">
        <v>0</v>
      </c>
      <c r="K293" s="146">
        <v>0</v>
      </c>
      <c r="L293" s="146">
        <v>215400</v>
      </c>
      <c r="M293" s="146">
        <v>0</v>
      </c>
      <c r="N293" s="146">
        <v>215400</v>
      </c>
      <c r="O293" s="146">
        <v>0</v>
      </c>
      <c r="P293" s="44"/>
      <c r="Q293" s="44"/>
      <c r="R293" s="44"/>
      <c r="S293" s="44"/>
      <c r="T293" s="44"/>
      <c r="U293" s="44"/>
      <c r="V293" s="44"/>
      <c r="W293" s="44"/>
      <c r="X293" s="44"/>
      <c r="Y293" s="44"/>
    </row>
    <row r="294" spans="1:25" s="16" customFormat="1" ht="47.25">
      <c r="A294" s="122" t="s">
        <v>12</v>
      </c>
      <c r="B294" s="26" t="s">
        <v>67</v>
      </c>
      <c r="C294" s="26" t="s">
        <v>67</v>
      </c>
      <c r="D294" s="51" t="s">
        <v>11</v>
      </c>
      <c r="E294" s="23"/>
      <c r="F294" s="147">
        <f aca="true" t="shared" si="142" ref="F294:O294">F295</f>
        <v>248600</v>
      </c>
      <c r="G294" s="147">
        <f t="shared" si="142"/>
        <v>248600</v>
      </c>
      <c r="H294" s="147">
        <f t="shared" si="142"/>
        <v>248600</v>
      </c>
      <c r="I294" s="147">
        <f t="shared" si="142"/>
        <v>248600</v>
      </c>
      <c r="J294" s="147">
        <f t="shared" si="142"/>
        <v>248600</v>
      </c>
      <c r="K294" s="147">
        <f t="shared" si="142"/>
        <v>248600</v>
      </c>
      <c r="L294" s="147">
        <f t="shared" si="142"/>
        <v>257800</v>
      </c>
      <c r="M294" s="147">
        <f t="shared" si="142"/>
        <v>257800</v>
      </c>
      <c r="N294" s="147">
        <f t="shared" si="142"/>
        <v>257800</v>
      </c>
      <c r="O294" s="147">
        <f t="shared" si="142"/>
        <v>257800</v>
      </c>
      <c r="P294" s="44"/>
      <c r="Q294" s="44"/>
      <c r="R294" s="44"/>
      <c r="S294" s="44"/>
      <c r="T294" s="44"/>
      <c r="U294" s="44"/>
      <c r="V294" s="44"/>
      <c r="W294" s="44"/>
      <c r="X294" s="44"/>
      <c r="Y294" s="44"/>
    </row>
    <row r="295" spans="1:25" s="16" customFormat="1" ht="31.5">
      <c r="A295" s="122" t="s">
        <v>224</v>
      </c>
      <c r="B295" s="51" t="s">
        <v>67</v>
      </c>
      <c r="C295" s="51" t="s">
        <v>67</v>
      </c>
      <c r="D295" s="51" t="s">
        <v>11</v>
      </c>
      <c r="E295" s="51" t="s">
        <v>105</v>
      </c>
      <c r="F295" s="146">
        <v>248600</v>
      </c>
      <c r="G295" s="146">
        <v>248600</v>
      </c>
      <c r="H295" s="146">
        <v>248600</v>
      </c>
      <c r="I295" s="146">
        <v>248600</v>
      </c>
      <c r="J295" s="146">
        <v>248600</v>
      </c>
      <c r="K295" s="146">
        <v>248600</v>
      </c>
      <c r="L295" s="146">
        <v>257800</v>
      </c>
      <c r="M295" s="146">
        <v>257800</v>
      </c>
      <c r="N295" s="146">
        <v>257800</v>
      </c>
      <c r="O295" s="146">
        <v>257800</v>
      </c>
      <c r="P295" s="44"/>
      <c r="Q295" s="44"/>
      <c r="R295" s="44"/>
      <c r="S295" s="44"/>
      <c r="T295" s="44"/>
      <c r="U295" s="44"/>
      <c r="V295" s="44"/>
      <c r="W295" s="44"/>
      <c r="X295" s="44"/>
      <c r="Y295" s="44"/>
    </row>
    <row r="296" spans="1:25" s="10" customFormat="1" ht="18.75">
      <c r="A296" s="134" t="s">
        <v>126</v>
      </c>
      <c r="B296" s="118" t="s">
        <v>67</v>
      </c>
      <c r="C296" s="118" t="s">
        <v>72</v>
      </c>
      <c r="D296" s="117"/>
      <c r="E296" s="117"/>
      <c r="F296" s="149">
        <f aca="true" t="shared" si="143" ref="F296:O296">F297+F309+F317+F321</f>
        <v>0</v>
      </c>
      <c r="G296" s="149">
        <f t="shared" si="143"/>
        <v>0</v>
      </c>
      <c r="H296" s="149">
        <f t="shared" si="143"/>
        <v>0</v>
      </c>
      <c r="I296" s="149">
        <f t="shared" si="143"/>
        <v>0</v>
      </c>
      <c r="J296" s="149">
        <f t="shared" si="143"/>
        <v>0</v>
      </c>
      <c r="K296" s="149">
        <f t="shared" si="143"/>
        <v>0</v>
      </c>
      <c r="L296" s="149">
        <f t="shared" si="143"/>
        <v>18120800</v>
      </c>
      <c r="M296" s="149">
        <f t="shared" si="143"/>
        <v>0</v>
      </c>
      <c r="N296" s="149">
        <f t="shared" si="143"/>
        <v>18177600</v>
      </c>
      <c r="O296" s="149">
        <f t="shared" si="143"/>
        <v>0</v>
      </c>
      <c r="P296" s="43"/>
      <c r="Q296" s="43"/>
      <c r="R296" s="43"/>
      <c r="S296" s="43"/>
      <c r="T296" s="43"/>
      <c r="U296" s="43"/>
      <c r="V296" s="43"/>
      <c r="W296" s="43"/>
      <c r="X296" s="43"/>
      <c r="Y296" s="43"/>
    </row>
    <row r="297" spans="1:25" s="10" customFormat="1" ht="31.5">
      <c r="A297" s="124" t="s">
        <v>137</v>
      </c>
      <c r="B297" s="51" t="s">
        <v>67</v>
      </c>
      <c r="C297" s="51" t="s">
        <v>72</v>
      </c>
      <c r="D297" s="51" t="s">
        <v>136</v>
      </c>
      <c r="E297" s="28"/>
      <c r="F297" s="147">
        <f aca="true" t="shared" si="144" ref="F297:O297">F298+F301+F305</f>
        <v>0</v>
      </c>
      <c r="G297" s="147">
        <f t="shared" si="144"/>
        <v>0</v>
      </c>
      <c r="H297" s="147">
        <f t="shared" si="144"/>
        <v>0</v>
      </c>
      <c r="I297" s="147">
        <f t="shared" si="144"/>
        <v>0</v>
      </c>
      <c r="J297" s="147">
        <f t="shared" si="144"/>
        <v>0</v>
      </c>
      <c r="K297" s="147">
        <f t="shared" si="144"/>
        <v>0</v>
      </c>
      <c r="L297" s="147">
        <f t="shared" si="144"/>
        <v>17120800</v>
      </c>
      <c r="M297" s="147">
        <f t="shared" si="144"/>
        <v>0</v>
      </c>
      <c r="N297" s="147">
        <f t="shared" si="144"/>
        <v>17377600</v>
      </c>
      <c r="O297" s="147">
        <f t="shared" si="144"/>
        <v>0</v>
      </c>
      <c r="P297" s="43"/>
      <c r="Q297" s="43"/>
      <c r="R297" s="43"/>
      <c r="S297" s="43"/>
      <c r="T297" s="43"/>
      <c r="U297" s="43"/>
      <c r="V297" s="43"/>
      <c r="W297" s="43"/>
      <c r="X297" s="43"/>
      <c r="Y297" s="43"/>
    </row>
    <row r="298" spans="1:25" s="10" customFormat="1" ht="18.75">
      <c r="A298" s="121" t="s">
        <v>159</v>
      </c>
      <c r="B298" s="51" t="s">
        <v>67</v>
      </c>
      <c r="C298" s="51" t="s">
        <v>72</v>
      </c>
      <c r="D298" s="51" t="s">
        <v>158</v>
      </c>
      <c r="E298" s="28"/>
      <c r="F298" s="147">
        <f aca="true" t="shared" si="145" ref="F298:O299">F299</f>
        <v>0</v>
      </c>
      <c r="G298" s="147">
        <f t="shared" si="145"/>
        <v>0</v>
      </c>
      <c r="H298" s="147">
        <f t="shared" si="145"/>
        <v>0</v>
      </c>
      <c r="I298" s="147">
        <f t="shared" si="145"/>
        <v>0</v>
      </c>
      <c r="J298" s="147">
        <f t="shared" si="145"/>
        <v>0</v>
      </c>
      <c r="K298" s="147">
        <f t="shared" si="145"/>
        <v>0</v>
      </c>
      <c r="L298" s="147">
        <f t="shared" si="145"/>
        <v>10049900</v>
      </c>
      <c r="M298" s="147">
        <f t="shared" si="145"/>
        <v>0</v>
      </c>
      <c r="N298" s="147">
        <f t="shared" si="145"/>
        <v>10049900</v>
      </c>
      <c r="O298" s="147">
        <f t="shared" si="145"/>
        <v>0</v>
      </c>
      <c r="P298" s="43"/>
      <c r="Q298" s="43"/>
      <c r="R298" s="43"/>
      <c r="S298" s="43"/>
      <c r="T298" s="43"/>
      <c r="U298" s="43"/>
      <c r="V298" s="43"/>
      <c r="W298" s="43"/>
      <c r="X298" s="43"/>
      <c r="Y298" s="43"/>
    </row>
    <row r="299" spans="1:25" s="10" customFormat="1" ht="47.25">
      <c r="A299" s="122" t="s">
        <v>259</v>
      </c>
      <c r="B299" s="51" t="s">
        <v>67</v>
      </c>
      <c r="C299" s="51" t="s">
        <v>72</v>
      </c>
      <c r="D299" s="51" t="s">
        <v>13</v>
      </c>
      <c r="E299" s="28"/>
      <c r="F299" s="147">
        <f t="shared" si="145"/>
        <v>0</v>
      </c>
      <c r="G299" s="147">
        <f t="shared" si="145"/>
        <v>0</v>
      </c>
      <c r="H299" s="147">
        <f t="shared" si="145"/>
        <v>0</v>
      </c>
      <c r="I299" s="147">
        <f t="shared" si="145"/>
        <v>0</v>
      </c>
      <c r="J299" s="147">
        <f t="shared" si="145"/>
        <v>0</v>
      </c>
      <c r="K299" s="147">
        <f t="shared" si="145"/>
        <v>0</v>
      </c>
      <c r="L299" s="147">
        <f t="shared" si="145"/>
        <v>10049900</v>
      </c>
      <c r="M299" s="147">
        <f t="shared" si="145"/>
        <v>0</v>
      </c>
      <c r="N299" s="147">
        <f t="shared" si="145"/>
        <v>10049900</v>
      </c>
      <c r="O299" s="147">
        <f t="shared" si="145"/>
        <v>0</v>
      </c>
      <c r="P299" s="43"/>
      <c r="Q299" s="43"/>
      <c r="R299" s="43"/>
      <c r="S299" s="43"/>
      <c r="T299" s="43"/>
      <c r="U299" s="43"/>
      <c r="V299" s="43"/>
      <c r="W299" s="43"/>
      <c r="X299" s="43"/>
      <c r="Y299" s="43"/>
    </row>
    <row r="300" spans="1:25" s="10" customFormat="1" ht="31.5">
      <c r="A300" s="122" t="s">
        <v>224</v>
      </c>
      <c r="B300" s="51" t="s">
        <v>67</v>
      </c>
      <c r="C300" s="51" t="s">
        <v>72</v>
      </c>
      <c r="D300" s="51" t="s">
        <v>13</v>
      </c>
      <c r="E300" s="51" t="s">
        <v>105</v>
      </c>
      <c r="F300" s="147">
        <v>0</v>
      </c>
      <c r="G300" s="147">
        <v>0</v>
      </c>
      <c r="H300" s="147">
        <v>0</v>
      </c>
      <c r="I300" s="147">
        <v>0</v>
      </c>
      <c r="J300" s="147">
        <v>0</v>
      </c>
      <c r="K300" s="147">
        <v>0</v>
      </c>
      <c r="L300" s="147">
        <v>10049900</v>
      </c>
      <c r="M300" s="147">
        <v>0</v>
      </c>
      <c r="N300" s="147">
        <v>10049900</v>
      </c>
      <c r="O300" s="147">
        <v>0</v>
      </c>
      <c r="P300" s="43"/>
      <c r="Q300" s="43"/>
      <c r="R300" s="43"/>
      <c r="S300" s="43"/>
      <c r="T300" s="43"/>
      <c r="U300" s="43"/>
      <c r="V300" s="43"/>
      <c r="W300" s="43"/>
      <c r="X300" s="43"/>
      <c r="Y300" s="43"/>
    </row>
    <row r="301" spans="1:25" s="10" customFormat="1" ht="47.25">
      <c r="A301" s="121" t="s">
        <v>16</v>
      </c>
      <c r="B301" s="51" t="s">
        <v>67</v>
      </c>
      <c r="C301" s="51" t="s">
        <v>72</v>
      </c>
      <c r="D301" s="51" t="s">
        <v>14</v>
      </c>
      <c r="E301" s="28"/>
      <c r="F301" s="147">
        <f aca="true" t="shared" si="146" ref="F301:O301">F302</f>
        <v>0</v>
      </c>
      <c r="G301" s="147">
        <f t="shared" si="146"/>
        <v>0</v>
      </c>
      <c r="H301" s="147">
        <f t="shared" si="146"/>
        <v>0</v>
      </c>
      <c r="I301" s="147">
        <f t="shared" si="146"/>
        <v>0</v>
      </c>
      <c r="J301" s="147">
        <f t="shared" si="146"/>
        <v>0</v>
      </c>
      <c r="K301" s="147">
        <f t="shared" si="146"/>
        <v>0</v>
      </c>
      <c r="L301" s="147">
        <f t="shared" si="146"/>
        <v>75000</v>
      </c>
      <c r="M301" s="147">
        <f t="shared" si="146"/>
        <v>0</v>
      </c>
      <c r="N301" s="147">
        <f t="shared" si="146"/>
        <v>75000</v>
      </c>
      <c r="O301" s="147">
        <f t="shared" si="146"/>
        <v>0</v>
      </c>
      <c r="P301" s="43"/>
      <c r="Q301" s="43"/>
      <c r="R301" s="43"/>
      <c r="S301" s="43"/>
      <c r="T301" s="43"/>
      <c r="U301" s="43"/>
      <c r="V301" s="43"/>
      <c r="W301" s="43"/>
      <c r="X301" s="43"/>
      <c r="Y301" s="43"/>
    </row>
    <row r="302" spans="1:25" s="10" customFormat="1" ht="31.5">
      <c r="A302" s="122" t="s">
        <v>160</v>
      </c>
      <c r="B302" s="51" t="s">
        <v>67</v>
      </c>
      <c r="C302" s="51" t="s">
        <v>72</v>
      </c>
      <c r="D302" s="51" t="s">
        <v>15</v>
      </c>
      <c r="E302" s="28"/>
      <c r="F302" s="147">
        <f aca="true" t="shared" si="147" ref="F302:O302">F303+F304</f>
        <v>0</v>
      </c>
      <c r="G302" s="147">
        <f t="shared" si="147"/>
        <v>0</v>
      </c>
      <c r="H302" s="147">
        <f t="shared" si="147"/>
        <v>0</v>
      </c>
      <c r="I302" s="147">
        <f t="shared" si="147"/>
        <v>0</v>
      </c>
      <c r="J302" s="147">
        <f t="shared" si="147"/>
        <v>0</v>
      </c>
      <c r="K302" s="147">
        <f t="shared" si="147"/>
        <v>0</v>
      </c>
      <c r="L302" s="147">
        <f t="shared" si="147"/>
        <v>75000</v>
      </c>
      <c r="M302" s="147">
        <f t="shared" si="147"/>
        <v>0</v>
      </c>
      <c r="N302" s="147">
        <f t="shared" si="147"/>
        <v>75000</v>
      </c>
      <c r="O302" s="147">
        <f t="shared" si="147"/>
        <v>0</v>
      </c>
      <c r="P302" s="43"/>
      <c r="Q302" s="43"/>
      <c r="R302" s="43"/>
      <c r="S302" s="43"/>
      <c r="T302" s="43"/>
      <c r="U302" s="43"/>
      <c r="V302" s="43"/>
      <c r="W302" s="43"/>
      <c r="X302" s="43"/>
      <c r="Y302" s="43"/>
    </row>
    <row r="303" spans="1:25" s="10" customFormat="1" ht="31.5">
      <c r="A303" s="122" t="s">
        <v>139</v>
      </c>
      <c r="B303" s="51" t="s">
        <v>67</v>
      </c>
      <c r="C303" s="51" t="s">
        <v>72</v>
      </c>
      <c r="D303" s="51" t="s">
        <v>15</v>
      </c>
      <c r="E303" s="28" t="s">
        <v>104</v>
      </c>
      <c r="F303" s="146">
        <v>0</v>
      </c>
      <c r="G303" s="146">
        <v>0</v>
      </c>
      <c r="H303" s="146">
        <v>0</v>
      </c>
      <c r="I303" s="146">
        <v>0</v>
      </c>
      <c r="J303" s="146">
        <v>0</v>
      </c>
      <c r="K303" s="146">
        <v>0</v>
      </c>
      <c r="L303" s="146">
        <v>66200</v>
      </c>
      <c r="M303" s="146">
        <v>0</v>
      </c>
      <c r="N303" s="146">
        <v>66200</v>
      </c>
      <c r="O303" s="146">
        <v>0</v>
      </c>
      <c r="P303" s="43"/>
      <c r="Q303" s="43"/>
      <c r="R303" s="43"/>
      <c r="S303" s="43"/>
      <c r="T303" s="43"/>
      <c r="U303" s="43"/>
      <c r="V303" s="43"/>
      <c r="W303" s="43"/>
      <c r="X303" s="43"/>
      <c r="Y303" s="43"/>
    </row>
    <row r="304" spans="1:25" s="10" customFormat="1" ht="31.5">
      <c r="A304" s="122" t="s">
        <v>224</v>
      </c>
      <c r="B304" s="51" t="s">
        <v>67</v>
      </c>
      <c r="C304" s="51" t="s">
        <v>72</v>
      </c>
      <c r="D304" s="51" t="s">
        <v>15</v>
      </c>
      <c r="E304" s="51" t="s">
        <v>105</v>
      </c>
      <c r="F304" s="147">
        <v>0</v>
      </c>
      <c r="G304" s="147">
        <v>0</v>
      </c>
      <c r="H304" s="147">
        <v>0</v>
      </c>
      <c r="I304" s="147">
        <v>0</v>
      </c>
      <c r="J304" s="147">
        <v>0</v>
      </c>
      <c r="K304" s="147">
        <v>0</v>
      </c>
      <c r="L304" s="147">
        <v>8800</v>
      </c>
      <c r="M304" s="147">
        <v>0</v>
      </c>
      <c r="N304" s="147">
        <v>8800</v>
      </c>
      <c r="O304" s="147">
        <v>0</v>
      </c>
      <c r="P304" s="43"/>
      <c r="Q304" s="43"/>
      <c r="R304" s="43"/>
      <c r="S304" s="43"/>
      <c r="T304" s="43"/>
      <c r="U304" s="43"/>
      <c r="V304" s="43"/>
      <c r="W304" s="43"/>
      <c r="X304" s="43"/>
      <c r="Y304" s="43"/>
    </row>
    <row r="305" spans="1:25" s="10" customFormat="1" ht="63">
      <c r="A305" s="121" t="s">
        <v>317</v>
      </c>
      <c r="B305" s="51" t="s">
        <v>67</v>
      </c>
      <c r="C305" s="51" t="s">
        <v>72</v>
      </c>
      <c r="D305" s="51" t="s">
        <v>18</v>
      </c>
      <c r="E305" s="28"/>
      <c r="F305" s="147">
        <f aca="true" t="shared" si="148" ref="F305:O305">F306</f>
        <v>0</v>
      </c>
      <c r="G305" s="147">
        <f t="shared" si="148"/>
        <v>0</v>
      </c>
      <c r="H305" s="147">
        <f t="shared" si="148"/>
        <v>0</v>
      </c>
      <c r="I305" s="147">
        <f t="shared" si="148"/>
        <v>0</v>
      </c>
      <c r="J305" s="147">
        <f t="shared" si="148"/>
        <v>0</v>
      </c>
      <c r="K305" s="147">
        <f t="shared" si="148"/>
        <v>0</v>
      </c>
      <c r="L305" s="147">
        <f t="shared" si="148"/>
        <v>6995900</v>
      </c>
      <c r="M305" s="147">
        <f t="shared" si="148"/>
        <v>0</v>
      </c>
      <c r="N305" s="147">
        <f t="shared" si="148"/>
        <v>7252700</v>
      </c>
      <c r="O305" s="147">
        <f t="shared" si="148"/>
        <v>0</v>
      </c>
      <c r="P305" s="43"/>
      <c r="Q305" s="43"/>
      <c r="R305" s="43"/>
      <c r="S305" s="43"/>
      <c r="T305" s="43"/>
      <c r="U305" s="43"/>
      <c r="V305" s="43"/>
      <c r="W305" s="43"/>
      <c r="X305" s="43"/>
      <c r="Y305" s="43"/>
    </row>
    <row r="306" spans="1:25" s="10" customFormat="1" ht="63">
      <c r="A306" s="122" t="s">
        <v>222</v>
      </c>
      <c r="B306" s="51" t="s">
        <v>67</v>
      </c>
      <c r="C306" s="51" t="s">
        <v>72</v>
      </c>
      <c r="D306" s="51" t="s">
        <v>17</v>
      </c>
      <c r="E306" s="28"/>
      <c r="F306" s="147">
        <f aca="true" t="shared" si="149" ref="F306:O306">F307+F308</f>
        <v>0</v>
      </c>
      <c r="G306" s="147">
        <f t="shared" si="149"/>
        <v>0</v>
      </c>
      <c r="H306" s="147">
        <f t="shared" si="149"/>
        <v>0</v>
      </c>
      <c r="I306" s="147">
        <f t="shared" si="149"/>
        <v>0</v>
      </c>
      <c r="J306" s="147">
        <f t="shared" si="149"/>
        <v>0</v>
      </c>
      <c r="K306" s="147">
        <f t="shared" si="149"/>
        <v>0</v>
      </c>
      <c r="L306" s="147">
        <f t="shared" si="149"/>
        <v>6995900</v>
      </c>
      <c r="M306" s="147">
        <f t="shared" si="149"/>
        <v>0</v>
      </c>
      <c r="N306" s="147">
        <f t="shared" si="149"/>
        <v>7252700</v>
      </c>
      <c r="O306" s="147">
        <f t="shared" si="149"/>
        <v>0</v>
      </c>
      <c r="P306" s="43"/>
      <c r="Q306" s="43"/>
      <c r="R306" s="43"/>
      <c r="S306" s="43"/>
      <c r="T306" s="43"/>
      <c r="U306" s="43"/>
      <c r="V306" s="43"/>
      <c r="W306" s="43"/>
      <c r="X306" s="43"/>
      <c r="Y306" s="43"/>
    </row>
    <row r="307" spans="1:25" s="10" customFormat="1" ht="48" customHeight="1">
      <c r="A307" s="120" t="s">
        <v>106</v>
      </c>
      <c r="B307" s="51" t="s">
        <v>67</v>
      </c>
      <c r="C307" s="51" t="s">
        <v>72</v>
      </c>
      <c r="D307" s="51" t="s">
        <v>17</v>
      </c>
      <c r="E307" s="28" t="s">
        <v>102</v>
      </c>
      <c r="F307" s="147">
        <v>0</v>
      </c>
      <c r="G307" s="147">
        <v>0</v>
      </c>
      <c r="H307" s="147">
        <v>0</v>
      </c>
      <c r="I307" s="147">
        <v>0</v>
      </c>
      <c r="J307" s="147">
        <v>0</v>
      </c>
      <c r="K307" s="147">
        <v>0</v>
      </c>
      <c r="L307" s="147">
        <v>6214970</v>
      </c>
      <c r="M307" s="147">
        <v>0</v>
      </c>
      <c r="N307" s="147">
        <v>6444030</v>
      </c>
      <c r="O307" s="147">
        <v>0</v>
      </c>
      <c r="P307" s="43"/>
      <c r="Q307" s="43"/>
      <c r="R307" s="43"/>
      <c r="S307" s="43"/>
      <c r="T307" s="43"/>
      <c r="U307" s="43"/>
      <c r="V307" s="43"/>
      <c r="W307" s="43"/>
      <c r="X307" s="43"/>
      <c r="Y307" s="43"/>
    </row>
    <row r="308" spans="1:25" s="10" customFormat="1" ht="31.5">
      <c r="A308" s="122" t="s">
        <v>139</v>
      </c>
      <c r="B308" s="51" t="s">
        <v>67</v>
      </c>
      <c r="C308" s="51" t="s">
        <v>72</v>
      </c>
      <c r="D308" s="51" t="s">
        <v>17</v>
      </c>
      <c r="E308" s="28" t="s">
        <v>104</v>
      </c>
      <c r="F308" s="147">
        <v>0</v>
      </c>
      <c r="G308" s="147">
        <v>0</v>
      </c>
      <c r="H308" s="147">
        <v>0</v>
      </c>
      <c r="I308" s="147">
        <v>0</v>
      </c>
      <c r="J308" s="147">
        <v>0</v>
      </c>
      <c r="K308" s="147">
        <v>0</v>
      </c>
      <c r="L308" s="147">
        <v>780930</v>
      </c>
      <c r="M308" s="147">
        <v>0</v>
      </c>
      <c r="N308" s="147">
        <v>808670</v>
      </c>
      <c r="O308" s="147">
        <v>0</v>
      </c>
      <c r="P308" s="43"/>
      <c r="Q308" s="43"/>
      <c r="R308" s="43"/>
      <c r="S308" s="43"/>
      <c r="T308" s="43"/>
      <c r="U308" s="43"/>
      <c r="V308" s="43"/>
      <c r="W308" s="43"/>
      <c r="X308" s="43"/>
      <c r="Y308" s="43"/>
    </row>
    <row r="309" spans="1:25" s="10" customFormat="1" ht="31.5">
      <c r="A309" s="121" t="s">
        <v>180</v>
      </c>
      <c r="B309" s="51" t="s">
        <v>67</v>
      </c>
      <c r="C309" s="51" t="s">
        <v>72</v>
      </c>
      <c r="D309" s="51" t="s">
        <v>175</v>
      </c>
      <c r="E309" s="28"/>
      <c r="F309" s="147">
        <f aca="true" t="shared" si="150" ref="F309:O309">F310</f>
        <v>0</v>
      </c>
      <c r="G309" s="147">
        <f t="shared" si="150"/>
        <v>0</v>
      </c>
      <c r="H309" s="147">
        <f t="shared" si="150"/>
        <v>0</v>
      </c>
      <c r="I309" s="147">
        <f t="shared" si="150"/>
        <v>0</v>
      </c>
      <c r="J309" s="147">
        <f t="shared" si="150"/>
        <v>0</v>
      </c>
      <c r="K309" s="147">
        <f t="shared" si="150"/>
        <v>0</v>
      </c>
      <c r="L309" s="147">
        <f t="shared" si="150"/>
        <v>480000</v>
      </c>
      <c r="M309" s="147">
        <f t="shared" si="150"/>
        <v>0</v>
      </c>
      <c r="N309" s="147">
        <f t="shared" si="150"/>
        <v>480000</v>
      </c>
      <c r="O309" s="147">
        <f t="shared" si="150"/>
        <v>0</v>
      </c>
      <c r="P309" s="43"/>
      <c r="Q309" s="43"/>
      <c r="R309" s="43"/>
      <c r="S309" s="43"/>
      <c r="T309" s="43"/>
      <c r="U309" s="43"/>
      <c r="V309" s="43"/>
      <c r="W309" s="43"/>
      <c r="X309" s="43"/>
      <c r="Y309" s="43"/>
    </row>
    <row r="310" spans="1:25" s="10" customFormat="1" ht="31.5">
      <c r="A310" s="121" t="s">
        <v>179</v>
      </c>
      <c r="B310" s="51" t="s">
        <v>67</v>
      </c>
      <c r="C310" s="51" t="s">
        <v>72</v>
      </c>
      <c r="D310" s="51" t="s">
        <v>176</v>
      </c>
      <c r="E310" s="28"/>
      <c r="F310" s="147">
        <f aca="true" t="shared" si="151" ref="F310:O310">F311+F313+F315</f>
        <v>0</v>
      </c>
      <c r="G310" s="147">
        <f t="shared" si="151"/>
        <v>0</v>
      </c>
      <c r="H310" s="147">
        <f t="shared" si="151"/>
        <v>0</v>
      </c>
      <c r="I310" s="147">
        <f t="shared" si="151"/>
        <v>0</v>
      </c>
      <c r="J310" s="147">
        <f t="shared" si="151"/>
        <v>0</v>
      </c>
      <c r="K310" s="147">
        <f t="shared" si="151"/>
        <v>0</v>
      </c>
      <c r="L310" s="147">
        <f t="shared" si="151"/>
        <v>480000</v>
      </c>
      <c r="M310" s="147">
        <f t="shared" si="151"/>
        <v>0</v>
      </c>
      <c r="N310" s="147">
        <f t="shared" si="151"/>
        <v>480000</v>
      </c>
      <c r="O310" s="147">
        <f t="shared" si="151"/>
        <v>0</v>
      </c>
      <c r="P310" s="43"/>
      <c r="Q310" s="43"/>
      <c r="R310" s="43"/>
      <c r="S310" s="43"/>
      <c r="T310" s="43"/>
      <c r="U310" s="43"/>
      <c r="V310" s="43"/>
      <c r="W310" s="43"/>
      <c r="X310" s="43"/>
      <c r="Y310" s="43"/>
    </row>
    <row r="311" spans="1:25" s="10" customFormat="1" ht="47.25">
      <c r="A311" s="122" t="s">
        <v>259</v>
      </c>
      <c r="B311" s="51" t="s">
        <v>67</v>
      </c>
      <c r="C311" s="51" t="s">
        <v>72</v>
      </c>
      <c r="D311" s="51" t="s">
        <v>19</v>
      </c>
      <c r="E311" s="51"/>
      <c r="F311" s="147">
        <f aca="true" t="shared" si="152" ref="F311:O311">F312</f>
        <v>0</v>
      </c>
      <c r="G311" s="147">
        <f t="shared" si="152"/>
        <v>0</v>
      </c>
      <c r="H311" s="147">
        <f t="shared" si="152"/>
        <v>0</v>
      </c>
      <c r="I311" s="147">
        <f t="shared" si="152"/>
        <v>0</v>
      </c>
      <c r="J311" s="147">
        <f t="shared" si="152"/>
        <v>0</v>
      </c>
      <c r="K311" s="147">
        <f t="shared" si="152"/>
        <v>0</v>
      </c>
      <c r="L311" s="147">
        <f t="shared" si="152"/>
        <v>0</v>
      </c>
      <c r="M311" s="147">
        <f t="shared" si="152"/>
        <v>0</v>
      </c>
      <c r="N311" s="147">
        <f t="shared" si="152"/>
        <v>0</v>
      </c>
      <c r="O311" s="147">
        <f t="shared" si="152"/>
        <v>0</v>
      </c>
      <c r="P311" s="43"/>
      <c r="Q311" s="43"/>
      <c r="R311" s="43"/>
      <c r="S311" s="43"/>
      <c r="T311" s="43"/>
      <c r="U311" s="43"/>
      <c r="V311" s="43"/>
      <c r="W311" s="43"/>
      <c r="X311" s="43"/>
      <c r="Y311" s="43"/>
    </row>
    <row r="312" spans="1:25" s="10" customFormat="1" ht="31.5">
      <c r="A312" s="122" t="s">
        <v>224</v>
      </c>
      <c r="B312" s="51" t="s">
        <v>67</v>
      </c>
      <c r="C312" s="51" t="s">
        <v>72</v>
      </c>
      <c r="D312" s="51" t="s">
        <v>19</v>
      </c>
      <c r="E312" s="28" t="s">
        <v>105</v>
      </c>
      <c r="F312" s="147">
        <v>0</v>
      </c>
      <c r="G312" s="147">
        <v>0</v>
      </c>
      <c r="H312" s="147">
        <v>0</v>
      </c>
      <c r="I312" s="147">
        <v>0</v>
      </c>
      <c r="J312" s="147">
        <v>0</v>
      </c>
      <c r="K312" s="147">
        <v>0</v>
      </c>
      <c r="L312" s="147">
        <v>0</v>
      </c>
      <c r="M312" s="147">
        <v>0</v>
      </c>
      <c r="N312" s="147">
        <v>0</v>
      </c>
      <c r="O312" s="147">
        <v>0</v>
      </c>
      <c r="P312" s="43"/>
      <c r="Q312" s="43"/>
      <c r="R312" s="43"/>
      <c r="S312" s="43"/>
      <c r="T312" s="43"/>
      <c r="U312" s="43"/>
      <c r="V312" s="43"/>
      <c r="W312" s="43"/>
      <c r="X312" s="43"/>
      <c r="Y312" s="43"/>
    </row>
    <row r="313" spans="1:25" s="10" customFormat="1" ht="31.5" customHeight="1">
      <c r="A313" s="122" t="s">
        <v>225</v>
      </c>
      <c r="B313" s="51" t="s">
        <v>67</v>
      </c>
      <c r="C313" s="51" t="s">
        <v>72</v>
      </c>
      <c r="D313" s="51" t="s">
        <v>20</v>
      </c>
      <c r="E313" s="28"/>
      <c r="F313" s="147">
        <f aca="true" t="shared" si="153" ref="F313:O313">F314</f>
        <v>0</v>
      </c>
      <c r="G313" s="147">
        <f t="shared" si="153"/>
        <v>0</v>
      </c>
      <c r="H313" s="147">
        <f t="shared" si="153"/>
        <v>0</v>
      </c>
      <c r="I313" s="147">
        <f t="shared" si="153"/>
        <v>0</v>
      </c>
      <c r="J313" s="147">
        <f t="shared" si="153"/>
        <v>0</v>
      </c>
      <c r="K313" s="147">
        <f t="shared" si="153"/>
        <v>0</v>
      </c>
      <c r="L313" s="147">
        <f t="shared" si="153"/>
        <v>450000</v>
      </c>
      <c r="M313" s="147">
        <f t="shared" si="153"/>
        <v>0</v>
      </c>
      <c r="N313" s="147">
        <f t="shared" si="153"/>
        <v>450000</v>
      </c>
      <c r="O313" s="147">
        <f t="shared" si="153"/>
        <v>0</v>
      </c>
      <c r="P313" s="43"/>
      <c r="Q313" s="43"/>
      <c r="R313" s="43"/>
      <c r="S313" s="43"/>
      <c r="T313" s="43"/>
      <c r="U313" s="43"/>
      <c r="V313" s="43"/>
      <c r="W313" s="43"/>
      <c r="X313" s="43"/>
      <c r="Y313" s="43"/>
    </row>
    <row r="314" spans="1:25" s="10" customFormat="1" ht="31.5">
      <c r="A314" s="122" t="s">
        <v>224</v>
      </c>
      <c r="B314" s="51" t="s">
        <v>67</v>
      </c>
      <c r="C314" s="51" t="s">
        <v>72</v>
      </c>
      <c r="D314" s="51" t="s">
        <v>20</v>
      </c>
      <c r="E314" s="28" t="s">
        <v>105</v>
      </c>
      <c r="F314" s="147">
        <v>0</v>
      </c>
      <c r="G314" s="147">
        <v>0</v>
      </c>
      <c r="H314" s="147">
        <v>0</v>
      </c>
      <c r="I314" s="147">
        <v>0</v>
      </c>
      <c r="J314" s="147">
        <v>0</v>
      </c>
      <c r="K314" s="147">
        <v>0</v>
      </c>
      <c r="L314" s="147">
        <v>450000</v>
      </c>
      <c r="M314" s="147">
        <v>0</v>
      </c>
      <c r="N314" s="147">
        <v>450000</v>
      </c>
      <c r="O314" s="147">
        <v>0</v>
      </c>
      <c r="P314" s="43"/>
      <c r="Q314" s="43"/>
      <c r="R314" s="43"/>
      <c r="S314" s="43"/>
      <c r="T314" s="43"/>
      <c r="U314" s="43"/>
      <c r="V314" s="43"/>
      <c r="W314" s="43"/>
      <c r="X314" s="43"/>
      <c r="Y314" s="43"/>
    </row>
    <row r="315" spans="1:25" s="10" customFormat="1" ht="18.75">
      <c r="A315" s="122" t="s">
        <v>190</v>
      </c>
      <c r="B315" s="51" t="s">
        <v>67</v>
      </c>
      <c r="C315" s="51" t="s">
        <v>72</v>
      </c>
      <c r="D315" s="51" t="s">
        <v>21</v>
      </c>
      <c r="E315" s="28"/>
      <c r="F315" s="147">
        <f aca="true" t="shared" si="154" ref="F315:O315">F316</f>
        <v>0</v>
      </c>
      <c r="G315" s="147">
        <f t="shared" si="154"/>
        <v>0</v>
      </c>
      <c r="H315" s="147">
        <f t="shared" si="154"/>
        <v>0</v>
      </c>
      <c r="I315" s="147">
        <f t="shared" si="154"/>
        <v>0</v>
      </c>
      <c r="J315" s="147">
        <f t="shared" si="154"/>
        <v>0</v>
      </c>
      <c r="K315" s="147">
        <f t="shared" si="154"/>
        <v>0</v>
      </c>
      <c r="L315" s="147">
        <f t="shared" si="154"/>
        <v>30000</v>
      </c>
      <c r="M315" s="147">
        <f t="shared" si="154"/>
        <v>0</v>
      </c>
      <c r="N315" s="147">
        <f t="shared" si="154"/>
        <v>30000</v>
      </c>
      <c r="O315" s="147">
        <f t="shared" si="154"/>
        <v>0</v>
      </c>
      <c r="P315" s="43"/>
      <c r="Q315" s="43"/>
      <c r="R315" s="43"/>
      <c r="S315" s="43"/>
      <c r="T315" s="43"/>
      <c r="U315" s="43"/>
      <c r="V315" s="43"/>
      <c r="W315" s="43"/>
      <c r="X315" s="43"/>
      <c r="Y315" s="43"/>
    </row>
    <row r="316" spans="1:25" s="10" customFormat="1" ht="31.5">
      <c r="A316" s="122" t="s">
        <v>224</v>
      </c>
      <c r="B316" s="51" t="s">
        <v>67</v>
      </c>
      <c r="C316" s="51" t="s">
        <v>72</v>
      </c>
      <c r="D316" s="51" t="s">
        <v>21</v>
      </c>
      <c r="E316" s="28" t="s">
        <v>105</v>
      </c>
      <c r="F316" s="147">
        <v>0</v>
      </c>
      <c r="G316" s="147">
        <v>0</v>
      </c>
      <c r="H316" s="147">
        <v>0</v>
      </c>
      <c r="I316" s="147">
        <v>0</v>
      </c>
      <c r="J316" s="147">
        <v>0</v>
      </c>
      <c r="K316" s="147">
        <v>0</v>
      </c>
      <c r="L316" s="147">
        <v>30000</v>
      </c>
      <c r="M316" s="147">
        <v>0</v>
      </c>
      <c r="N316" s="147">
        <v>30000</v>
      </c>
      <c r="O316" s="147">
        <v>0</v>
      </c>
      <c r="P316" s="43"/>
      <c r="Q316" s="43"/>
      <c r="R316" s="43"/>
      <c r="S316" s="43"/>
      <c r="T316" s="43"/>
      <c r="U316" s="43"/>
      <c r="V316" s="43"/>
      <c r="W316" s="43"/>
      <c r="X316" s="43"/>
      <c r="Y316" s="43"/>
    </row>
    <row r="317" spans="1:25" s="10" customFormat="1" ht="31.5">
      <c r="A317" s="121" t="s">
        <v>185</v>
      </c>
      <c r="B317" s="23" t="s">
        <v>67</v>
      </c>
      <c r="C317" s="23" t="s">
        <v>72</v>
      </c>
      <c r="D317" s="28" t="s">
        <v>181</v>
      </c>
      <c r="E317" s="26"/>
      <c r="F317" s="146">
        <f aca="true" t="shared" si="155" ref="F317:O319">F318</f>
        <v>0</v>
      </c>
      <c r="G317" s="146">
        <f t="shared" si="155"/>
        <v>0</v>
      </c>
      <c r="H317" s="146">
        <f t="shared" si="155"/>
        <v>0</v>
      </c>
      <c r="I317" s="146">
        <f t="shared" si="155"/>
        <v>0</v>
      </c>
      <c r="J317" s="146">
        <f t="shared" si="155"/>
        <v>0</v>
      </c>
      <c r="K317" s="146">
        <f t="shared" si="155"/>
        <v>0</v>
      </c>
      <c r="L317" s="146">
        <f t="shared" si="155"/>
        <v>500000</v>
      </c>
      <c r="M317" s="146">
        <f t="shared" si="155"/>
        <v>0</v>
      </c>
      <c r="N317" s="146">
        <f t="shared" si="155"/>
        <v>300000</v>
      </c>
      <c r="O317" s="146">
        <f t="shared" si="155"/>
        <v>0</v>
      </c>
      <c r="P317" s="43"/>
      <c r="Q317" s="43"/>
      <c r="R317" s="43"/>
      <c r="S317" s="43"/>
      <c r="T317" s="43"/>
      <c r="U317" s="43"/>
      <c r="V317" s="43"/>
      <c r="W317" s="43"/>
      <c r="X317" s="43"/>
      <c r="Y317" s="43"/>
    </row>
    <row r="318" spans="1:25" s="10" customFormat="1" ht="31.5">
      <c r="A318" s="121" t="s">
        <v>184</v>
      </c>
      <c r="B318" s="23" t="s">
        <v>67</v>
      </c>
      <c r="C318" s="23" t="s">
        <v>72</v>
      </c>
      <c r="D318" s="28" t="s">
        <v>182</v>
      </c>
      <c r="E318" s="26"/>
      <c r="F318" s="146">
        <f t="shared" si="155"/>
        <v>0</v>
      </c>
      <c r="G318" s="146">
        <f t="shared" si="155"/>
        <v>0</v>
      </c>
      <c r="H318" s="146">
        <f t="shared" si="155"/>
        <v>0</v>
      </c>
      <c r="I318" s="146">
        <f t="shared" si="155"/>
        <v>0</v>
      </c>
      <c r="J318" s="146">
        <f t="shared" si="155"/>
        <v>0</v>
      </c>
      <c r="K318" s="146">
        <f t="shared" si="155"/>
        <v>0</v>
      </c>
      <c r="L318" s="146">
        <f t="shared" si="155"/>
        <v>500000</v>
      </c>
      <c r="M318" s="146">
        <f t="shared" si="155"/>
        <v>0</v>
      </c>
      <c r="N318" s="146">
        <f t="shared" si="155"/>
        <v>300000</v>
      </c>
      <c r="O318" s="146">
        <f t="shared" si="155"/>
        <v>0</v>
      </c>
      <c r="P318" s="43"/>
      <c r="Q318" s="43"/>
      <c r="R318" s="43"/>
      <c r="S318" s="43"/>
      <c r="T318" s="43"/>
      <c r="U318" s="43"/>
      <c r="V318" s="43"/>
      <c r="W318" s="43"/>
      <c r="X318" s="43"/>
      <c r="Y318" s="43"/>
    </row>
    <row r="319" spans="1:25" s="10" customFormat="1" ht="47.25">
      <c r="A319" s="122" t="s">
        <v>259</v>
      </c>
      <c r="B319" s="23" t="s">
        <v>67</v>
      </c>
      <c r="C319" s="23" t="s">
        <v>72</v>
      </c>
      <c r="D319" s="28" t="s">
        <v>22</v>
      </c>
      <c r="E319" s="26"/>
      <c r="F319" s="146">
        <f t="shared" si="155"/>
        <v>0</v>
      </c>
      <c r="G319" s="146">
        <f t="shared" si="155"/>
        <v>0</v>
      </c>
      <c r="H319" s="146">
        <f t="shared" si="155"/>
        <v>0</v>
      </c>
      <c r="I319" s="146">
        <f t="shared" si="155"/>
        <v>0</v>
      </c>
      <c r="J319" s="146">
        <f t="shared" si="155"/>
        <v>0</v>
      </c>
      <c r="K319" s="146">
        <f t="shared" si="155"/>
        <v>0</v>
      </c>
      <c r="L319" s="146">
        <f t="shared" si="155"/>
        <v>500000</v>
      </c>
      <c r="M319" s="146">
        <f t="shared" si="155"/>
        <v>0</v>
      </c>
      <c r="N319" s="146">
        <f t="shared" si="155"/>
        <v>300000</v>
      </c>
      <c r="O319" s="146">
        <f t="shared" si="155"/>
        <v>0</v>
      </c>
      <c r="P319" s="43"/>
      <c r="Q319" s="43"/>
      <c r="R319" s="43"/>
      <c r="S319" s="43"/>
      <c r="T319" s="43"/>
      <c r="U319" s="43"/>
      <c r="V319" s="43"/>
      <c r="W319" s="43"/>
      <c r="X319" s="43"/>
      <c r="Y319" s="43"/>
    </row>
    <row r="320" spans="1:25" s="10" customFormat="1" ht="31.5">
      <c r="A320" s="122" t="s">
        <v>224</v>
      </c>
      <c r="B320" s="23" t="s">
        <v>67</v>
      </c>
      <c r="C320" s="23" t="s">
        <v>72</v>
      </c>
      <c r="D320" s="28" t="s">
        <v>22</v>
      </c>
      <c r="E320" s="26">
        <v>600</v>
      </c>
      <c r="F320" s="146">
        <v>0</v>
      </c>
      <c r="G320" s="146">
        <v>0</v>
      </c>
      <c r="H320" s="146">
        <v>0</v>
      </c>
      <c r="I320" s="146">
        <v>0</v>
      </c>
      <c r="J320" s="146">
        <v>0</v>
      </c>
      <c r="K320" s="146">
        <v>0</v>
      </c>
      <c r="L320" s="146">
        <v>500000</v>
      </c>
      <c r="M320" s="146">
        <v>0</v>
      </c>
      <c r="N320" s="146">
        <v>300000</v>
      </c>
      <c r="O320" s="146">
        <v>0</v>
      </c>
      <c r="P320" s="43"/>
      <c r="Q320" s="43"/>
      <c r="R320" s="43"/>
      <c r="S320" s="43"/>
      <c r="T320" s="43"/>
      <c r="U320" s="43"/>
      <c r="V320" s="43"/>
      <c r="W320" s="43"/>
      <c r="X320" s="43"/>
      <c r="Y320" s="43"/>
    </row>
    <row r="321" spans="1:25" s="10" customFormat="1" ht="31.5">
      <c r="A321" s="121" t="s">
        <v>290</v>
      </c>
      <c r="B321" s="23" t="s">
        <v>67</v>
      </c>
      <c r="C321" s="23" t="s">
        <v>72</v>
      </c>
      <c r="D321" s="28" t="s">
        <v>285</v>
      </c>
      <c r="E321" s="26"/>
      <c r="F321" s="146">
        <f aca="true" t="shared" si="156" ref="F321:O323">F322</f>
        <v>0</v>
      </c>
      <c r="G321" s="146">
        <f t="shared" si="156"/>
        <v>0</v>
      </c>
      <c r="H321" s="146">
        <f t="shared" si="156"/>
        <v>0</v>
      </c>
      <c r="I321" s="146">
        <f t="shared" si="156"/>
        <v>0</v>
      </c>
      <c r="J321" s="146">
        <f t="shared" si="156"/>
        <v>0</v>
      </c>
      <c r="K321" s="146">
        <f t="shared" si="156"/>
        <v>0</v>
      </c>
      <c r="L321" s="146">
        <f t="shared" si="156"/>
        <v>20000</v>
      </c>
      <c r="M321" s="146">
        <f t="shared" si="156"/>
        <v>0</v>
      </c>
      <c r="N321" s="146">
        <f t="shared" si="156"/>
        <v>20000</v>
      </c>
      <c r="O321" s="146">
        <f t="shared" si="156"/>
        <v>0</v>
      </c>
      <c r="P321" s="43"/>
      <c r="Q321" s="43"/>
      <c r="R321" s="43"/>
      <c r="S321" s="43"/>
      <c r="T321" s="43"/>
      <c r="U321" s="43"/>
      <c r="V321" s="43"/>
      <c r="W321" s="43"/>
      <c r="X321" s="43"/>
      <c r="Y321" s="43"/>
    </row>
    <row r="322" spans="1:25" s="10" customFormat="1" ht="18.75">
      <c r="A322" s="121" t="s">
        <v>289</v>
      </c>
      <c r="B322" s="51" t="s">
        <v>67</v>
      </c>
      <c r="C322" s="51" t="s">
        <v>72</v>
      </c>
      <c r="D322" s="28" t="s">
        <v>286</v>
      </c>
      <c r="E322" s="28"/>
      <c r="F322" s="147">
        <f t="shared" si="156"/>
        <v>0</v>
      </c>
      <c r="G322" s="147">
        <f t="shared" si="156"/>
        <v>0</v>
      </c>
      <c r="H322" s="147">
        <f t="shared" si="156"/>
        <v>0</v>
      </c>
      <c r="I322" s="147">
        <f t="shared" si="156"/>
        <v>0</v>
      </c>
      <c r="J322" s="147">
        <f t="shared" si="156"/>
        <v>0</v>
      </c>
      <c r="K322" s="147">
        <f t="shared" si="156"/>
        <v>0</v>
      </c>
      <c r="L322" s="147">
        <f t="shared" si="156"/>
        <v>20000</v>
      </c>
      <c r="M322" s="147">
        <f t="shared" si="156"/>
        <v>0</v>
      </c>
      <c r="N322" s="147">
        <f t="shared" si="156"/>
        <v>20000</v>
      </c>
      <c r="O322" s="147">
        <f t="shared" si="156"/>
        <v>0</v>
      </c>
      <c r="P322" s="43"/>
      <c r="Q322" s="43"/>
      <c r="R322" s="43"/>
      <c r="S322" s="43"/>
      <c r="T322" s="43"/>
      <c r="U322" s="43"/>
      <c r="V322" s="43"/>
      <c r="W322" s="43"/>
      <c r="X322" s="43"/>
      <c r="Y322" s="43"/>
    </row>
    <row r="323" spans="1:25" s="10" customFormat="1" ht="31.5">
      <c r="A323" s="122" t="s">
        <v>169</v>
      </c>
      <c r="B323" s="51" t="s">
        <v>67</v>
      </c>
      <c r="C323" s="51" t="s">
        <v>72</v>
      </c>
      <c r="D323" s="28" t="s">
        <v>23</v>
      </c>
      <c r="E323" s="51"/>
      <c r="F323" s="147">
        <f t="shared" si="156"/>
        <v>0</v>
      </c>
      <c r="G323" s="147">
        <f t="shared" si="156"/>
        <v>0</v>
      </c>
      <c r="H323" s="147">
        <f t="shared" si="156"/>
        <v>0</v>
      </c>
      <c r="I323" s="147">
        <f t="shared" si="156"/>
        <v>0</v>
      </c>
      <c r="J323" s="147">
        <f t="shared" si="156"/>
        <v>0</v>
      </c>
      <c r="K323" s="147">
        <f t="shared" si="156"/>
        <v>0</v>
      </c>
      <c r="L323" s="147">
        <f t="shared" si="156"/>
        <v>20000</v>
      </c>
      <c r="M323" s="147">
        <f t="shared" si="156"/>
        <v>0</v>
      </c>
      <c r="N323" s="147">
        <f t="shared" si="156"/>
        <v>20000</v>
      </c>
      <c r="O323" s="147">
        <f t="shared" si="156"/>
        <v>0</v>
      </c>
      <c r="P323" s="43"/>
      <c r="Q323" s="43"/>
      <c r="R323" s="43"/>
      <c r="S323" s="43"/>
      <c r="T323" s="43"/>
      <c r="U323" s="43"/>
      <c r="V323" s="43"/>
      <c r="W323" s="43"/>
      <c r="X323" s="43"/>
      <c r="Y323" s="43"/>
    </row>
    <row r="324" spans="1:25" s="10" customFormat="1" ht="31.5">
      <c r="A324" s="122" t="s">
        <v>224</v>
      </c>
      <c r="B324" s="51" t="s">
        <v>67</v>
      </c>
      <c r="C324" s="51" t="s">
        <v>72</v>
      </c>
      <c r="D324" s="28" t="s">
        <v>23</v>
      </c>
      <c r="E324" s="28" t="s">
        <v>105</v>
      </c>
      <c r="F324" s="147">
        <v>0</v>
      </c>
      <c r="G324" s="147">
        <v>0</v>
      </c>
      <c r="H324" s="147">
        <v>0</v>
      </c>
      <c r="I324" s="147">
        <v>0</v>
      </c>
      <c r="J324" s="147">
        <v>0</v>
      </c>
      <c r="K324" s="147">
        <v>0</v>
      </c>
      <c r="L324" s="147">
        <v>20000</v>
      </c>
      <c r="M324" s="147">
        <v>0</v>
      </c>
      <c r="N324" s="147">
        <v>20000</v>
      </c>
      <c r="O324" s="147">
        <v>0</v>
      </c>
      <c r="P324" s="43"/>
      <c r="Q324" s="43"/>
      <c r="R324" s="43"/>
      <c r="S324" s="43"/>
      <c r="T324" s="43"/>
      <c r="U324" s="43"/>
      <c r="V324" s="43"/>
      <c r="W324" s="43"/>
      <c r="X324" s="43"/>
      <c r="Y324" s="43"/>
    </row>
    <row r="325" spans="1:25" s="10" customFormat="1" ht="18.75">
      <c r="A325" s="139" t="s">
        <v>116</v>
      </c>
      <c r="B325" s="129" t="s">
        <v>74</v>
      </c>
      <c r="C325" s="129"/>
      <c r="D325" s="128"/>
      <c r="E325" s="106"/>
      <c r="F325" s="145">
        <f aca="true" t="shared" si="157" ref="F325:O325">F326+F335</f>
        <v>788360</v>
      </c>
      <c r="G325" s="145">
        <f t="shared" si="157"/>
        <v>788360</v>
      </c>
      <c r="H325" s="145">
        <f t="shared" si="157"/>
        <v>788360</v>
      </c>
      <c r="I325" s="145">
        <f t="shared" si="157"/>
        <v>788360</v>
      </c>
      <c r="J325" s="145">
        <f t="shared" si="157"/>
        <v>788360</v>
      </c>
      <c r="K325" s="145">
        <f t="shared" si="157"/>
        <v>788360</v>
      </c>
      <c r="L325" s="145">
        <f t="shared" si="157"/>
        <v>8180832.4</v>
      </c>
      <c r="M325" s="145">
        <f t="shared" si="157"/>
        <v>819020</v>
      </c>
      <c r="N325" s="145">
        <f t="shared" si="157"/>
        <v>8398922.4</v>
      </c>
      <c r="O325" s="145">
        <f t="shared" si="157"/>
        <v>837110</v>
      </c>
      <c r="P325" s="43"/>
      <c r="Q325" s="43"/>
      <c r="R325" s="43"/>
      <c r="S325" s="43"/>
      <c r="T325" s="43"/>
      <c r="U325" s="43"/>
      <c r="V325" s="43"/>
      <c r="W325" s="43"/>
      <c r="X325" s="43"/>
      <c r="Y325" s="43"/>
    </row>
    <row r="326" spans="1:25" s="10" customFormat="1" ht="18.75">
      <c r="A326" s="121" t="s">
        <v>28</v>
      </c>
      <c r="B326" s="51" t="s">
        <v>74</v>
      </c>
      <c r="C326" s="51" t="s">
        <v>62</v>
      </c>
      <c r="D326" s="128"/>
      <c r="E326" s="106"/>
      <c r="F326" s="145">
        <f aca="true" t="shared" si="158" ref="F326:O327">F327</f>
        <v>788360</v>
      </c>
      <c r="G326" s="145">
        <f t="shared" si="158"/>
        <v>788360</v>
      </c>
      <c r="H326" s="145">
        <f t="shared" si="158"/>
        <v>788360</v>
      </c>
      <c r="I326" s="145">
        <f t="shared" si="158"/>
        <v>788360</v>
      </c>
      <c r="J326" s="145">
        <f t="shared" si="158"/>
        <v>788360</v>
      </c>
      <c r="K326" s="145">
        <f t="shared" si="158"/>
        <v>788360</v>
      </c>
      <c r="L326" s="145">
        <f t="shared" si="158"/>
        <v>7980832.4</v>
      </c>
      <c r="M326" s="145">
        <f t="shared" si="158"/>
        <v>819020</v>
      </c>
      <c r="N326" s="145">
        <f t="shared" si="158"/>
        <v>7998922.4</v>
      </c>
      <c r="O326" s="145">
        <f t="shared" si="158"/>
        <v>837110</v>
      </c>
      <c r="P326" s="43"/>
      <c r="Q326" s="43"/>
      <c r="R326" s="43"/>
      <c r="S326" s="43"/>
      <c r="T326" s="43"/>
      <c r="U326" s="43"/>
      <c r="V326" s="43"/>
      <c r="W326" s="43"/>
      <c r="X326" s="43"/>
      <c r="Y326" s="43"/>
    </row>
    <row r="327" spans="1:25" s="10" customFormat="1" ht="31.5">
      <c r="A327" s="121" t="s">
        <v>185</v>
      </c>
      <c r="B327" s="51" t="s">
        <v>74</v>
      </c>
      <c r="C327" s="51" t="s">
        <v>62</v>
      </c>
      <c r="D327" s="51" t="s">
        <v>181</v>
      </c>
      <c r="E327" s="51"/>
      <c r="F327" s="150">
        <f t="shared" si="158"/>
        <v>788360</v>
      </c>
      <c r="G327" s="150">
        <f t="shared" si="158"/>
        <v>788360</v>
      </c>
      <c r="H327" s="150">
        <f t="shared" si="158"/>
        <v>788360</v>
      </c>
      <c r="I327" s="150">
        <f t="shared" si="158"/>
        <v>788360</v>
      </c>
      <c r="J327" s="150">
        <f t="shared" si="158"/>
        <v>788360</v>
      </c>
      <c r="K327" s="150">
        <f t="shared" si="158"/>
        <v>788360</v>
      </c>
      <c r="L327" s="150">
        <f t="shared" si="158"/>
        <v>7980832.4</v>
      </c>
      <c r="M327" s="150">
        <f t="shared" si="158"/>
        <v>819020</v>
      </c>
      <c r="N327" s="150">
        <f t="shared" si="158"/>
        <v>7998922.4</v>
      </c>
      <c r="O327" s="150">
        <f t="shared" si="158"/>
        <v>837110</v>
      </c>
      <c r="P327" s="43"/>
      <c r="Q327" s="43"/>
      <c r="R327" s="43"/>
      <c r="S327" s="43"/>
      <c r="T327" s="43"/>
      <c r="U327" s="43"/>
      <c r="V327" s="43"/>
      <c r="W327" s="43"/>
      <c r="X327" s="43"/>
      <c r="Y327" s="43"/>
    </row>
    <row r="328" spans="1:25" s="10" customFormat="1" ht="31.5">
      <c r="A328" s="121" t="s">
        <v>184</v>
      </c>
      <c r="B328" s="51" t="s">
        <v>74</v>
      </c>
      <c r="C328" s="51" t="s">
        <v>62</v>
      </c>
      <c r="D328" s="51" t="s">
        <v>182</v>
      </c>
      <c r="E328" s="51"/>
      <c r="F328" s="146">
        <f aca="true" t="shared" si="159" ref="F328:O328">F329+F331+F333</f>
        <v>788360</v>
      </c>
      <c r="G328" s="146">
        <f t="shared" si="159"/>
        <v>788360</v>
      </c>
      <c r="H328" s="146">
        <f t="shared" si="159"/>
        <v>788360</v>
      </c>
      <c r="I328" s="146">
        <f t="shared" si="159"/>
        <v>788360</v>
      </c>
      <c r="J328" s="146">
        <f t="shared" si="159"/>
        <v>788360</v>
      </c>
      <c r="K328" s="146">
        <f t="shared" si="159"/>
        <v>788360</v>
      </c>
      <c r="L328" s="146">
        <f t="shared" si="159"/>
        <v>7980832.4</v>
      </c>
      <c r="M328" s="146">
        <f t="shared" si="159"/>
        <v>819020</v>
      </c>
      <c r="N328" s="146">
        <f t="shared" si="159"/>
        <v>7998922.4</v>
      </c>
      <c r="O328" s="146">
        <f t="shared" si="159"/>
        <v>837110</v>
      </c>
      <c r="P328" s="43"/>
      <c r="Q328" s="43"/>
      <c r="R328" s="43"/>
      <c r="S328" s="43"/>
      <c r="T328" s="43"/>
      <c r="U328" s="43"/>
      <c r="V328" s="43"/>
      <c r="W328" s="43"/>
      <c r="X328" s="43"/>
      <c r="Y328" s="43"/>
    </row>
    <row r="329" spans="1:25" s="10" customFormat="1" ht="63">
      <c r="A329" s="122" t="s">
        <v>222</v>
      </c>
      <c r="B329" s="51" t="s">
        <v>74</v>
      </c>
      <c r="C329" s="51" t="s">
        <v>62</v>
      </c>
      <c r="D329" s="51" t="s">
        <v>3</v>
      </c>
      <c r="E329" s="51"/>
      <c r="F329" s="146">
        <f aca="true" t="shared" si="160" ref="F329:O329">F330</f>
        <v>0</v>
      </c>
      <c r="G329" s="146">
        <f t="shared" si="160"/>
        <v>0</v>
      </c>
      <c r="H329" s="146">
        <f t="shared" si="160"/>
        <v>0</v>
      </c>
      <c r="I329" s="146">
        <f t="shared" si="160"/>
        <v>0</v>
      </c>
      <c r="J329" s="146">
        <f t="shared" si="160"/>
        <v>0</v>
      </c>
      <c r="K329" s="146">
        <f t="shared" si="160"/>
        <v>0</v>
      </c>
      <c r="L329" s="146">
        <f t="shared" si="160"/>
        <v>7161812.4</v>
      </c>
      <c r="M329" s="146">
        <f t="shared" si="160"/>
        <v>0</v>
      </c>
      <c r="N329" s="146">
        <f t="shared" si="160"/>
        <v>7161812.4</v>
      </c>
      <c r="O329" s="146">
        <f t="shared" si="160"/>
        <v>0</v>
      </c>
      <c r="P329" s="43"/>
      <c r="Q329" s="43"/>
      <c r="R329" s="43"/>
      <c r="S329" s="43"/>
      <c r="T329" s="43"/>
      <c r="U329" s="43"/>
      <c r="V329" s="43"/>
      <c r="W329" s="43"/>
      <c r="X329" s="43"/>
      <c r="Y329" s="43"/>
    </row>
    <row r="330" spans="1:25" s="10" customFormat="1" ht="31.5">
      <c r="A330" s="122" t="s">
        <v>224</v>
      </c>
      <c r="B330" s="51" t="s">
        <v>74</v>
      </c>
      <c r="C330" s="51" t="s">
        <v>62</v>
      </c>
      <c r="D330" s="51" t="s">
        <v>3</v>
      </c>
      <c r="E330" s="51" t="s">
        <v>105</v>
      </c>
      <c r="F330" s="146">
        <v>0</v>
      </c>
      <c r="G330" s="146">
        <v>0</v>
      </c>
      <c r="H330" s="146">
        <v>0</v>
      </c>
      <c r="I330" s="146">
        <v>0</v>
      </c>
      <c r="J330" s="146">
        <v>0</v>
      </c>
      <c r="K330" s="146">
        <v>0</v>
      </c>
      <c r="L330" s="146">
        <v>7161812.4</v>
      </c>
      <c r="M330" s="146">
        <v>0</v>
      </c>
      <c r="N330" s="146">
        <v>7161812.4</v>
      </c>
      <c r="O330" s="146">
        <v>0</v>
      </c>
      <c r="P330" s="43"/>
      <c r="Q330" s="43"/>
      <c r="R330" s="43"/>
      <c r="S330" s="43"/>
      <c r="T330" s="43"/>
      <c r="U330" s="43"/>
      <c r="V330" s="43"/>
      <c r="W330" s="43"/>
      <c r="X330" s="43"/>
      <c r="Y330" s="43"/>
    </row>
    <row r="331" spans="1:25" s="10" customFormat="1" ht="47.25">
      <c r="A331" s="122" t="s">
        <v>25</v>
      </c>
      <c r="B331" s="51" t="s">
        <v>74</v>
      </c>
      <c r="C331" s="51" t="s">
        <v>62</v>
      </c>
      <c r="D331" s="51" t="s">
        <v>24</v>
      </c>
      <c r="E331" s="51"/>
      <c r="F331" s="150">
        <f aca="true" t="shared" si="161" ref="F331:O331">F332</f>
        <v>14400</v>
      </c>
      <c r="G331" s="150">
        <f t="shared" si="161"/>
        <v>14400</v>
      </c>
      <c r="H331" s="150">
        <f t="shared" si="161"/>
        <v>14400</v>
      </c>
      <c r="I331" s="150">
        <f t="shared" si="161"/>
        <v>14400</v>
      </c>
      <c r="J331" s="150">
        <f t="shared" si="161"/>
        <v>14400</v>
      </c>
      <c r="K331" s="150">
        <f t="shared" si="161"/>
        <v>14400</v>
      </c>
      <c r="L331" s="150">
        <f t="shared" si="161"/>
        <v>14400</v>
      </c>
      <c r="M331" s="150">
        <f t="shared" si="161"/>
        <v>14400</v>
      </c>
      <c r="N331" s="150">
        <f t="shared" si="161"/>
        <v>0</v>
      </c>
      <c r="O331" s="150">
        <f t="shared" si="161"/>
        <v>0</v>
      </c>
      <c r="P331" s="43"/>
      <c r="Q331" s="43"/>
      <c r="R331" s="43"/>
      <c r="S331" s="43"/>
      <c r="T331" s="43"/>
      <c r="U331" s="43"/>
      <c r="V331" s="43"/>
      <c r="W331" s="43"/>
      <c r="X331" s="43"/>
      <c r="Y331" s="43"/>
    </row>
    <row r="332" spans="1:25" s="10" customFormat="1" ht="31.5">
      <c r="A332" s="122" t="s">
        <v>224</v>
      </c>
      <c r="B332" s="26" t="s">
        <v>74</v>
      </c>
      <c r="C332" s="23" t="s">
        <v>62</v>
      </c>
      <c r="D332" s="28" t="s">
        <v>24</v>
      </c>
      <c r="E332" s="26">
        <v>600</v>
      </c>
      <c r="F332" s="146">
        <v>14400</v>
      </c>
      <c r="G332" s="146">
        <v>14400</v>
      </c>
      <c r="H332" s="146">
        <v>14400</v>
      </c>
      <c r="I332" s="146">
        <v>14400</v>
      </c>
      <c r="J332" s="146">
        <v>14400</v>
      </c>
      <c r="K332" s="146">
        <v>14400</v>
      </c>
      <c r="L332" s="146">
        <v>14400</v>
      </c>
      <c r="M332" s="146">
        <v>14400</v>
      </c>
      <c r="N332" s="146">
        <v>0</v>
      </c>
      <c r="O332" s="146">
        <v>0</v>
      </c>
      <c r="P332" s="43"/>
      <c r="Q332" s="43"/>
      <c r="R332" s="43"/>
      <c r="S332" s="43"/>
      <c r="T332" s="43"/>
      <c r="U332" s="43"/>
      <c r="V332" s="43"/>
      <c r="W332" s="43"/>
      <c r="X332" s="43"/>
      <c r="Y332" s="43"/>
    </row>
    <row r="333" spans="1:25" s="10" customFormat="1" ht="63">
      <c r="A333" s="122" t="s">
        <v>293</v>
      </c>
      <c r="B333" s="26" t="s">
        <v>74</v>
      </c>
      <c r="C333" s="23" t="s">
        <v>62</v>
      </c>
      <c r="D333" s="28" t="s">
        <v>26</v>
      </c>
      <c r="E333" s="26"/>
      <c r="F333" s="146">
        <f aca="true" t="shared" si="162" ref="F333:O333">F334</f>
        <v>773960</v>
      </c>
      <c r="G333" s="146">
        <f t="shared" si="162"/>
        <v>773960</v>
      </c>
      <c r="H333" s="146">
        <f t="shared" si="162"/>
        <v>773960</v>
      </c>
      <c r="I333" s="146">
        <f t="shared" si="162"/>
        <v>773960</v>
      </c>
      <c r="J333" s="146">
        <f t="shared" si="162"/>
        <v>773960</v>
      </c>
      <c r="K333" s="146">
        <f t="shared" si="162"/>
        <v>773960</v>
      </c>
      <c r="L333" s="146">
        <f t="shared" si="162"/>
        <v>804620</v>
      </c>
      <c r="M333" s="146">
        <f t="shared" si="162"/>
        <v>804620</v>
      </c>
      <c r="N333" s="146">
        <f t="shared" si="162"/>
        <v>837110</v>
      </c>
      <c r="O333" s="146">
        <f t="shared" si="162"/>
        <v>837110</v>
      </c>
      <c r="P333" s="43"/>
      <c r="Q333" s="43"/>
      <c r="R333" s="43"/>
      <c r="S333" s="43"/>
      <c r="T333" s="43"/>
      <c r="U333" s="43"/>
      <c r="V333" s="43"/>
      <c r="W333" s="43"/>
      <c r="X333" s="43"/>
      <c r="Y333" s="43"/>
    </row>
    <row r="334" spans="1:25" s="10" customFormat="1" ht="31.5">
      <c r="A334" s="122" t="s">
        <v>224</v>
      </c>
      <c r="B334" s="23" t="s">
        <v>74</v>
      </c>
      <c r="C334" s="23" t="s">
        <v>62</v>
      </c>
      <c r="D334" s="28" t="s">
        <v>26</v>
      </c>
      <c r="E334" s="26">
        <v>600</v>
      </c>
      <c r="F334" s="146">
        <v>773960</v>
      </c>
      <c r="G334" s="146">
        <v>773960</v>
      </c>
      <c r="H334" s="146">
        <v>773960</v>
      </c>
      <c r="I334" s="146">
        <v>773960</v>
      </c>
      <c r="J334" s="146">
        <v>773960</v>
      </c>
      <c r="K334" s="146">
        <v>773960</v>
      </c>
      <c r="L334" s="146">
        <v>804620</v>
      </c>
      <c r="M334" s="146">
        <v>804620</v>
      </c>
      <c r="N334" s="146">
        <v>837110</v>
      </c>
      <c r="O334" s="146">
        <v>837110</v>
      </c>
      <c r="P334" s="43"/>
      <c r="Q334" s="43"/>
      <c r="R334" s="43"/>
      <c r="S334" s="43"/>
      <c r="T334" s="43"/>
      <c r="U334" s="43"/>
      <c r="V334" s="43"/>
      <c r="W334" s="43"/>
      <c r="X334" s="43"/>
      <c r="Y334" s="43"/>
    </row>
    <row r="335" spans="1:25" s="10" customFormat="1" ht="18.75">
      <c r="A335" s="121" t="s">
        <v>27</v>
      </c>
      <c r="B335" s="23" t="s">
        <v>74</v>
      </c>
      <c r="C335" s="23" t="s">
        <v>65</v>
      </c>
      <c r="D335" s="28"/>
      <c r="E335" s="26"/>
      <c r="F335" s="146">
        <f aca="true" t="shared" si="163" ref="F335:O336">F336</f>
        <v>0</v>
      </c>
      <c r="G335" s="146">
        <f t="shared" si="163"/>
        <v>0</v>
      </c>
      <c r="H335" s="146">
        <f t="shared" si="163"/>
        <v>0</v>
      </c>
      <c r="I335" s="146">
        <f t="shared" si="163"/>
        <v>0</v>
      </c>
      <c r="J335" s="146">
        <f t="shared" si="163"/>
        <v>0</v>
      </c>
      <c r="K335" s="146">
        <f t="shared" si="163"/>
        <v>0</v>
      </c>
      <c r="L335" s="146">
        <f t="shared" si="163"/>
        <v>200000</v>
      </c>
      <c r="M335" s="146">
        <f t="shared" si="163"/>
        <v>0</v>
      </c>
      <c r="N335" s="146">
        <f t="shared" si="163"/>
        <v>400000</v>
      </c>
      <c r="O335" s="146">
        <f t="shared" si="163"/>
        <v>0</v>
      </c>
      <c r="P335" s="43"/>
      <c r="Q335" s="43"/>
      <c r="R335" s="43"/>
      <c r="S335" s="43"/>
      <c r="T335" s="43"/>
      <c r="U335" s="43"/>
      <c r="V335" s="43"/>
      <c r="W335" s="43"/>
      <c r="X335" s="43"/>
      <c r="Y335" s="43"/>
    </row>
    <row r="336" spans="1:25" s="10" customFormat="1" ht="31.5">
      <c r="A336" s="121" t="s">
        <v>185</v>
      </c>
      <c r="B336" s="23" t="s">
        <v>74</v>
      </c>
      <c r="C336" s="23" t="s">
        <v>65</v>
      </c>
      <c r="D336" s="28" t="s">
        <v>181</v>
      </c>
      <c r="E336" s="26"/>
      <c r="F336" s="146">
        <f t="shared" si="163"/>
        <v>0</v>
      </c>
      <c r="G336" s="146">
        <f t="shared" si="163"/>
        <v>0</v>
      </c>
      <c r="H336" s="146">
        <f t="shared" si="163"/>
        <v>0</v>
      </c>
      <c r="I336" s="146">
        <f t="shared" si="163"/>
        <v>0</v>
      </c>
      <c r="J336" s="146">
        <f t="shared" si="163"/>
        <v>0</v>
      </c>
      <c r="K336" s="146">
        <f t="shared" si="163"/>
        <v>0</v>
      </c>
      <c r="L336" s="146">
        <f t="shared" si="163"/>
        <v>200000</v>
      </c>
      <c r="M336" s="146">
        <f t="shared" si="163"/>
        <v>0</v>
      </c>
      <c r="N336" s="146">
        <f t="shared" si="163"/>
        <v>400000</v>
      </c>
      <c r="O336" s="146">
        <f t="shared" si="163"/>
        <v>0</v>
      </c>
      <c r="P336" s="43"/>
      <c r="Q336" s="43"/>
      <c r="R336" s="43"/>
      <c r="S336" s="43"/>
      <c r="T336" s="43"/>
      <c r="U336" s="43"/>
      <c r="V336" s="43"/>
      <c r="W336" s="43"/>
      <c r="X336" s="43"/>
      <c r="Y336" s="43"/>
    </row>
    <row r="337" spans="1:25" s="10" customFormat="1" ht="31.5">
      <c r="A337" s="121" t="s">
        <v>184</v>
      </c>
      <c r="B337" s="23" t="s">
        <v>74</v>
      </c>
      <c r="C337" s="23" t="s">
        <v>65</v>
      </c>
      <c r="D337" s="28" t="s">
        <v>182</v>
      </c>
      <c r="E337" s="26"/>
      <c r="F337" s="146">
        <f aca="true" t="shared" si="164" ref="F337:O337">F338+F340</f>
        <v>0</v>
      </c>
      <c r="G337" s="146">
        <f t="shared" si="164"/>
        <v>0</v>
      </c>
      <c r="H337" s="146">
        <f t="shared" si="164"/>
        <v>0</v>
      </c>
      <c r="I337" s="146">
        <f t="shared" si="164"/>
        <v>0</v>
      </c>
      <c r="J337" s="146">
        <f t="shared" si="164"/>
        <v>0</v>
      </c>
      <c r="K337" s="146">
        <f t="shared" si="164"/>
        <v>0</v>
      </c>
      <c r="L337" s="146">
        <f t="shared" si="164"/>
        <v>200000</v>
      </c>
      <c r="M337" s="146">
        <f t="shared" si="164"/>
        <v>0</v>
      </c>
      <c r="N337" s="146">
        <f t="shared" si="164"/>
        <v>400000</v>
      </c>
      <c r="O337" s="146">
        <f t="shared" si="164"/>
        <v>0</v>
      </c>
      <c r="P337" s="43"/>
      <c r="Q337" s="43"/>
      <c r="R337" s="43"/>
      <c r="S337" s="43"/>
      <c r="T337" s="43"/>
      <c r="U337" s="43"/>
      <c r="V337" s="43"/>
      <c r="W337" s="43"/>
      <c r="X337" s="43"/>
      <c r="Y337" s="43"/>
    </row>
    <row r="338" spans="1:25" s="10" customFormat="1" ht="31.5">
      <c r="A338" s="122" t="s">
        <v>187</v>
      </c>
      <c r="B338" s="23" t="s">
        <v>74</v>
      </c>
      <c r="C338" s="23" t="s">
        <v>65</v>
      </c>
      <c r="D338" s="51" t="s">
        <v>186</v>
      </c>
      <c r="E338" s="28"/>
      <c r="F338" s="147">
        <f aca="true" t="shared" si="165" ref="F338:O338">F339</f>
        <v>0</v>
      </c>
      <c r="G338" s="147">
        <f t="shared" si="165"/>
        <v>0</v>
      </c>
      <c r="H338" s="147">
        <f t="shared" si="165"/>
        <v>0</v>
      </c>
      <c r="I338" s="147">
        <f t="shared" si="165"/>
        <v>0</v>
      </c>
      <c r="J338" s="147">
        <f t="shared" si="165"/>
        <v>0</v>
      </c>
      <c r="K338" s="147">
        <f t="shared" si="165"/>
        <v>0</v>
      </c>
      <c r="L338" s="147">
        <f t="shared" si="165"/>
        <v>200000</v>
      </c>
      <c r="M338" s="147">
        <f t="shared" si="165"/>
        <v>0</v>
      </c>
      <c r="N338" s="147">
        <f t="shared" si="165"/>
        <v>200000</v>
      </c>
      <c r="O338" s="147">
        <f t="shared" si="165"/>
        <v>0</v>
      </c>
      <c r="P338" s="43"/>
      <c r="Q338" s="43"/>
      <c r="R338" s="43"/>
      <c r="S338" s="43"/>
      <c r="T338" s="43"/>
      <c r="U338" s="43"/>
      <c r="V338" s="43"/>
      <c r="W338" s="43"/>
      <c r="X338" s="43"/>
      <c r="Y338" s="43"/>
    </row>
    <row r="339" spans="1:25" s="10" customFormat="1" ht="31.5">
      <c r="A339" s="122" t="s">
        <v>224</v>
      </c>
      <c r="B339" s="23" t="s">
        <v>74</v>
      </c>
      <c r="C339" s="23" t="s">
        <v>65</v>
      </c>
      <c r="D339" s="51" t="s">
        <v>186</v>
      </c>
      <c r="E339" s="28" t="s">
        <v>105</v>
      </c>
      <c r="F339" s="147">
        <v>0</v>
      </c>
      <c r="G339" s="147">
        <v>0</v>
      </c>
      <c r="H339" s="147">
        <v>0</v>
      </c>
      <c r="I339" s="147">
        <v>0</v>
      </c>
      <c r="J339" s="147">
        <v>0</v>
      </c>
      <c r="K339" s="147">
        <v>0</v>
      </c>
      <c r="L339" s="147">
        <v>200000</v>
      </c>
      <c r="M339" s="147">
        <v>0</v>
      </c>
      <c r="N339" s="147">
        <v>200000</v>
      </c>
      <c r="O339" s="147">
        <v>0</v>
      </c>
      <c r="P339" s="43"/>
      <c r="Q339" s="43"/>
      <c r="R339" s="43"/>
      <c r="S339" s="43"/>
      <c r="T339" s="43"/>
      <c r="U339" s="43"/>
      <c r="V339" s="43"/>
      <c r="W339" s="43"/>
      <c r="X339" s="43"/>
      <c r="Y339" s="43"/>
    </row>
    <row r="340" spans="1:25" s="10" customFormat="1" ht="47.25">
      <c r="A340" s="122" t="s">
        <v>259</v>
      </c>
      <c r="B340" s="23" t="s">
        <v>74</v>
      </c>
      <c r="C340" s="23" t="s">
        <v>65</v>
      </c>
      <c r="D340" s="51" t="s">
        <v>22</v>
      </c>
      <c r="E340" s="28"/>
      <c r="F340" s="147">
        <f aca="true" t="shared" si="166" ref="F340:O340">F341</f>
        <v>0</v>
      </c>
      <c r="G340" s="147">
        <f t="shared" si="166"/>
        <v>0</v>
      </c>
      <c r="H340" s="147">
        <f t="shared" si="166"/>
        <v>0</v>
      </c>
      <c r="I340" s="147">
        <f t="shared" si="166"/>
        <v>0</v>
      </c>
      <c r="J340" s="147">
        <f t="shared" si="166"/>
        <v>0</v>
      </c>
      <c r="K340" s="147">
        <f t="shared" si="166"/>
        <v>0</v>
      </c>
      <c r="L340" s="147">
        <f t="shared" si="166"/>
        <v>0</v>
      </c>
      <c r="M340" s="147">
        <f t="shared" si="166"/>
        <v>0</v>
      </c>
      <c r="N340" s="147">
        <f t="shared" si="166"/>
        <v>200000</v>
      </c>
      <c r="O340" s="147">
        <f t="shared" si="166"/>
        <v>0</v>
      </c>
      <c r="P340" s="43"/>
      <c r="Q340" s="43"/>
      <c r="R340" s="43"/>
      <c r="S340" s="43"/>
      <c r="T340" s="43"/>
      <c r="U340" s="43"/>
      <c r="V340" s="43"/>
      <c r="W340" s="43"/>
      <c r="X340" s="43"/>
      <c r="Y340" s="43"/>
    </row>
    <row r="341" spans="1:25" s="10" customFormat="1" ht="31.5">
      <c r="A341" s="122" t="s">
        <v>224</v>
      </c>
      <c r="B341" s="23" t="s">
        <v>74</v>
      </c>
      <c r="C341" s="23" t="s">
        <v>65</v>
      </c>
      <c r="D341" s="51" t="s">
        <v>22</v>
      </c>
      <c r="E341" s="28" t="s">
        <v>105</v>
      </c>
      <c r="F341" s="147">
        <v>0</v>
      </c>
      <c r="G341" s="147">
        <v>0</v>
      </c>
      <c r="H341" s="147">
        <v>0</v>
      </c>
      <c r="I341" s="147">
        <v>0</v>
      </c>
      <c r="J341" s="147">
        <v>0</v>
      </c>
      <c r="K341" s="147">
        <v>0</v>
      </c>
      <c r="L341" s="147">
        <v>0</v>
      </c>
      <c r="M341" s="147">
        <v>0</v>
      </c>
      <c r="N341" s="147">
        <v>200000</v>
      </c>
      <c r="O341" s="147">
        <v>0</v>
      </c>
      <c r="P341" s="43"/>
      <c r="Q341" s="43"/>
      <c r="R341" s="43"/>
      <c r="S341" s="43"/>
      <c r="T341" s="43"/>
      <c r="U341" s="43"/>
      <c r="V341" s="43"/>
      <c r="W341" s="43"/>
      <c r="X341" s="43"/>
      <c r="Y341" s="43"/>
    </row>
    <row r="342" spans="1:25" s="10" customFormat="1" ht="18.75">
      <c r="A342" s="116" t="s">
        <v>117</v>
      </c>
      <c r="B342" s="129" t="s">
        <v>72</v>
      </c>
      <c r="C342" s="127"/>
      <c r="D342" s="128"/>
      <c r="E342" s="106"/>
      <c r="F342" s="151">
        <f aca="true" t="shared" si="167" ref="F342:O346">F343</f>
        <v>0</v>
      </c>
      <c r="G342" s="151">
        <f t="shared" si="167"/>
        <v>0</v>
      </c>
      <c r="H342" s="151">
        <f t="shared" si="167"/>
        <v>0</v>
      </c>
      <c r="I342" s="151">
        <f t="shared" si="167"/>
        <v>0</v>
      </c>
      <c r="J342" s="151">
        <f t="shared" si="167"/>
        <v>0</v>
      </c>
      <c r="K342" s="151">
        <f t="shared" si="167"/>
        <v>0</v>
      </c>
      <c r="L342" s="151">
        <f t="shared" si="167"/>
        <v>26000</v>
      </c>
      <c r="M342" s="151">
        <f t="shared" si="167"/>
        <v>0</v>
      </c>
      <c r="N342" s="151">
        <f t="shared" si="167"/>
        <v>26000</v>
      </c>
      <c r="O342" s="151">
        <f t="shared" si="167"/>
        <v>0</v>
      </c>
      <c r="P342" s="43"/>
      <c r="Q342" s="43"/>
      <c r="R342" s="43"/>
      <c r="S342" s="43"/>
      <c r="T342" s="43"/>
      <c r="U342" s="43"/>
      <c r="V342" s="43"/>
      <c r="W342" s="43"/>
      <c r="X342" s="43"/>
      <c r="Y342" s="43"/>
    </row>
    <row r="343" spans="1:25" s="10" customFormat="1" ht="18.75">
      <c r="A343" s="120" t="s">
        <v>115</v>
      </c>
      <c r="B343" s="28" t="s">
        <v>72</v>
      </c>
      <c r="C343" s="28" t="s">
        <v>72</v>
      </c>
      <c r="D343" s="126"/>
      <c r="E343" s="51"/>
      <c r="F343" s="150">
        <f t="shared" si="167"/>
        <v>0</v>
      </c>
      <c r="G343" s="150">
        <f t="shared" si="167"/>
        <v>0</v>
      </c>
      <c r="H343" s="150">
        <f t="shared" si="167"/>
        <v>0</v>
      </c>
      <c r="I343" s="150">
        <f t="shared" si="167"/>
        <v>0</v>
      </c>
      <c r="J343" s="150">
        <f t="shared" si="167"/>
        <v>0</v>
      </c>
      <c r="K343" s="150">
        <f t="shared" si="167"/>
        <v>0</v>
      </c>
      <c r="L343" s="150">
        <f t="shared" si="167"/>
        <v>26000</v>
      </c>
      <c r="M343" s="150">
        <f t="shared" si="167"/>
        <v>0</v>
      </c>
      <c r="N343" s="150">
        <f t="shared" si="167"/>
        <v>26000</v>
      </c>
      <c r="O343" s="150">
        <f t="shared" si="167"/>
        <v>0</v>
      </c>
      <c r="P343" s="43"/>
      <c r="Q343" s="43"/>
      <c r="R343" s="43"/>
      <c r="S343" s="43"/>
      <c r="T343" s="43"/>
      <c r="U343" s="43"/>
      <c r="V343" s="43"/>
      <c r="W343" s="43"/>
      <c r="X343" s="43"/>
      <c r="Y343" s="43"/>
    </row>
    <row r="344" spans="1:25" s="10" customFormat="1" ht="18.75">
      <c r="A344" s="124" t="s">
        <v>174</v>
      </c>
      <c r="B344" s="28" t="s">
        <v>72</v>
      </c>
      <c r="C344" s="28" t="s">
        <v>72</v>
      </c>
      <c r="D344" s="28" t="s">
        <v>172</v>
      </c>
      <c r="E344" s="51"/>
      <c r="F344" s="150">
        <f t="shared" si="167"/>
        <v>0</v>
      </c>
      <c r="G344" s="150">
        <f t="shared" si="167"/>
        <v>0</v>
      </c>
      <c r="H344" s="150">
        <f t="shared" si="167"/>
        <v>0</v>
      </c>
      <c r="I344" s="150">
        <f t="shared" si="167"/>
        <v>0</v>
      </c>
      <c r="J344" s="150">
        <f t="shared" si="167"/>
        <v>0</v>
      </c>
      <c r="K344" s="150">
        <f t="shared" si="167"/>
        <v>0</v>
      </c>
      <c r="L344" s="150">
        <f t="shared" si="167"/>
        <v>26000</v>
      </c>
      <c r="M344" s="150">
        <f t="shared" si="167"/>
        <v>0</v>
      </c>
      <c r="N344" s="150">
        <f t="shared" si="167"/>
        <v>26000</v>
      </c>
      <c r="O344" s="150">
        <f t="shared" si="167"/>
        <v>0</v>
      </c>
      <c r="P344" s="43"/>
      <c r="Q344" s="43"/>
      <c r="R344" s="43"/>
      <c r="S344" s="43"/>
      <c r="T344" s="43"/>
      <c r="U344" s="43"/>
      <c r="V344" s="43"/>
      <c r="W344" s="43"/>
      <c r="X344" s="43"/>
      <c r="Y344" s="43"/>
    </row>
    <row r="345" spans="1:25" s="10" customFormat="1" ht="31.5">
      <c r="A345" s="121" t="s">
        <v>173</v>
      </c>
      <c r="B345" s="28" t="s">
        <v>72</v>
      </c>
      <c r="C345" s="28" t="s">
        <v>72</v>
      </c>
      <c r="D345" s="51" t="s">
        <v>171</v>
      </c>
      <c r="E345" s="51"/>
      <c r="F345" s="150">
        <f t="shared" si="167"/>
        <v>0</v>
      </c>
      <c r="G345" s="150">
        <f t="shared" si="167"/>
        <v>0</v>
      </c>
      <c r="H345" s="150">
        <f t="shared" si="167"/>
        <v>0</v>
      </c>
      <c r="I345" s="150">
        <f t="shared" si="167"/>
        <v>0</v>
      </c>
      <c r="J345" s="150">
        <f t="shared" si="167"/>
        <v>0</v>
      </c>
      <c r="K345" s="150">
        <f t="shared" si="167"/>
        <v>0</v>
      </c>
      <c r="L345" s="150">
        <f t="shared" si="167"/>
        <v>26000</v>
      </c>
      <c r="M345" s="150">
        <f t="shared" si="167"/>
        <v>0</v>
      </c>
      <c r="N345" s="150">
        <f t="shared" si="167"/>
        <v>26000</v>
      </c>
      <c r="O345" s="150">
        <f t="shared" si="167"/>
        <v>0</v>
      </c>
      <c r="P345" s="43"/>
      <c r="Q345" s="43"/>
      <c r="R345" s="43"/>
      <c r="S345" s="43"/>
      <c r="T345" s="43"/>
      <c r="U345" s="43"/>
      <c r="V345" s="43"/>
      <c r="W345" s="43"/>
      <c r="X345" s="43"/>
      <c r="Y345" s="43"/>
    </row>
    <row r="346" spans="1:25" s="10" customFormat="1" ht="31.5">
      <c r="A346" s="122" t="s">
        <v>168</v>
      </c>
      <c r="B346" s="28" t="s">
        <v>72</v>
      </c>
      <c r="C346" s="28" t="s">
        <v>72</v>
      </c>
      <c r="D346" s="51" t="s">
        <v>163</v>
      </c>
      <c r="E346" s="28"/>
      <c r="F346" s="150">
        <f t="shared" si="167"/>
        <v>0</v>
      </c>
      <c r="G346" s="150">
        <f t="shared" si="167"/>
        <v>0</v>
      </c>
      <c r="H346" s="150">
        <f t="shared" si="167"/>
        <v>0</v>
      </c>
      <c r="I346" s="150">
        <f t="shared" si="167"/>
        <v>0</v>
      </c>
      <c r="J346" s="150">
        <f t="shared" si="167"/>
        <v>0</v>
      </c>
      <c r="K346" s="150">
        <f t="shared" si="167"/>
        <v>0</v>
      </c>
      <c r="L346" s="150">
        <f t="shared" si="167"/>
        <v>26000</v>
      </c>
      <c r="M346" s="150">
        <f t="shared" si="167"/>
        <v>0</v>
      </c>
      <c r="N346" s="150">
        <f t="shared" si="167"/>
        <v>26000</v>
      </c>
      <c r="O346" s="150">
        <f t="shared" si="167"/>
        <v>0</v>
      </c>
      <c r="P346" s="43"/>
      <c r="Q346" s="43"/>
      <c r="R346" s="43"/>
      <c r="S346" s="43"/>
      <c r="T346" s="43"/>
      <c r="U346" s="43"/>
      <c r="V346" s="43"/>
      <c r="W346" s="43"/>
      <c r="X346" s="43"/>
      <c r="Y346" s="43"/>
    </row>
    <row r="347" spans="1:25" s="10" customFormat="1" ht="31.5">
      <c r="A347" s="122" t="s">
        <v>139</v>
      </c>
      <c r="B347" s="28" t="s">
        <v>72</v>
      </c>
      <c r="C347" s="28" t="s">
        <v>72</v>
      </c>
      <c r="D347" s="51" t="s">
        <v>163</v>
      </c>
      <c r="E347" s="28" t="s">
        <v>104</v>
      </c>
      <c r="F347" s="146">
        <v>0</v>
      </c>
      <c r="G347" s="146">
        <v>0</v>
      </c>
      <c r="H347" s="146">
        <v>0</v>
      </c>
      <c r="I347" s="146">
        <v>0</v>
      </c>
      <c r="J347" s="146">
        <v>0</v>
      </c>
      <c r="K347" s="146">
        <v>0</v>
      </c>
      <c r="L347" s="146">
        <v>26000</v>
      </c>
      <c r="M347" s="146">
        <v>0</v>
      </c>
      <c r="N347" s="146">
        <v>26000</v>
      </c>
      <c r="O347" s="146">
        <v>0</v>
      </c>
      <c r="P347" s="43"/>
      <c r="Q347" s="43"/>
      <c r="R347" s="43"/>
      <c r="S347" s="43"/>
      <c r="T347" s="43"/>
      <c r="U347" s="43"/>
      <c r="V347" s="43"/>
      <c r="W347" s="43"/>
      <c r="X347" s="43"/>
      <c r="Y347" s="43"/>
    </row>
    <row r="348" spans="1:25" s="10" customFormat="1" ht="18.75">
      <c r="A348" s="139" t="s">
        <v>118</v>
      </c>
      <c r="B348" s="118" t="s">
        <v>73</v>
      </c>
      <c r="C348" s="118"/>
      <c r="D348" s="128"/>
      <c r="E348" s="106"/>
      <c r="F348" s="145" t="e">
        <f aca="true" t="shared" si="168" ref="F348:O348">F349+F354+F366+F391</f>
        <v>#REF!</v>
      </c>
      <c r="G348" s="145" t="e">
        <f t="shared" si="168"/>
        <v>#REF!</v>
      </c>
      <c r="H348" s="145" t="e">
        <f t="shared" si="168"/>
        <v>#REF!</v>
      </c>
      <c r="I348" s="145" t="e">
        <f t="shared" si="168"/>
        <v>#REF!</v>
      </c>
      <c r="J348" s="145" t="e">
        <f t="shared" si="168"/>
        <v>#REF!</v>
      </c>
      <c r="K348" s="145" t="e">
        <f t="shared" si="168"/>
        <v>#REF!</v>
      </c>
      <c r="L348" s="145">
        <f>L349+L354+L366+L391</f>
        <v>24275400</v>
      </c>
      <c r="M348" s="145">
        <f t="shared" si="168"/>
        <v>24092800</v>
      </c>
      <c r="N348" s="145">
        <f t="shared" si="168"/>
        <v>26091300</v>
      </c>
      <c r="O348" s="145">
        <f t="shared" si="168"/>
        <v>25908700</v>
      </c>
      <c r="P348" s="43"/>
      <c r="Q348" s="43"/>
      <c r="R348" s="43"/>
      <c r="S348" s="43"/>
      <c r="T348" s="43"/>
      <c r="U348" s="43"/>
      <c r="V348" s="43"/>
      <c r="W348" s="43"/>
      <c r="X348" s="43"/>
      <c r="Y348" s="43"/>
    </row>
    <row r="349" spans="1:25" s="10" customFormat="1" ht="18.75">
      <c r="A349" s="123" t="s">
        <v>91</v>
      </c>
      <c r="B349" s="23" t="s">
        <v>73</v>
      </c>
      <c r="C349" s="23" t="s">
        <v>62</v>
      </c>
      <c r="D349" s="28"/>
      <c r="E349" s="26"/>
      <c r="F349" s="146">
        <f aca="true" t="shared" si="169" ref="F349:O352">F350</f>
        <v>0</v>
      </c>
      <c r="G349" s="146">
        <f t="shared" si="169"/>
        <v>0</v>
      </c>
      <c r="H349" s="146">
        <f t="shared" si="169"/>
        <v>0</v>
      </c>
      <c r="I349" s="146">
        <f t="shared" si="169"/>
        <v>0</v>
      </c>
      <c r="J349" s="146">
        <f t="shared" si="169"/>
        <v>0</v>
      </c>
      <c r="K349" s="146">
        <f t="shared" si="169"/>
        <v>0</v>
      </c>
      <c r="L349" s="146">
        <f t="shared" si="169"/>
        <v>182600</v>
      </c>
      <c r="M349" s="146">
        <f t="shared" si="169"/>
        <v>0</v>
      </c>
      <c r="N349" s="146">
        <f t="shared" si="169"/>
        <v>182600</v>
      </c>
      <c r="O349" s="146">
        <f t="shared" si="169"/>
        <v>0</v>
      </c>
      <c r="P349" s="43"/>
      <c r="Q349" s="43"/>
      <c r="R349" s="43"/>
      <c r="S349" s="43"/>
      <c r="T349" s="43"/>
      <c r="U349" s="43"/>
      <c r="V349" s="43"/>
      <c r="W349" s="43"/>
      <c r="X349" s="43"/>
      <c r="Y349" s="43"/>
    </row>
    <row r="350" spans="1:25" s="10" customFormat="1" ht="18.75">
      <c r="A350" s="124" t="s">
        <v>174</v>
      </c>
      <c r="B350" s="23" t="s">
        <v>73</v>
      </c>
      <c r="C350" s="23" t="s">
        <v>62</v>
      </c>
      <c r="D350" s="28" t="s">
        <v>172</v>
      </c>
      <c r="E350" s="26"/>
      <c r="F350" s="146">
        <f t="shared" si="169"/>
        <v>0</v>
      </c>
      <c r="G350" s="146">
        <f t="shared" si="169"/>
        <v>0</v>
      </c>
      <c r="H350" s="146">
        <f t="shared" si="169"/>
        <v>0</v>
      </c>
      <c r="I350" s="146">
        <f t="shared" si="169"/>
        <v>0</v>
      </c>
      <c r="J350" s="146">
        <f t="shared" si="169"/>
        <v>0</v>
      </c>
      <c r="K350" s="146">
        <f t="shared" si="169"/>
        <v>0</v>
      </c>
      <c r="L350" s="146">
        <f t="shared" si="169"/>
        <v>182600</v>
      </c>
      <c r="M350" s="146">
        <f t="shared" si="169"/>
        <v>0</v>
      </c>
      <c r="N350" s="146">
        <f t="shared" si="169"/>
        <v>182600</v>
      </c>
      <c r="O350" s="146">
        <f t="shared" si="169"/>
        <v>0</v>
      </c>
      <c r="P350" s="43"/>
      <c r="Q350" s="43"/>
      <c r="R350" s="43"/>
      <c r="S350" s="43"/>
      <c r="T350" s="43"/>
      <c r="U350" s="43"/>
      <c r="V350" s="43"/>
      <c r="W350" s="43"/>
      <c r="X350" s="43"/>
      <c r="Y350" s="43"/>
    </row>
    <row r="351" spans="1:25" s="10" customFormat="1" ht="31.5">
      <c r="A351" s="121" t="s">
        <v>173</v>
      </c>
      <c r="B351" s="23" t="s">
        <v>73</v>
      </c>
      <c r="C351" s="23" t="s">
        <v>62</v>
      </c>
      <c r="D351" s="28" t="s">
        <v>171</v>
      </c>
      <c r="E351" s="26"/>
      <c r="F351" s="146">
        <f t="shared" si="169"/>
        <v>0</v>
      </c>
      <c r="G351" s="146">
        <f t="shared" si="169"/>
        <v>0</v>
      </c>
      <c r="H351" s="146">
        <f t="shared" si="169"/>
        <v>0</v>
      </c>
      <c r="I351" s="146">
        <f t="shared" si="169"/>
        <v>0</v>
      </c>
      <c r="J351" s="146">
        <f t="shared" si="169"/>
        <v>0</v>
      </c>
      <c r="K351" s="146">
        <f t="shared" si="169"/>
        <v>0</v>
      </c>
      <c r="L351" s="146">
        <f t="shared" si="169"/>
        <v>182600</v>
      </c>
      <c r="M351" s="146">
        <f t="shared" si="169"/>
        <v>0</v>
      </c>
      <c r="N351" s="146">
        <f t="shared" si="169"/>
        <v>182600</v>
      </c>
      <c r="O351" s="146">
        <f t="shared" si="169"/>
        <v>0</v>
      </c>
      <c r="P351" s="43"/>
      <c r="Q351" s="43"/>
      <c r="R351" s="43"/>
      <c r="S351" s="43"/>
      <c r="T351" s="43"/>
      <c r="U351" s="43"/>
      <c r="V351" s="43"/>
      <c r="W351" s="43"/>
      <c r="X351" s="43"/>
      <c r="Y351" s="43"/>
    </row>
    <row r="352" spans="1:25" s="10" customFormat="1" ht="18.75">
      <c r="A352" s="122" t="s">
        <v>94</v>
      </c>
      <c r="B352" s="23" t="s">
        <v>73</v>
      </c>
      <c r="C352" s="23" t="s">
        <v>62</v>
      </c>
      <c r="D352" s="28" t="s">
        <v>29</v>
      </c>
      <c r="E352" s="26"/>
      <c r="F352" s="146">
        <f t="shared" si="169"/>
        <v>0</v>
      </c>
      <c r="G352" s="146">
        <f t="shared" si="169"/>
        <v>0</v>
      </c>
      <c r="H352" s="146">
        <f t="shared" si="169"/>
        <v>0</v>
      </c>
      <c r="I352" s="146">
        <f t="shared" si="169"/>
        <v>0</v>
      </c>
      <c r="J352" s="146">
        <f t="shared" si="169"/>
        <v>0</v>
      </c>
      <c r="K352" s="146">
        <f t="shared" si="169"/>
        <v>0</v>
      </c>
      <c r="L352" s="146">
        <f t="shared" si="169"/>
        <v>182600</v>
      </c>
      <c r="M352" s="146">
        <f t="shared" si="169"/>
        <v>0</v>
      </c>
      <c r="N352" s="146">
        <f t="shared" si="169"/>
        <v>182600</v>
      </c>
      <c r="O352" s="146">
        <f t="shared" si="169"/>
        <v>0</v>
      </c>
      <c r="P352" s="43"/>
      <c r="Q352" s="43"/>
      <c r="R352" s="43"/>
      <c r="S352" s="43"/>
      <c r="T352" s="43"/>
      <c r="U352" s="43"/>
      <c r="V352" s="43"/>
      <c r="W352" s="43"/>
      <c r="X352" s="43"/>
      <c r="Y352" s="43"/>
    </row>
    <row r="353" spans="1:25" s="10" customFormat="1" ht="18.75">
      <c r="A353" s="122" t="s">
        <v>103</v>
      </c>
      <c r="B353" s="23" t="s">
        <v>73</v>
      </c>
      <c r="C353" s="23" t="s">
        <v>62</v>
      </c>
      <c r="D353" s="28" t="s">
        <v>29</v>
      </c>
      <c r="E353" s="26">
        <v>300</v>
      </c>
      <c r="F353" s="150">
        <v>0</v>
      </c>
      <c r="G353" s="150">
        <v>0</v>
      </c>
      <c r="H353" s="150">
        <v>0</v>
      </c>
      <c r="I353" s="150">
        <v>0</v>
      </c>
      <c r="J353" s="150">
        <v>0</v>
      </c>
      <c r="K353" s="150">
        <v>0</v>
      </c>
      <c r="L353" s="150">
        <v>182600</v>
      </c>
      <c r="M353" s="150">
        <v>0</v>
      </c>
      <c r="N353" s="150">
        <v>182600</v>
      </c>
      <c r="O353" s="150">
        <v>0</v>
      </c>
      <c r="P353" s="43"/>
      <c r="Q353" s="43"/>
      <c r="R353" s="43"/>
      <c r="S353" s="43"/>
      <c r="T353" s="43"/>
      <c r="U353" s="43"/>
      <c r="V353" s="43"/>
      <c r="W353" s="43"/>
      <c r="X353" s="43"/>
      <c r="Y353" s="43"/>
    </row>
    <row r="354" spans="1:25" s="10" customFormat="1" ht="18.75">
      <c r="A354" s="131" t="s">
        <v>119</v>
      </c>
      <c r="B354" s="23" t="s">
        <v>73</v>
      </c>
      <c r="C354" s="23" t="s">
        <v>64</v>
      </c>
      <c r="D354" s="28"/>
      <c r="E354" s="26"/>
      <c r="F354" s="146">
        <f aca="true" t="shared" si="170" ref="F354:O354">F355</f>
        <v>13380700</v>
      </c>
      <c r="G354" s="146">
        <f t="shared" si="170"/>
        <v>13380700</v>
      </c>
      <c r="H354" s="146">
        <f t="shared" si="170"/>
        <v>13380700</v>
      </c>
      <c r="I354" s="146">
        <f t="shared" si="170"/>
        <v>13380700</v>
      </c>
      <c r="J354" s="146">
        <f t="shared" si="170"/>
        <v>13380700</v>
      </c>
      <c r="K354" s="146">
        <f t="shared" si="170"/>
        <v>13380700</v>
      </c>
      <c r="L354" s="146">
        <f t="shared" si="170"/>
        <v>14812300</v>
      </c>
      <c r="M354" s="146">
        <f t="shared" si="170"/>
        <v>14812300</v>
      </c>
      <c r="N354" s="146">
        <f t="shared" si="170"/>
        <v>16020200</v>
      </c>
      <c r="O354" s="146">
        <f t="shared" si="170"/>
        <v>16020200</v>
      </c>
      <c r="P354" s="43"/>
      <c r="Q354" s="43"/>
      <c r="R354" s="43"/>
      <c r="S354" s="43"/>
      <c r="T354" s="43"/>
      <c r="U354" s="43"/>
      <c r="V354" s="43"/>
      <c r="W354" s="43"/>
      <c r="X354" s="43"/>
      <c r="Y354" s="43"/>
    </row>
    <row r="355" spans="1:25" s="10" customFormat="1" ht="18.75">
      <c r="A355" s="124" t="s">
        <v>174</v>
      </c>
      <c r="B355" s="23" t="s">
        <v>73</v>
      </c>
      <c r="C355" s="23" t="s">
        <v>64</v>
      </c>
      <c r="D355" s="28" t="s">
        <v>172</v>
      </c>
      <c r="E355" s="26"/>
      <c r="F355" s="146">
        <f aca="true" t="shared" si="171" ref="F355:O355">F356+F361</f>
        <v>13380700</v>
      </c>
      <c r="G355" s="146">
        <f t="shared" si="171"/>
        <v>13380700</v>
      </c>
      <c r="H355" s="146">
        <f t="shared" si="171"/>
        <v>13380700</v>
      </c>
      <c r="I355" s="146">
        <f t="shared" si="171"/>
        <v>13380700</v>
      </c>
      <c r="J355" s="146">
        <f t="shared" si="171"/>
        <v>13380700</v>
      </c>
      <c r="K355" s="146">
        <f t="shared" si="171"/>
        <v>13380700</v>
      </c>
      <c r="L355" s="146">
        <f t="shared" si="171"/>
        <v>14812300</v>
      </c>
      <c r="M355" s="146">
        <f t="shared" si="171"/>
        <v>14812300</v>
      </c>
      <c r="N355" s="146">
        <f t="shared" si="171"/>
        <v>16020200</v>
      </c>
      <c r="O355" s="146">
        <f t="shared" si="171"/>
        <v>16020200</v>
      </c>
      <c r="P355" s="43"/>
      <c r="Q355" s="43"/>
      <c r="R355" s="43"/>
      <c r="S355" s="43"/>
      <c r="T355" s="43"/>
      <c r="U355" s="43"/>
      <c r="V355" s="43"/>
      <c r="W355" s="43"/>
      <c r="X355" s="43"/>
      <c r="Y355" s="43"/>
    </row>
    <row r="356" spans="1:25" s="10" customFormat="1" ht="31.5">
      <c r="A356" s="121" t="s">
        <v>173</v>
      </c>
      <c r="B356" s="23" t="s">
        <v>73</v>
      </c>
      <c r="C356" s="23" t="s">
        <v>64</v>
      </c>
      <c r="D356" s="28" t="s">
        <v>171</v>
      </c>
      <c r="E356" s="26"/>
      <c r="F356" s="146">
        <f aca="true" t="shared" si="172" ref="F356:O356">F357+F359</f>
        <v>13138400</v>
      </c>
      <c r="G356" s="146">
        <f t="shared" si="172"/>
        <v>13138400</v>
      </c>
      <c r="H356" s="146">
        <f t="shared" si="172"/>
        <v>13138400</v>
      </c>
      <c r="I356" s="146">
        <f t="shared" si="172"/>
        <v>13138400</v>
      </c>
      <c r="J356" s="146">
        <f t="shared" si="172"/>
        <v>13138400</v>
      </c>
      <c r="K356" s="146">
        <f t="shared" si="172"/>
        <v>13138400</v>
      </c>
      <c r="L356" s="146">
        <f t="shared" si="172"/>
        <v>14511900</v>
      </c>
      <c r="M356" s="146">
        <f t="shared" si="172"/>
        <v>14511900</v>
      </c>
      <c r="N356" s="146">
        <f t="shared" si="172"/>
        <v>15695500</v>
      </c>
      <c r="O356" s="146">
        <f t="shared" si="172"/>
        <v>15695500</v>
      </c>
      <c r="P356" s="43"/>
      <c r="Q356" s="43"/>
      <c r="R356" s="43"/>
      <c r="S356" s="43"/>
      <c r="T356" s="43"/>
      <c r="U356" s="43"/>
      <c r="V356" s="43"/>
      <c r="W356" s="43"/>
      <c r="X356" s="43"/>
      <c r="Y356" s="43"/>
    </row>
    <row r="357" spans="1:25" s="10" customFormat="1" ht="63">
      <c r="A357" s="122" t="s">
        <v>31</v>
      </c>
      <c r="B357" s="23" t="s">
        <v>73</v>
      </c>
      <c r="C357" s="23" t="s">
        <v>64</v>
      </c>
      <c r="D357" s="28" t="s">
        <v>30</v>
      </c>
      <c r="E357" s="26"/>
      <c r="F357" s="146">
        <f aca="true" t="shared" si="173" ref="F357:O357">F358</f>
        <v>75100</v>
      </c>
      <c r="G357" s="146">
        <f t="shared" si="173"/>
        <v>75100</v>
      </c>
      <c r="H357" s="146">
        <f t="shared" si="173"/>
        <v>75100</v>
      </c>
      <c r="I357" s="146">
        <f t="shared" si="173"/>
        <v>75100</v>
      </c>
      <c r="J357" s="146">
        <f t="shared" si="173"/>
        <v>75100</v>
      </c>
      <c r="K357" s="146">
        <f t="shared" si="173"/>
        <v>75100</v>
      </c>
      <c r="L357" s="146">
        <f t="shared" si="173"/>
        <v>77500</v>
      </c>
      <c r="M357" s="146">
        <f t="shared" si="173"/>
        <v>77500</v>
      </c>
      <c r="N357" s="146">
        <f t="shared" si="173"/>
        <v>77500</v>
      </c>
      <c r="O357" s="146">
        <f t="shared" si="173"/>
        <v>77500</v>
      </c>
      <c r="P357" s="43"/>
      <c r="Q357" s="43"/>
      <c r="R357" s="43"/>
      <c r="S357" s="43"/>
      <c r="T357" s="43"/>
      <c r="U357" s="43"/>
      <c r="V357" s="43"/>
      <c r="W357" s="43"/>
      <c r="X357" s="43"/>
      <c r="Y357" s="43"/>
    </row>
    <row r="358" spans="1:25" s="10" customFormat="1" ht="31.5">
      <c r="A358" s="122" t="s">
        <v>224</v>
      </c>
      <c r="B358" s="23" t="s">
        <v>73</v>
      </c>
      <c r="C358" s="23" t="s">
        <v>64</v>
      </c>
      <c r="D358" s="28" t="s">
        <v>30</v>
      </c>
      <c r="E358" s="26">
        <v>600</v>
      </c>
      <c r="F358" s="150">
        <v>75100</v>
      </c>
      <c r="G358" s="150">
        <v>75100</v>
      </c>
      <c r="H358" s="150">
        <v>75100</v>
      </c>
      <c r="I358" s="150">
        <v>75100</v>
      </c>
      <c r="J358" s="150">
        <v>75100</v>
      </c>
      <c r="K358" s="150">
        <v>75100</v>
      </c>
      <c r="L358" s="150">
        <v>77500</v>
      </c>
      <c r="M358" s="150">
        <v>77500</v>
      </c>
      <c r="N358" s="150">
        <v>77500</v>
      </c>
      <c r="O358" s="150">
        <v>77500</v>
      </c>
      <c r="P358" s="43"/>
      <c r="Q358" s="43"/>
      <c r="R358" s="43"/>
      <c r="S358" s="43"/>
      <c r="T358" s="43"/>
      <c r="U358" s="43"/>
      <c r="V358" s="43"/>
      <c r="W358" s="43"/>
      <c r="X358" s="43"/>
      <c r="Y358" s="43"/>
    </row>
    <row r="359" spans="1:25" s="10" customFormat="1" ht="63">
      <c r="A359" s="122" t="s">
        <v>33</v>
      </c>
      <c r="B359" s="23" t="s">
        <v>73</v>
      </c>
      <c r="C359" s="23" t="s">
        <v>64</v>
      </c>
      <c r="D359" s="28" t="s">
        <v>32</v>
      </c>
      <c r="E359" s="26"/>
      <c r="F359" s="146">
        <f aca="true" t="shared" si="174" ref="F359:O359">F360</f>
        <v>13063300</v>
      </c>
      <c r="G359" s="146">
        <f t="shared" si="174"/>
        <v>13063300</v>
      </c>
      <c r="H359" s="146">
        <f t="shared" si="174"/>
        <v>13063300</v>
      </c>
      <c r="I359" s="146">
        <f t="shared" si="174"/>
        <v>13063300</v>
      </c>
      <c r="J359" s="146">
        <f t="shared" si="174"/>
        <v>13063300</v>
      </c>
      <c r="K359" s="146">
        <f t="shared" si="174"/>
        <v>13063300</v>
      </c>
      <c r="L359" s="146">
        <f t="shared" si="174"/>
        <v>14434400</v>
      </c>
      <c r="M359" s="146">
        <f t="shared" si="174"/>
        <v>14434400</v>
      </c>
      <c r="N359" s="146">
        <f t="shared" si="174"/>
        <v>15618000</v>
      </c>
      <c r="O359" s="146">
        <f t="shared" si="174"/>
        <v>15618000</v>
      </c>
      <c r="P359" s="43"/>
      <c r="Q359" s="43"/>
      <c r="R359" s="43"/>
      <c r="S359" s="43"/>
      <c r="T359" s="43"/>
      <c r="U359" s="43"/>
      <c r="V359" s="43"/>
      <c r="W359" s="43"/>
      <c r="X359" s="43"/>
      <c r="Y359" s="43"/>
    </row>
    <row r="360" spans="1:25" s="10" customFormat="1" ht="31.5">
      <c r="A360" s="122" t="s">
        <v>224</v>
      </c>
      <c r="B360" s="23" t="s">
        <v>73</v>
      </c>
      <c r="C360" s="23" t="s">
        <v>64</v>
      </c>
      <c r="D360" s="28" t="s">
        <v>32</v>
      </c>
      <c r="E360" s="26">
        <v>600</v>
      </c>
      <c r="F360" s="150">
        <v>13063300</v>
      </c>
      <c r="G360" s="150">
        <v>13063300</v>
      </c>
      <c r="H360" s="150">
        <v>13063300</v>
      </c>
      <c r="I360" s="150">
        <v>13063300</v>
      </c>
      <c r="J360" s="150">
        <v>13063300</v>
      </c>
      <c r="K360" s="150">
        <v>13063300</v>
      </c>
      <c r="L360" s="150">
        <v>14434400</v>
      </c>
      <c r="M360" s="150">
        <v>14434400</v>
      </c>
      <c r="N360" s="150">
        <v>15618000</v>
      </c>
      <c r="O360" s="150">
        <v>15618000</v>
      </c>
      <c r="P360" s="43"/>
      <c r="Q360" s="43"/>
      <c r="R360" s="43"/>
      <c r="S360" s="43"/>
      <c r="T360" s="43"/>
      <c r="U360" s="43"/>
      <c r="V360" s="43"/>
      <c r="W360" s="43"/>
      <c r="X360" s="43"/>
      <c r="Y360" s="43"/>
    </row>
    <row r="361" spans="1:25" s="10" customFormat="1" ht="47.25">
      <c r="A361" s="121" t="s">
        <v>170</v>
      </c>
      <c r="B361" s="23" t="s">
        <v>73</v>
      </c>
      <c r="C361" s="23" t="s">
        <v>64</v>
      </c>
      <c r="D361" s="28" t="s">
        <v>165</v>
      </c>
      <c r="E361" s="26"/>
      <c r="F361" s="146">
        <f aca="true" t="shared" si="175" ref="F361:O361">F362+F364</f>
        <v>242300</v>
      </c>
      <c r="G361" s="146">
        <f t="shared" si="175"/>
        <v>242300</v>
      </c>
      <c r="H361" s="146">
        <f t="shared" si="175"/>
        <v>242300</v>
      </c>
      <c r="I361" s="146">
        <f t="shared" si="175"/>
        <v>242300</v>
      </c>
      <c r="J361" s="146">
        <f t="shared" si="175"/>
        <v>242300</v>
      </c>
      <c r="K361" s="146">
        <f t="shared" si="175"/>
        <v>242300</v>
      </c>
      <c r="L361" s="146">
        <f t="shared" si="175"/>
        <v>300400</v>
      </c>
      <c r="M361" s="146">
        <f t="shared" si="175"/>
        <v>300400</v>
      </c>
      <c r="N361" s="146">
        <f t="shared" si="175"/>
        <v>324700</v>
      </c>
      <c r="O361" s="146">
        <f t="shared" si="175"/>
        <v>324700</v>
      </c>
      <c r="P361" s="43"/>
      <c r="Q361" s="43"/>
      <c r="R361" s="43"/>
      <c r="S361" s="43"/>
      <c r="T361" s="43"/>
      <c r="U361" s="43"/>
      <c r="V361" s="43"/>
      <c r="W361" s="43"/>
      <c r="X361" s="43"/>
      <c r="Y361" s="43"/>
    </row>
    <row r="362" spans="1:25" s="10" customFormat="1" ht="63">
      <c r="A362" s="122" t="s">
        <v>35</v>
      </c>
      <c r="B362" s="26" t="s">
        <v>73</v>
      </c>
      <c r="C362" s="26" t="s">
        <v>64</v>
      </c>
      <c r="D362" s="28" t="s">
        <v>34</v>
      </c>
      <c r="E362" s="26"/>
      <c r="F362" s="146">
        <f aca="true" t="shared" si="176" ref="F362:O362">F363</f>
        <v>238100</v>
      </c>
      <c r="G362" s="146">
        <f t="shared" si="176"/>
        <v>238100</v>
      </c>
      <c r="H362" s="146">
        <f t="shared" si="176"/>
        <v>238100</v>
      </c>
      <c r="I362" s="146">
        <f t="shared" si="176"/>
        <v>238100</v>
      </c>
      <c r="J362" s="146">
        <f t="shared" si="176"/>
        <v>238100</v>
      </c>
      <c r="K362" s="146">
        <f t="shared" si="176"/>
        <v>238100</v>
      </c>
      <c r="L362" s="146">
        <f t="shared" si="176"/>
        <v>296000</v>
      </c>
      <c r="M362" s="146">
        <f t="shared" si="176"/>
        <v>296000</v>
      </c>
      <c r="N362" s="146">
        <f t="shared" si="176"/>
        <v>320300</v>
      </c>
      <c r="O362" s="146">
        <f t="shared" si="176"/>
        <v>320300</v>
      </c>
      <c r="P362" s="43"/>
      <c r="Q362" s="43"/>
      <c r="R362" s="43"/>
      <c r="S362" s="43"/>
      <c r="T362" s="43"/>
      <c r="U362" s="43"/>
      <c r="V362" s="43"/>
      <c r="W362" s="43"/>
      <c r="X362" s="43"/>
      <c r="Y362" s="43"/>
    </row>
    <row r="363" spans="1:25" s="10" customFormat="1" ht="31.5">
      <c r="A363" s="122" t="s">
        <v>139</v>
      </c>
      <c r="B363" s="23" t="s">
        <v>73</v>
      </c>
      <c r="C363" s="23" t="s">
        <v>64</v>
      </c>
      <c r="D363" s="28" t="s">
        <v>34</v>
      </c>
      <c r="E363" s="26">
        <v>200</v>
      </c>
      <c r="F363" s="146">
        <v>238100</v>
      </c>
      <c r="G363" s="146">
        <v>238100</v>
      </c>
      <c r="H363" s="146">
        <v>238100</v>
      </c>
      <c r="I363" s="146">
        <v>238100</v>
      </c>
      <c r="J363" s="146">
        <v>238100</v>
      </c>
      <c r="K363" s="146">
        <v>238100</v>
      </c>
      <c r="L363" s="146">
        <v>296000</v>
      </c>
      <c r="M363" s="146">
        <v>296000</v>
      </c>
      <c r="N363" s="146">
        <v>320300</v>
      </c>
      <c r="O363" s="146">
        <v>320300</v>
      </c>
      <c r="P363" s="43"/>
      <c r="Q363" s="43"/>
      <c r="R363" s="43"/>
      <c r="S363" s="43"/>
      <c r="T363" s="43"/>
      <c r="U363" s="43"/>
      <c r="V363" s="43"/>
      <c r="W363" s="43"/>
      <c r="X363" s="43"/>
      <c r="Y363" s="43"/>
    </row>
    <row r="364" spans="1:25" s="10" customFormat="1" ht="63">
      <c r="A364" s="122" t="s">
        <v>37</v>
      </c>
      <c r="B364" s="23" t="s">
        <v>73</v>
      </c>
      <c r="C364" s="23" t="s">
        <v>64</v>
      </c>
      <c r="D364" s="28" t="s">
        <v>36</v>
      </c>
      <c r="E364" s="26"/>
      <c r="F364" s="146">
        <f aca="true" t="shared" si="177" ref="F364:O364">F365</f>
        <v>4200</v>
      </c>
      <c r="G364" s="146">
        <f t="shared" si="177"/>
        <v>4200</v>
      </c>
      <c r="H364" s="146">
        <f t="shared" si="177"/>
        <v>4200</v>
      </c>
      <c r="I364" s="146">
        <f t="shared" si="177"/>
        <v>4200</v>
      </c>
      <c r="J364" s="146">
        <f t="shared" si="177"/>
        <v>4200</v>
      </c>
      <c r="K364" s="146">
        <f t="shared" si="177"/>
        <v>4200</v>
      </c>
      <c r="L364" s="146">
        <f t="shared" si="177"/>
        <v>4400</v>
      </c>
      <c r="M364" s="146">
        <f t="shared" si="177"/>
        <v>4400</v>
      </c>
      <c r="N364" s="146">
        <f t="shared" si="177"/>
        <v>4400</v>
      </c>
      <c r="O364" s="146">
        <f t="shared" si="177"/>
        <v>4400</v>
      </c>
      <c r="P364" s="43"/>
      <c r="Q364" s="43"/>
      <c r="R364" s="43"/>
      <c r="S364" s="43"/>
      <c r="T364" s="43"/>
      <c r="U364" s="43"/>
      <c r="V364" s="43"/>
      <c r="W364" s="43"/>
      <c r="X364" s="43"/>
      <c r="Y364" s="43"/>
    </row>
    <row r="365" spans="1:25" s="10" customFormat="1" ht="31.5">
      <c r="A365" s="122" t="s">
        <v>139</v>
      </c>
      <c r="B365" s="23" t="s">
        <v>73</v>
      </c>
      <c r="C365" s="23" t="s">
        <v>64</v>
      </c>
      <c r="D365" s="28" t="s">
        <v>36</v>
      </c>
      <c r="E365" s="26">
        <v>200</v>
      </c>
      <c r="F365" s="146">
        <v>4200</v>
      </c>
      <c r="G365" s="146">
        <v>4200</v>
      </c>
      <c r="H365" s="146">
        <v>4200</v>
      </c>
      <c r="I365" s="146">
        <v>4200</v>
      </c>
      <c r="J365" s="146">
        <v>4200</v>
      </c>
      <c r="K365" s="146">
        <v>4200</v>
      </c>
      <c r="L365" s="146">
        <v>4400</v>
      </c>
      <c r="M365" s="146">
        <v>4400</v>
      </c>
      <c r="N365" s="146">
        <v>4400</v>
      </c>
      <c r="O365" s="146">
        <v>4400</v>
      </c>
      <c r="P365" s="43"/>
      <c r="Q365" s="43"/>
      <c r="R365" s="43"/>
      <c r="S365" s="43"/>
      <c r="T365" s="43"/>
      <c r="U365" s="43"/>
      <c r="V365" s="43"/>
      <c r="W365" s="43"/>
      <c r="X365" s="43"/>
      <c r="Y365" s="43"/>
    </row>
    <row r="366" spans="1:25" s="10" customFormat="1" ht="18.75">
      <c r="A366" s="120" t="s">
        <v>120</v>
      </c>
      <c r="B366" s="23" t="s">
        <v>73</v>
      </c>
      <c r="C366" s="23" t="s">
        <v>65</v>
      </c>
      <c r="D366" s="28"/>
      <c r="E366" s="26"/>
      <c r="F366" s="150">
        <f aca="true" t="shared" si="178" ref="F366:O366">F367+F379+F386</f>
        <v>8815100</v>
      </c>
      <c r="G366" s="150">
        <f t="shared" si="178"/>
        <v>8815100</v>
      </c>
      <c r="H366" s="150">
        <f t="shared" si="178"/>
        <v>8815100</v>
      </c>
      <c r="I366" s="150">
        <f t="shared" si="178"/>
        <v>8815100</v>
      </c>
      <c r="J366" s="150">
        <f t="shared" si="178"/>
        <v>8815100</v>
      </c>
      <c r="K366" s="150">
        <f t="shared" si="178"/>
        <v>8815100</v>
      </c>
      <c r="L366" s="150">
        <f t="shared" si="178"/>
        <v>9069400</v>
      </c>
      <c r="M366" s="150">
        <f t="shared" si="178"/>
        <v>9069400</v>
      </c>
      <c r="N366" s="150">
        <f t="shared" si="178"/>
        <v>9677400</v>
      </c>
      <c r="O366" s="150">
        <f t="shared" si="178"/>
        <v>9677400</v>
      </c>
      <c r="P366" s="43"/>
      <c r="Q366" s="43"/>
      <c r="R366" s="43"/>
      <c r="S366" s="43"/>
      <c r="T366" s="43"/>
      <c r="U366" s="43"/>
      <c r="V366" s="43"/>
      <c r="W366" s="43"/>
      <c r="X366" s="43"/>
      <c r="Y366" s="43"/>
    </row>
    <row r="367" spans="1:25" s="10" customFormat="1" ht="31.5">
      <c r="A367" s="124" t="s">
        <v>137</v>
      </c>
      <c r="B367" s="23" t="s">
        <v>73</v>
      </c>
      <c r="C367" s="23" t="s">
        <v>65</v>
      </c>
      <c r="D367" s="28" t="s">
        <v>136</v>
      </c>
      <c r="E367" s="26"/>
      <c r="F367" s="146">
        <f aca="true" t="shared" si="179" ref="F367:O367">F368+F373</f>
        <v>3242400</v>
      </c>
      <c r="G367" s="146">
        <f t="shared" si="179"/>
        <v>3242400</v>
      </c>
      <c r="H367" s="146">
        <f t="shared" si="179"/>
        <v>3242400</v>
      </c>
      <c r="I367" s="146">
        <f t="shared" si="179"/>
        <v>3242400</v>
      </c>
      <c r="J367" s="146">
        <f t="shared" si="179"/>
        <v>3242400</v>
      </c>
      <c r="K367" s="146">
        <f t="shared" si="179"/>
        <v>3242400</v>
      </c>
      <c r="L367" s="146">
        <f t="shared" si="179"/>
        <v>3280000</v>
      </c>
      <c r="M367" s="146">
        <f t="shared" si="179"/>
        <v>3280000</v>
      </c>
      <c r="N367" s="146">
        <f t="shared" si="179"/>
        <v>3672700</v>
      </c>
      <c r="O367" s="146">
        <f t="shared" si="179"/>
        <v>3672700</v>
      </c>
      <c r="P367" s="43"/>
      <c r="Q367" s="43"/>
      <c r="R367" s="43"/>
      <c r="S367" s="43"/>
      <c r="T367" s="43"/>
      <c r="U367" s="43"/>
      <c r="V367" s="43"/>
      <c r="W367" s="43"/>
      <c r="X367" s="43"/>
      <c r="Y367" s="43"/>
    </row>
    <row r="368" spans="1:25" s="10" customFormat="1" ht="18.75">
      <c r="A368" s="121" t="s">
        <v>159</v>
      </c>
      <c r="B368" s="23" t="s">
        <v>73</v>
      </c>
      <c r="C368" s="23" t="s">
        <v>65</v>
      </c>
      <c r="D368" s="28" t="s">
        <v>158</v>
      </c>
      <c r="E368" s="26"/>
      <c r="F368" s="146">
        <f aca="true" t="shared" si="180" ref="F368:O368">F369+F371</f>
        <v>2376300</v>
      </c>
      <c r="G368" s="146">
        <f t="shared" si="180"/>
        <v>2376300</v>
      </c>
      <c r="H368" s="146">
        <f t="shared" si="180"/>
        <v>2376300</v>
      </c>
      <c r="I368" s="146">
        <f t="shared" si="180"/>
        <v>2376300</v>
      </c>
      <c r="J368" s="146">
        <f t="shared" si="180"/>
        <v>2376300</v>
      </c>
      <c r="K368" s="146">
        <f t="shared" si="180"/>
        <v>2376300</v>
      </c>
      <c r="L368" s="146">
        <f t="shared" si="180"/>
        <v>2385500</v>
      </c>
      <c r="M368" s="146">
        <f t="shared" si="180"/>
        <v>2385500</v>
      </c>
      <c r="N368" s="146">
        <f t="shared" si="180"/>
        <v>2778200</v>
      </c>
      <c r="O368" s="146">
        <f t="shared" si="180"/>
        <v>2778200</v>
      </c>
      <c r="P368" s="43"/>
      <c r="Q368" s="43"/>
      <c r="R368" s="43"/>
      <c r="S368" s="43"/>
      <c r="T368" s="43"/>
      <c r="U368" s="43"/>
      <c r="V368" s="43"/>
      <c r="W368" s="43"/>
      <c r="X368" s="43"/>
      <c r="Y368" s="43"/>
    </row>
    <row r="369" spans="1:25" s="10" customFormat="1" ht="94.5">
      <c r="A369" s="122" t="s">
        <v>39</v>
      </c>
      <c r="B369" s="23" t="s">
        <v>73</v>
      </c>
      <c r="C369" s="23" t="s">
        <v>65</v>
      </c>
      <c r="D369" s="28" t="s">
        <v>38</v>
      </c>
      <c r="E369" s="26"/>
      <c r="F369" s="150">
        <f aca="true" t="shared" si="181" ref="F369:O369">F370</f>
        <v>58000</v>
      </c>
      <c r="G369" s="150">
        <f t="shared" si="181"/>
        <v>58000</v>
      </c>
      <c r="H369" s="150">
        <f t="shared" si="181"/>
        <v>58000</v>
      </c>
      <c r="I369" s="150">
        <f t="shared" si="181"/>
        <v>58000</v>
      </c>
      <c r="J369" s="150">
        <f t="shared" si="181"/>
        <v>58000</v>
      </c>
      <c r="K369" s="150">
        <f t="shared" si="181"/>
        <v>58000</v>
      </c>
      <c r="L369" s="150">
        <f t="shared" si="181"/>
        <v>58200</v>
      </c>
      <c r="M369" s="150">
        <f t="shared" si="181"/>
        <v>58200</v>
      </c>
      <c r="N369" s="150">
        <f t="shared" si="181"/>
        <v>67800</v>
      </c>
      <c r="O369" s="150">
        <f t="shared" si="181"/>
        <v>67800</v>
      </c>
      <c r="P369" s="43"/>
      <c r="Q369" s="43"/>
      <c r="R369" s="43"/>
      <c r="S369" s="43"/>
      <c r="T369" s="43"/>
      <c r="U369" s="43"/>
      <c r="V369" s="43"/>
      <c r="W369" s="43"/>
      <c r="X369" s="43"/>
      <c r="Y369" s="43"/>
    </row>
    <row r="370" spans="1:25" s="10" customFormat="1" ht="31.5">
      <c r="A370" s="122" t="s">
        <v>224</v>
      </c>
      <c r="B370" s="23" t="s">
        <v>73</v>
      </c>
      <c r="C370" s="23" t="s">
        <v>65</v>
      </c>
      <c r="D370" s="28" t="s">
        <v>38</v>
      </c>
      <c r="E370" s="26">
        <v>600</v>
      </c>
      <c r="F370" s="147">
        <v>58000</v>
      </c>
      <c r="G370" s="147">
        <v>58000</v>
      </c>
      <c r="H370" s="147">
        <v>58000</v>
      </c>
      <c r="I370" s="147">
        <v>58000</v>
      </c>
      <c r="J370" s="147">
        <v>58000</v>
      </c>
      <c r="K370" s="147">
        <v>58000</v>
      </c>
      <c r="L370" s="147">
        <v>58200</v>
      </c>
      <c r="M370" s="147">
        <v>58200</v>
      </c>
      <c r="N370" s="147">
        <v>67800</v>
      </c>
      <c r="O370" s="147">
        <v>67800</v>
      </c>
      <c r="P370" s="43"/>
      <c r="Q370" s="43"/>
      <c r="R370" s="43"/>
      <c r="S370" s="43"/>
      <c r="T370" s="43"/>
      <c r="U370" s="43"/>
      <c r="V370" s="43"/>
      <c r="W370" s="43"/>
      <c r="X370" s="43"/>
      <c r="Y370" s="43"/>
    </row>
    <row r="371" spans="1:25" s="10" customFormat="1" ht="47.25">
      <c r="A371" s="122" t="s">
        <v>41</v>
      </c>
      <c r="B371" s="23" t="s">
        <v>73</v>
      </c>
      <c r="C371" s="23" t="s">
        <v>65</v>
      </c>
      <c r="D371" s="28" t="s">
        <v>40</v>
      </c>
      <c r="E371" s="26"/>
      <c r="F371" s="146">
        <f aca="true" t="shared" si="182" ref="F371:O371">F372</f>
        <v>2318300</v>
      </c>
      <c r="G371" s="146">
        <f t="shared" si="182"/>
        <v>2318300</v>
      </c>
      <c r="H371" s="146">
        <f t="shared" si="182"/>
        <v>2318300</v>
      </c>
      <c r="I371" s="146">
        <f t="shared" si="182"/>
        <v>2318300</v>
      </c>
      <c r="J371" s="146">
        <f t="shared" si="182"/>
        <v>2318300</v>
      </c>
      <c r="K371" s="146">
        <f t="shared" si="182"/>
        <v>2318300</v>
      </c>
      <c r="L371" s="146">
        <f t="shared" si="182"/>
        <v>2327300</v>
      </c>
      <c r="M371" s="146">
        <f t="shared" si="182"/>
        <v>2327300</v>
      </c>
      <c r="N371" s="146">
        <f t="shared" si="182"/>
        <v>2710400</v>
      </c>
      <c r="O371" s="146">
        <f t="shared" si="182"/>
        <v>2710400</v>
      </c>
      <c r="P371" s="43"/>
      <c r="Q371" s="43"/>
      <c r="R371" s="43"/>
      <c r="S371" s="43"/>
      <c r="T371" s="43"/>
      <c r="U371" s="43"/>
      <c r="V371" s="43"/>
      <c r="W371" s="43"/>
      <c r="X371" s="43"/>
      <c r="Y371" s="43"/>
    </row>
    <row r="372" spans="1:25" s="10" customFormat="1" ht="31.5">
      <c r="A372" s="122" t="s">
        <v>224</v>
      </c>
      <c r="B372" s="23" t="s">
        <v>73</v>
      </c>
      <c r="C372" s="23" t="s">
        <v>65</v>
      </c>
      <c r="D372" s="28" t="s">
        <v>40</v>
      </c>
      <c r="E372" s="26">
        <v>600</v>
      </c>
      <c r="F372" s="150">
        <v>2318300</v>
      </c>
      <c r="G372" s="150">
        <v>2318300</v>
      </c>
      <c r="H372" s="150">
        <v>2318300</v>
      </c>
      <c r="I372" s="150">
        <v>2318300</v>
      </c>
      <c r="J372" s="150">
        <v>2318300</v>
      </c>
      <c r="K372" s="150">
        <v>2318300</v>
      </c>
      <c r="L372" s="150">
        <v>2327300</v>
      </c>
      <c r="M372" s="150">
        <v>2327300</v>
      </c>
      <c r="N372" s="150">
        <v>2710400</v>
      </c>
      <c r="O372" s="150">
        <v>2710400</v>
      </c>
      <c r="P372" s="43"/>
      <c r="Q372" s="43"/>
      <c r="R372" s="43"/>
      <c r="S372" s="43"/>
      <c r="T372" s="43"/>
      <c r="U372" s="43"/>
      <c r="V372" s="43"/>
      <c r="W372" s="43"/>
      <c r="X372" s="43"/>
      <c r="Y372" s="43"/>
    </row>
    <row r="373" spans="1:25" s="10" customFormat="1" ht="63">
      <c r="A373" s="121" t="s">
        <v>316</v>
      </c>
      <c r="B373" s="23" t="s">
        <v>73</v>
      </c>
      <c r="C373" s="23" t="s">
        <v>65</v>
      </c>
      <c r="D373" s="28" t="s">
        <v>135</v>
      </c>
      <c r="E373" s="26"/>
      <c r="F373" s="146">
        <f aca="true" t="shared" si="183" ref="F373:O373">F374+F377</f>
        <v>866100</v>
      </c>
      <c r="G373" s="146">
        <f t="shared" si="183"/>
        <v>866100</v>
      </c>
      <c r="H373" s="146">
        <f t="shared" si="183"/>
        <v>866100</v>
      </c>
      <c r="I373" s="146">
        <f t="shared" si="183"/>
        <v>866100</v>
      </c>
      <c r="J373" s="146">
        <f t="shared" si="183"/>
        <v>866100</v>
      </c>
      <c r="K373" s="146">
        <f t="shared" si="183"/>
        <v>866100</v>
      </c>
      <c r="L373" s="146">
        <f t="shared" si="183"/>
        <v>894500</v>
      </c>
      <c r="M373" s="146">
        <f t="shared" si="183"/>
        <v>894500</v>
      </c>
      <c r="N373" s="146">
        <f t="shared" si="183"/>
        <v>894500</v>
      </c>
      <c r="O373" s="146">
        <f t="shared" si="183"/>
        <v>894500</v>
      </c>
      <c r="P373" s="43"/>
      <c r="Q373" s="43"/>
      <c r="R373" s="43"/>
      <c r="S373" s="43"/>
      <c r="T373" s="43"/>
      <c r="U373" s="43"/>
      <c r="V373" s="43"/>
      <c r="W373" s="43"/>
      <c r="X373" s="43"/>
      <c r="Y373" s="43"/>
    </row>
    <row r="374" spans="1:25" s="10" customFormat="1" ht="78.75">
      <c r="A374" s="122" t="s">
        <v>43</v>
      </c>
      <c r="B374" s="23" t="s">
        <v>73</v>
      </c>
      <c r="C374" s="23" t="s">
        <v>65</v>
      </c>
      <c r="D374" s="28" t="s">
        <v>42</v>
      </c>
      <c r="E374" s="26"/>
      <c r="F374" s="146">
        <f aca="true" t="shared" si="184" ref="F374:O374">F375+F376</f>
        <v>853000</v>
      </c>
      <c r="G374" s="146">
        <f t="shared" si="184"/>
        <v>853000</v>
      </c>
      <c r="H374" s="146">
        <f t="shared" si="184"/>
        <v>853000</v>
      </c>
      <c r="I374" s="146">
        <f t="shared" si="184"/>
        <v>853000</v>
      </c>
      <c r="J374" s="146">
        <f t="shared" si="184"/>
        <v>853000</v>
      </c>
      <c r="K374" s="146">
        <f t="shared" si="184"/>
        <v>853000</v>
      </c>
      <c r="L374" s="146">
        <f t="shared" si="184"/>
        <v>881000</v>
      </c>
      <c r="M374" s="146">
        <f t="shared" si="184"/>
        <v>881000</v>
      </c>
      <c r="N374" s="146">
        <f t="shared" si="184"/>
        <v>881000</v>
      </c>
      <c r="O374" s="146">
        <f t="shared" si="184"/>
        <v>881000</v>
      </c>
      <c r="P374" s="43"/>
      <c r="Q374" s="43"/>
      <c r="R374" s="43"/>
      <c r="S374" s="43"/>
      <c r="T374" s="43"/>
      <c r="U374" s="43"/>
      <c r="V374" s="43"/>
      <c r="W374" s="43"/>
      <c r="X374" s="43"/>
      <c r="Y374" s="43"/>
    </row>
    <row r="375" spans="1:25" s="10" customFormat="1" ht="48" customHeight="1">
      <c r="A375" s="120" t="s">
        <v>106</v>
      </c>
      <c r="B375" s="23" t="s">
        <v>73</v>
      </c>
      <c r="C375" s="23" t="s">
        <v>65</v>
      </c>
      <c r="D375" s="28" t="s">
        <v>42</v>
      </c>
      <c r="E375" s="26">
        <v>100</v>
      </c>
      <c r="F375" s="150">
        <v>702200</v>
      </c>
      <c r="G375" s="150">
        <v>702200</v>
      </c>
      <c r="H375" s="150">
        <v>702200</v>
      </c>
      <c r="I375" s="150">
        <v>702200</v>
      </c>
      <c r="J375" s="150">
        <v>702200</v>
      </c>
      <c r="K375" s="150">
        <v>702200</v>
      </c>
      <c r="L375" s="150">
        <v>702200</v>
      </c>
      <c r="M375" s="150">
        <v>702200</v>
      </c>
      <c r="N375" s="150">
        <v>702200</v>
      </c>
      <c r="O375" s="150">
        <v>702200</v>
      </c>
      <c r="P375" s="43"/>
      <c r="Q375" s="43"/>
      <c r="R375" s="43"/>
      <c r="S375" s="43"/>
      <c r="T375" s="43"/>
      <c r="U375" s="43"/>
      <c r="V375" s="43"/>
      <c r="W375" s="43"/>
      <c r="X375" s="43"/>
      <c r="Y375" s="43"/>
    </row>
    <row r="376" spans="1:25" s="10" customFormat="1" ht="31.5">
      <c r="A376" s="122" t="s">
        <v>139</v>
      </c>
      <c r="B376" s="23" t="s">
        <v>73</v>
      </c>
      <c r="C376" s="23" t="s">
        <v>65</v>
      </c>
      <c r="D376" s="28" t="s">
        <v>42</v>
      </c>
      <c r="E376" s="26">
        <v>200</v>
      </c>
      <c r="F376" s="150">
        <v>150800</v>
      </c>
      <c r="G376" s="150">
        <v>150800</v>
      </c>
      <c r="H376" s="150">
        <v>150800</v>
      </c>
      <c r="I376" s="150">
        <v>150800</v>
      </c>
      <c r="J376" s="150">
        <v>150800</v>
      </c>
      <c r="K376" s="150">
        <v>150800</v>
      </c>
      <c r="L376" s="150">
        <v>178800</v>
      </c>
      <c r="M376" s="150">
        <v>178800</v>
      </c>
      <c r="N376" s="150">
        <v>178800</v>
      </c>
      <c r="O376" s="150">
        <v>178800</v>
      </c>
      <c r="P376" s="43"/>
      <c r="Q376" s="43"/>
      <c r="R376" s="43"/>
      <c r="S376" s="43"/>
      <c r="T376" s="43"/>
      <c r="U376" s="43"/>
      <c r="V376" s="43"/>
      <c r="W376" s="43"/>
      <c r="X376" s="43"/>
      <c r="Y376" s="43"/>
    </row>
    <row r="377" spans="1:25" s="10" customFormat="1" ht="78.75">
      <c r="A377" s="122" t="s">
        <v>45</v>
      </c>
      <c r="B377" s="23" t="s">
        <v>73</v>
      </c>
      <c r="C377" s="23" t="s">
        <v>65</v>
      </c>
      <c r="D377" s="28" t="s">
        <v>44</v>
      </c>
      <c r="E377" s="26"/>
      <c r="F377" s="146">
        <f aca="true" t="shared" si="185" ref="F377:O377">F378</f>
        <v>13100</v>
      </c>
      <c r="G377" s="146">
        <f t="shared" si="185"/>
        <v>13100</v>
      </c>
      <c r="H377" s="146">
        <f t="shared" si="185"/>
        <v>13100</v>
      </c>
      <c r="I377" s="146">
        <f t="shared" si="185"/>
        <v>13100</v>
      </c>
      <c r="J377" s="146">
        <f t="shared" si="185"/>
        <v>13100</v>
      </c>
      <c r="K377" s="146">
        <f t="shared" si="185"/>
        <v>13100</v>
      </c>
      <c r="L377" s="146">
        <f t="shared" si="185"/>
        <v>13500</v>
      </c>
      <c r="M377" s="146">
        <f t="shared" si="185"/>
        <v>13500</v>
      </c>
      <c r="N377" s="146">
        <f t="shared" si="185"/>
        <v>13500</v>
      </c>
      <c r="O377" s="146">
        <f t="shared" si="185"/>
        <v>13500</v>
      </c>
      <c r="P377" s="43"/>
      <c r="Q377" s="43"/>
      <c r="R377" s="43"/>
      <c r="S377" s="43"/>
      <c r="T377" s="43"/>
      <c r="U377" s="43"/>
      <c r="V377" s="43"/>
      <c r="W377" s="43"/>
      <c r="X377" s="43"/>
      <c r="Y377" s="43"/>
    </row>
    <row r="378" spans="1:25" s="10" customFormat="1" ht="48" customHeight="1">
      <c r="A378" s="120" t="s">
        <v>106</v>
      </c>
      <c r="B378" s="23" t="s">
        <v>73</v>
      </c>
      <c r="C378" s="23" t="s">
        <v>65</v>
      </c>
      <c r="D378" s="28" t="s">
        <v>44</v>
      </c>
      <c r="E378" s="26">
        <v>100</v>
      </c>
      <c r="F378" s="150">
        <v>13100</v>
      </c>
      <c r="G378" s="150">
        <v>13100</v>
      </c>
      <c r="H378" s="150">
        <v>13100</v>
      </c>
      <c r="I378" s="150">
        <v>13100</v>
      </c>
      <c r="J378" s="150">
        <v>13100</v>
      </c>
      <c r="K378" s="150">
        <v>13100</v>
      </c>
      <c r="L378" s="150">
        <v>13500</v>
      </c>
      <c r="M378" s="150">
        <v>13500</v>
      </c>
      <c r="N378" s="150">
        <v>13500</v>
      </c>
      <c r="O378" s="150">
        <v>13500</v>
      </c>
      <c r="P378" s="43"/>
      <c r="Q378" s="43"/>
      <c r="R378" s="43"/>
      <c r="S378" s="43"/>
      <c r="T378" s="43"/>
      <c r="U378" s="43"/>
      <c r="V378" s="43"/>
      <c r="W378" s="43"/>
      <c r="X378" s="43"/>
      <c r="Y378" s="43"/>
    </row>
    <row r="379" spans="1:25" s="10" customFormat="1" ht="18.75">
      <c r="A379" s="124" t="s">
        <v>174</v>
      </c>
      <c r="B379" s="23" t="s">
        <v>73</v>
      </c>
      <c r="C379" s="23" t="s">
        <v>65</v>
      </c>
      <c r="D379" s="28" t="s">
        <v>172</v>
      </c>
      <c r="E379" s="26"/>
      <c r="F379" s="146">
        <f aca="true" t="shared" si="186" ref="F379:O379">F380</f>
        <v>4719700</v>
      </c>
      <c r="G379" s="146">
        <f t="shared" si="186"/>
        <v>4719700</v>
      </c>
      <c r="H379" s="146">
        <f t="shared" si="186"/>
        <v>4719700</v>
      </c>
      <c r="I379" s="146">
        <f t="shared" si="186"/>
        <v>4719700</v>
      </c>
      <c r="J379" s="146">
        <f t="shared" si="186"/>
        <v>4719700</v>
      </c>
      <c r="K379" s="146">
        <f t="shared" si="186"/>
        <v>4719700</v>
      </c>
      <c r="L379" s="146">
        <f t="shared" si="186"/>
        <v>4908400</v>
      </c>
      <c r="M379" s="146">
        <f t="shared" si="186"/>
        <v>4908400</v>
      </c>
      <c r="N379" s="146">
        <f t="shared" si="186"/>
        <v>5123700</v>
      </c>
      <c r="O379" s="146">
        <f t="shared" si="186"/>
        <v>5123700</v>
      </c>
      <c r="P379" s="43"/>
      <c r="Q379" s="43"/>
      <c r="R379" s="43"/>
      <c r="S379" s="43"/>
      <c r="T379" s="43"/>
      <c r="U379" s="43"/>
      <c r="V379" s="43"/>
      <c r="W379" s="43"/>
      <c r="X379" s="43"/>
      <c r="Y379" s="43"/>
    </row>
    <row r="380" spans="1:25" s="10" customFormat="1" ht="47.25">
      <c r="A380" s="121" t="s">
        <v>170</v>
      </c>
      <c r="B380" s="23" t="s">
        <v>73</v>
      </c>
      <c r="C380" s="23" t="s">
        <v>65</v>
      </c>
      <c r="D380" s="28" t="s">
        <v>165</v>
      </c>
      <c r="E380" s="26"/>
      <c r="F380" s="147">
        <f aca="true" t="shared" si="187" ref="F380:O380">F381+F384</f>
        <v>4719700</v>
      </c>
      <c r="G380" s="147">
        <f t="shared" si="187"/>
        <v>4719700</v>
      </c>
      <c r="H380" s="147">
        <f t="shared" si="187"/>
        <v>4719700</v>
      </c>
      <c r="I380" s="147">
        <f t="shared" si="187"/>
        <v>4719700</v>
      </c>
      <c r="J380" s="147">
        <f t="shared" si="187"/>
        <v>4719700</v>
      </c>
      <c r="K380" s="147">
        <f t="shared" si="187"/>
        <v>4719700</v>
      </c>
      <c r="L380" s="147">
        <f t="shared" si="187"/>
        <v>4908400</v>
      </c>
      <c r="M380" s="147">
        <f t="shared" si="187"/>
        <v>4908400</v>
      </c>
      <c r="N380" s="147">
        <f t="shared" si="187"/>
        <v>5123700</v>
      </c>
      <c r="O380" s="147">
        <f t="shared" si="187"/>
        <v>5123700</v>
      </c>
      <c r="P380" s="43"/>
      <c r="Q380" s="43"/>
      <c r="R380" s="43"/>
      <c r="S380" s="43"/>
      <c r="T380" s="43"/>
      <c r="U380" s="43"/>
      <c r="V380" s="43"/>
      <c r="W380" s="43"/>
      <c r="X380" s="43"/>
      <c r="Y380" s="43"/>
    </row>
    <row r="381" spans="1:25" s="10" customFormat="1" ht="47.25">
      <c r="A381" s="122" t="s">
        <v>47</v>
      </c>
      <c r="B381" s="23" t="s">
        <v>73</v>
      </c>
      <c r="C381" s="23" t="s">
        <v>65</v>
      </c>
      <c r="D381" s="28" t="s">
        <v>46</v>
      </c>
      <c r="E381" s="26"/>
      <c r="F381" s="146">
        <f aca="true" t="shared" si="188" ref="F381:O381">F382+F383</f>
        <v>4652100</v>
      </c>
      <c r="G381" s="146">
        <f t="shared" si="188"/>
        <v>4652100</v>
      </c>
      <c r="H381" s="146">
        <f t="shared" si="188"/>
        <v>4652100</v>
      </c>
      <c r="I381" s="146">
        <f t="shared" si="188"/>
        <v>4652100</v>
      </c>
      <c r="J381" s="146">
        <f t="shared" si="188"/>
        <v>4652100</v>
      </c>
      <c r="K381" s="146">
        <f t="shared" si="188"/>
        <v>4652100</v>
      </c>
      <c r="L381" s="146">
        <f t="shared" si="188"/>
        <v>4838100</v>
      </c>
      <c r="M381" s="146">
        <f t="shared" si="188"/>
        <v>4838100</v>
      </c>
      <c r="N381" s="146">
        <f t="shared" si="188"/>
        <v>5050600</v>
      </c>
      <c r="O381" s="146">
        <f t="shared" si="188"/>
        <v>5050600</v>
      </c>
      <c r="P381" s="43"/>
      <c r="Q381" s="43"/>
      <c r="R381" s="43"/>
      <c r="S381" s="43"/>
      <c r="T381" s="43"/>
      <c r="U381" s="43"/>
      <c r="V381" s="43"/>
      <c r="W381" s="43"/>
      <c r="X381" s="43"/>
      <c r="Y381" s="43"/>
    </row>
    <row r="382" spans="1:25" s="10" customFormat="1" ht="31.5">
      <c r="A382" s="122" t="s">
        <v>139</v>
      </c>
      <c r="B382" s="23" t="s">
        <v>73</v>
      </c>
      <c r="C382" s="23" t="s">
        <v>65</v>
      </c>
      <c r="D382" s="28" t="s">
        <v>46</v>
      </c>
      <c r="E382" s="26">
        <v>200</v>
      </c>
      <c r="F382" s="150">
        <v>623350</v>
      </c>
      <c r="G382" s="150">
        <v>623350</v>
      </c>
      <c r="H382" s="150">
        <v>623350</v>
      </c>
      <c r="I382" s="150">
        <v>623350</v>
      </c>
      <c r="J382" s="150">
        <v>623350</v>
      </c>
      <c r="K382" s="150">
        <v>623350</v>
      </c>
      <c r="L382" s="150">
        <v>648300</v>
      </c>
      <c r="M382" s="150">
        <v>648300</v>
      </c>
      <c r="N382" s="150">
        <v>676750</v>
      </c>
      <c r="O382" s="150">
        <v>676750</v>
      </c>
      <c r="P382" s="43"/>
      <c r="Q382" s="43"/>
      <c r="R382" s="43"/>
      <c r="S382" s="43"/>
      <c r="T382" s="43"/>
      <c r="U382" s="43"/>
      <c r="V382" s="43"/>
      <c r="W382" s="43"/>
      <c r="X382" s="43"/>
      <c r="Y382" s="43"/>
    </row>
    <row r="383" spans="1:25" s="10" customFormat="1" ht="18.75">
      <c r="A383" s="122" t="s">
        <v>103</v>
      </c>
      <c r="B383" s="23" t="s">
        <v>73</v>
      </c>
      <c r="C383" s="23" t="s">
        <v>65</v>
      </c>
      <c r="D383" s="28" t="s">
        <v>46</v>
      </c>
      <c r="E383" s="26">
        <v>300</v>
      </c>
      <c r="F383" s="150">
        <v>4028750</v>
      </c>
      <c r="G383" s="150">
        <v>4028750</v>
      </c>
      <c r="H383" s="150">
        <v>4028750</v>
      </c>
      <c r="I383" s="150">
        <v>4028750</v>
      </c>
      <c r="J383" s="150">
        <v>4028750</v>
      </c>
      <c r="K383" s="150">
        <v>4028750</v>
      </c>
      <c r="L383" s="150">
        <v>4189800</v>
      </c>
      <c r="M383" s="150">
        <v>4189800</v>
      </c>
      <c r="N383" s="150">
        <v>4373850</v>
      </c>
      <c r="O383" s="150">
        <v>4373850</v>
      </c>
      <c r="P383" s="43"/>
      <c r="Q383" s="43"/>
      <c r="R383" s="43"/>
      <c r="S383" s="43"/>
      <c r="T383" s="43"/>
      <c r="U383" s="43"/>
      <c r="V383" s="43"/>
      <c r="W383" s="43"/>
      <c r="X383" s="43"/>
      <c r="Y383" s="43"/>
    </row>
    <row r="384" spans="1:25" s="10" customFormat="1" ht="63">
      <c r="A384" s="122" t="s">
        <v>49</v>
      </c>
      <c r="B384" s="23" t="s">
        <v>73</v>
      </c>
      <c r="C384" s="23" t="s">
        <v>65</v>
      </c>
      <c r="D384" s="28" t="s">
        <v>48</v>
      </c>
      <c r="E384" s="26"/>
      <c r="F384" s="147">
        <f aca="true" t="shared" si="189" ref="F384:O384">F385</f>
        <v>67600</v>
      </c>
      <c r="G384" s="147">
        <f t="shared" si="189"/>
        <v>67600</v>
      </c>
      <c r="H384" s="147">
        <f t="shared" si="189"/>
        <v>67600</v>
      </c>
      <c r="I384" s="147">
        <f t="shared" si="189"/>
        <v>67600</v>
      </c>
      <c r="J384" s="147">
        <f t="shared" si="189"/>
        <v>67600</v>
      </c>
      <c r="K384" s="147">
        <f t="shared" si="189"/>
        <v>67600</v>
      </c>
      <c r="L384" s="147">
        <f t="shared" si="189"/>
        <v>70300</v>
      </c>
      <c r="M384" s="147">
        <f t="shared" si="189"/>
        <v>70300</v>
      </c>
      <c r="N384" s="147">
        <f t="shared" si="189"/>
        <v>73100</v>
      </c>
      <c r="O384" s="147">
        <f t="shared" si="189"/>
        <v>73100</v>
      </c>
      <c r="P384" s="43"/>
      <c r="Q384" s="43"/>
      <c r="R384" s="43"/>
      <c r="S384" s="43"/>
      <c r="T384" s="43"/>
      <c r="U384" s="43"/>
      <c r="V384" s="43"/>
      <c r="W384" s="43"/>
      <c r="X384" s="43"/>
      <c r="Y384" s="43"/>
    </row>
    <row r="385" spans="1:25" s="10" customFormat="1" ht="31.5">
      <c r="A385" s="122" t="s">
        <v>139</v>
      </c>
      <c r="B385" s="23" t="s">
        <v>73</v>
      </c>
      <c r="C385" s="23" t="s">
        <v>65</v>
      </c>
      <c r="D385" s="28" t="s">
        <v>48</v>
      </c>
      <c r="E385" s="26">
        <v>200</v>
      </c>
      <c r="F385" s="150">
        <v>67600</v>
      </c>
      <c r="G385" s="150">
        <v>67600</v>
      </c>
      <c r="H385" s="150">
        <v>67600</v>
      </c>
      <c r="I385" s="150">
        <v>67600</v>
      </c>
      <c r="J385" s="150">
        <v>67600</v>
      </c>
      <c r="K385" s="150">
        <v>67600</v>
      </c>
      <c r="L385" s="150">
        <v>70300</v>
      </c>
      <c r="M385" s="150">
        <v>70300</v>
      </c>
      <c r="N385" s="150">
        <v>73100</v>
      </c>
      <c r="O385" s="150">
        <v>73100</v>
      </c>
      <c r="P385" s="43"/>
      <c r="Q385" s="43"/>
      <c r="R385" s="43"/>
      <c r="S385" s="43"/>
      <c r="T385" s="43"/>
      <c r="U385" s="43"/>
      <c r="V385" s="43"/>
      <c r="W385" s="43"/>
      <c r="X385" s="43"/>
      <c r="Y385" s="43"/>
    </row>
    <row r="386" spans="1:25" s="10" customFormat="1" ht="31.5">
      <c r="A386" s="121" t="s">
        <v>145</v>
      </c>
      <c r="B386" s="23" t="s">
        <v>73</v>
      </c>
      <c r="C386" s="23" t="s">
        <v>65</v>
      </c>
      <c r="D386" s="28" t="s">
        <v>146</v>
      </c>
      <c r="E386" s="26"/>
      <c r="F386" s="146">
        <f aca="true" t="shared" si="190" ref="F386:O387">F387</f>
        <v>853000</v>
      </c>
      <c r="G386" s="146">
        <f t="shared" si="190"/>
        <v>853000</v>
      </c>
      <c r="H386" s="146">
        <f t="shared" si="190"/>
        <v>853000</v>
      </c>
      <c r="I386" s="146">
        <f t="shared" si="190"/>
        <v>853000</v>
      </c>
      <c r="J386" s="146">
        <f t="shared" si="190"/>
        <v>853000</v>
      </c>
      <c r="K386" s="146">
        <f t="shared" si="190"/>
        <v>853000</v>
      </c>
      <c r="L386" s="146">
        <f t="shared" si="190"/>
        <v>881000</v>
      </c>
      <c r="M386" s="146">
        <f t="shared" si="190"/>
        <v>881000</v>
      </c>
      <c r="N386" s="146">
        <f t="shared" si="190"/>
        <v>881000</v>
      </c>
      <c r="O386" s="146">
        <f t="shared" si="190"/>
        <v>881000</v>
      </c>
      <c r="P386" s="43"/>
      <c r="Q386" s="43"/>
      <c r="R386" s="43"/>
      <c r="S386" s="43"/>
      <c r="T386" s="43"/>
      <c r="U386" s="43"/>
      <c r="V386" s="43"/>
      <c r="W386" s="43"/>
      <c r="X386" s="43"/>
      <c r="Y386" s="43"/>
    </row>
    <row r="387" spans="1:25" s="10" customFormat="1" ht="31.5">
      <c r="A387" s="121" t="s">
        <v>320</v>
      </c>
      <c r="B387" s="23" t="s">
        <v>73</v>
      </c>
      <c r="C387" s="23" t="s">
        <v>65</v>
      </c>
      <c r="D387" s="28" t="s">
        <v>144</v>
      </c>
      <c r="E387" s="26"/>
      <c r="F387" s="146">
        <f t="shared" si="190"/>
        <v>853000</v>
      </c>
      <c r="G387" s="146">
        <f t="shared" si="190"/>
        <v>853000</v>
      </c>
      <c r="H387" s="146">
        <f t="shared" si="190"/>
        <v>853000</v>
      </c>
      <c r="I387" s="146">
        <f t="shared" si="190"/>
        <v>853000</v>
      </c>
      <c r="J387" s="146">
        <f t="shared" si="190"/>
        <v>853000</v>
      </c>
      <c r="K387" s="146">
        <f t="shared" si="190"/>
        <v>853000</v>
      </c>
      <c r="L387" s="146">
        <f t="shared" si="190"/>
        <v>881000</v>
      </c>
      <c r="M387" s="146">
        <f t="shared" si="190"/>
        <v>881000</v>
      </c>
      <c r="N387" s="146">
        <f t="shared" si="190"/>
        <v>881000</v>
      </c>
      <c r="O387" s="146">
        <f>O388</f>
        <v>881000</v>
      </c>
      <c r="P387" s="43"/>
      <c r="Q387" s="43"/>
      <c r="R387" s="43"/>
      <c r="S387" s="43"/>
      <c r="T387" s="43"/>
      <c r="U387" s="43"/>
      <c r="V387" s="43"/>
      <c r="W387" s="43"/>
      <c r="X387" s="43"/>
      <c r="Y387" s="43"/>
    </row>
    <row r="388" spans="1:25" s="10" customFormat="1" ht="31.5">
      <c r="A388" s="122" t="s">
        <v>51</v>
      </c>
      <c r="B388" s="23" t="s">
        <v>73</v>
      </c>
      <c r="C388" s="23" t="s">
        <v>65</v>
      </c>
      <c r="D388" s="28" t="s">
        <v>50</v>
      </c>
      <c r="E388" s="26"/>
      <c r="F388" s="146">
        <f aca="true" t="shared" si="191" ref="F388:O388">F389+F390</f>
        <v>853000</v>
      </c>
      <c r="G388" s="146">
        <f t="shared" si="191"/>
        <v>853000</v>
      </c>
      <c r="H388" s="146">
        <f t="shared" si="191"/>
        <v>853000</v>
      </c>
      <c r="I388" s="146">
        <f t="shared" si="191"/>
        <v>853000</v>
      </c>
      <c r="J388" s="146">
        <f t="shared" si="191"/>
        <v>853000</v>
      </c>
      <c r="K388" s="146">
        <f t="shared" si="191"/>
        <v>853000</v>
      </c>
      <c r="L388" s="146">
        <f t="shared" si="191"/>
        <v>881000</v>
      </c>
      <c r="M388" s="146">
        <f t="shared" si="191"/>
        <v>881000</v>
      </c>
      <c r="N388" s="146">
        <f t="shared" si="191"/>
        <v>881000</v>
      </c>
      <c r="O388" s="146">
        <f t="shared" si="191"/>
        <v>881000</v>
      </c>
      <c r="P388" s="43"/>
      <c r="Q388" s="43"/>
      <c r="R388" s="43"/>
      <c r="S388" s="43"/>
      <c r="T388" s="43"/>
      <c r="U388" s="43"/>
      <c r="V388" s="43"/>
      <c r="W388" s="43"/>
      <c r="X388" s="43"/>
      <c r="Y388" s="43"/>
    </row>
    <row r="389" spans="1:25" s="10" customFormat="1" ht="48" customHeight="1">
      <c r="A389" s="120" t="s">
        <v>106</v>
      </c>
      <c r="B389" s="23" t="s">
        <v>73</v>
      </c>
      <c r="C389" s="23" t="s">
        <v>65</v>
      </c>
      <c r="D389" s="28" t="s">
        <v>50</v>
      </c>
      <c r="E389" s="26">
        <v>100</v>
      </c>
      <c r="F389" s="150">
        <v>789400</v>
      </c>
      <c r="G389" s="150">
        <v>789400</v>
      </c>
      <c r="H389" s="150">
        <v>789400</v>
      </c>
      <c r="I389" s="150">
        <v>789400</v>
      </c>
      <c r="J389" s="150">
        <v>789400</v>
      </c>
      <c r="K389" s="150">
        <v>789400</v>
      </c>
      <c r="L389" s="150">
        <v>819400</v>
      </c>
      <c r="M389" s="150">
        <v>819400</v>
      </c>
      <c r="N389" s="150">
        <v>799400</v>
      </c>
      <c r="O389" s="150">
        <v>799400</v>
      </c>
      <c r="P389" s="43"/>
      <c r="Q389" s="43"/>
      <c r="R389" s="43"/>
      <c r="S389" s="43"/>
      <c r="T389" s="43"/>
      <c r="U389" s="43"/>
      <c r="V389" s="43"/>
      <c r="W389" s="43"/>
      <c r="X389" s="43"/>
      <c r="Y389" s="43"/>
    </row>
    <row r="390" spans="1:25" s="6" customFormat="1" ht="31.5">
      <c r="A390" s="122" t="s">
        <v>139</v>
      </c>
      <c r="B390" s="23" t="s">
        <v>73</v>
      </c>
      <c r="C390" s="23" t="s">
        <v>65</v>
      </c>
      <c r="D390" s="28" t="s">
        <v>50</v>
      </c>
      <c r="E390" s="26">
        <v>200</v>
      </c>
      <c r="F390" s="150">
        <v>63600</v>
      </c>
      <c r="G390" s="150">
        <v>63600</v>
      </c>
      <c r="H390" s="150">
        <v>63600</v>
      </c>
      <c r="I390" s="150">
        <v>63600</v>
      </c>
      <c r="J390" s="150">
        <v>63600</v>
      </c>
      <c r="K390" s="150">
        <v>63600</v>
      </c>
      <c r="L390" s="150">
        <v>61600</v>
      </c>
      <c r="M390" s="150">
        <v>61600</v>
      </c>
      <c r="N390" s="150">
        <v>81600</v>
      </c>
      <c r="O390" s="150">
        <v>81600</v>
      </c>
      <c r="P390" s="43"/>
      <c r="Q390" s="43"/>
      <c r="R390" s="43"/>
      <c r="S390" s="43"/>
      <c r="T390" s="43"/>
      <c r="U390" s="43"/>
      <c r="V390" s="43"/>
      <c r="W390" s="43"/>
      <c r="X390" s="43"/>
      <c r="Y390" s="43"/>
    </row>
    <row r="391" spans="1:15" ht="18.75">
      <c r="A391" s="120" t="s">
        <v>121</v>
      </c>
      <c r="B391" s="23" t="s">
        <v>73</v>
      </c>
      <c r="C391" s="23" t="s">
        <v>112</v>
      </c>
      <c r="D391" s="28"/>
      <c r="E391" s="26"/>
      <c r="F391" s="146" t="e">
        <f aca="true" t="shared" si="192" ref="F391:O394">F392</f>
        <v>#REF!</v>
      </c>
      <c r="G391" s="146" t="e">
        <f t="shared" si="192"/>
        <v>#REF!</v>
      </c>
      <c r="H391" s="146" t="e">
        <f t="shared" si="192"/>
        <v>#REF!</v>
      </c>
      <c r="I391" s="146" t="e">
        <f t="shared" si="192"/>
        <v>#REF!</v>
      </c>
      <c r="J391" s="146" t="e">
        <f t="shared" si="192"/>
        <v>#REF!</v>
      </c>
      <c r="K391" s="146" t="e">
        <f t="shared" si="192"/>
        <v>#REF!</v>
      </c>
      <c r="L391" s="146">
        <f t="shared" si="192"/>
        <v>211100</v>
      </c>
      <c r="M391" s="146">
        <f t="shared" si="192"/>
        <v>211100</v>
      </c>
      <c r="N391" s="146">
        <f t="shared" si="192"/>
        <v>211100</v>
      </c>
      <c r="O391" s="146">
        <f t="shared" si="192"/>
        <v>211100</v>
      </c>
    </row>
    <row r="392" spans="1:15" ht="47.25">
      <c r="A392" s="121" t="s">
        <v>254</v>
      </c>
      <c r="B392" s="23" t="s">
        <v>73</v>
      </c>
      <c r="C392" s="23" t="s">
        <v>112</v>
      </c>
      <c r="D392" s="28" t="s">
        <v>250</v>
      </c>
      <c r="E392" s="26"/>
      <c r="F392" s="146" t="e">
        <f t="shared" si="192"/>
        <v>#REF!</v>
      </c>
      <c r="G392" s="146" t="e">
        <f t="shared" si="192"/>
        <v>#REF!</v>
      </c>
      <c r="H392" s="146" t="e">
        <f t="shared" si="192"/>
        <v>#REF!</v>
      </c>
      <c r="I392" s="146" t="e">
        <f t="shared" si="192"/>
        <v>#REF!</v>
      </c>
      <c r="J392" s="146" t="e">
        <f t="shared" si="192"/>
        <v>#REF!</v>
      </c>
      <c r="K392" s="146" t="e">
        <f t="shared" si="192"/>
        <v>#REF!</v>
      </c>
      <c r="L392" s="146">
        <f t="shared" si="192"/>
        <v>211100</v>
      </c>
      <c r="M392" s="146">
        <f t="shared" si="192"/>
        <v>211100</v>
      </c>
      <c r="N392" s="146">
        <f t="shared" si="192"/>
        <v>211100</v>
      </c>
      <c r="O392" s="146">
        <f t="shared" si="192"/>
        <v>211100</v>
      </c>
    </row>
    <row r="393" spans="1:15" ht="47.25">
      <c r="A393" s="121" t="s">
        <v>318</v>
      </c>
      <c r="B393" s="23" t="s">
        <v>73</v>
      </c>
      <c r="C393" s="23" t="s">
        <v>112</v>
      </c>
      <c r="D393" s="28" t="s">
        <v>274</v>
      </c>
      <c r="E393" s="26"/>
      <c r="F393" s="146" t="e">
        <f t="shared" si="192"/>
        <v>#REF!</v>
      </c>
      <c r="G393" s="146" t="e">
        <f t="shared" si="192"/>
        <v>#REF!</v>
      </c>
      <c r="H393" s="146" t="e">
        <f t="shared" si="192"/>
        <v>#REF!</v>
      </c>
      <c r="I393" s="146" t="e">
        <f t="shared" si="192"/>
        <v>#REF!</v>
      </c>
      <c r="J393" s="146" t="e">
        <f t="shared" si="192"/>
        <v>#REF!</v>
      </c>
      <c r="K393" s="146" t="e">
        <f t="shared" si="192"/>
        <v>#REF!</v>
      </c>
      <c r="L393" s="146">
        <f t="shared" si="192"/>
        <v>211100</v>
      </c>
      <c r="M393" s="146">
        <f t="shared" si="192"/>
        <v>211100</v>
      </c>
      <c r="N393" s="146">
        <f t="shared" si="192"/>
        <v>211100</v>
      </c>
      <c r="O393" s="146">
        <f t="shared" si="192"/>
        <v>211100</v>
      </c>
    </row>
    <row r="394" spans="1:15" ht="31.5">
      <c r="A394" s="122" t="s">
        <v>108</v>
      </c>
      <c r="B394" s="23" t="s">
        <v>73</v>
      </c>
      <c r="C394" s="23" t="s">
        <v>112</v>
      </c>
      <c r="D394" s="28" t="s">
        <v>276</v>
      </c>
      <c r="E394" s="26"/>
      <c r="F394" s="146" t="e">
        <f t="shared" si="192"/>
        <v>#REF!</v>
      </c>
      <c r="G394" s="146" t="e">
        <f t="shared" si="192"/>
        <v>#REF!</v>
      </c>
      <c r="H394" s="146" t="e">
        <f t="shared" si="192"/>
        <v>#REF!</v>
      </c>
      <c r="I394" s="146" t="e">
        <f t="shared" si="192"/>
        <v>#REF!</v>
      </c>
      <c r="J394" s="146" t="e">
        <f t="shared" si="192"/>
        <v>#REF!</v>
      </c>
      <c r="K394" s="146" t="e">
        <f t="shared" si="192"/>
        <v>#REF!</v>
      </c>
      <c r="L394" s="146">
        <f t="shared" si="192"/>
        <v>211100</v>
      </c>
      <c r="M394" s="146">
        <f t="shared" si="192"/>
        <v>211100</v>
      </c>
      <c r="N394" s="146">
        <f t="shared" si="192"/>
        <v>211100</v>
      </c>
      <c r="O394" s="146">
        <f t="shared" si="192"/>
        <v>211100</v>
      </c>
    </row>
    <row r="395" spans="1:15" ht="18.75">
      <c r="A395" s="122" t="s">
        <v>103</v>
      </c>
      <c r="B395" s="23" t="s">
        <v>73</v>
      </c>
      <c r="C395" s="23" t="s">
        <v>112</v>
      </c>
      <c r="D395" s="28" t="s">
        <v>276</v>
      </c>
      <c r="E395" s="26">
        <v>300</v>
      </c>
      <c r="F395" s="146" t="e">
        <f>#REF!</f>
        <v>#REF!</v>
      </c>
      <c r="G395" s="146" t="e">
        <f>F395</f>
        <v>#REF!</v>
      </c>
      <c r="H395" s="146" t="e">
        <f>G395</f>
        <v>#REF!</v>
      </c>
      <c r="I395" s="146" t="e">
        <f>H395</f>
        <v>#REF!</v>
      </c>
      <c r="J395" s="146" t="e">
        <f>I395</f>
        <v>#REF!</v>
      </c>
      <c r="K395" s="146" t="e">
        <f>J395</f>
        <v>#REF!</v>
      </c>
      <c r="L395" s="146">
        <v>211100</v>
      </c>
      <c r="M395" s="146">
        <v>211100</v>
      </c>
      <c r="N395" s="146">
        <v>211100</v>
      </c>
      <c r="O395" s="146">
        <v>211100</v>
      </c>
    </row>
    <row r="396" spans="1:15" ht="18.75">
      <c r="A396" s="116" t="s">
        <v>122</v>
      </c>
      <c r="B396" s="118" t="s">
        <v>95</v>
      </c>
      <c r="C396" s="118"/>
      <c r="D396" s="128"/>
      <c r="E396" s="106"/>
      <c r="F396" s="145">
        <f aca="true" t="shared" si="193" ref="F396:O396">F397+F404</f>
        <v>0</v>
      </c>
      <c r="G396" s="145">
        <f t="shared" si="193"/>
        <v>0</v>
      </c>
      <c r="H396" s="145">
        <f t="shared" si="193"/>
        <v>0</v>
      </c>
      <c r="I396" s="145">
        <f t="shared" si="193"/>
        <v>0</v>
      </c>
      <c r="J396" s="145">
        <f t="shared" si="193"/>
        <v>0</v>
      </c>
      <c r="K396" s="145">
        <f t="shared" si="193"/>
        <v>0</v>
      </c>
      <c r="L396" s="145">
        <f t="shared" si="193"/>
        <v>31244900</v>
      </c>
      <c r="M396" s="145">
        <f t="shared" si="193"/>
        <v>0</v>
      </c>
      <c r="N396" s="145">
        <f t="shared" si="193"/>
        <v>31244900</v>
      </c>
      <c r="O396" s="145">
        <f t="shared" si="193"/>
        <v>0</v>
      </c>
    </row>
    <row r="397" spans="1:15" ht="18.75">
      <c r="A397" s="140" t="s">
        <v>96</v>
      </c>
      <c r="B397" s="23">
        <v>11</v>
      </c>
      <c r="C397" s="23" t="s">
        <v>62</v>
      </c>
      <c r="D397" s="28"/>
      <c r="E397" s="26"/>
      <c r="F397" s="146">
        <f aca="true" t="shared" si="194" ref="F397:O398">F398</f>
        <v>0</v>
      </c>
      <c r="G397" s="146">
        <f t="shared" si="194"/>
        <v>0</v>
      </c>
      <c r="H397" s="146">
        <f t="shared" si="194"/>
        <v>0</v>
      </c>
      <c r="I397" s="146">
        <f t="shared" si="194"/>
        <v>0</v>
      </c>
      <c r="J397" s="146">
        <f t="shared" si="194"/>
        <v>0</v>
      </c>
      <c r="K397" s="146">
        <f t="shared" si="194"/>
        <v>0</v>
      </c>
      <c r="L397" s="146">
        <f t="shared" si="194"/>
        <v>80000</v>
      </c>
      <c r="M397" s="146">
        <f t="shared" si="194"/>
        <v>0</v>
      </c>
      <c r="N397" s="146">
        <f t="shared" si="194"/>
        <v>80000</v>
      </c>
      <c r="O397" s="146">
        <f t="shared" si="194"/>
        <v>0</v>
      </c>
    </row>
    <row r="398" spans="1:15" ht="31.5">
      <c r="A398" s="121" t="s">
        <v>180</v>
      </c>
      <c r="B398" s="141" t="s">
        <v>95</v>
      </c>
      <c r="C398" s="141" t="s">
        <v>62</v>
      </c>
      <c r="D398" s="141" t="s">
        <v>175</v>
      </c>
      <c r="E398" s="86"/>
      <c r="F398" s="152">
        <f t="shared" si="194"/>
        <v>0</v>
      </c>
      <c r="G398" s="152">
        <f t="shared" si="194"/>
        <v>0</v>
      </c>
      <c r="H398" s="152">
        <f t="shared" si="194"/>
        <v>0</v>
      </c>
      <c r="I398" s="152">
        <f t="shared" si="194"/>
        <v>0</v>
      </c>
      <c r="J398" s="152">
        <f t="shared" si="194"/>
        <v>0</v>
      </c>
      <c r="K398" s="152">
        <f t="shared" si="194"/>
        <v>0</v>
      </c>
      <c r="L398" s="152">
        <f t="shared" si="194"/>
        <v>80000</v>
      </c>
      <c r="M398" s="152">
        <f t="shared" si="194"/>
        <v>0</v>
      </c>
      <c r="N398" s="152">
        <f t="shared" si="194"/>
        <v>80000</v>
      </c>
      <c r="O398" s="152">
        <f t="shared" si="194"/>
        <v>0</v>
      </c>
    </row>
    <row r="399" spans="1:15" ht="31.5">
      <c r="A399" s="121" t="s">
        <v>179</v>
      </c>
      <c r="B399" s="142" t="s">
        <v>95</v>
      </c>
      <c r="C399" s="142" t="s">
        <v>62</v>
      </c>
      <c r="D399" s="142" t="s">
        <v>176</v>
      </c>
      <c r="E399" s="90"/>
      <c r="F399" s="153">
        <f aca="true" t="shared" si="195" ref="F399:O399">F400+F402</f>
        <v>0</v>
      </c>
      <c r="G399" s="153">
        <f t="shared" si="195"/>
        <v>0</v>
      </c>
      <c r="H399" s="153">
        <f t="shared" si="195"/>
        <v>0</v>
      </c>
      <c r="I399" s="153">
        <f t="shared" si="195"/>
        <v>0</v>
      </c>
      <c r="J399" s="153">
        <f t="shared" si="195"/>
        <v>0</v>
      </c>
      <c r="K399" s="153">
        <f t="shared" si="195"/>
        <v>0</v>
      </c>
      <c r="L399" s="153">
        <f t="shared" si="195"/>
        <v>80000</v>
      </c>
      <c r="M399" s="153">
        <f t="shared" si="195"/>
        <v>0</v>
      </c>
      <c r="N399" s="153">
        <f t="shared" si="195"/>
        <v>80000</v>
      </c>
      <c r="O399" s="153">
        <f t="shared" si="195"/>
        <v>0</v>
      </c>
    </row>
    <row r="400" spans="1:15" ht="31.5">
      <c r="A400" s="122" t="s">
        <v>299</v>
      </c>
      <c r="B400" s="30" t="s">
        <v>95</v>
      </c>
      <c r="C400" s="30" t="s">
        <v>62</v>
      </c>
      <c r="D400" s="30" t="s">
        <v>298</v>
      </c>
      <c r="F400" s="154">
        <f aca="true" t="shared" si="196" ref="F400:O400">F401</f>
        <v>0</v>
      </c>
      <c r="G400" s="154">
        <f t="shared" si="196"/>
        <v>0</v>
      </c>
      <c r="H400" s="154">
        <f t="shared" si="196"/>
        <v>0</v>
      </c>
      <c r="I400" s="154">
        <f t="shared" si="196"/>
        <v>0</v>
      </c>
      <c r="J400" s="154">
        <f t="shared" si="196"/>
        <v>0</v>
      </c>
      <c r="K400" s="154">
        <f t="shared" si="196"/>
        <v>0</v>
      </c>
      <c r="L400" s="154">
        <f t="shared" si="196"/>
        <v>30000</v>
      </c>
      <c r="M400" s="154">
        <f t="shared" si="196"/>
        <v>0</v>
      </c>
      <c r="N400" s="154">
        <f t="shared" si="196"/>
        <v>30000</v>
      </c>
      <c r="O400" s="154">
        <f t="shared" si="196"/>
        <v>0</v>
      </c>
    </row>
    <row r="401" spans="1:15" ht="31.5">
      <c r="A401" s="122" t="s">
        <v>224</v>
      </c>
      <c r="B401" s="30" t="s">
        <v>95</v>
      </c>
      <c r="C401" s="30" t="s">
        <v>62</v>
      </c>
      <c r="D401" s="30" t="s">
        <v>298</v>
      </c>
      <c r="E401" s="91">
        <v>600</v>
      </c>
      <c r="F401" s="154">
        <v>0</v>
      </c>
      <c r="G401" s="154">
        <v>0</v>
      </c>
      <c r="H401" s="154">
        <v>0</v>
      </c>
      <c r="I401" s="154">
        <v>0</v>
      </c>
      <c r="J401" s="154">
        <v>0</v>
      </c>
      <c r="K401" s="154">
        <v>0</v>
      </c>
      <c r="L401" s="154">
        <v>30000</v>
      </c>
      <c r="M401" s="154">
        <v>0</v>
      </c>
      <c r="N401" s="154">
        <v>30000</v>
      </c>
      <c r="O401" s="154">
        <v>0</v>
      </c>
    </row>
    <row r="402" spans="1:15" ht="18.75">
      <c r="A402" s="122" t="s">
        <v>190</v>
      </c>
      <c r="B402" s="30" t="s">
        <v>95</v>
      </c>
      <c r="C402" s="30" t="s">
        <v>62</v>
      </c>
      <c r="D402" s="30" t="s">
        <v>21</v>
      </c>
      <c r="F402" s="154">
        <f aca="true" t="shared" si="197" ref="F402:O402">F403</f>
        <v>0</v>
      </c>
      <c r="G402" s="154">
        <f t="shared" si="197"/>
        <v>0</v>
      </c>
      <c r="H402" s="154">
        <f t="shared" si="197"/>
        <v>0</v>
      </c>
      <c r="I402" s="154">
        <f t="shared" si="197"/>
        <v>0</v>
      </c>
      <c r="J402" s="154">
        <f t="shared" si="197"/>
        <v>0</v>
      </c>
      <c r="K402" s="154">
        <f t="shared" si="197"/>
        <v>0</v>
      </c>
      <c r="L402" s="154">
        <f t="shared" si="197"/>
        <v>50000</v>
      </c>
      <c r="M402" s="154">
        <f t="shared" si="197"/>
        <v>0</v>
      </c>
      <c r="N402" s="154">
        <f t="shared" si="197"/>
        <v>50000</v>
      </c>
      <c r="O402" s="154">
        <f t="shared" si="197"/>
        <v>0</v>
      </c>
    </row>
    <row r="403" spans="1:15" ht="31.5">
      <c r="A403" s="122" t="s">
        <v>224</v>
      </c>
      <c r="B403" s="30" t="s">
        <v>95</v>
      </c>
      <c r="C403" s="30" t="s">
        <v>62</v>
      </c>
      <c r="D403" s="30" t="s">
        <v>21</v>
      </c>
      <c r="E403" s="91">
        <v>600</v>
      </c>
      <c r="F403" s="154">
        <v>0</v>
      </c>
      <c r="G403" s="154">
        <v>0</v>
      </c>
      <c r="H403" s="154">
        <v>0</v>
      </c>
      <c r="I403" s="154">
        <v>0</v>
      </c>
      <c r="J403" s="154">
        <v>0</v>
      </c>
      <c r="K403" s="154">
        <v>0</v>
      </c>
      <c r="L403" s="154">
        <v>50000</v>
      </c>
      <c r="M403" s="154">
        <v>0</v>
      </c>
      <c r="N403" s="154">
        <v>50000</v>
      </c>
      <c r="O403" s="154">
        <v>0</v>
      </c>
    </row>
    <row r="404" spans="1:15" ht="18.75">
      <c r="A404" s="115" t="s">
        <v>123</v>
      </c>
      <c r="B404" s="30" t="s">
        <v>95</v>
      </c>
      <c r="C404" s="30" t="s">
        <v>63</v>
      </c>
      <c r="F404" s="154">
        <f aca="true" t="shared" si="198" ref="F404:O405">F405</f>
        <v>0</v>
      </c>
      <c r="G404" s="154">
        <f t="shared" si="198"/>
        <v>0</v>
      </c>
      <c r="H404" s="154">
        <f t="shared" si="198"/>
        <v>0</v>
      </c>
      <c r="I404" s="154">
        <f t="shared" si="198"/>
        <v>0</v>
      </c>
      <c r="J404" s="154">
        <f t="shared" si="198"/>
        <v>0</v>
      </c>
      <c r="K404" s="154">
        <f t="shared" si="198"/>
        <v>0</v>
      </c>
      <c r="L404" s="154">
        <f t="shared" si="198"/>
        <v>31164900</v>
      </c>
      <c r="M404" s="154">
        <f t="shared" si="198"/>
        <v>0</v>
      </c>
      <c r="N404" s="154">
        <f t="shared" si="198"/>
        <v>31164900</v>
      </c>
      <c r="O404" s="154">
        <f t="shared" si="198"/>
        <v>0</v>
      </c>
    </row>
    <row r="405" spans="1:15" ht="31.5">
      <c r="A405" s="121" t="s">
        <v>180</v>
      </c>
      <c r="B405" s="30">
        <v>11</v>
      </c>
      <c r="C405" s="143" t="s">
        <v>63</v>
      </c>
      <c r="D405" s="30" t="s">
        <v>175</v>
      </c>
      <c r="F405" s="154">
        <f t="shared" si="198"/>
        <v>0</v>
      </c>
      <c r="G405" s="154">
        <f t="shared" si="198"/>
        <v>0</v>
      </c>
      <c r="H405" s="154">
        <f t="shared" si="198"/>
        <v>0</v>
      </c>
      <c r="I405" s="154">
        <f t="shared" si="198"/>
        <v>0</v>
      </c>
      <c r="J405" s="154">
        <f t="shared" si="198"/>
        <v>0</v>
      </c>
      <c r="K405" s="154">
        <f t="shared" si="198"/>
        <v>0</v>
      </c>
      <c r="L405" s="154">
        <f t="shared" si="198"/>
        <v>31164900</v>
      </c>
      <c r="M405" s="154">
        <f t="shared" si="198"/>
        <v>0</v>
      </c>
      <c r="N405" s="154">
        <f t="shared" si="198"/>
        <v>31164900</v>
      </c>
      <c r="O405" s="154">
        <f t="shared" si="198"/>
        <v>0</v>
      </c>
    </row>
    <row r="406" spans="1:25" s="10" customFormat="1" ht="31.5">
      <c r="A406" s="121" t="s">
        <v>179</v>
      </c>
      <c r="B406" s="30">
        <v>11</v>
      </c>
      <c r="C406" s="143" t="s">
        <v>63</v>
      </c>
      <c r="D406" s="51" t="s">
        <v>176</v>
      </c>
      <c r="E406" s="28"/>
      <c r="F406" s="147">
        <f aca="true" t="shared" si="199" ref="F406:O406">F407+F409+F411</f>
        <v>0</v>
      </c>
      <c r="G406" s="147">
        <f t="shared" si="199"/>
        <v>0</v>
      </c>
      <c r="H406" s="147">
        <f t="shared" si="199"/>
        <v>0</v>
      </c>
      <c r="I406" s="147">
        <f t="shared" si="199"/>
        <v>0</v>
      </c>
      <c r="J406" s="147">
        <f t="shared" si="199"/>
        <v>0</v>
      </c>
      <c r="K406" s="147">
        <f t="shared" si="199"/>
        <v>0</v>
      </c>
      <c r="L406" s="147">
        <f t="shared" si="199"/>
        <v>31164900</v>
      </c>
      <c r="M406" s="147">
        <f t="shared" si="199"/>
        <v>0</v>
      </c>
      <c r="N406" s="147">
        <f t="shared" si="199"/>
        <v>31164900</v>
      </c>
      <c r="O406" s="147">
        <f t="shared" si="199"/>
        <v>0</v>
      </c>
      <c r="P406" s="43"/>
      <c r="Q406" s="43"/>
      <c r="R406" s="43"/>
      <c r="S406" s="43"/>
      <c r="T406" s="43"/>
      <c r="U406" s="43"/>
      <c r="V406" s="43"/>
      <c r="W406" s="43"/>
      <c r="X406" s="43"/>
      <c r="Y406" s="43"/>
    </row>
    <row r="407" spans="1:25" s="10" customFormat="1" ht="63">
      <c r="A407" s="122" t="s">
        <v>222</v>
      </c>
      <c r="B407" s="30">
        <v>11</v>
      </c>
      <c r="C407" s="143" t="s">
        <v>63</v>
      </c>
      <c r="D407" s="51" t="s">
        <v>52</v>
      </c>
      <c r="E407" s="28"/>
      <c r="F407" s="147">
        <f aca="true" t="shared" si="200" ref="F407:O409">F408</f>
        <v>0</v>
      </c>
      <c r="G407" s="147">
        <f t="shared" si="200"/>
        <v>0</v>
      </c>
      <c r="H407" s="147">
        <f t="shared" si="200"/>
        <v>0</v>
      </c>
      <c r="I407" s="147">
        <f t="shared" si="200"/>
        <v>0</v>
      </c>
      <c r="J407" s="147">
        <f t="shared" si="200"/>
        <v>0</v>
      </c>
      <c r="K407" s="147">
        <f t="shared" si="200"/>
        <v>0</v>
      </c>
      <c r="L407" s="147">
        <f t="shared" si="200"/>
        <v>31062900</v>
      </c>
      <c r="M407" s="147">
        <f t="shared" si="200"/>
        <v>0</v>
      </c>
      <c r="N407" s="147">
        <f t="shared" si="200"/>
        <v>31062900</v>
      </c>
      <c r="O407" s="147">
        <f t="shared" si="200"/>
        <v>0</v>
      </c>
      <c r="P407" s="43"/>
      <c r="Q407" s="43"/>
      <c r="R407" s="43"/>
      <c r="S407" s="43"/>
      <c r="T407" s="43"/>
      <c r="U407" s="43"/>
      <c r="V407" s="43"/>
      <c r="W407" s="43"/>
      <c r="X407" s="43"/>
      <c r="Y407" s="43"/>
    </row>
    <row r="408" spans="1:15" ht="31.5">
      <c r="A408" s="122" t="s">
        <v>224</v>
      </c>
      <c r="B408" s="30">
        <v>11</v>
      </c>
      <c r="C408" s="30" t="s">
        <v>63</v>
      </c>
      <c r="D408" s="51" t="s">
        <v>52</v>
      </c>
      <c r="E408" s="91">
        <v>600</v>
      </c>
      <c r="F408" s="154">
        <f t="shared" si="200"/>
        <v>0</v>
      </c>
      <c r="G408" s="154">
        <f t="shared" si="200"/>
        <v>0</v>
      </c>
      <c r="H408" s="154">
        <f t="shared" si="200"/>
        <v>0</v>
      </c>
      <c r="I408" s="154">
        <f t="shared" si="200"/>
        <v>0</v>
      </c>
      <c r="J408" s="154">
        <f t="shared" si="200"/>
        <v>0</v>
      </c>
      <c r="K408" s="154">
        <f t="shared" si="200"/>
        <v>0</v>
      </c>
      <c r="L408" s="154">
        <v>31062900</v>
      </c>
      <c r="M408" s="154">
        <v>0</v>
      </c>
      <c r="N408" s="154">
        <v>31062900</v>
      </c>
      <c r="O408" s="154">
        <v>0</v>
      </c>
    </row>
    <row r="409" spans="1:15" ht="31.5">
      <c r="A409" s="122" t="s">
        <v>299</v>
      </c>
      <c r="B409" s="30" t="s">
        <v>95</v>
      </c>
      <c r="C409" s="30" t="s">
        <v>63</v>
      </c>
      <c r="D409" s="51" t="s">
        <v>298</v>
      </c>
      <c r="F409" s="154">
        <f t="shared" si="200"/>
        <v>0</v>
      </c>
      <c r="G409" s="154">
        <f t="shared" si="200"/>
        <v>0</v>
      </c>
      <c r="H409" s="154">
        <f t="shared" si="200"/>
        <v>0</v>
      </c>
      <c r="I409" s="154">
        <f t="shared" si="200"/>
        <v>0</v>
      </c>
      <c r="J409" s="154">
        <f t="shared" si="200"/>
        <v>0</v>
      </c>
      <c r="K409" s="154">
        <f t="shared" si="200"/>
        <v>0</v>
      </c>
      <c r="L409" s="154">
        <f>L410</f>
        <v>52000</v>
      </c>
      <c r="M409" s="154">
        <f>M410</f>
        <v>0</v>
      </c>
      <c r="N409" s="154">
        <f>N410</f>
        <v>52000</v>
      </c>
      <c r="O409" s="154">
        <f>O410</f>
        <v>0</v>
      </c>
    </row>
    <row r="410" spans="1:15" ht="31.5">
      <c r="A410" s="122" t="s">
        <v>224</v>
      </c>
      <c r="B410" s="30" t="s">
        <v>95</v>
      </c>
      <c r="C410" s="143" t="s">
        <v>63</v>
      </c>
      <c r="D410" s="51" t="s">
        <v>298</v>
      </c>
      <c r="E410" s="91">
        <v>600</v>
      </c>
      <c r="F410" s="154">
        <v>0</v>
      </c>
      <c r="G410" s="154">
        <v>0</v>
      </c>
      <c r="H410" s="154">
        <v>0</v>
      </c>
      <c r="I410" s="154">
        <v>0</v>
      </c>
      <c r="J410" s="154">
        <v>0</v>
      </c>
      <c r="K410" s="154">
        <v>0</v>
      </c>
      <c r="L410" s="154">
        <v>52000</v>
      </c>
      <c r="M410" s="154">
        <v>0</v>
      </c>
      <c r="N410" s="154">
        <v>52000</v>
      </c>
      <c r="O410" s="154">
        <v>0</v>
      </c>
    </row>
    <row r="411" spans="1:15" ht="18.75">
      <c r="A411" s="122" t="s">
        <v>190</v>
      </c>
      <c r="B411" s="30">
        <v>11</v>
      </c>
      <c r="C411" s="30" t="s">
        <v>63</v>
      </c>
      <c r="D411" s="30" t="s">
        <v>21</v>
      </c>
      <c r="F411" s="154">
        <f aca="true" t="shared" si="201" ref="F411:O411">F412</f>
        <v>0</v>
      </c>
      <c r="G411" s="154">
        <f t="shared" si="201"/>
        <v>0</v>
      </c>
      <c r="H411" s="154">
        <f t="shared" si="201"/>
        <v>0</v>
      </c>
      <c r="I411" s="154">
        <f t="shared" si="201"/>
        <v>0</v>
      </c>
      <c r="J411" s="154">
        <f t="shared" si="201"/>
        <v>0</v>
      </c>
      <c r="K411" s="154">
        <f t="shared" si="201"/>
        <v>0</v>
      </c>
      <c r="L411" s="154">
        <f t="shared" si="201"/>
        <v>50000</v>
      </c>
      <c r="M411" s="154">
        <f t="shared" si="201"/>
        <v>0</v>
      </c>
      <c r="N411" s="154">
        <f t="shared" si="201"/>
        <v>50000</v>
      </c>
      <c r="O411" s="154">
        <f t="shared" si="201"/>
        <v>0</v>
      </c>
    </row>
    <row r="412" spans="1:15" ht="31.5">
      <c r="A412" s="122" t="s">
        <v>224</v>
      </c>
      <c r="B412" s="30">
        <v>11</v>
      </c>
      <c r="C412" s="30" t="s">
        <v>63</v>
      </c>
      <c r="D412" s="30" t="s">
        <v>21</v>
      </c>
      <c r="E412" s="91">
        <v>600</v>
      </c>
      <c r="F412" s="154">
        <v>0</v>
      </c>
      <c r="G412" s="154">
        <v>0</v>
      </c>
      <c r="H412" s="154">
        <v>0</v>
      </c>
      <c r="I412" s="154">
        <v>0</v>
      </c>
      <c r="J412" s="154">
        <v>0</v>
      </c>
      <c r="K412" s="154">
        <v>0</v>
      </c>
      <c r="L412" s="154">
        <v>50000</v>
      </c>
      <c r="M412" s="154">
        <v>0</v>
      </c>
      <c r="N412" s="154">
        <v>50000</v>
      </c>
      <c r="O412" s="154">
        <v>0</v>
      </c>
    </row>
    <row r="413" spans="1:15" ht="18.75">
      <c r="A413" s="116" t="s">
        <v>124</v>
      </c>
      <c r="B413" s="84" t="s">
        <v>90</v>
      </c>
      <c r="C413" s="84"/>
      <c r="D413" s="144"/>
      <c r="E413" s="106"/>
      <c r="F413" s="109">
        <f aca="true" t="shared" si="202" ref="F413:O415">F414</f>
        <v>0</v>
      </c>
      <c r="G413" s="109">
        <f t="shared" si="202"/>
        <v>0</v>
      </c>
      <c r="H413" s="109">
        <f t="shared" si="202"/>
        <v>0</v>
      </c>
      <c r="I413" s="109">
        <f t="shared" si="202"/>
        <v>0</v>
      </c>
      <c r="J413" s="109">
        <f t="shared" si="202"/>
        <v>0</v>
      </c>
      <c r="K413" s="109">
        <f t="shared" si="202"/>
        <v>0</v>
      </c>
      <c r="L413" s="109">
        <f t="shared" si="202"/>
        <v>3996200</v>
      </c>
      <c r="M413" s="109">
        <f t="shared" si="202"/>
        <v>0</v>
      </c>
      <c r="N413" s="109">
        <f t="shared" si="202"/>
        <v>4040900</v>
      </c>
      <c r="O413" s="109">
        <f t="shared" si="202"/>
        <v>0</v>
      </c>
    </row>
    <row r="414" spans="1:15" ht="18.75">
      <c r="A414" s="120" t="s">
        <v>97</v>
      </c>
      <c r="B414" s="30" t="s">
        <v>90</v>
      </c>
      <c r="C414" s="30" t="s">
        <v>63</v>
      </c>
      <c r="F414" s="154">
        <f t="shared" si="202"/>
        <v>0</v>
      </c>
      <c r="G414" s="154">
        <f t="shared" si="202"/>
        <v>0</v>
      </c>
      <c r="H414" s="154">
        <f t="shared" si="202"/>
        <v>0</v>
      </c>
      <c r="I414" s="154">
        <f t="shared" si="202"/>
        <v>0</v>
      </c>
      <c r="J414" s="154">
        <f t="shared" si="202"/>
        <v>0</v>
      </c>
      <c r="K414" s="154">
        <f t="shared" si="202"/>
        <v>0</v>
      </c>
      <c r="L414" s="154">
        <f t="shared" si="202"/>
        <v>3996200</v>
      </c>
      <c r="M414" s="154">
        <f t="shared" si="202"/>
        <v>0</v>
      </c>
      <c r="N414" s="154">
        <f t="shared" si="202"/>
        <v>4040900</v>
      </c>
      <c r="O414" s="154">
        <f t="shared" si="202"/>
        <v>0</v>
      </c>
    </row>
    <row r="415" spans="1:15" ht="31.5">
      <c r="A415" s="121" t="s">
        <v>238</v>
      </c>
      <c r="B415" s="30" t="s">
        <v>90</v>
      </c>
      <c r="C415" s="30" t="s">
        <v>63</v>
      </c>
      <c r="D415" s="30" t="s">
        <v>196</v>
      </c>
      <c r="F415" s="154">
        <f t="shared" si="202"/>
        <v>0</v>
      </c>
      <c r="G415" s="154">
        <f t="shared" si="202"/>
        <v>0</v>
      </c>
      <c r="H415" s="154">
        <f t="shared" si="202"/>
        <v>0</v>
      </c>
      <c r="I415" s="154">
        <f t="shared" si="202"/>
        <v>0</v>
      </c>
      <c r="J415" s="154">
        <f t="shared" si="202"/>
        <v>0</v>
      </c>
      <c r="K415" s="154">
        <f t="shared" si="202"/>
        <v>0</v>
      </c>
      <c r="L415" s="154">
        <f t="shared" si="202"/>
        <v>3996200</v>
      </c>
      <c r="M415" s="154">
        <f t="shared" si="202"/>
        <v>0</v>
      </c>
      <c r="N415" s="154">
        <f t="shared" si="202"/>
        <v>4040900</v>
      </c>
      <c r="O415" s="154">
        <f t="shared" si="202"/>
        <v>0</v>
      </c>
    </row>
    <row r="416" spans="1:15" ht="31.5">
      <c r="A416" s="121" t="s">
        <v>201</v>
      </c>
      <c r="B416" s="30" t="s">
        <v>90</v>
      </c>
      <c r="C416" s="30" t="s">
        <v>63</v>
      </c>
      <c r="D416" s="30" t="s">
        <v>53</v>
      </c>
      <c r="F416" s="154">
        <f aca="true" t="shared" si="203" ref="F416:O416">F417+F419</f>
        <v>0</v>
      </c>
      <c r="G416" s="154">
        <f t="shared" si="203"/>
        <v>0</v>
      </c>
      <c r="H416" s="154">
        <f t="shared" si="203"/>
        <v>0</v>
      </c>
      <c r="I416" s="154">
        <f t="shared" si="203"/>
        <v>0</v>
      </c>
      <c r="J416" s="154">
        <f t="shared" si="203"/>
        <v>0</v>
      </c>
      <c r="K416" s="154">
        <f t="shared" si="203"/>
        <v>0</v>
      </c>
      <c r="L416" s="154">
        <f t="shared" si="203"/>
        <v>3996200</v>
      </c>
      <c r="M416" s="154">
        <f t="shared" si="203"/>
        <v>0</v>
      </c>
      <c r="N416" s="154">
        <f t="shared" si="203"/>
        <v>4040900</v>
      </c>
      <c r="O416" s="154">
        <f t="shared" si="203"/>
        <v>0</v>
      </c>
    </row>
    <row r="417" spans="1:15" ht="63">
      <c r="A417" s="122" t="s">
        <v>222</v>
      </c>
      <c r="B417" s="142" t="s">
        <v>90</v>
      </c>
      <c r="C417" s="142" t="s">
        <v>63</v>
      </c>
      <c r="D417" s="142" t="s">
        <v>54</v>
      </c>
      <c r="E417" s="90"/>
      <c r="F417" s="153">
        <f aca="true" t="shared" si="204" ref="F417:O417">F418</f>
        <v>0</v>
      </c>
      <c r="G417" s="153">
        <f t="shared" si="204"/>
        <v>0</v>
      </c>
      <c r="H417" s="153">
        <f t="shared" si="204"/>
        <v>0</v>
      </c>
      <c r="I417" s="153">
        <f t="shared" si="204"/>
        <v>0</v>
      </c>
      <c r="J417" s="153">
        <f t="shared" si="204"/>
        <v>0</v>
      </c>
      <c r="K417" s="153">
        <f t="shared" si="204"/>
        <v>0</v>
      </c>
      <c r="L417" s="153">
        <f t="shared" si="204"/>
        <v>3992200</v>
      </c>
      <c r="M417" s="153">
        <f t="shared" si="204"/>
        <v>0</v>
      </c>
      <c r="N417" s="153">
        <f t="shared" si="204"/>
        <v>4036900</v>
      </c>
      <c r="O417" s="153">
        <f t="shared" si="204"/>
        <v>0</v>
      </c>
    </row>
    <row r="418" spans="1:15" ht="31.5">
      <c r="A418" s="122" t="s">
        <v>224</v>
      </c>
      <c r="B418" s="30" t="s">
        <v>90</v>
      </c>
      <c r="C418" s="30" t="s">
        <v>63</v>
      </c>
      <c r="D418" s="30" t="s">
        <v>54</v>
      </c>
      <c r="E418" s="91">
        <v>600</v>
      </c>
      <c r="F418" s="154">
        <v>0</v>
      </c>
      <c r="G418" s="154">
        <v>0</v>
      </c>
      <c r="H418" s="154">
        <v>0</v>
      </c>
      <c r="I418" s="154">
        <v>0</v>
      </c>
      <c r="J418" s="154">
        <v>0</v>
      </c>
      <c r="K418" s="154">
        <v>0</v>
      </c>
      <c r="L418" s="154">
        <v>3992200</v>
      </c>
      <c r="M418" s="154">
        <v>0</v>
      </c>
      <c r="N418" s="154">
        <v>4036900</v>
      </c>
      <c r="O418" s="154">
        <v>0</v>
      </c>
    </row>
    <row r="419" spans="1:15" ht="31.5">
      <c r="A419" s="122" t="s">
        <v>169</v>
      </c>
      <c r="D419" s="30" t="s">
        <v>55</v>
      </c>
      <c r="F419" s="154">
        <f aca="true" t="shared" si="205" ref="F419:O419">F420</f>
        <v>0</v>
      </c>
      <c r="G419" s="154">
        <f t="shared" si="205"/>
        <v>0</v>
      </c>
      <c r="H419" s="154">
        <f t="shared" si="205"/>
        <v>0</v>
      </c>
      <c r="I419" s="154">
        <f t="shared" si="205"/>
        <v>0</v>
      </c>
      <c r="J419" s="154">
        <f t="shared" si="205"/>
        <v>0</v>
      </c>
      <c r="K419" s="154">
        <f t="shared" si="205"/>
        <v>0</v>
      </c>
      <c r="L419" s="154">
        <f t="shared" si="205"/>
        <v>4000</v>
      </c>
      <c r="M419" s="154">
        <f t="shared" si="205"/>
        <v>0</v>
      </c>
      <c r="N419" s="154">
        <f t="shared" si="205"/>
        <v>4000</v>
      </c>
      <c r="O419" s="154">
        <f t="shared" si="205"/>
        <v>0</v>
      </c>
    </row>
    <row r="420" spans="1:15" ht="31.5">
      <c r="A420" s="122" t="s">
        <v>224</v>
      </c>
      <c r="B420" s="30" t="s">
        <v>90</v>
      </c>
      <c r="C420" s="30" t="s">
        <v>63</v>
      </c>
      <c r="D420" s="30" t="s">
        <v>55</v>
      </c>
      <c r="E420" s="91">
        <v>600</v>
      </c>
      <c r="F420" s="154">
        <v>0</v>
      </c>
      <c r="G420" s="154">
        <v>0</v>
      </c>
      <c r="H420" s="154">
        <v>0</v>
      </c>
      <c r="I420" s="154">
        <v>0</v>
      </c>
      <c r="J420" s="154">
        <v>0</v>
      </c>
      <c r="K420" s="154">
        <v>0</v>
      </c>
      <c r="L420" s="154">
        <v>4000</v>
      </c>
      <c r="M420" s="154">
        <v>0</v>
      </c>
      <c r="N420" s="154">
        <v>4000</v>
      </c>
      <c r="O420" s="154">
        <v>0</v>
      </c>
    </row>
    <row r="421" spans="1:5" ht="20.25">
      <c r="A421" s="114" t="s">
        <v>82</v>
      </c>
      <c r="D421" s="104"/>
      <c r="E421" s="106"/>
    </row>
    <row r="422" spans="2:15" ht="18.75">
      <c r="B422" s="84"/>
      <c r="C422" s="84"/>
      <c r="D422" s="105"/>
      <c r="E422" s="106"/>
      <c r="F422" s="109" t="e">
        <f aca="true" t="shared" si="206" ref="F422:O422">F12+F114+F121+F142+F173+F231+F238+F325+F342+F348+F396+F413</f>
        <v>#REF!</v>
      </c>
      <c r="G422" s="109" t="e">
        <f t="shared" si="206"/>
        <v>#REF!</v>
      </c>
      <c r="H422" s="109" t="e">
        <f t="shared" si="206"/>
        <v>#REF!</v>
      </c>
      <c r="I422" s="109" t="e">
        <f t="shared" si="206"/>
        <v>#REF!</v>
      </c>
      <c r="J422" s="109" t="e">
        <f t="shared" si="206"/>
        <v>#REF!</v>
      </c>
      <c r="K422" s="109" t="e">
        <f t="shared" si="206"/>
        <v>#REF!</v>
      </c>
      <c r="L422" s="109">
        <f t="shared" si="206"/>
        <v>449685449.4</v>
      </c>
      <c r="M422" s="109">
        <f t="shared" si="206"/>
        <v>163234180</v>
      </c>
      <c r="N422" s="109">
        <f t="shared" si="206"/>
        <v>468681021.72</v>
      </c>
      <c r="O422" s="109">
        <f t="shared" si="206"/>
        <v>174978780</v>
      </c>
    </row>
    <row r="425" spans="12:20" ht="1.5" customHeight="1">
      <c r="L425" s="178">
        <v>448566133.6</v>
      </c>
      <c r="M425" s="179">
        <v>163873480</v>
      </c>
      <c r="N425" s="178">
        <v>450421533.91</v>
      </c>
      <c r="O425" s="179">
        <v>158578080</v>
      </c>
      <c r="P425" s="180"/>
      <c r="Q425" s="181"/>
      <c r="R425" s="182"/>
      <c r="S425" s="1"/>
      <c r="T425" s="1"/>
    </row>
    <row r="426" spans="12:15" ht="20.25" hidden="1">
      <c r="L426" s="177">
        <f>L425-L422</f>
        <v>-1119315.7999999523</v>
      </c>
      <c r="M426" s="177">
        <f>M425-M422</f>
        <v>639300</v>
      </c>
      <c r="N426" s="177">
        <f>N425-N422</f>
        <v>-18259487.810000002</v>
      </c>
      <c r="O426" s="177">
        <f>O425-O422</f>
        <v>-16400700</v>
      </c>
    </row>
    <row r="427" ht="20.25" hidden="1"/>
  </sheetData>
  <sheetProtection/>
  <mergeCells count="17">
    <mergeCell ref="L10:M10"/>
    <mergeCell ref="N10:O10"/>
    <mergeCell ref="L4:O4"/>
    <mergeCell ref="A10:A11"/>
    <mergeCell ref="B10:B11"/>
    <mergeCell ref="C10:C11"/>
    <mergeCell ref="D10:D11"/>
    <mergeCell ref="E10:E11"/>
    <mergeCell ref="F9:G9"/>
    <mergeCell ref="H9:I9"/>
    <mergeCell ref="D4:E4"/>
    <mergeCell ref="A6:O8"/>
    <mergeCell ref="D2:E2"/>
    <mergeCell ref="N1:O1"/>
    <mergeCell ref="L2:O2"/>
    <mergeCell ref="L3:O3"/>
    <mergeCell ref="D3:E3"/>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51" r:id="rId1"/>
  <headerFooter alignWithMargins="0">
    <oddFooter>&amp;R&amp;P</oddFooter>
  </headerFooter>
  <rowBreaks count="2" manualBreakCount="2">
    <brk id="305" max="14" man="1"/>
    <brk id="3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2014-02-12T04:47:31Z</cp:lastPrinted>
  <dcterms:created xsi:type="dcterms:W3CDTF">2005-08-30T11:44:53Z</dcterms:created>
  <dcterms:modified xsi:type="dcterms:W3CDTF">2014-02-13T07:42:57Z</dcterms:modified>
  <cp:category/>
  <cp:version/>
  <cp:contentType/>
  <cp:contentStatus/>
</cp:coreProperties>
</file>