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4" sheetId="1" r:id="rId1"/>
    <sheet name="2015-2016" sheetId="2" r:id="rId2"/>
  </sheets>
  <definedNames>
    <definedName name="_xlnm._FilterDatabase" localSheetId="0" hidden="1">'2014'!$A$8:$P$8</definedName>
    <definedName name="_xlnm._FilterDatabase" localSheetId="1" hidden="1">'2015-2016'!$A$9:$K$514</definedName>
    <definedName name="_xlnm.Print_Titles" localSheetId="0">'2014'!$8:$8</definedName>
    <definedName name="_xlnm.Print_Titles" localSheetId="1">'2015-2016'!$8:$9</definedName>
    <definedName name="_xlnm.Print_Area" localSheetId="0">'2014'!$A$1:$J$577</definedName>
    <definedName name="_xlnm.Print_Area" localSheetId="1">'2015-2016'!$A$1:$I$515</definedName>
  </definedNames>
  <calcPr fullCalcOnLoad="1"/>
</workbook>
</file>

<file path=xl/sharedStrings.xml><?xml version="1.0" encoding="utf-8"?>
<sst xmlns="http://schemas.openxmlformats.org/spreadsheetml/2006/main" count="3909" uniqueCount="348">
  <si>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</si>
  <si>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</si>
  <si>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</si>
  <si>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</si>
  <si>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</si>
  <si>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</si>
  <si>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</si>
  <si>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</si>
  <si>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</si>
  <si>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</si>
  <si>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</si>
  <si>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</si>
  <si>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</si>
  <si>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2014 год</t>
  </si>
  <si>
    <t>в том числе за счет средств: областного бюджета</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</si>
  <si>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</si>
  <si>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</si>
  <si>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</si>
  <si>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</si>
  <si>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</si>
  <si>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</si>
  <si>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</si>
  <si>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</si>
  <si>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</si>
  <si>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</si>
  <si>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Реализация мероприятий по модернизации системы общего образования</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</si>
  <si>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</si>
  <si>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</si>
  <si>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</si>
  <si>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</si>
  <si>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</si>
  <si>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</si>
  <si>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</si>
  <si>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</si>
  <si>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</si>
  <si>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</si>
  <si>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</si>
  <si>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</si>
  <si>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</si>
  <si>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</si>
  <si>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</si>
  <si>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</si>
  <si>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</si>
  <si>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</si>
  <si>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</si>
  <si>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</si>
  <si>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</si>
  <si>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</si>
  <si>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</si>
  <si>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</si>
  <si>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</si>
  <si>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</si>
  <si>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</si>
  <si>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</si>
  <si>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</si>
  <si>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</si>
  <si>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</si>
  <si>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</si>
  <si>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</si>
  <si>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</si>
  <si>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</si>
  <si>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</si>
  <si>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</si>
  <si>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</si>
  <si>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</si>
  <si>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</si>
  <si>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</si>
  <si>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</si>
  <si>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</si>
  <si>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</si>
  <si>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</si>
  <si>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Иные межбюджетные трансферты на переселение граждан из закрытых административно-территориальных образований</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</si>
  <si>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</si>
  <si>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</si>
  <si>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</si>
  <si>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</si>
  <si>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</si>
  <si>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</si>
  <si>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</si>
  <si>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</si>
  <si>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</si>
  <si>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</si>
  <si>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</si>
  <si>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</si>
  <si>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</si>
  <si>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</si>
  <si>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</si>
  <si>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</si>
  <si>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</si>
  <si>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</si>
  <si>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</si>
  <si>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</si>
  <si>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</si>
  <si>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</si>
  <si>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</si>
  <si>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</si>
  <si>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</si>
  <si>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</si>
  <si>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</si>
  <si>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</si>
  <si>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</si>
  <si>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</si>
  <si>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</si>
  <si>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</si>
  <si>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</si>
  <si>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</si>
  <si>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</si>
  <si>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</si>
  <si>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</si>
  <si>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</si>
  <si>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</si>
  <si>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</si>
  <si>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</si>
  <si>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</si>
  <si>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</si>
  <si>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</si>
  <si>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83 3 5119</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</si>
  <si>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</si>
  <si>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</si>
  <si>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</si>
  <si>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</si>
  <si>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</si>
  <si>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</si>
  <si>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</si>
  <si>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</si>
  <si>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</si>
  <si>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</si>
  <si>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</si>
  <si>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</si>
  <si>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</si>
  <si>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</si>
  <si>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</si>
  <si>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</si>
  <si>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</si>
  <si>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</si>
  <si>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</si>
  <si>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</si>
  <si>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</si>
  <si>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</si>
  <si>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</si>
  <si>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</si>
  <si>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</si>
  <si>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</si>
  <si>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</si>
  <si>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</si>
  <si>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</si>
  <si>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</si>
  <si>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</si>
  <si>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</si>
  <si>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</si>
  <si>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</si>
  <si>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</si>
  <si>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</si>
  <si>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</si>
  <si>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</si>
  <si>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</si>
  <si>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</si>
  <si>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</si>
  <si>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</si>
  <si>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</si>
  <si>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</si>
  <si>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</si>
  <si>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</si>
  <si>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</si>
  <si>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</si>
  <si>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</si>
  <si>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</si>
  <si>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</si>
  <si>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</si>
  <si>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</si>
  <si>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</si>
  <si>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</si>
  <si>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</si>
  <si>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</si>
  <si>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</si>
  <si>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</si>
  <si>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</si>
  <si>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</si>
  <si>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</si>
  <si>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</si>
  <si>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</si>
  <si>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</si>
  <si>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</si>
  <si>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</si>
  <si>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</si>
  <si>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</si>
  <si>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</si>
  <si>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</si>
  <si>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</si>
  <si>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</si>
  <si>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</si>
  <si>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</si>
  <si>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</si>
  <si>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</si>
  <si>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</si>
  <si>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</si>
  <si>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</si>
  <si>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</si>
  <si>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</si>
  <si>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</si>
  <si>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</si>
  <si>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</si>
  <si>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</si>
  <si>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</si>
  <si>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</si>
  <si>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</si>
  <si>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</si>
  <si>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</si>
  <si>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</si>
  <si>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</si>
  <si>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</si>
  <si>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</si>
  <si>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</si>
  <si>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</si>
  <si>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</si>
  <si>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</si>
  <si>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</si>
  <si>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</si>
  <si>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</si>
  <si>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</si>
  <si>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</si>
  <si>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</si>
  <si>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</si>
  <si>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</si>
  <si>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</si>
  <si>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</si>
  <si>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</si>
  <si>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</si>
  <si>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</si>
  <si>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</si>
  <si>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</si>
  <si>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</si>
  <si>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</si>
  <si>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</si>
  <si>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</si>
  <si>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</si>
  <si>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</si>
  <si>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</si>
  <si>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</si>
  <si>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</si>
  <si>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</si>
  <si>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</si>
  <si>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</si>
  <si>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</si>
  <si>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</si>
  <si>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</si>
  <si>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</si>
  <si>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</si>
  <si>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</si>
  <si>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</si>
  <si>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</si>
  <si>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</si>
  <si>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</si>
  <si>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</si>
  <si>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Субвенции на государственную регистрацию актов гражданского состояния</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</si>
  <si>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</si>
  <si>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</si>
  <si>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</si>
  <si>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</si>
  <si>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</si>
  <si>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Субвенции на осуществление первичного воинского учета на территориях , где отсутствуют военные комиссариаты</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</si>
  <si>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</si>
  <si>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</si>
  <si>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</si>
  <si>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</si>
  <si>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</si>
  <si>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</si>
  <si>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</si>
  <si>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</si>
  <si>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</si>
  <si>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</si>
  <si>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</si>
  <si>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</si>
  <si>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</si>
  <si>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</si>
  <si>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</si>
  <si>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</si>
  <si>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</si>
  <si>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</si>
  <si>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</si>
  <si>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</si>
  <si>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</si>
  <si>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</si>
  <si>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</si>
  <si>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</si>
  <si>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</si>
  <si>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</si>
  <si>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</si>
  <si>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</si>
  <si>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</si>
  <si>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</si>
  <si>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</si>
  <si>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</si>
  <si>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</si>
  <si>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</si>
  <si>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</si>
  <si>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</si>
  <si>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</si>
  <si>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</si>
  <si>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</si>
  <si>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</si>
  <si>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2015 и 2016 годов</t>
  </si>
  <si>
    <t>78 1 4001</t>
  </si>
  <si>
    <t>Строительство объектов социального и производственного комплексов, в том числе объектов общегражданского назначения, жилья, инфраструктуры</t>
  </si>
  <si>
    <t>81 2 7056</t>
  </si>
  <si>
    <t>Создание и развитие сети МФЦ предоставления государственных и муниципальных услуг</t>
  </si>
  <si>
    <t xml:space="preserve"> </t>
  </si>
  <si>
    <t>76 4 2023</t>
  </si>
  <si>
    <t>76 4 2999</t>
  </si>
  <si>
    <t xml:space="preserve">                                 Приложение 7</t>
  </si>
  <si>
    <t xml:space="preserve">                                 Приложение 7.1</t>
  </si>
  <si>
    <t xml:space="preserve">    </t>
  </si>
  <si>
    <t>Непрограммная часть</t>
  </si>
  <si>
    <t>Непрограммная часть Совета депутатов ЗАТО Видяево</t>
  </si>
  <si>
    <t>83 3 2999</t>
  </si>
  <si>
    <t>ОКСМП</t>
  </si>
  <si>
    <t>Адм.</t>
  </si>
  <si>
    <t>73 1 2024</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</si>
  <si>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</si>
  <si>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</si>
  <si>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</si>
  <si>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</si>
  <si>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</si>
  <si>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</si>
  <si>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</si>
  <si>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</si>
  <si>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</si>
  <si>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</si>
  <si>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</si>
  <si>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</si>
  <si>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</si>
  <si>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75 1 4001</t>
  </si>
  <si>
    <t>75 2 4001</t>
  </si>
  <si>
    <t>73 1 4001</t>
  </si>
  <si>
    <t>в том числе: за счет средств областного бюджета</t>
  </si>
  <si>
    <t>83 3 5930</t>
  </si>
  <si>
    <t>82 1 7926</t>
  </si>
  <si>
    <t>Предоставление субсидии на поддержку муниципальных образований, осуществляющих эффективное управление муниципальными финансами (подтвержденные остатки прошлых лет)</t>
  </si>
  <si>
    <t>=</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</si>
  <si>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</si>
  <si>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</si>
  <si>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84 1 2999</t>
  </si>
  <si>
    <t>74 1 2999</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</si>
  <si>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</si>
  <si>
    <t>к  решению Совета депутатов ЗАТО пос. Видяево</t>
  </si>
  <si>
    <t>от 29.04.2014 № 207</t>
  </si>
  <si>
    <t>О внесении изменений в решение Совета депутатов ЗАТО пос. Видяево от 24.12.2013 № 176 «Об утверждении бюджета ЗАТО Видяево на 2014 год и на плановый период 2015 и 2016 годов»</t>
  </si>
  <si>
    <t>от  29.04.2014 № 207</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</si>
</sst>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54">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i/>
      <sz val="8"/>
      <color indexed="8"/>
      <name val="Times New Roman"/>
      <family val="1"/>
    </font>
    <font>
      <sz val="8"/>
      <name val="Times New Roman"/>
      <family val="1"/>
    </font>
    <font>
      <sz val="9"/>
      <name val="Times New Roman"/>
      <family val="1"/>
    </font>
    <font>
      <b/>
      <sz val="10"/>
      <name val="Arial"/>
      <family val="2"/>
    </font>
    <font>
      <u val="single"/>
      <sz val="8"/>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3" fillId="31" borderId="0" applyNumberFormat="0" applyBorder="0" applyAlignment="0" applyProtection="0"/>
  </cellStyleXfs>
  <cellXfs count="69">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wrapText="1"/>
    </xf>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right" wrapText="1"/>
    </xf>
    <xf numFmtId="0" fontId="6"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6" fillId="0" borderId="0" xfId="0" applyNumberFormat="1" applyFont="1" applyFill="1" applyBorder="1" applyAlignment="1">
      <alignment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wrapText="1"/>
    </xf>
    <xf numFmtId="0" fontId="2" fillId="0" borderId="0" xfId="0" applyFont="1" applyFill="1" applyAlignment="1">
      <alignment vertical="top" wrapText="1"/>
    </xf>
    <xf numFmtId="49" fontId="6" fillId="0" borderId="0" xfId="0" applyNumberFormat="1" applyFont="1" applyFill="1" applyBorder="1" applyAlignment="1">
      <alignment horizont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9" fillId="0" borderId="0" xfId="0" applyFont="1" applyFill="1" applyAlignment="1">
      <alignment horizontal="right" wrapText="1"/>
    </xf>
    <xf numFmtId="3" fontId="9" fillId="0" borderId="0" xfId="0" applyNumberFormat="1" applyFont="1" applyFill="1" applyBorder="1" applyAlignment="1">
      <alignment horizontal="right"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ill="1" applyAlignment="1">
      <alignment vertical="top" wrapText="1"/>
    </xf>
    <xf numFmtId="4" fontId="10" fillId="0" borderId="0" xfId="0" applyNumberFormat="1" applyFont="1" applyFill="1" applyAlignment="1">
      <alignment vertical="justify"/>
    </xf>
    <xf numFmtId="4" fontId="6" fillId="0" borderId="0" xfId="0" applyNumberFormat="1" applyFont="1" applyFill="1" applyAlignment="1">
      <alignment vertical="top" wrapText="1"/>
    </xf>
    <xf numFmtId="3" fontId="11" fillId="0" borderId="0" xfId="0" applyNumberFormat="1" applyFont="1" applyFill="1" applyBorder="1" applyAlignment="1">
      <alignment horizontal="right"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4" fontId="3" fillId="0" borderId="0" xfId="0" applyNumberFormat="1" applyFont="1" applyFill="1" applyBorder="1" applyAlignment="1">
      <alignment horizontal="right"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49" fontId="14" fillId="0" borderId="0" xfId="0" applyNumberFormat="1" applyFont="1" applyFill="1" applyBorder="1" applyAlignment="1">
      <alignment wrapText="1"/>
    </xf>
    <xf numFmtId="4" fontId="14" fillId="0" borderId="0" xfId="0" applyNumberFormat="1" applyFont="1" applyFill="1" applyBorder="1" applyAlignment="1">
      <alignment horizontal="right" wrapText="1"/>
    </xf>
    <xf numFmtId="0" fontId="4" fillId="0" borderId="0" xfId="0" applyFont="1" applyFill="1" applyAlignment="1">
      <alignment vertical="top" wrapText="1"/>
    </xf>
    <xf numFmtId="0" fontId="13" fillId="0" borderId="0" xfId="0" applyFont="1" applyFill="1" applyBorder="1" applyAlignment="1">
      <alignment horizontal="left"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0" fontId="9" fillId="0" borderId="0" xfId="0" applyFont="1" applyFill="1" applyAlignment="1">
      <alignment horizontal="right" wrapText="1"/>
    </xf>
    <xf numFmtId="0" fontId="4" fillId="0" borderId="0" xfId="0" applyFont="1" applyFill="1" applyAlignment="1">
      <alignment horizontal="right" vertical="top" wrapText="1"/>
    </xf>
    <xf numFmtId="0" fontId="3" fillId="0" borderId="0" xfId="0" applyFont="1" applyFill="1" applyAlignment="1">
      <alignment horizontal="center" vertical="center" wrapText="1"/>
    </xf>
    <xf numFmtId="0" fontId="12" fillId="0" borderId="0" xfId="0" applyFont="1" applyFill="1" applyAlignment="1">
      <alignment horizontal="right" wrapText="1"/>
    </xf>
    <xf numFmtId="0" fontId="12" fillId="0" borderId="0" xfId="0" applyFont="1" applyFill="1" applyAlignment="1">
      <alignment horizontal="right" wrapText="1"/>
    </xf>
    <xf numFmtId="3" fontId="15" fillId="0" borderId="0" xfId="0" applyNumberFormat="1" applyFont="1" applyFill="1" applyBorder="1" applyAlignment="1">
      <alignment horizontal="right" wrapText="1"/>
    </xf>
    <xf numFmtId="0" fontId="0" fillId="0" borderId="0" xfId="0" applyFont="1" applyFill="1" applyAlignment="1">
      <alignment vertical="top" wrapText="1"/>
    </xf>
    <xf numFmtId="0" fontId="5" fillId="0" borderId="10" xfId="0" applyFont="1" applyFill="1" applyBorder="1" applyAlignment="1">
      <alignment horizontal="center" vertical="top" wrapText="1"/>
    </xf>
    <xf numFmtId="0" fontId="0" fillId="0" borderId="10" xfId="0" applyFont="1" applyFill="1" applyBorder="1" applyAlignment="1">
      <alignment horizontal="center" vertical="center" wrapText="1"/>
    </xf>
    <xf numFmtId="3" fontId="9"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0" fontId="0" fillId="0" borderId="0" xfId="0" applyFont="1" applyFill="1" applyAlignment="1">
      <alignment horizontal="right" wrapText="1"/>
    </xf>
    <xf numFmtId="49" fontId="0"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97"/>
  <sheetViews>
    <sheetView view="pageBreakPreview" zoomScale="75" zoomScaleNormal="75" zoomScaleSheetLayoutView="75" zoomScalePageLayoutView="0" workbookViewId="0" topLeftCell="A1">
      <selection activeCell="F11" sqref="F11"/>
    </sheetView>
  </sheetViews>
  <sheetFormatPr defaultColWidth="9.33203125" defaultRowHeight="12.75"/>
  <cols>
    <col min="1" max="1" width="67.83203125" style="0" customWidth="1"/>
    <col min="2" max="2" width="19.5" style="14" customWidth="1"/>
    <col min="3" max="3" width="11" style="14" customWidth="1"/>
    <col min="4" max="4" width="8.5" style="14" customWidth="1"/>
    <col min="5" max="5" width="12.66015625" style="14" customWidth="1"/>
    <col min="6" max="6" width="25" style="0" customWidth="1"/>
    <col min="7" max="7" width="27.5" style="0" customWidth="1"/>
    <col min="8" max="8" width="10" style="0" hidden="1" customWidth="1"/>
    <col min="9" max="9" width="14.66015625" style="0" hidden="1" customWidth="1"/>
    <col min="10" max="10" width="9.33203125" style="0" hidden="1" customWidth="1"/>
  </cols>
  <sheetData>
    <row r="1" spans="1:7" ht="15" customHeight="1">
      <c r="D1" s="56" t="s">
        <v>309</v>
      </c>
      <c r="E1" s="56"/>
      <c r="F1" s="56"/>
      <c r="G1" s="56"/>
    </row>
    <row r="2" spans="4:7" ht="18" customHeight="1">
      <c r="D2" s="59" t="s">
        <v>344</v>
      </c>
      <c r="E2" s="60"/>
      <c r="F2" s="60"/>
      <c r="G2" s="60"/>
    </row>
    <row r="3" spans="1:9" ht="39" customHeight="1">
      <c r="A3" s="9" t="s">
        <v>264</v>
      </c>
      <c r="B3" s="16"/>
      <c r="C3" s="59" t="s">
        <v>343</v>
      </c>
      <c r="D3" s="62"/>
      <c r="E3" s="62"/>
      <c r="F3" s="62"/>
      <c r="G3" s="62"/>
      <c r="H3" s="62"/>
      <c r="I3" s="62"/>
    </row>
    <row r="4" spans="1:7" ht="18" customHeight="1">
      <c r="A4" s="9" t="s">
        <v>264</v>
      </c>
      <c r="B4" s="16"/>
      <c r="C4" s="16"/>
      <c r="D4" s="61" t="s">
        <v>345</v>
      </c>
      <c r="E4" s="61"/>
      <c r="F4" s="61"/>
      <c r="G4" s="61"/>
    </row>
    <row r="5" spans="1:7" ht="64.5" customHeight="1">
      <c r="A5" s="58" t="s">
        <v>13</v>
      </c>
      <c r="B5" s="58"/>
      <c r="C5" s="58"/>
      <c r="D5" s="58"/>
      <c r="E5" s="58"/>
      <c r="F5" s="58"/>
      <c r="G5" s="58"/>
    </row>
    <row r="6" spans="1:7" ht="15.75">
      <c r="A6" s="1"/>
      <c r="B6" s="10"/>
      <c r="C6" s="10"/>
      <c r="D6" s="10"/>
      <c r="E6" s="10"/>
      <c r="F6" s="1"/>
      <c r="G6" s="1"/>
    </row>
    <row r="7" spans="1:7" ht="16.5" thickBot="1">
      <c r="A7" s="2" t="s">
        <v>264</v>
      </c>
      <c r="B7" s="17" t="s">
        <v>264</v>
      </c>
      <c r="C7" s="57" t="s">
        <v>265</v>
      </c>
      <c r="D7" s="57"/>
      <c r="E7" s="57"/>
      <c r="F7" s="57"/>
      <c r="G7" s="57"/>
    </row>
    <row r="8" spans="1:7" ht="42.75" customHeight="1" thickBot="1">
      <c r="A8" s="52" t="s">
        <v>266</v>
      </c>
      <c r="B8" s="53" t="s">
        <v>267</v>
      </c>
      <c r="C8" s="53" t="s">
        <v>268</v>
      </c>
      <c r="D8" s="53" t="s">
        <v>269</v>
      </c>
      <c r="E8" s="53" t="s">
        <v>270</v>
      </c>
      <c r="F8" s="54" t="s">
        <v>271</v>
      </c>
      <c r="G8" s="55" t="s">
        <v>334</v>
      </c>
    </row>
    <row r="9" spans="1:7" ht="31.5">
      <c r="A9" s="36" t="s">
        <v>194</v>
      </c>
      <c r="B9" s="37" t="s">
        <v>15</v>
      </c>
      <c r="C9" s="37" t="s">
        <v>264</v>
      </c>
      <c r="D9" s="37" t="s">
        <v>264</v>
      </c>
      <c r="E9" s="37" t="s">
        <v>264</v>
      </c>
      <c r="F9" s="38">
        <f>F10+F72+F80+F88+F100+F120</f>
        <v>199637337.73</v>
      </c>
      <c r="G9" s="38">
        <f>G10+G72+G80+G88+G100+G120</f>
        <v>117576770</v>
      </c>
    </row>
    <row r="10" spans="1:7" ht="31.5">
      <c r="A10" s="39" t="s">
        <v>16</v>
      </c>
      <c r="B10" s="37" t="s">
        <v>17</v>
      </c>
      <c r="C10" s="37" t="s">
        <v>264</v>
      </c>
      <c r="D10" s="37" t="s">
        <v>264</v>
      </c>
      <c r="E10" s="37" t="s">
        <v>264</v>
      </c>
      <c r="F10" s="38">
        <f>F11+F16+F20+F24+F29+F38+F43+F47+F51+F55+F60+F64+F68+F33</f>
        <v>183108510.59</v>
      </c>
      <c r="G10" s="38">
        <f>G38+G43+G47+G51+G55+G60+G64+G68</f>
        <v>116462070</v>
      </c>
    </row>
    <row r="11" spans="1:7" ht="63">
      <c r="A11" s="40" t="s">
        <v>19</v>
      </c>
      <c r="B11" s="41" t="s">
        <v>18</v>
      </c>
      <c r="C11" s="41" t="s">
        <v>264</v>
      </c>
      <c r="D11" s="41" t="s">
        <v>264</v>
      </c>
      <c r="E11" s="41" t="s">
        <v>264</v>
      </c>
      <c r="F11" s="42">
        <f>F12</f>
        <v>52526640.59</v>
      </c>
      <c r="G11" s="42">
        <f>G12</f>
        <v>0</v>
      </c>
    </row>
    <row r="12" spans="1:7" ht="31.5">
      <c r="A12" s="40" t="s">
        <v>272</v>
      </c>
      <c r="B12" s="41" t="s">
        <v>18</v>
      </c>
      <c r="C12" s="41" t="s">
        <v>273</v>
      </c>
      <c r="D12" s="41" t="s">
        <v>264</v>
      </c>
      <c r="E12" s="41" t="s">
        <v>264</v>
      </c>
      <c r="F12" s="42">
        <f>F13</f>
        <v>52526640.59</v>
      </c>
      <c r="G12" s="42">
        <f>G13</f>
        <v>0</v>
      </c>
    </row>
    <row r="13" spans="1:7" ht="15.75">
      <c r="A13" s="40" t="s">
        <v>274</v>
      </c>
      <c r="B13" s="41" t="s">
        <v>18</v>
      </c>
      <c r="C13" s="41" t="s">
        <v>273</v>
      </c>
      <c r="D13" s="41" t="s">
        <v>275</v>
      </c>
      <c r="E13" s="41" t="s">
        <v>264</v>
      </c>
      <c r="F13" s="42">
        <f>F14+F15</f>
        <v>52526640.59</v>
      </c>
      <c r="G13" s="42">
        <f>G14+G15</f>
        <v>0</v>
      </c>
    </row>
    <row r="14" spans="1:7" ht="15.75">
      <c r="A14" s="40" t="s">
        <v>2</v>
      </c>
      <c r="B14" s="41" t="s">
        <v>18</v>
      </c>
      <c r="C14" s="41" t="s">
        <v>273</v>
      </c>
      <c r="D14" s="41" t="s">
        <v>275</v>
      </c>
      <c r="E14" s="41" t="s">
        <v>289</v>
      </c>
      <c r="F14" s="42">
        <v>29300804.59</v>
      </c>
      <c r="G14" s="42">
        <v>0</v>
      </c>
    </row>
    <row r="15" spans="1:7" ht="15.75">
      <c r="A15" s="40" t="s">
        <v>0</v>
      </c>
      <c r="B15" s="41" t="s">
        <v>18</v>
      </c>
      <c r="C15" s="41" t="s">
        <v>273</v>
      </c>
      <c r="D15" s="41" t="s">
        <v>275</v>
      </c>
      <c r="E15" s="41" t="s">
        <v>278</v>
      </c>
      <c r="F15" s="42">
        <v>23225836</v>
      </c>
      <c r="G15" s="42">
        <v>0</v>
      </c>
    </row>
    <row r="16" spans="1:7" ht="31.5">
      <c r="A16" s="40" t="s">
        <v>21</v>
      </c>
      <c r="B16" s="41" t="s">
        <v>20</v>
      </c>
      <c r="C16" s="41" t="s">
        <v>264</v>
      </c>
      <c r="D16" s="41" t="s">
        <v>264</v>
      </c>
      <c r="E16" s="41" t="s">
        <v>264</v>
      </c>
      <c r="F16" s="42">
        <f aca="true" t="shared" si="0" ref="F16:G18">F17</f>
        <v>200000</v>
      </c>
      <c r="G16" s="42">
        <f t="shared" si="0"/>
        <v>0</v>
      </c>
    </row>
    <row r="17" spans="1:7" ht="31.5">
      <c r="A17" s="40" t="s">
        <v>281</v>
      </c>
      <c r="B17" s="41" t="s">
        <v>20</v>
      </c>
      <c r="C17" s="41" t="s">
        <v>282</v>
      </c>
      <c r="D17" s="41" t="s">
        <v>264</v>
      </c>
      <c r="E17" s="41" t="s">
        <v>264</v>
      </c>
      <c r="F17" s="42">
        <f t="shared" si="0"/>
        <v>200000</v>
      </c>
      <c r="G17" s="42">
        <f t="shared" si="0"/>
        <v>0</v>
      </c>
    </row>
    <row r="18" spans="1:7" ht="15.75">
      <c r="A18" s="40" t="s">
        <v>60</v>
      </c>
      <c r="B18" s="41" t="s">
        <v>20</v>
      </c>
      <c r="C18" s="41" t="s">
        <v>282</v>
      </c>
      <c r="D18" s="41" t="s">
        <v>289</v>
      </c>
      <c r="E18" s="41" t="s">
        <v>264</v>
      </c>
      <c r="F18" s="42">
        <f t="shared" si="0"/>
        <v>200000</v>
      </c>
      <c r="G18" s="42">
        <f t="shared" si="0"/>
        <v>0</v>
      </c>
    </row>
    <row r="19" spans="1:7" ht="15.75">
      <c r="A19" s="40" t="s">
        <v>61</v>
      </c>
      <c r="B19" s="41" t="s">
        <v>20</v>
      </c>
      <c r="C19" s="41" t="s">
        <v>282</v>
      </c>
      <c r="D19" s="41" t="s">
        <v>289</v>
      </c>
      <c r="E19" s="41" t="s">
        <v>62</v>
      </c>
      <c r="F19" s="42">
        <v>200000</v>
      </c>
      <c r="G19" s="42">
        <v>0</v>
      </c>
    </row>
    <row r="20" spans="1:7" ht="47.25">
      <c r="A20" s="40" t="s">
        <v>22</v>
      </c>
      <c r="B20" s="41" t="s">
        <v>23</v>
      </c>
      <c r="C20" s="41"/>
      <c r="D20" s="41" t="s">
        <v>264</v>
      </c>
      <c r="E20" s="41" t="s">
        <v>264</v>
      </c>
      <c r="F20" s="42">
        <f aca="true" t="shared" si="1" ref="F20:G22">F21</f>
        <v>70000</v>
      </c>
      <c r="G20" s="42">
        <f t="shared" si="1"/>
        <v>0</v>
      </c>
    </row>
    <row r="21" spans="1:7" ht="31.5">
      <c r="A21" s="40" t="s">
        <v>281</v>
      </c>
      <c r="B21" s="41" t="s">
        <v>23</v>
      </c>
      <c r="C21" s="41" t="s">
        <v>282</v>
      </c>
      <c r="D21" s="41" t="s">
        <v>264</v>
      </c>
      <c r="E21" s="41" t="s">
        <v>264</v>
      </c>
      <c r="F21" s="42">
        <f t="shared" si="1"/>
        <v>70000</v>
      </c>
      <c r="G21" s="42">
        <f t="shared" si="1"/>
        <v>0</v>
      </c>
    </row>
    <row r="22" spans="1:7" ht="15.75">
      <c r="A22" s="40" t="s">
        <v>60</v>
      </c>
      <c r="B22" s="41" t="s">
        <v>23</v>
      </c>
      <c r="C22" s="41" t="s">
        <v>282</v>
      </c>
      <c r="D22" s="41" t="s">
        <v>289</v>
      </c>
      <c r="E22" s="41" t="s">
        <v>264</v>
      </c>
      <c r="F22" s="42">
        <f t="shared" si="1"/>
        <v>70000</v>
      </c>
      <c r="G22" s="42">
        <f t="shared" si="1"/>
        <v>0</v>
      </c>
    </row>
    <row r="23" spans="1:7" ht="15.75">
      <c r="A23" s="40" t="s">
        <v>61</v>
      </c>
      <c r="B23" s="41" t="s">
        <v>23</v>
      </c>
      <c r="C23" s="41" t="s">
        <v>282</v>
      </c>
      <c r="D23" s="41" t="s">
        <v>289</v>
      </c>
      <c r="E23" s="41" t="s">
        <v>62</v>
      </c>
      <c r="F23" s="42">
        <v>70000</v>
      </c>
      <c r="G23" s="42">
        <v>0</v>
      </c>
    </row>
    <row r="24" spans="1:7" ht="31.5">
      <c r="A24" s="40" t="s">
        <v>25</v>
      </c>
      <c r="B24" s="41" t="s">
        <v>24</v>
      </c>
      <c r="C24" s="41" t="s">
        <v>264</v>
      </c>
      <c r="D24" s="41" t="s">
        <v>264</v>
      </c>
      <c r="E24" s="41" t="s">
        <v>264</v>
      </c>
      <c r="F24" s="42">
        <f>F25</f>
        <v>745800</v>
      </c>
      <c r="G24" s="42">
        <f>G25</f>
        <v>0</v>
      </c>
    </row>
    <row r="25" spans="1:7" ht="31.5">
      <c r="A25" s="40" t="s">
        <v>272</v>
      </c>
      <c r="B25" s="41" t="s">
        <v>24</v>
      </c>
      <c r="C25" s="41" t="s">
        <v>273</v>
      </c>
      <c r="D25" s="41" t="s">
        <v>264</v>
      </c>
      <c r="E25" s="41" t="s">
        <v>264</v>
      </c>
      <c r="F25" s="42">
        <f>F26</f>
        <v>745800</v>
      </c>
      <c r="G25" s="42">
        <f>G26</f>
        <v>0</v>
      </c>
    </row>
    <row r="26" spans="1:7" ht="15.75">
      <c r="A26" s="40" t="s">
        <v>274</v>
      </c>
      <c r="B26" s="41" t="s">
        <v>24</v>
      </c>
      <c r="C26" s="41" t="s">
        <v>273</v>
      </c>
      <c r="D26" s="41" t="s">
        <v>275</v>
      </c>
      <c r="E26" s="41" t="s">
        <v>264</v>
      </c>
      <c r="F26" s="42">
        <f>F28+F27</f>
        <v>745800</v>
      </c>
      <c r="G26" s="42">
        <f>G28</f>
        <v>0</v>
      </c>
    </row>
    <row r="27" spans="1:7" ht="15.75">
      <c r="A27" s="40" t="s">
        <v>2</v>
      </c>
      <c r="B27" s="41" t="s">
        <v>24</v>
      </c>
      <c r="C27" s="41" t="s">
        <v>273</v>
      </c>
      <c r="D27" s="41" t="s">
        <v>275</v>
      </c>
      <c r="E27" s="41" t="s">
        <v>289</v>
      </c>
      <c r="F27" s="42">
        <v>351900</v>
      </c>
      <c r="G27" s="42">
        <f>G29</f>
        <v>0</v>
      </c>
    </row>
    <row r="28" spans="1:7" ht="15.75">
      <c r="A28" s="40" t="s">
        <v>0</v>
      </c>
      <c r="B28" s="41" t="s">
        <v>24</v>
      </c>
      <c r="C28" s="41" t="s">
        <v>273</v>
      </c>
      <c r="D28" s="41" t="s">
        <v>275</v>
      </c>
      <c r="E28" s="41" t="s">
        <v>278</v>
      </c>
      <c r="F28" s="42">
        <v>393900</v>
      </c>
      <c r="G28" s="42">
        <v>0</v>
      </c>
    </row>
    <row r="29" spans="1:7" ht="63">
      <c r="A29" s="40" t="s">
        <v>216</v>
      </c>
      <c r="B29" s="41" t="s">
        <v>26</v>
      </c>
      <c r="C29" s="41"/>
      <c r="D29" s="41"/>
      <c r="E29" s="41"/>
      <c r="F29" s="42">
        <f aca="true" t="shared" si="2" ref="F29:G31">F30</f>
        <v>9801000</v>
      </c>
      <c r="G29" s="42">
        <f t="shared" si="2"/>
        <v>0</v>
      </c>
    </row>
    <row r="30" spans="1:7" ht="31.5">
      <c r="A30" s="40" t="s">
        <v>272</v>
      </c>
      <c r="B30" s="41" t="s">
        <v>26</v>
      </c>
      <c r="C30" s="41" t="s">
        <v>273</v>
      </c>
      <c r="D30" s="41" t="s">
        <v>264</v>
      </c>
      <c r="E30" s="41"/>
      <c r="F30" s="42">
        <f t="shared" si="2"/>
        <v>9801000</v>
      </c>
      <c r="G30" s="42">
        <f t="shared" si="2"/>
        <v>0</v>
      </c>
    </row>
    <row r="31" spans="1:7" ht="15.75">
      <c r="A31" s="40" t="s">
        <v>274</v>
      </c>
      <c r="B31" s="41" t="s">
        <v>26</v>
      </c>
      <c r="C31" s="41" t="s">
        <v>273</v>
      </c>
      <c r="D31" s="41" t="s">
        <v>275</v>
      </c>
      <c r="E31" s="41"/>
      <c r="F31" s="42">
        <f t="shared" si="2"/>
        <v>9801000</v>
      </c>
      <c r="G31" s="42">
        <f t="shared" si="2"/>
        <v>0</v>
      </c>
    </row>
    <row r="32" spans="1:7" ht="15.75">
      <c r="A32" s="40" t="s">
        <v>276</v>
      </c>
      <c r="B32" s="41" t="s">
        <v>26</v>
      </c>
      <c r="C32" s="41" t="s">
        <v>273</v>
      </c>
      <c r="D32" s="41" t="s">
        <v>275</v>
      </c>
      <c r="E32" s="41" t="s">
        <v>277</v>
      </c>
      <c r="F32" s="42">
        <f>16163000-6362000</f>
        <v>9801000</v>
      </c>
      <c r="G32" s="42">
        <v>0</v>
      </c>
    </row>
    <row r="33" spans="1:7" ht="31.5">
      <c r="A33" s="40" t="s">
        <v>175</v>
      </c>
      <c r="B33" s="41" t="s">
        <v>299</v>
      </c>
      <c r="C33" s="41"/>
      <c r="D33" s="41"/>
      <c r="E33" s="41"/>
      <c r="F33" s="42">
        <f>F34</f>
        <v>3303000</v>
      </c>
      <c r="G33" s="42">
        <f>G34</f>
        <v>0</v>
      </c>
    </row>
    <row r="34" spans="1:7" ht="31.5">
      <c r="A34" s="40" t="s">
        <v>272</v>
      </c>
      <c r="B34" s="41" t="s">
        <v>299</v>
      </c>
      <c r="C34" s="41" t="s">
        <v>273</v>
      </c>
      <c r="D34" s="41"/>
      <c r="E34" s="41"/>
      <c r="F34" s="42">
        <f>F35</f>
        <v>3303000</v>
      </c>
      <c r="G34" s="42">
        <f>G35</f>
        <v>0</v>
      </c>
    </row>
    <row r="35" spans="1:7" ht="15.75">
      <c r="A35" s="40" t="s">
        <v>274</v>
      </c>
      <c r="B35" s="41" t="s">
        <v>299</v>
      </c>
      <c r="C35" s="41" t="s">
        <v>273</v>
      </c>
      <c r="D35" s="41" t="s">
        <v>275</v>
      </c>
      <c r="E35" s="41"/>
      <c r="F35" s="42">
        <f>F36+F37</f>
        <v>3303000</v>
      </c>
      <c r="G35" s="42">
        <f>G37</f>
        <v>0</v>
      </c>
    </row>
    <row r="36" spans="1:7" ht="15.75">
      <c r="A36" s="40" t="s">
        <v>2</v>
      </c>
      <c r="B36" s="41" t="s">
        <v>299</v>
      </c>
      <c r="C36" s="41" t="s">
        <v>273</v>
      </c>
      <c r="D36" s="41" t="s">
        <v>275</v>
      </c>
      <c r="E36" s="41" t="s">
        <v>289</v>
      </c>
      <c r="F36" s="42">
        <v>759000</v>
      </c>
      <c r="G36" s="42">
        <v>0</v>
      </c>
    </row>
    <row r="37" spans="1:7" ht="15.75">
      <c r="A37" s="40" t="s">
        <v>0</v>
      </c>
      <c r="B37" s="41" t="s">
        <v>299</v>
      </c>
      <c r="C37" s="41" t="s">
        <v>273</v>
      </c>
      <c r="D37" s="41" t="s">
        <v>275</v>
      </c>
      <c r="E37" s="41" t="s">
        <v>278</v>
      </c>
      <c r="F37" s="42">
        <v>2544000</v>
      </c>
      <c r="G37" s="42">
        <v>0</v>
      </c>
    </row>
    <row r="38" spans="1:7" ht="78.75">
      <c r="A38" s="40" t="s">
        <v>51</v>
      </c>
      <c r="B38" s="41" t="s">
        <v>27</v>
      </c>
      <c r="C38" s="41"/>
      <c r="D38" s="41"/>
      <c r="E38" s="41"/>
      <c r="F38" s="42">
        <f>F39</f>
        <v>4427270</v>
      </c>
      <c r="G38" s="42">
        <f>G39</f>
        <v>4427270</v>
      </c>
    </row>
    <row r="39" spans="1:7" ht="31.5">
      <c r="A39" s="40" t="s">
        <v>272</v>
      </c>
      <c r="B39" s="41" t="s">
        <v>27</v>
      </c>
      <c r="C39" s="41" t="s">
        <v>273</v>
      </c>
      <c r="D39" s="41" t="s">
        <v>264</v>
      </c>
      <c r="E39" s="41" t="s">
        <v>264</v>
      </c>
      <c r="F39" s="42">
        <f>F40</f>
        <v>4427270</v>
      </c>
      <c r="G39" s="42">
        <f>G40</f>
        <v>4427270</v>
      </c>
    </row>
    <row r="40" spans="1:7" ht="15.75">
      <c r="A40" s="40" t="s">
        <v>274</v>
      </c>
      <c r="B40" s="41" t="s">
        <v>27</v>
      </c>
      <c r="C40" s="41" t="s">
        <v>273</v>
      </c>
      <c r="D40" s="41" t="s">
        <v>275</v>
      </c>
      <c r="E40" s="41" t="s">
        <v>264</v>
      </c>
      <c r="F40" s="42">
        <f>F41+F42</f>
        <v>4427270</v>
      </c>
      <c r="G40" s="42">
        <f>G41+G42</f>
        <v>4427270</v>
      </c>
    </row>
    <row r="41" spans="1:7" ht="15.75">
      <c r="A41" s="40" t="s">
        <v>2</v>
      </c>
      <c r="B41" s="41" t="s">
        <v>27</v>
      </c>
      <c r="C41" s="41" t="s">
        <v>273</v>
      </c>
      <c r="D41" s="41" t="s">
        <v>275</v>
      </c>
      <c r="E41" s="41" t="s">
        <v>289</v>
      </c>
      <c r="F41" s="42">
        <v>2874590</v>
      </c>
      <c r="G41" s="42">
        <v>2874590</v>
      </c>
    </row>
    <row r="42" spans="1:7" ht="15.75">
      <c r="A42" s="40" t="s">
        <v>0</v>
      </c>
      <c r="B42" s="41" t="s">
        <v>27</v>
      </c>
      <c r="C42" s="41" t="s">
        <v>273</v>
      </c>
      <c r="D42" s="41" t="s">
        <v>275</v>
      </c>
      <c r="E42" s="41" t="s">
        <v>278</v>
      </c>
      <c r="F42" s="42">
        <f>3105350-1552670</f>
        <v>1552680</v>
      </c>
      <c r="G42" s="42">
        <f>3105350-1552670</f>
        <v>1552680</v>
      </c>
    </row>
    <row r="43" spans="1:7" ht="78.75">
      <c r="A43" s="40" t="s">
        <v>9</v>
      </c>
      <c r="B43" s="41" t="s">
        <v>28</v>
      </c>
      <c r="C43" s="41"/>
      <c r="D43" s="41"/>
      <c r="E43" s="41"/>
      <c r="F43" s="42">
        <f aca="true" t="shared" si="3" ref="F43:G45">F44</f>
        <v>98500</v>
      </c>
      <c r="G43" s="42">
        <f t="shared" si="3"/>
        <v>98500</v>
      </c>
    </row>
    <row r="44" spans="1:7" ht="31.5">
      <c r="A44" s="40" t="s">
        <v>272</v>
      </c>
      <c r="B44" s="41" t="s">
        <v>28</v>
      </c>
      <c r="C44" s="41" t="s">
        <v>273</v>
      </c>
      <c r="D44" s="41" t="s">
        <v>264</v>
      </c>
      <c r="E44" s="41"/>
      <c r="F44" s="42">
        <f t="shared" si="3"/>
        <v>98500</v>
      </c>
      <c r="G44" s="42">
        <f t="shared" si="3"/>
        <v>98500</v>
      </c>
    </row>
    <row r="45" spans="1:7" ht="15.75">
      <c r="A45" s="40" t="s">
        <v>274</v>
      </c>
      <c r="B45" s="41" t="s">
        <v>28</v>
      </c>
      <c r="C45" s="41" t="s">
        <v>273</v>
      </c>
      <c r="D45" s="41" t="s">
        <v>275</v>
      </c>
      <c r="E45" s="41"/>
      <c r="F45" s="42">
        <f t="shared" si="3"/>
        <v>98500</v>
      </c>
      <c r="G45" s="42">
        <f t="shared" si="3"/>
        <v>98500</v>
      </c>
    </row>
    <row r="46" spans="1:7" ht="15.75">
      <c r="A46" s="40" t="s">
        <v>0</v>
      </c>
      <c r="B46" s="41" t="s">
        <v>28</v>
      </c>
      <c r="C46" s="41" t="s">
        <v>273</v>
      </c>
      <c r="D46" s="41" t="s">
        <v>275</v>
      </c>
      <c r="E46" s="41" t="s">
        <v>278</v>
      </c>
      <c r="F46" s="42">
        <v>98500</v>
      </c>
      <c r="G46" s="42">
        <v>98500</v>
      </c>
    </row>
    <row r="47" spans="1:7" ht="47.25">
      <c r="A47" s="40" t="s">
        <v>4</v>
      </c>
      <c r="B47" s="41" t="s">
        <v>29</v>
      </c>
      <c r="C47" s="41"/>
      <c r="D47" s="41"/>
      <c r="E47" s="41"/>
      <c r="F47" s="42">
        <f aca="true" t="shared" si="4" ref="F47:G49">F48</f>
        <v>62197900</v>
      </c>
      <c r="G47" s="42">
        <f t="shared" si="4"/>
        <v>62197900</v>
      </c>
    </row>
    <row r="48" spans="1:7" ht="31.5">
      <c r="A48" s="40" t="s">
        <v>272</v>
      </c>
      <c r="B48" s="41" t="s">
        <v>29</v>
      </c>
      <c r="C48" s="41" t="s">
        <v>273</v>
      </c>
      <c r="D48" s="41" t="s">
        <v>264</v>
      </c>
      <c r="E48" s="41"/>
      <c r="F48" s="42">
        <f t="shared" si="4"/>
        <v>62197900</v>
      </c>
      <c r="G48" s="42">
        <f t="shared" si="4"/>
        <v>62197900</v>
      </c>
    </row>
    <row r="49" spans="1:7" ht="15.75">
      <c r="A49" s="40" t="s">
        <v>274</v>
      </c>
      <c r="B49" s="41" t="s">
        <v>29</v>
      </c>
      <c r="C49" s="41" t="s">
        <v>273</v>
      </c>
      <c r="D49" s="41" t="s">
        <v>275</v>
      </c>
      <c r="E49" s="41"/>
      <c r="F49" s="42">
        <f t="shared" si="4"/>
        <v>62197900</v>
      </c>
      <c r="G49" s="42">
        <f t="shared" si="4"/>
        <v>62197900</v>
      </c>
    </row>
    <row r="50" spans="1:7" ht="15.75">
      <c r="A50" s="40" t="s">
        <v>0</v>
      </c>
      <c r="B50" s="41" t="s">
        <v>29</v>
      </c>
      <c r="C50" s="41" t="s">
        <v>273</v>
      </c>
      <c r="D50" s="41" t="s">
        <v>275</v>
      </c>
      <c r="E50" s="41" t="s">
        <v>278</v>
      </c>
      <c r="F50" s="42">
        <v>62197900</v>
      </c>
      <c r="G50" s="42">
        <v>62197900</v>
      </c>
    </row>
    <row r="51" spans="1:7" ht="31.5">
      <c r="A51" s="40" t="s">
        <v>10</v>
      </c>
      <c r="B51" s="41" t="s">
        <v>30</v>
      </c>
      <c r="C51" s="41"/>
      <c r="D51" s="41"/>
      <c r="E51" s="41"/>
      <c r="F51" s="42">
        <f aca="true" t="shared" si="5" ref="F51:G53">F52</f>
        <v>1336900</v>
      </c>
      <c r="G51" s="42">
        <f t="shared" si="5"/>
        <v>1336900</v>
      </c>
    </row>
    <row r="52" spans="1:7" ht="31.5">
      <c r="A52" s="40" t="s">
        <v>272</v>
      </c>
      <c r="B52" s="41" t="s">
        <v>30</v>
      </c>
      <c r="C52" s="41" t="s">
        <v>273</v>
      </c>
      <c r="D52" s="41" t="s">
        <v>264</v>
      </c>
      <c r="E52" s="41"/>
      <c r="F52" s="42">
        <f t="shared" si="5"/>
        <v>1336900</v>
      </c>
      <c r="G52" s="42">
        <f t="shared" si="5"/>
        <v>1336900</v>
      </c>
    </row>
    <row r="53" spans="1:7" ht="15.75">
      <c r="A53" s="40" t="s">
        <v>274</v>
      </c>
      <c r="B53" s="41" t="s">
        <v>30</v>
      </c>
      <c r="C53" s="41" t="s">
        <v>273</v>
      </c>
      <c r="D53" s="41" t="s">
        <v>275</v>
      </c>
      <c r="E53" s="41"/>
      <c r="F53" s="42">
        <f t="shared" si="5"/>
        <v>1336900</v>
      </c>
      <c r="G53" s="42">
        <f t="shared" si="5"/>
        <v>1336900</v>
      </c>
    </row>
    <row r="54" spans="1:7" ht="15.75">
      <c r="A54" s="40" t="s">
        <v>0</v>
      </c>
      <c r="B54" s="41" t="s">
        <v>30</v>
      </c>
      <c r="C54" s="41" t="s">
        <v>273</v>
      </c>
      <c r="D54" s="41" t="s">
        <v>275</v>
      </c>
      <c r="E54" s="41" t="s">
        <v>278</v>
      </c>
      <c r="F54" s="42">
        <v>1336900</v>
      </c>
      <c r="G54" s="42">
        <v>1336900</v>
      </c>
    </row>
    <row r="55" spans="1:7" ht="78.75">
      <c r="A55" s="40" t="s">
        <v>5</v>
      </c>
      <c r="B55" s="41" t="s">
        <v>31</v>
      </c>
      <c r="C55" s="41"/>
      <c r="D55" s="41"/>
      <c r="E55" s="41"/>
      <c r="F55" s="42">
        <f>F56</f>
        <v>1363000</v>
      </c>
      <c r="G55" s="42">
        <f>G56</f>
        <v>1363000</v>
      </c>
    </row>
    <row r="56" spans="1:7" ht="31.5">
      <c r="A56" s="40" t="s">
        <v>272</v>
      </c>
      <c r="B56" s="41" t="s">
        <v>31</v>
      </c>
      <c r="C56" s="41" t="s">
        <v>273</v>
      </c>
      <c r="D56" s="41" t="s">
        <v>264</v>
      </c>
      <c r="E56" s="41"/>
      <c r="F56" s="42">
        <f>F57</f>
        <v>1363000</v>
      </c>
      <c r="G56" s="42">
        <f>G57</f>
        <v>1363000</v>
      </c>
    </row>
    <row r="57" spans="1:7" ht="15.75">
      <c r="A57" s="40" t="s">
        <v>274</v>
      </c>
      <c r="B57" s="41" t="s">
        <v>31</v>
      </c>
      <c r="C57" s="41" t="s">
        <v>273</v>
      </c>
      <c r="D57" s="41" t="s">
        <v>275</v>
      </c>
      <c r="E57" s="41"/>
      <c r="F57" s="42">
        <f>F58+F59</f>
        <v>1363000</v>
      </c>
      <c r="G57" s="42">
        <f>G58+G59</f>
        <v>1363000</v>
      </c>
    </row>
    <row r="58" spans="1:7" ht="15.75">
      <c r="A58" s="40" t="s">
        <v>2</v>
      </c>
      <c r="B58" s="41" t="s">
        <v>31</v>
      </c>
      <c r="C58" s="41" t="s">
        <v>273</v>
      </c>
      <c r="D58" s="41" t="s">
        <v>275</v>
      </c>
      <c r="E58" s="41" t="s">
        <v>289</v>
      </c>
      <c r="F58" s="42">
        <f>449790+100000</f>
        <v>549790</v>
      </c>
      <c r="G58" s="42">
        <v>449790</v>
      </c>
    </row>
    <row r="59" spans="1:7" ht="15.75">
      <c r="A59" s="40" t="s">
        <v>0</v>
      </c>
      <c r="B59" s="41" t="s">
        <v>31</v>
      </c>
      <c r="C59" s="41" t="s">
        <v>273</v>
      </c>
      <c r="D59" s="41" t="s">
        <v>275</v>
      </c>
      <c r="E59" s="41" t="s">
        <v>278</v>
      </c>
      <c r="F59" s="42">
        <f>913210-100000</f>
        <v>813210</v>
      </c>
      <c r="G59" s="42">
        <v>913210</v>
      </c>
    </row>
    <row r="60" spans="1:7" ht="126">
      <c r="A60" s="40" t="s">
        <v>6</v>
      </c>
      <c r="B60" s="41" t="s">
        <v>32</v>
      </c>
      <c r="C60" s="41"/>
      <c r="D60" s="41"/>
      <c r="E60" s="41"/>
      <c r="F60" s="42">
        <f aca="true" t="shared" si="6" ref="F60:G62">F61</f>
        <v>58000</v>
      </c>
      <c r="G60" s="42">
        <f t="shared" si="6"/>
        <v>58000</v>
      </c>
    </row>
    <row r="61" spans="1:7" ht="31.5">
      <c r="A61" s="40" t="s">
        <v>272</v>
      </c>
      <c r="B61" s="41" t="s">
        <v>32</v>
      </c>
      <c r="C61" s="41" t="s">
        <v>273</v>
      </c>
      <c r="D61" s="41"/>
      <c r="E61" s="41"/>
      <c r="F61" s="42">
        <f t="shared" si="6"/>
        <v>58000</v>
      </c>
      <c r="G61" s="42">
        <f t="shared" si="6"/>
        <v>58000</v>
      </c>
    </row>
    <row r="62" spans="1:7" ht="15.75">
      <c r="A62" s="40" t="s">
        <v>285</v>
      </c>
      <c r="B62" s="41" t="s">
        <v>32</v>
      </c>
      <c r="C62" s="41" t="s">
        <v>273</v>
      </c>
      <c r="D62" s="41" t="s">
        <v>286</v>
      </c>
      <c r="E62" s="41"/>
      <c r="F62" s="42">
        <f t="shared" si="6"/>
        <v>58000</v>
      </c>
      <c r="G62" s="42">
        <f t="shared" si="6"/>
        <v>58000</v>
      </c>
    </row>
    <row r="63" spans="1:7" ht="15.75">
      <c r="A63" s="40" t="s">
        <v>1</v>
      </c>
      <c r="B63" s="41" t="s">
        <v>32</v>
      </c>
      <c r="C63" s="41" t="s">
        <v>273</v>
      </c>
      <c r="D63" s="41" t="s">
        <v>286</v>
      </c>
      <c r="E63" s="41" t="s">
        <v>290</v>
      </c>
      <c r="F63" s="42">
        <v>58000</v>
      </c>
      <c r="G63" s="42">
        <v>58000</v>
      </c>
    </row>
    <row r="64" spans="1:7" ht="63">
      <c r="A64" s="40" t="s">
        <v>7</v>
      </c>
      <c r="B64" s="41" t="s">
        <v>33</v>
      </c>
      <c r="C64" s="41"/>
      <c r="D64" s="41"/>
      <c r="E64" s="41"/>
      <c r="F64" s="42">
        <f aca="true" t="shared" si="7" ref="F64:G66">F65</f>
        <v>2318300</v>
      </c>
      <c r="G64" s="42">
        <f t="shared" si="7"/>
        <v>2318300</v>
      </c>
    </row>
    <row r="65" spans="1:7" ht="31.5">
      <c r="A65" s="40" t="s">
        <v>272</v>
      </c>
      <c r="B65" s="41" t="s">
        <v>33</v>
      </c>
      <c r="C65" s="41" t="s">
        <v>273</v>
      </c>
      <c r="D65" s="41"/>
      <c r="E65" s="41"/>
      <c r="F65" s="42">
        <f t="shared" si="7"/>
        <v>2318300</v>
      </c>
      <c r="G65" s="42">
        <f t="shared" si="7"/>
        <v>2318300</v>
      </c>
    </row>
    <row r="66" spans="1:7" ht="15.75">
      <c r="A66" s="40" t="s">
        <v>285</v>
      </c>
      <c r="B66" s="41" t="s">
        <v>33</v>
      </c>
      <c r="C66" s="41" t="s">
        <v>273</v>
      </c>
      <c r="D66" s="41" t="s">
        <v>286</v>
      </c>
      <c r="E66" s="41"/>
      <c r="F66" s="42">
        <f t="shared" si="7"/>
        <v>2318300</v>
      </c>
      <c r="G66" s="42">
        <f t="shared" si="7"/>
        <v>2318300</v>
      </c>
    </row>
    <row r="67" spans="1:7" ht="15.75">
      <c r="A67" s="40" t="s">
        <v>1</v>
      </c>
      <c r="B67" s="41" t="s">
        <v>33</v>
      </c>
      <c r="C67" s="41" t="s">
        <v>273</v>
      </c>
      <c r="D67" s="41" t="s">
        <v>286</v>
      </c>
      <c r="E67" s="41" t="s">
        <v>290</v>
      </c>
      <c r="F67" s="42">
        <v>2318300</v>
      </c>
      <c r="G67" s="42">
        <v>2318300</v>
      </c>
    </row>
    <row r="68" spans="1:7" ht="63">
      <c r="A68" s="40" t="s">
        <v>8</v>
      </c>
      <c r="B68" s="41" t="s">
        <v>34</v>
      </c>
      <c r="C68" s="41"/>
      <c r="D68" s="41"/>
      <c r="E68" s="41"/>
      <c r="F68" s="42">
        <f aca="true" t="shared" si="8" ref="F68:G70">F69</f>
        <v>44662200</v>
      </c>
      <c r="G68" s="42">
        <f t="shared" si="8"/>
        <v>44662200</v>
      </c>
    </row>
    <row r="69" spans="1:7" ht="31.5">
      <c r="A69" s="40" t="s">
        <v>272</v>
      </c>
      <c r="B69" s="41" t="s">
        <v>34</v>
      </c>
      <c r="C69" s="41" t="s">
        <v>273</v>
      </c>
      <c r="D69" s="41" t="s">
        <v>264</v>
      </c>
      <c r="E69" s="41"/>
      <c r="F69" s="42">
        <f t="shared" si="8"/>
        <v>44662200</v>
      </c>
      <c r="G69" s="42">
        <f t="shared" si="8"/>
        <v>44662200</v>
      </c>
    </row>
    <row r="70" spans="1:7" ht="15.75">
      <c r="A70" s="40" t="s">
        <v>274</v>
      </c>
      <c r="B70" s="41" t="s">
        <v>34</v>
      </c>
      <c r="C70" s="41" t="s">
        <v>273</v>
      </c>
      <c r="D70" s="41" t="s">
        <v>275</v>
      </c>
      <c r="E70" s="41"/>
      <c r="F70" s="42">
        <f t="shared" si="8"/>
        <v>44662200</v>
      </c>
      <c r="G70" s="42">
        <f t="shared" si="8"/>
        <v>44662200</v>
      </c>
    </row>
    <row r="71" spans="1:7" ht="15.75">
      <c r="A71" s="40" t="s">
        <v>2</v>
      </c>
      <c r="B71" s="41" t="s">
        <v>34</v>
      </c>
      <c r="C71" s="41" t="s">
        <v>273</v>
      </c>
      <c r="D71" s="41" t="s">
        <v>275</v>
      </c>
      <c r="E71" s="41" t="s">
        <v>289</v>
      </c>
      <c r="F71" s="42">
        <v>44662200</v>
      </c>
      <c r="G71" s="42">
        <v>44662200</v>
      </c>
    </row>
    <row r="72" spans="1:7" s="18" customFormat="1" ht="15.75">
      <c r="A72" s="39" t="s">
        <v>36</v>
      </c>
      <c r="B72" s="37" t="s">
        <v>35</v>
      </c>
      <c r="C72" s="37"/>
      <c r="D72" s="37"/>
      <c r="E72" s="37"/>
      <c r="F72" s="38">
        <f>F73</f>
        <v>150000</v>
      </c>
      <c r="G72" s="38">
        <f>G73</f>
        <v>0</v>
      </c>
    </row>
    <row r="73" spans="1:7" ht="31.5">
      <c r="A73" s="40" t="s">
        <v>21</v>
      </c>
      <c r="B73" s="41" t="s">
        <v>40</v>
      </c>
      <c r="C73" s="41"/>
      <c r="D73" s="41"/>
      <c r="E73" s="41"/>
      <c r="F73" s="42">
        <f>F74+F77</f>
        <v>150000</v>
      </c>
      <c r="G73" s="42">
        <v>0</v>
      </c>
    </row>
    <row r="74" spans="1:7" ht="31.5">
      <c r="A74" s="40" t="s">
        <v>281</v>
      </c>
      <c r="B74" s="41" t="s">
        <v>40</v>
      </c>
      <c r="C74" s="41" t="s">
        <v>282</v>
      </c>
      <c r="D74" s="41"/>
      <c r="E74" s="41"/>
      <c r="F74" s="42">
        <f>F75</f>
        <v>0</v>
      </c>
      <c r="G74" s="42">
        <f>G75</f>
        <v>0</v>
      </c>
    </row>
    <row r="75" spans="1:7" ht="15.75">
      <c r="A75" s="40" t="s">
        <v>274</v>
      </c>
      <c r="B75" s="41" t="s">
        <v>40</v>
      </c>
      <c r="C75" s="41" t="s">
        <v>282</v>
      </c>
      <c r="D75" s="41" t="s">
        <v>275</v>
      </c>
      <c r="E75" s="41"/>
      <c r="F75" s="42">
        <f>F76</f>
        <v>0</v>
      </c>
      <c r="G75" s="42">
        <f>G76</f>
        <v>0</v>
      </c>
    </row>
    <row r="76" spans="1:7" ht="15.75">
      <c r="A76" s="40" t="s">
        <v>288</v>
      </c>
      <c r="B76" s="41" t="s">
        <v>40</v>
      </c>
      <c r="C76" s="41" t="s">
        <v>282</v>
      </c>
      <c r="D76" s="41" t="s">
        <v>275</v>
      </c>
      <c r="E76" s="41" t="s">
        <v>275</v>
      </c>
      <c r="F76" s="42">
        <v>0</v>
      </c>
      <c r="G76" s="42">
        <v>0</v>
      </c>
    </row>
    <row r="77" spans="1:7" ht="31.5">
      <c r="A77" s="40" t="s">
        <v>272</v>
      </c>
      <c r="B77" s="41" t="s">
        <v>40</v>
      </c>
      <c r="C77" s="41" t="s">
        <v>273</v>
      </c>
      <c r="D77" s="41"/>
      <c r="E77" s="41"/>
      <c r="F77" s="42">
        <f>F78</f>
        <v>150000</v>
      </c>
      <c r="G77" s="42">
        <v>0</v>
      </c>
    </row>
    <row r="78" spans="1:7" ht="15.75">
      <c r="A78" s="40" t="s">
        <v>274</v>
      </c>
      <c r="B78" s="41" t="s">
        <v>40</v>
      </c>
      <c r="C78" s="41" t="s">
        <v>273</v>
      </c>
      <c r="D78" s="41" t="s">
        <v>275</v>
      </c>
      <c r="E78" s="41"/>
      <c r="F78" s="42">
        <f>F79</f>
        <v>150000</v>
      </c>
      <c r="G78" s="42">
        <v>0</v>
      </c>
    </row>
    <row r="79" spans="1:7" ht="15.75">
      <c r="A79" s="40" t="s">
        <v>288</v>
      </c>
      <c r="B79" s="41" t="s">
        <v>40</v>
      </c>
      <c r="C79" s="41" t="s">
        <v>273</v>
      </c>
      <c r="D79" s="41" t="s">
        <v>275</v>
      </c>
      <c r="E79" s="41" t="s">
        <v>275</v>
      </c>
      <c r="F79" s="42">
        <v>150000</v>
      </c>
      <c r="G79" s="42">
        <v>0</v>
      </c>
    </row>
    <row r="80" spans="1:7" s="18" customFormat="1" ht="47.25">
      <c r="A80" s="39" t="s">
        <v>37</v>
      </c>
      <c r="B80" s="37" t="s">
        <v>38</v>
      </c>
      <c r="C80" s="37"/>
      <c r="D80" s="37"/>
      <c r="E80" s="37"/>
      <c r="F80" s="38">
        <f>F81</f>
        <v>75000</v>
      </c>
      <c r="G80" s="38">
        <f>G81</f>
        <v>0</v>
      </c>
    </row>
    <row r="81" spans="1:7" ht="31.5">
      <c r="A81" s="40" t="s">
        <v>21</v>
      </c>
      <c r="B81" s="41" t="s">
        <v>39</v>
      </c>
      <c r="C81" s="41"/>
      <c r="D81" s="41"/>
      <c r="E81" s="41"/>
      <c r="F81" s="42">
        <f>F82+F85</f>
        <v>75000</v>
      </c>
      <c r="G81" s="42">
        <v>0</v>
      </c>
    </row>
    <row r="82" spans="1:7" ht="31.5">
      <c r="A82" s="40" t="s">
        <v>281</v>
      </c>
      <c r="B82" s="41" t="s">
        <v>39</v>
      </c>
      <c r="C82" s="41" t="s">
        <v>282</v>
      </c>
      <c r="D82" s="41"/>
      <c r="E82" s="41"/>
      <c r="F82" s="42">
        <f>F83</f>
        <v>7000</v>
      </c>
      <c r="G82" s="42">
        <f>G83</f>
        <v>0</v>
      </c>
    </row>
    <row r="83" spans="1:7" ht="15.75">
      <c r="A83" s="40" t="s">
        <v>274</v>
      </c>
      <c r="B83" s="41" t="s">
        <v>39</v>
      </c>
      <c r="C83" s="41" t="s">
        <v>282</v>
      </c>
      <c r="D83" s="41" t="s">
        <v>275</v>
      </c>
      <c r="E83" s="41"/>
      <c r="F83" s="42">
        <f>F84</f>
        <v>7000</v>
      </c>
      <c r="G83" s="42">
        <f>G84</f>
        <v>0</v>
      </c>
    </row>
    <row r="84" spans="1:7" ht="15.75">
      <c r="A84" s="40" t="s">
        <v>276</v>
      </c>
      <c r="B84" s="41" t="s">
        <v>39</v>
      </c>
      <c r="C84" s="41" t="s">
        <v>282</v>
      </c>
      <c r="D84" s="41" t="s">
        <v>275</v>
      </c>
      <c r="E84" s="41" t="s">
        <v>277</v>
      </c>
      <c r="F84" s="42">
        <v>7000</v>
      </c>
      <c r="G84" s="42">
        <v>0</v>
      </c>
    </row>
    <row r="85" spans="1:7" ht="31.5">
      <c r="A85" s="40" t="s">
        <v>272</v>
      </c>
      <c r="B85" s="41" t="s">
        <v>39</v>
      </c>
      <c r="C85" s="41" t="s">
        <v>273</v>
      </c>
      <c r="D85" s="41" t="s">
        <v>264</v>
      </c>
      <c r="E85" s="41"/>
      <c r="F85" s="42">
        <f>F86</f>
        <v>68000</v>
      </c>
      <c r="G85" s="42">
        <f>G86</f>
        <v>0</v>
      </c>
    </row>
    <row r="86" spans="1:7" ht="15.75">
      <c r="A86" s="40" t="s">
        <v>274</v>
      </c>
      <c r="B86" s="41" t="s">
        <v>39</v>
      </c>
      <c r="C86" s="41" t="s">
        <v>273</v>
      </c>
      <c r="D86" s="41" t="s">
        <v>275</v>
      </c>
      <c r="E86" s="41"/>
      <c r="F86" s="42">
        <f>F87</f>
        <v>68000</v>
      </c>
      <c r="G86" s="42">
        <f>G87</f>
        <v>0</v>
      </c>
    </row>
    <row r="87" spans="1:7" ht="15.75">
      <c r="A87" s="40" t="s">
        <v>276</v>
      </c>
      <c r="B87" s="41" t="s">
        <v>39</v>
      </c>
      <c r="C87" s="41" t="s">
        <v>273</v>
      </c>
      <c r="D87" s="41" t="s">
        <v>275</v>
      </c>
      <c r="E87" s="41" t="s">
        <v>277</v>
      </c>
      <c r="F87" s="42">
        <v>68000</v>
      </c>
      <c r="G87" s="42">
        <v>0</v>
      </c>
    </row>
    <row r="88" spans="1:7" s="18" customFormat="1" ht="31.5">
      <c r="A88" s="39" t="s">
        <v>142</v>
      </c>
      <c r="B88" s="37" t="s">
        <v>41</v>
      </c>
      <c r="C88" s="37"/>
      <c r="D88" s="37"/>
      <c r="E88" s="37"/>
      <c r="F88" s="38">
        <f>F89+F96</f>
        <v>1102200</v>
      </c>
      <c r="G88" s="38">
        <f>G89+G96</f>
        <v>248600</v>
      </c>
    </row>
    <row r="89" spans="1:7" ht="31.5">
      <c r="A89" s="40" t="s">
        <v>43</v>
      </c>
      <c r="B89" s="41" t="s">
        <v>42</v>
      </c>
      <c r="C89" s="41"/>
      <c r="D89" s="41"/>
      <c r="E89" s="41"/>
      <c r="F89" s="42">
        <f>F90+F93</f>
        <v>853600</v>
      </c>
      <c r="G89" s="42">
        <v>0</v>
      </c>
    </row>
    <row r="90" spans="1:7" ht="31.5">
      <c r="A90" s="40" t="s">
        <v>281</v>
      </c>
      <c r="B90" s="41" t="s">
        <v>42</v>
      </c>
      <c r="C90" s="41" t="s">
        <v>282</v>
      </c>
      <c r="D90" s="41"/>
      <c r="E90" s="41"/>
      <c r="F90" s="42">
        <f>F91</f>
        <v>648200</v>
      </c>
      <c r="G90" s="42">
        <v>0</v>
      </c>
    </row>
    <row r="91" spans="1:7" ht="15.75">
      <c r="A91" s="40" t="s">
        <v>274</v>
      </c>
      <c r="B91" s="41" t="s">
        <v>42</v>
      </c>
      <c r="C91" s="41" t="s">
        <v>282</v>
      </c>
      <c r="D91" s="41" t="s">
        <v>275</v>
      </c>
      <c r="E91" s="41"/>
      <c r="F91" s="42">
        <f>F92</f>
        <v>648200</v>
      </c>
      <c r="G91" s="42">
        <f>G92</f>
        <v>0</v>
      </c>
    </row>
    <row r="92" spans="1:7" ht="15.75">
      <c r="A92" s="40" t="s">
        <v>288</v>
      </c>
      <c r="B92" s="41" t="s">
        <v>42</v>
      </c>
      <c r="C92" s="41" t="s">
        <v>282</v>
      </c>
      <c r="D92" s="41" t="s">
        <v>275</v>
      </c>
      <c r="E92" s="41" t="s">
        <v>275</v>
      </c>
      <c r="F92" s="42">
        <f>348200+259295+40705</f>
        <v>648200</v>
      </c>
      <c r="G92" s="42">
        <v>0</v>
      </c>
    </row>
    <row r="93" spans="1:7" ht="31.5">
      <c r="A93" s="40" t="s">
        <v>272</v>
      </c>
      <c r="B93" s="41" t="s">
        <v>42</v>
      </c>
      <c r="C93" s="41" t="s">
        <v>273</v>
      </c>
      <c r="D93" s="41" t="s">
        <v>264</v>
      </c>
      <c r="E93" s="41"/>
      <c r="F93" s="42">
        <f>F94</f>
        <v>205400</v>
      </c>
      <c r="G93" s="42">
        <f>G94</f>
        <v>0</v>
      </c>
    </row>
    <row r="94" spans="1:7" ht="15.75">
      <c r="A94" s="40" t="s">
        <v>274</v>
      </c>
      <c r="B94" s="41" t="s">
        <v>42</v>
      </c>
      <c r="C94" s="41" t="s">
        <v>273</v>
      </c>
      <c r="D94" s="41" t="s">
        <v>275</v>
      </c>
      <c r="E94" s="41"/>
      <c r="F94" s="42">
        <f>F95</f>
        <v>205400</v>
      </c>
      <c r="G94" s="42">
        <f>G95</f>
        <v>0</v>
      </c>
    </row>
    <row r="95" spans="1:7" ht="15.75">
      <c r="A95" s="40" t="s">
        <v>288</v>
      </c>
      <c r="B95" s="41" t="s">
        <v>42</v>
      </c>
      <c r="C95" s="41" t="s">
        <v>273</v>
      </c>
      <c r="D95" s="41" t="s">
        <v>275</v>
      </c>
      <c r="E95" s="41" t="s">
        <v>275</v>
      </c>
      <c r="F95" s="42">
        <v>205400</v>
      </c>
      <c r="G95" s="42">
        <v>0</v>
      </c>
    </row>
    <row r="96" spans="1:7" ht="63">
      <c r="A96" s="40" t="s">
        <v>3</v>
      </c>
      <c r="B96" s="41" t="s">
        <v>44</v>
      </c>
      <c r="C96" s="41"/>
      <c r="D96" s="41"/>
      <c r="E96" s="41"/>
      <c r="F96" s="42">
        <f aca="true" t="shared" si="9" ref="F96:G98">F97</f>
        <v>248600</v>
      </c>
      <c r="G96" s="42">
        <f t="shared" si="9"/>
        <v>248600</v>
      </c>
    </row>
    <row r="97" spans="1:7" ht="31.5">
      <c r="A97" s="40" t="s">
        <v>272</v>
      </c>
      <c r="B97" s="41" t="s">
        <v>44</v>
      </c>
      <c r="C97" s="41" t="s">
        <v>273</v>
      </c>
      <c r="D97" s="41" t="s">
        <v>264</v>
      </c>
      <c r="E97" s="41"/>
      <c r="F97" s="42">
        <f t="shared" si="9"/>
        <v>248600</v>
      </c>
      <c r="G97" s="42">
        <f t="shared" si="9"/>
        <v>248600</v>
      </c>
    </row>
    <row r="98" spans="1:7" ht="15.75">
      <c r="A98" s="40" t="s">
        <v>274</v>
      </c>
      <c r="B98" s="41" t="s">
        <v>44</v>
      </c>
      <c r="C98" s="41" t="s">
        <v>273</v>
      </c>
      <c r="D98" s="41" t="s">
        <v>275</v>
      </c>
      <c r="E98" s="41"/>
      <c r="F98" s="42">
        <f t="shared" si="9"/>
        <v>248600</v>
      </c>
      <c r="G98" s="42">
        <f t="shared" si="9"/>
        <v>248600</v>
      </c>
    </row>
    <row r="99" spans="1:7" ht="15.75">
      <c r="A99" s="40" t="s">
        <v>288</v>
      </c>
      <c r="B99" s="41" t="s">
        <v>44</v>
      </c>
      <c r="C99" s="41" t="s">
        <v>273</v>
      </c>
      <c r="D99" s="41" t="s">
        <v>275</v>
      </c>
      <c r="E99" s="41" t="s">
        <v>275</v>
      </c>
      <c r="F99" s="42">
        <v>248600</v>
      </c>
      <c r="G99" s="42">
        <v>248600</v>
      </c>
    </row>
    <row r="100" spans="1:7" s="18" customFormat="1" ht="78.75">
      <c r="A100" s="39" t="s">
        <v>325</v>
      </c>
      <c r="B100" s="37" t="s">
        <v>45</v>
      </c>
      <c r="C100" s="37"/>
      <c r="D100" s="37"/>
      <c r="E100" s="37"/>
      <c r="F100" s="38">
        <f>F101+F105+F109+F116</f>
        <v>8293127.14</v>
      </c>
      <c r="G100" s="38">
        <f>G101+G105+G109+G116</f>
        <v>866100</v>
      </c>
    </row>
    <row r="101" spans="1:7" s="22" customFormat="1" ht="31.5">
      <c r="A101" s="43" t="s">
        <v>138</v>
      </c>
      <c r="B101" s="41" t="s">
        <v>137</v>
      </c>
      <c r="C101" s="44"/>
      <c r="D101" s="44"/>
      <c r="E101" s="44"/>
      <c r="F101" s="45">
        <f>F102</f>
        <v>7384527.14</v>
      </c>
      <c r="G101" s="45">
        <v>0</v>
      </c>
    </row>
    <row r="102" spans="1:7" s="22" customFormat="1" ht="78.75">
      <c r="A102" s="43" t="s">
        <v>292</v>
      </c>
      <c r="B102" s="41" t="s">
        <v>137</v>
      </c>
      <c r="C102" s="41" t="s">
        <v>293</v>
      </c>
      <c r="D102" s="44"/>
      <c r="E102" s="44"/>
      <c r="F102" s="45">
        <f>F103</f>
        <v>7384527.14</v>
      </c>
      <c r="G102" s="45">
        <f>G103</f>
        <v>0</v>
      </c>
    </row>
    <row r="103" spans="1:7" s="22" customFormat="1" ht="15.75">
      <c r="A103" s="40" t="s">
        <v>60</v>
      </c>
      <c r="B103" s="41" t="s">
        <v>137</v>
      </c>
      <c r="C103" s="41" t="s">
        <v>293</v>
      </c>
      <c r="D103" s="44" t="s">
        <v>289</v>
      </c>
      <c r="E103" s="44"/>
      <c r="F103" s="45">
        <f>F104</f>
        <v>7384527.14</v>
      </c>
      <c r="G103" s="45">
        <f>G104</f>
        <v>0</v>
      </c>
    </row>
    <row r="104" spans="1:8" s="22" customFormat="1" ht="63">
      <c r="A104" s="43" t="s">
        <v>136</v>
      </c>
      <c r="B104" s="41" t="s">
        <v>137</v>
      </c>
      <c r="C104" s="41" t="s">
        <v>293</v>
      </c>
      <c r="D104" s="44" t="s">
        <v>289</v>
      </c>
      <c r="E104" s="44" t="s">
        <v>290</v>
      </c>
      <c r="F104" s="45">
        <f>7252915.21-179119.78+80731.71-675+675+230000</f>
        <v>7384527.14</v>
      </c>
      <c r="G104" s="45">
        <v>0</v>
      </c>
      <c r="H104" s="22">
        <v>80731.71</v>
      </c>
    </row>
    <row r="105" spans="1:7" s="22" customFormat="1" ht="31.5">
      <c r="A105" s="43" t="s">
        <v>100</v>
      </c>
      <c r="B105" s="41" t="s">
        <v>141</v>
      </c>
      <c r="C105" s="41"/>
      <c r="D105" s="44"/>
      <c r="E105" s="44"/>
      <c r="F105" s="45">
        <f>F106</f>
        <v>42500</v>
      </c>
      <c r="G105" s="45">
        <v>0</v>
      </c>
    </row>
    <row r="106" spans="1:7" s="22" customFormat="1" ht="31.5">
      <c r="A106" s="43" t="s">
        <v>281</v>
      </c>
      <c r="B106" s="41" t="s">
        <v>141</v>
      </c>
      <c r="C106" s="44" t="s">
        <v>282</v>
      </c>
      <c r="D106" s="44"/>
      <c r="E106" s="44"/>
      <c r="F106" s="45">
        <f>F107</f>
        <v>42500</v>
      </c>
      <c r="G106" s="45">
        <f>G107</f>
        <v>0</v>
      </c>
    </row>
    <row r="107" spans="1:7" s="22" customFormat="1" ht="15.75">
      <c r="A107" s="40" t="s">
        <v>60</v>
      </c>
      <c r="B107" s="41" t="s">
        <v>141</v>
      </c>
      <c r="C107" s="44" t="s">
        <v>282</v>
      </c>
      <c r="D107" s="44" t="s">
        <v>289</v>
      </c>
      <c r="E107" s="44"/>
      <c r="F107" s="45">
        <f>F108</f>
        <v>42500</v>
      </c>
      <c r="G107" s="45">
        <f>G108</f>
        <v>0</v>
      </c>
    </row>
    <row r="108" spans="1:7" s="22" customFormat="1" ht="63">
      <c r="A108" s="43" t="s">
        <v>136</v>
      </c>
      <c r="B108" s="41" t="s">
        <v>141</v>
      </c>
      <c r="C108" s="44" t="s">
        <v>282</v>
      </c>
      <c r="D108" s="44" t="s">
        <v>289</v>
      </c>
      <c r="E108" s="44" t="s">
        <v>290</v>
      </c>
      <c r="F108" s="45">
        <v>42500</v>
      </c>
      <c r="G108" s="45">
        <v>0</v>
      </c>
    </row>
    <row r="109" spans="1:7" s="22" customFormat="1" ht="94.5">
      <c r="A109" s="43" t="s">
        <v>59</v>
      </c>
      <c r="B109" s="41" t="s">
        <v>139</v>
      </c>
      <c r="C109" s="44"/>
      <c r="D109" s="44"/>
      <c r="E109" s="44"/>
      <c r="F109" s="45">
        <f>F110+F113</f>
        <v>853000</v>
      </c>
      <c r="G109" s="45">
        <f>G110+G113</f>
        <v>853000</v>
      </c>
    </row>
    <row r="110" spans="1:7" s="22" customFormat="1" ht="78.75">
      <c r="A110" s="43" t="s">
        <v>292</v>
      </c>
      <c r="B110" s="41" t="s">
        <v>139</v>
      </c>
      <c r="C110" s="41" t="s">
        <v>293</v>
      </c>
      <c r="D110" s="44"/>
      <c r="E110" s="44"/>
      <c r="F110" s="45">
        <f>F111</f>
        <v>802500</v>
      </c>
      <c r="G110" s="45">
        <f>G111</f>
        <v>702200</v>
      </c>
    </row>
    <row r="111" spans="1:7" s="22" customFormat="1" ht="15.75">
      <c r="A111" s="40" t="s">
        <v>285</v>
      </c>
      <c r="B111" s="41" t="s">
        <v>139</v>
      </c>
      <c r="C111" s="41" t="s">
        <v>293</v>
      </c>
      <c r="D111" s="44" t="s">
        <v>286</v>
      </c>
      <c r="E111" s="44"/>
      <c r="F111" s="45">
        <f>F112</f>
        <v>802500</v>
      </c>
      <c r="G111" s="45">
        <f>G112</f>
        <v>702200</v>
      </c>
    </row>
    <row r="112" spans="1:7" s="22" customFormat="1" ht="15.75">
      <c r="A112" s="40" t="s">
        <v>1</v>
      </c>
      <c r="B112" s="41" t="s">
        <v>139</v>
      </c>
      <c r="C112" s="41" t="s">
        <v>293</v>
      </c>
      <c r="D112" s="44" t="s">
        <v>286</v>
      </c>
      <c r="E112" s="44" t="s">
        <v>290</v>
      </c>
      <c r="F112" s="45">
        <v>802500</v>
      </c>
      <c r="G112" s="45">
        <v>702200</v>
      </c>
    </row>
    <row r="113" spans="1:7" ht="31.5">
      <c r="A113" s="43" t="s">
        <v>281</v>
      </c>
      <c r="B113" s="41" t="s">
        <v>139</v>
      </c>
      <c r="C113" s="44" t="s">
        <v>282</v>
      </c>
      <c r="D113" s="44"/>
      <c r="E113" s="44"/>
      <c r="F113" s="42">
        <f>F114</f>
        <v>50500</v>
      </c>
      <c r="G113" s="42">
        <f>G114</f>
        <v>150800</v>
      </c>
    </row>
    <row r="114" spans="1:7" ht="15.75">
      <c r="A114" s="40" t="s">
        <v>285</v>
      </c>
      <c r="B114" s="41" t="s">
        <v>139</v>
      </c>
      <c r="C114" s="44" t="s">
        <v>282</v>
      </c>
      <c r="D114" s="44" t="s">
        <v>286</v>
      </c>
      <c r="E114" s="44"/>
      <c r="F114" s="42">
        <f>F115</f>
        <v>50500</v>
      </c>
      <c r="G114" s="42">
        <f>G115</f>
        <v>150800</v>
      </c>
    </row>
    <row r="115" spans="1:7" ht="15.75">
      <c r="A115" s="40" t="s">
        <v>1</v>
      </c>
      <c r="B115" s="41" t="s">
        <v>139</v>
      </c>
      <c r="C115" s="44" t="s">
        <v>282</v>
      </c>
      <c r="D115" s="44" t="s">
        <v>286</v>
      </c>
      <c r="E115" s="44" t="s">
        <v>290</v>
      </c>
      <c r="F115" s="42">
        <v>50500</v>
      </c>
      <c r="G115" s="42">
        <v>150800</v>
      </c>
    </row>
    <row r="116" spans="1:7" ht="110.25">
      <c r="A116" s="40" t="s">
        <v>54</v>
      </c>
      <c r="B116" s="41" t="s">
        <v>140</v>
      </c>
      <c r="C116" s="41"/>
      <c r="D116" s="41"/>
      <c r="E116" s="41"/>
      <c r="F116" s="42">
        <f aca="true" t="shared" si="10" ref="F116:G118">F117</f>
        <v>13100</v>
      </c>
      <c r="G116" s="42">
        <f t="shared" si="10"/>
        <v>13100</v>
      </c>
    </row>
    <row r="117" spans="1:7" ht="78.75">
      <c r="A117" s="43" t="s">
        <v>292</v>
      </c>
      <c r="B117" s="41" t="s">
        <v>140</v>
      </c>
      <c r="C117" s="41" t="s">
        <v>293</v>
      </c>
      <c r="D117" s="44"/>
      <c r="E117" s="44"/>
      <c r="F117" s="42">
        <f t="shared" si="10"/>
        <v>13100</v>
      </c>
      <c r="G117" s="42">
        <f t="shared" si="10"/>
        <v>13100</v>
      </c>
    </row>
    <row r="118" spans="1:7" ht="15.75">
      <c r="A118" s="40" t="s">
        <v>285</v>
      </c>
      <c r="B118" s="41" t="s">
        <v>140</v>
      </c>
      <c r="C118" s="41" t="s">
        <v>293</v>
      </c>
      <c r="D118" s="44" t="s">
        <v>286</v>
      </c>
      <c r="E118" s="44"/>
      <c r="F118" s="42">
        <f t="shared" si="10"/>
        <v>13100</v>
      </c>
      <c r="G118" s="42">
        <f t="shared" si="10"/>
        <v>13100</v>
      </c>
    </row>
    <row r="119" spans="1:7" ht="15.75">
      <c r="A119" s="40" t="s">
        <v>1</v>
      </c>
      <c r="B119" s="41" t="s">
        <v>140</v>
      </c>
      <c r="C119" s="41" t="s">
        <v>293</v>
      </c>
      <c r="D119" s="44" t="s">
        <v>286</v>
      </c>
      <c r="E119" s="44" t="s">
        <v>290</v>
      </c>
      <c r="F119" s="42">
        <v>13100</v>
      </c>
      <c r="G119" s="42">
        <v>13100</v>
      </c>
    </row>
    <row r="120" spans="1:7" s="26" customFormat="1" ht="63">
      <c r="A120" s="39" t="s">
        <v>326</v>
      </c>
      <c r="B120" s="37" t="s">
        <v>143</v>
      </c>
      <c r="C120" s="37"/>
      <c r="D120" s="37"/>
      <c r="E120" s="37"/>
      <c r="F120" s="38">
        <f>F121</f>
        <v>6908500</v>
      </c>
      <c r="G120" s="38">
        <f>G121</f>
        <v>0</v>
      </c>
    </row>
    <row r="121" spans="1:7" ht="63">
      <c r="A121" s="40" t="s">
        <v>19</v>
      </c>
      <c r="B121" s="41" t="s">
        <v>144</v>
      </c>
      <c r="C121" s="41"/>
      <c r="D121" s="41"/>
      <c r="E121" s="41"/>
      <c r="F121" s="42">
        <f>F122+F125</f>
        <v>6908500</v>
      </c>
      <c r="G121" s="42">
        <v>0</v>
      </c>
    </row>
    <row r="122" spans="1:7" ht="78.75">
      <c r="A122" s="43" t="s">
        <v>292</v>
      </c>
      <c r="B122" s="41" t="s">
        <v>144</v>
      </c>
      <c r="C122" s="41" t="s">
        <v>293</v>
      </c>
      <c r="D122" s="41"/>
      <c r="E122" s="41"/>
      <c r="F122" s="42">
        <f>F123</f>
        <v>6223688.65</v>
      </c>
      <c r="G122" s="42">
        <f>G123</f>
        <v>0</v>
      </c>
    </row>
    <row r="123" spans="1:7" ht="15.75">
      <c r="A123" s="40" t="s">
        <v>274</v>
      </c>
      <c r="B123" s="41" t="s">
        <v>144</v>
      </c>
      <c r="C123" s="41" t="s">
        <v>293</v>
      </c>
      <c r="D123" s="41" t="s">
        <v>275</v>
      </c>
      <c r="E123" s="41"/>
      <c r="F123" s="42">
        <f>F124</f>
        <v>6223688.65</v>
      </c>
      <c r="G123" s="42">
        <f>G124</f>
        <v>0</v>
      </c>
    </row>
    <row r="124" spans="1:7" ht="15.75">
      <c r="A124" s="40" t="s">
        <v>276</v>
      </c>
      <c r="B124" s="41" t="s">
        <v>144</v>
      </c>
      <c r="C124" s="41" t="s">
        <v>293</v>
      </c>
      <c r="D124" s="41" t="s">
        <v>275</v>
      </c>
      <c r="E124" s="41" t="s">
        <v>277</v>
      </c>
      <c r="F124" s="42">
        <f>5971688.65+193000+59000</f>
        <v>6223688.65</v>
      </c>
      <c r="G124" s="42">
        <v>0</v>
      </c>
    </row>
    <row r="125" spans="1:7" ht="31.5">
      <c r="A125" s="43" t="s">
        <v>281</v>
      </c>
      <c r="B125" s="41" t="s">
        <v>144</v>
      </c>
      <c r="C125" s="44" t="s">
        <v>282</v>
      </c>
      <c r="D125" s="41"/>
      <c r="E125" s="41"/>
      <c r="F125" s="42">
        <f>F126</f>
        <v>684811.35</v>
      </c>
      <c r="G125" s="42">
        <f>G126</f>
        <v>0</v>
      </c>
    </row>
    <row r="126" spans="1:7" ht="15.75">
      <c r="A126" s="40" t="s">
        <v>274</v>
      </c>
      <c r="B126" s="41" t="s">
        <v>144</v>
      </c>
      <c r="C126" s="44" t="s">
        <v>282</v>
      </c>
      <c r="D126" s="41" t="s">
        <v>275</v>
      </c>
      <c r="E126" s="41"/>
      <c r="F126" s="42">
        <f>F127</f>
        <v>684811.35</v>
      </c>
      <c r="G126" s="42">
        <f>G127</f>
        <v>0</v>
      </c>
    </row>
    <row r="127" spans="1:7" ht="15.75">
      <c r="A127" s="40" t="s">
        <v>276</v>
      </c>
      <c r="B127" s="41" t="s">
        <v>144</v>
      </c>
      <c r="C127" s="44" t="s">
        <v>282</v>
      </c>
      <c r="D127" s="41" t="s">
        <v>275</v>
      </c>
      <c r="E127" s="41" t="s">
        <v>277</v>
      </c>
      <c r="F127" s="42">
        <v>684811.35</v>
      </c>
      <c r="G127" s="42">
        <v>0</v>
      </c>
    </row>
    <row r="128" spans="1:7" s="18" customFormat="1" ht="31.5">
      <c r="A128" s="36" t="s">
        <v>146</v>
      </c>
      <c r="B128" s="37" t="s">
        <v>145</v>
      </c>
      <c r="C128" s="37"/>
      <c r="D128" s="37"/>
      <c r="E128" s="37"/>
      <c r="F128" s="38">
        <f>F129+F163</f>
        <v>18625000</v>
      </c>
      <c r="G128" s="38">
        <f>G129+G163</f>
        <v>18100400</v>
      </c>
    </row>
    <row r="129" spans="1:7" s="26" customFormat="1" ht="47.25">
      <c r="A129" s="39" t="s">
        <v>147</v>
      </c>
      <c r="B129" s="37" t="s">
        <v>148</v>
      </c>
      <c r="C129" s="37"/>
      <c r="D129" s="37"/>
      <c r="E129" s="37"/>
      <c r="F129" s="38">
        <f>F130+F134+F144+F148+F152+F156</f>
        <v>13598000</v>
      </c>
      <c r="G129" s="38">
        <f>G130+G134+G144+G148+G152+G156</f>
        <v>13138400</v>
      </c>
    </row>
    <row r="130" spans="1:7" ht="15.75">
      <c r="A130" s="40" t="s">
        <v>150</v>
      </c>
      <c r="B130" s="41" t="s">
        <v>149</v>
      </c>
      <c r="C130" s="41"/>
      <c r="D130" s="41"/>
      <c r="E130" s="41"/>
      <c r="F130" s="42">
        <f>F131</f>
        <v>182600</v>
      </c>
      <c r="G130" s="42">
        <v>0</v>
      </c>
    </row>
    <row r="131" spans="1:7" ht="15.75">
      <c r="A131" s="40" t="s">
        <v>283</v>
      </c>
      <c r="B131" s="41" t="s">
        <v>149</v>
      </c>
      <c r="C131" s="41" t="s">
        <v>284</v>
      </c>
      <c r="D131" s="41"/>
      <c r="E131" s="41"/>
      <c r="F131" s="42">
        <f>F132</f>
        <v>182600</v>
      </c>
      <c r="G131" s="42">
        <f>G132</f>
        <v>0</v>
      </c>
    </row>
    <row r="132" spans="1:7" ht="15.75">
      <c r="A132" s="40" t="s">
        <v>285</v>
      </c>
      <c r="B132" s="41" t="s">
        <v>149</v>
      </c>
      <c r="C132" s="41" t="s">
        <v>284</v>
      </c>
      <c r="D132" s="41" t="s">
        <v>286</v>
      </c>
      <c r="E132" s="41"/>
      <c r="F132" s="42">
        <f>F133</f>
        <v>182600</v>
      </c>
      <c r="G132" s="42">
        <f>G133</f>
        <v>0</v>
      </c>
    </row>
    <row r="133" spans="1:7" ht="15.75">
      <c r="A133" s="40" t="s">
        <v>12</v>
      </c>
      <c r="B133" s="41" t="s">
        <v>149</v>
      </c>
      <c r="C133" s="41" t="s">
        <v>284</v>
      </c>
      <c r="D133" s="41" t="s">
        <v>286</v>
      </c>
      <c r="E133" s="41" t="s">
        <v>289</v>
      </c>
      <c r="F133" s="42">
        <f>170600+6000+6000</f>
        <v>182600</v>
      </c>
      <c r="G133" s="42">
        <v>0</v>
      </c>
    </row>
    <row r="134" spans="1:7" ht="31.5">
      <c r="A134" s="40" t="s">
        <v>152</v>
      </c>
      <c r="B134" s="41" t="s">
        <v>151</v>
      </c>
      <c r="C134" s="41"/>
      <c r="D134" s="41"/>
      <c r="E134" s="41"/>
      <c r="F134" s="42">
        <f>F135+F138+F141</f>
        <v>270000</v>
      </c>
      <c r="G134" s="42">
        <v>0</v>
      </c>
    </row>
    <row r="135" spans="1:7" ht="31.5">
      <c r="A135" s="43" t="s">
        <v>281</v>
      </c>
      <c r="B135" s="41" t="s">
        <v>151</v>
      </c>
      <c r="C135" s="41" t="s">
        <v>282</v>
      </c>
      <c r="D135" s="41"/>
      <c r="E135" s="41"/>
      <c r="F135" s="42">
        <f>F136</f>
        <v>39000</v>
      </c>
      <c r="G135" s="42">
        <f>G136</f>
        <v>0</v>
      </c>
    </row>
    <row r="136" spans="1:7" ht="15.75">
      <c r="A136" s="40" t="s">
        <v>60</v>
      </c>
      <c r="B136" s="41" t="s">
        <v>151</v>
      </c>
      <c r="C136" s="41" t="s">
        <v>282</v>
      </c>
      <c r="D136" s="41" t="s">
        <v>289</v>
      </c>
      <c r="E136" s="41"/>
      <c r="F136" s="42">
        <f>F137</f>
        <v>39000</v>
      </c>
      <c r="G136" s="42">
        <f>G137</f>
        <v>0</v>
      </c>
    </row>
    <row r="137" spans="1:7" ht="15.75">
      <c r="A137" s="40" t="s">
        <v>61</v>
      </c>
      <c r="B137" s="41" t="s">
        <v>151</v>
      </c>
      <c r="C137" s="41" t="s">
        <v>282</v>
      </c>
      <c r="D137" s="41" t="s">
        <v>289</v>
      </c>
      <c r="E137" s="41" t="s">
        <v>62</v>
      </c>
      <c r="F137" s="42">
        <v>39000</v>
      </c>
      <c r="G137" s="42">
        <v>0</v>
      </c>
    </row>
    <row r="138" spans="1:7" ht="31.5">
      <c r="A138" s="40" t="s">
        <v>272</v>
      </c>
      <c r="B138" s="41" t="s">
        <v>151</v>
      </c>
      <c r="C138" s="41" t="s">
        <v>273</v>
      </c>
      <c r="D138" s="41"/>
      <c r="E138" s="41"/>
      <c r="F138" s="42">
        <f>F139</f>
        <v>205000</v>
      </c>
      <c r="G138" s="42">
        <f>G139</f>
        <v>0</v>
      </c>
    </row>
    <row r="139" spans="1:7" ht="15.75">
      <c r="A139" s="40" t="s">
        <v>68</v>
      </c>
      <c r="B139" s="41" t="s">
        <v>151</v>
      </c>
      <c r="C139" s="41" t="s">
        <v>273</v>
      </c>
      <c r="D139" s="41" t="s">
        <v>298</v>
      </c>
      <c r="E139" s="41"/>
      <c r="F139" s="42">
        <f>F140</f>
        <v>205000</v>
      </c>
      <c r="G139" s="42">
        <f>G140</f>
        <v>0</v>
      </c>
    </row>
    <row r="140" spans="1:7" ht="31.5">
      <c r="A140" s="40" t="s">
        <v>69</v>
      </c>
      <c r="B140" s="41" t="s">
        <v>151</v>
      </c>
      <c r="C140" s="41" t="s">
        <v>273</v>
      </c>
      <c r="D140" s="41" t="s">
        <v>298</v>
      </c>
      <c r="E140" s="41" t="s">
        <v>298</v>
      </c>
      <c r="F140" s="42">
        <f>200000+5000</f>
        <v>205000</v>
      </c>
      <c r="G140" s="42">
        <v>0</v>
      </c>
    </row>
    <row r="141" spans="1:7" ht="31.5">
      <c r="A141" s="43" t="s">
        <v>281</v>
      </c>
      <c r="B141" s="41" t="s">
        <v>151</v>
      </c>
      <c r="C141" s="41" t="s">
        <v>282</v>
      </c>
      <c r="D141" s="41"/>
      <c r="E141" s="41"/>
      <c r="F141" s="42">
        <f>F142</f>
        <v>26000</v>
      </c>
      <c r="G141" s="42">
        <f>G142</f>
        <v>0</v>
      </c>
    </row>
    <row r="142" spans="1:7" ht="15.75">
      <c r="A142" s="40" t="s">
        <v>153</v>
      </c>
      <c r="B142" s="41" t="s">
        <v>151</v>
      </c>
      <c r="C142" s="41" t="s">
        <v>282</v>
      </c>
      <c r="D142" s="41" t="s">
        <v>277</v>
      </c>
      <c r="E142" s="41"/>
      <c r="F142" s="42">
        <f>F143</f>
        <v>26000</v>
      </c>
      <c r="G142" s="42">
        <f>G143</f>
        <v>0</v>
      </c>
    </row>
    <row r="143" spans="1:7" ht="15.75">
      <c r="A143" s="40" t="s">
        <v>280</v>
      </c>
      <c r="B143" s="41" t="s">
        <v>151</v>
      </c>
      <c r="C143" s="41" t="s">
        <v>282</v>
      </c>
      <c r="D143" s="41" t="s">
        <v>277</v>
      </c>
      <c r="E143" s="41" t="s">
        <v>277</v>
      </c>
      <c r="F143" s="42">
        <v>26000</v>
      </c>
      <c r="G143" s="42">
        <v>0</v>
      </c>
    </row>
    <row r="144" spans="1:7" ht="47.25">
      <c r="A144" s="40" t="s">
        <v>181</v>
      </c>
      <c r="B144" s="41" t="s">
        <v>154</v>
      </c>
      <c r="C144" s="41"/>
      <c r="D144" s="41"/>
      <c r="E144" s="41"/>
      <c r="F144" s="42">
        <f>F145</f>
        <v>2000</v>
      </c>
      <c r="G144" s="42">
        <v>0</v>
      </c>
    </row>
    <row r="145" spans="1:7" ht="15.75">
      <c r="A145" s="40" t="s">
        <v>283</v>
      </c>
      <c r="B145" s="41" t="s">
        <v>154</v>
      </c>
      <c r="C145" s="41" t="s">
        <v>284</v>
      </c>
      <c r="D145" s="41"/>
      <c r="E145" s="41"/>
      <c r="F145" s="42">
        <f>F146</f>
        <v>2000</v>
      </c>
      <c r="G145" s="42">
        <f>G146</f>
        <v>0</v>
      </c>
    </row>
    <row r="146" spans="1:7" ht="15.75">
      <c r="A146" s="40" t="s">
        <v>60</v>
      </c>
      <c r="B146" s="41" t="s">
        <v>154</v>
      </c>
      <c r="C146" s="41" t="s">
        <v>284</v>
      </c>
      <c r="D146" s="41" t="s">
        <v>289</v>
      </c>
      <c r="E146" s="41"/>
      <c r="F146" s="42">
        <f>F147</f>
        <v>2000</v>
      </c>
      <c r="G146" s="42">
        <f>G147</f>
        <v>0</v>
      </c>
    </row>
    <row r="147" spans="1:7" ht="15.75">
      <c r="A147" s="40" t="s">
        <v>61</v>
      </c>
      <c r="B147" s="41" t="s">
        <v>154</v>
      </c>
      <c r="C147" s="41" t="s">
        <v>284</v>
      </c>
      <c r="D147" s="41" t="s">
        <v>289</v>
      </c>
      <c r="E147" s="41" t="s">
        <v>62</v>
      </c>
      <c r="F147" s="42">
        <v>2000</v>
      </c>
      <c r="G147" s="42">
        <v>0</v>
      </c>
    </row>
    <row r="148" spans="1:7" ht="63">
      <c r="A148" s="40" t="s">
        <v>216</v>
      </c>
      <c r="B148" s="41" t="s">
        <v>155</v>
      </c>
      <c r="C148" s="41"/>
      <c r="D148" s="41"/>
      <c r="E148" s="41"/>
      <c r="F148" s="42">
        <f>F149</f>
        <v>5000</v>
      </c>
      <c r="G148" s="42">
        <v>0</v>
      </c>
    </row>
    <row r="149" spans="1:7" ht="31.5">
      <c r="A149" s="40" t="s">
        <v>272</v>
      </c>
      <c r="B149" s="41" t="s">
        <v>155</v>
      </c>
      <c r="C149" s="41" t="s">
        <v>273</v>
      </c>
      <c r="D149" s="41"/>
      <c r="E149" s="41"/>
      <c r="F149" s="42">
        <f>F150</f>
        <v>5000</v>
      </c>
      <c r="G149" s="42">
        <f>G150</f>
        <v>0</v>
      </c>
    </row>
    <row r="150" spans="1:7" ht="15.75">
      <c r="A150" s="40" t="s">
        <v>68</v>
      </c>
      <c r="B150" s="41" t="s">
        <v>155</v>
      </c>
      <c r="C150" s="41" t="s">
        <v>273</v>
      </c>
      <c r="D150" s="41" t="s">
        <v>298</v>
      </c>
      <c r="E150" s="41"/>
      <c r="F150" s="42">
        <f>F151</f>
        <v>5000</v>
      </c>
      <c r="G150" s="42">
        <f>G151</f>
        <v>0</v>
      </c>
    </row>
    <row r="151" spans="1:7" ht="31.5">
      <c r="A151" s="40" t="s">
        <v>69</v>
      </c>
      <c r="B151" s="41" t="s">
        <v>155</v>
      </c>
      <c r="C151" s="41" t="s">
        <v>273</v>
      </c>
      <c r="D151" s="41" t="s">
        <v>298</v>
      </c>
      <c r="E151" s="41" t="s">
        <v>298</v>
      </c>
      <c r="F151" s="42">
        <v>5000</v>
      </c>
      <c r="G151" s="42">
        <v>0</v>
      </c>
    </row>
    <row r="152" spans="1:7" ht="78.75">
      <c r="A152" s="40" t="s">
        <v>52</v>
      </c>
      <c r="B152" s="41" t="s">
        <v>156</v>
      </c>
      <c r="C152" s="41"/>
      <c r="D152" s="41"/>
      <c r="E152" s="41"/>
      <c r="F152" s="42">
        <f aca="true" t="shared" si="11" ref="F152:G154">F153</f>
        <v>75100</v>
      </c>
      <c r="G152" s="42">
        <f t="shared" si="11"/>
        <v>75100</v>
      </c>
    </row>
    <row r="153" spans="1:7" ht="31.5">
      <c r="A153" s="40" t="s">
        <v>272</v>
      </c>
      <c r="B153" s="41" t="s">
        <v>156</v>
      </c>
      <c r="C153" s="41" t="s">
        <v>273</v>
      </c>
      <c r="D153" s="41"/>
      <c r="E153" s="41"/>
      <c r="F153" s="42">
        <f t="shared" si="11"/>
        <v>75100</v>
      </c>
      <c r="G153" s="42">
        <f t="shared" si="11"/>
        <v>75100</v>
      </c>
    </row>
    <row r="154" spans="1:7" ht="15.75">
      <c r="A154" s="40" t="s">
        <v>285</v>
      </c>
      <c r="B154" s="41" t="s">
        <v>156</v>
      </c>
      <c r="C154" s="41" t="s">
        <v>273</v>
      </c>
      <c r="D154" s="41" t="s">
        <v>286</v>
      </c>
      <c r="E154" s="41"/>
      <c r="F154" s="42">
        <f t="shared" si="11"/>
        <v>75100</v>
      </c>
      <c r="G154" s="42">
        <f t="shared" si="11"/>
        <v>75100</v>
      </c>
    </row>
    <row r="155" spans="1:7" ht="15.75">
      <c r="A155" s="40" t="s">
        <v>287</v>
      </c>
      <c r="B155" s="41" t="s">
        <v>156</v>
      </c>
      <c r="C155" s="41" t="s">
        <v>273</v>
      </c>
      <c r="D155" s="41" t="s">
        <v>286</v>
      </c>
      <c r="E155" s="41" t="s">
        <v>279</v>
      </c>
      <c r="F155" s="42">
        <v>75100</v>
      </c>
      <c r="G155" s="42">
        <v>75100</v>
      </c>
    </row>
    <row r="156" spans="1:7" ht="78.75">
      <c r="A156" s="40" t="s">
        <v>53</v>
      </c>
      <c r="B156" s="41" t="s">
        <v>157</v>
      </c>
      <c r="C156" s="41"/>
      <c r="D156" s="41"/>
      <c r="E156" s="41"/>
      <c r="F156" s="42">
        <f>F160+F157</f>
        <v>13063300</v>
      </c>
      <c r="G156" s="42">
        <f>G160+G157</f>
        <v>13063300</v>
      </c>
    </row>
    <row r="157" spans="1:7" ht="15.75">
      <c r="A157" s="40" t="s">
        <v>283</v>
      </c>
      <c r="B157" s="41" t="s">
        <v>157</v>
      </c>
      <c r="C157" s="41" t="s">
        <v>284</v>
      </c>
      <c r="D157" s="41"/>
      <c r="E157" s="41"/>
      <c r="F157" s="42">
        <v>249500</v>
      </c>
      <c r="G157" s="42">
        <v>249500</v>
      </c>
    </row>
    <row r="158" spans="1:7" ht="15.75">
      <c r="A158" s="40" t="s">
        <v>285</v>
      </c>
      <c r="B158" s="41" t="s">
        <v>157</v>
      </c>
      <c r="C158" s="41" t="s">
        <v>284</v>
      </c>
      <c r="D158" s="41" t="s">
        <v>286</v>
      </c>
      <c r="E158" s="41"/>
      <c r="F158" s="42">
        <v>249500</v>
      </c>
      <c r="G158" s="42">
        <v>249500</v>
      </c>
    </row>
    <row r="159" spans="1:7" ht="15.75">
      <c r="A159" s="40" t="s">
        <v>287</v>
      </c>
      <c r="B159" s="41" t="s">
        <v>157</v>
      </c>
      <c r="C159" s="41" t="s">
        <v>284</v>
      </c>
      <c r="D159" s="41" t="s">
        <v>286</v>
      </c>
      <c r="E159" s="41" t="s">
        <v>279</v>
      </c>
      <c r="F159" s="42">
        <v>249500</v>
      </c>
      <c r="G159" s="42">
        <v>249500</v>
      </c>
    </row>
    <row r="160" spans="1:7" ht="31.5">
      <c r="A160" s="40" t="s">
        <v>272</v>
      </c>
      <c r="B160" s="41" t="s">
        <v>157</v>
      </c>
      <c r="C160" s="41" t="s">
        <v>273</v>
      </c>
      <c r="D160" s="41"/>
      <c r="E160" s="41"/>
      <c r="F160" s="42">
        <f>F161</f>
        <v>12813800</v>
      </c>
      <c r="G160" s="42">
        <f>G161</f>
        <v>12813800</v>
      </c>
    </row>
    <row r="161" spans="1:7" ht="15.75">
      <c r="A161" s="40" t="s">
        <v>285</v>
      </c>
      <c r="B161" s="41" t="s">
        <v>157</v>
      </c>
      <c r="C161" s="41" t="s">
        <v>273</v>
      </c>
      <c r="D161" s="41" t="s">
        <v>286</v>
      </c>
      <c r="E161" s="41"/>
      <c r="F161" s="42">
        <f>F162</f>
        <v>12813800</v>
      </c>
      <c r="G161" s="42">
        <f>G162</f>
        <v>12813800</v>
      </c>
    </row>
    <row r="162" spans="1:7" ht="15.75">
      <c r="A162" s="40" t="s">
        <v>287</v>
      </c>
      <c r="B162" s="41" t="s">
        <v>157</v>
      </c>
      <c r="C162" s="41" t="s">
        <v>273</v>
      </c>
      <c r="D162" s="41" t="s">
        <v>286</v>
      </c>
      <c r="E162" s="41" t="s">
        <v>279</v>
      </c>
      <c r="F162" s="42">
        <v>12813800</v>
      </c>
      <c r="G162" s="42">
        <v>12813800</v>
      </c>
    </row>
    <row r="163" spans="1:7" s="26" customFormat="1" ht="47.25">
      <c r="A163" s="39" t="s">
        <v>158</v>
      </c>
      <c r="B163" s="37" t="s">
        <v>159</v>
      </c>
      <c r="C163" s="37"/>
      <c r="D163" s="37"/>
      <c r="E163" s="37"/>
      <c r="F163" s="38">
        <f>F164+F171+F178+F182+F186+F193</f>
        <v>5027000</v>
      </c>
      <c r="G163" s="38">
        <f>G164+G171+G178+G182+G186+G193</f>
        <v>4962000</v>
      </c>
    </row>
    <row r="164" spans="1:7" ht="31.5">
      <c r="A164" s="40" t="s">
        <v>152</v>
      </c>
      <c r="B164" s="41" t="s">
        <v>160</v>
      </c>
      <c r="C164" s="41"/>
      <c r="D164" s="41"/>
      <c r="E164" s="41"/>
      <c r="F164" s="42">
        <f>F165+F168</f>
        <v>40000</v>
      </c>
      <c r="G164" s="42">
        <v>0</v>
      </c>
    </row>
    <row r="165" spans="1:7" ht="31.5">
      <c r="A165" s="43" t="s">
        <v>281</v>
      </c>
      <c r="B165" s="41" t="s">
        <v>160</v>
      </c>
      <c r="C165" s="41" t="s">
        <v>282</v>
      </c>
      <c r="D165" s="41"/>
      <c r="E165" s="41"/>
      <c r="F165" s="42">
        <f>F166</f>
        <v>0</v>
      </c>
      <c r="G165" s="42">
        <f>G166</f>
        <v>0</v>
      </c>
    </row>
    <row r="166" spans="1:7" ht="15.75">
      <c r="A166" s="40" t="s">
        <v>60</v>
      </c>
      <c r="B166" s="41" t="s">
        <v>160</v>
      </c>
      <c r="C166" s="41" t="s">
        <v>282</v>
      </c>
      <c r="D166" s="41" t="s">
        <v>289</v>
      </c>
      <c r="E166" s="41"/>
      <c r="F166" s="42">
        <f>F167</f>
        <v>0</v>
      </c>
      <c r="G166" s="42">
        <f>G167</f>
        <v>0</v>
      </c>
    </row>
    <row r="167" spans="1:7" ht="15.75">
      <c r="A167" s="40" t="s">
        <v>61</v>
      </c>
      <c r="B167" s="41" t="s">
        <v>160</v>
      </c>
      <c r="C167" s="41" t="s">
        <v>282</v>
      </c>
      <c r="D167" s="41" t="s">
        <v>289</v>
      </c>
      <c r="E167" s="41" t="s">
        <v>62</v>
      </c>
      <c r="F167" s="42">
        <f>40000-40000</f>
        <v>0</v>
      </c>
      <c r="G167" s="42">
        <v>0</v>
      </c>
    </row>
    <row r="168" spans="1:7" ht="31.5">
      <c r="A168" s="40" t="s">
        <v>272</v>
      </c>
      <c r="B168" s="41" t="s">
        <v>160</v>
      </c>
      <c r="C168" s="41" t="s">
        <v>273</v>
      </c>
      <c r="D168" s="41"/>
      <c r="E168" s="41"/>
      <c r="F168" s="42">
        <f>F169</f>
        <v>40000</v>
      </c>
      <c r="G168" s="42">
        <v>0</v>
      </c>
    </row>
    <row r="169" spans="1:7" ht="15.75">
      <c r="A169" s="40" t="s">
        <v>274</v>
      </c>
      <c r="B169" s="41" t="s">
        <v>160</v>
      </c>
      <c r="C169" s="41" t="s">
        <v>273</v>
      </c>
      <c r="D169" s="41" t="s">
        <v>275</v>
      </c>
      <c r="E169" s="41"/>
      <c r="F169" s="42">
        <f>F170</f>
        <v>40000</v>
      </c>
      <c r="G169" s="42">
        <v>0</v>
      </c>
    </row>
    <row r="170" spans="1:7" ht="15.75">
      <c r="A170" s="40" t="s">
        <v>288</v>
      </c>
      <c r="B170" s="41" t="s">
        <v>160</v>
      </c>
      <c r="C170" s="41" t="s">
        <v>273</v>
      </c>
      <c r="D170" s="41" t="s">
        <v>275</v>
      </c>
      <c r="E170" s="41" t="s">
        <v>275</v>
      </c>
      <c r="F170" s="42">
        <v>40000</v>
      </c>
      <c r="G170" s="42">
        <v>0</v>
      </c>
    </row>
    <row r="171" spans="1:7" ht="47.25">
      <c r="A171" s="40" t="s">
        <v>181</v>
      </c>
      <c r="B171" s="41" t="s">
        <v>161</v>
      </c>
      <c r="C171" s="41"/>
      <c r="D171" s="41"/>
      <c r="E171" s="41"/>
      <c r="F171" s="42">
        <f>F172+F175</f>
        <v>25000</v>
      </c>
      <c r="G171" s="42">
        <v>0</v>
      </c>
    </row>
    <row r="172" spans="1:7" ht="31.5">
      <c r="A172" s="43" t="s">
        <v>281</v>
      </c>
      <c r="B172" s="41" t="s">
        <v>161</v>
      </c>
      <c r="C172" s="41" t="s">
        <v>282</v>
      </c>
      <c r="D172" s="41"/>
      <c r="E172" s="41"/>
      <c r="F172" s="42">
        <f>F173</f>
        <v>0</v>
      </c>
      <c r="G172" s="42">
        <f>G173</f>
        <v>0</v>
      </c>
    </row>
    <row r="173" spans="1:7" ht="15.75">
      <c r="A173" s="40" t="s">
        <v>60</v>
      </c>
      <c r="B173" s="41" t="s">
        <v>161</v>
      </c>
      <c r="C173" s="41" t="s">
        <v>282</v>
      </c>
      <c r="D173" s="41" t="s">
        <v>289</v>
      </c>
      <c r="E173" s="41"/>
      <c r="F173" s="42">
        <f>F174</f>
        <v>0</v>
      </c>
      <c r="G173" s="42">
        <f>G174</f>
        <v>0</v>
      </c>
    </row>
    <row r="174" spans="1:7" ht="15.75">
      <c r="A174" s="40" t="s">
        <v>61</v>
      </c>
      <c r="B174" s="41" t="s">
        <v>161</v>
      </c>
      <c r="C174" s="41" t="s">
        <v>282</v>
      </c>
      <c r="D174" s="41" t="s">
        <v>289</v>
      </c>
      <c r="E174" s="41" t="s">
        <v>62</v>
      </c>
      <c r="F174" s="42">
        <f>25000-25000</f>
        <v>0</v>
      </c>
      <c r="G174" s="42">
        <v>0</v>
      </c>
    </row>
    <row r="175" spans="1:7" ht="31.5">
      <c r="A175" s="40" t="s">
        <v>272</v>
      </c>
      <c r="B175" s="41" t="s">
        <v>161</v>
      </c>
      <c r="C175" s="41" t="s">
        <v>273</v>
      </c>
      <c r="D175" s="41"/>
      <c r="E175" s="41"/>
      <c r="F175" s="42">
        <f>F176</f>
        <v>25000</v>
      </c>
      <c r="G175" s="42">
        <v>0</v>
      </c>
    </row>
    <row r="176" spans="1:7" ht="15.75">
      <c r="A176" s="40" t="s">
        <v>274</v>
      </c>
      <c r="B176" s="41" t="s">
        <v>161</v>
      </c>
      <c r="C176" s="41" t="s">
        <v>273</v>
      </c>
      <c r="D176" s="41" t="s">
        <v>275</v>
      </c>
      <c r="E176" s="41"/>
      <c r="F176" s="42">
        <f>F177</f>
        <v>25000</v>
      </c>
      <c r="G176" s="42">
        <v>0</v>
      </c>
    </row>
    <row r="177" spans="1:7" ht="15.75">
      <c r="A177" s="40" t="s">
        <v>288</v>
      </c>
      <c r="B177" s="41" t="s">
        <v>161</v>
      </c>
      <c r="C177" s="41" t="s">
        <v>273</v>
      </c>
      <c r="D177" s="41" t="s">
        <v>275</v>
      </c>
      <c r="E177" s="41" t="s">
        <v>275</v>
      </c>
      <c r="F177" s="42">
        <v>25000</v>
      </c>
      <c r="G177" s="42">
        <v>0</v>
      </c>
    </row>
    <row r="178" spans="1:7" ht="78.75">
      <c r="A178" s="40" t="s">
        <v>55</v>
      </c>
      <c r="B178" s="41" t="s">
        <v>162</v>
      </c>
      <c r="C178" s="41"/>
      <c r="D178" s="41"/>
      <c r="E178" s="41"/>
      <c r="F178" s="42">
        <f aca="true" t="shared" si="12" ref="F178:G180">F179</f>
        <v>238100</v>
      </c>
      <c r="G178" s="42">
        <f t="shared" si="12"/>
        <v>238100</v>
      </c>
    </row>
    <row r="179" spans="1:7" ht="15.75">
      <c r="A179" s="40" t="s">
        <v>283</v>
      </c>
      <c r="B179" s="41" t="s">
        <v>162</v>
      </c>
      <c r="C179" s="41" t="s">
        <v>284</v>
      </c>
      <c r="D179" s="41"/>
      <c r="E179" s="41"/>
      <c r="F179" s="42">
        <f t="shared" si="12"/>
        <v>238100</v>
      </c>
      <c r="G179" s="42">
        <f t="shared" si="12"/>
        <v>238100</v>
      </c>
    </row>
    <row r="180" spans="1:7" ht="15.75">
      <c r="A180" s="40" t="s">
        <v>285</v>
      </c>
      <c r="B180" s="41" t="s">
        <v>162</v>
      </c>
      <c r="C180" s="41" t="s">
        <v>284</v>
      </c>
      <c r="D180" s="41" t="s">
        <v>286</v>
      </c>
      <c r="E180" s="41"/>
      <c r="F180" s="42">
        <f t="shared" si="12"/>
        <v>238100</v>
      </c>
      <c r="G180" s="42">
        <f t="shared" si="12"/>
        <v>238100</v>
      </c>
    </row>
    <row r="181" spans="1:7" ht="15.75">
      <c r="A181" s="40" t="s">
        <v>287</v>
      </c>
      <c r="B181" s="41" t="s">
        <v>162</v>
      </c>
      <c r="C181" s="41" t="s">
        <v>284</v>
      </c>
      <c r="D181" s="41" t="s">
        <v>286</v>
      </c>
      <c r="E181" s="41" t="s">
        <v>279</v>
      </c>
      <c r="F181" s="42">
        <v>238100</v>
      </c>
      <c r="G181" s="42">
        <v>238100</v>
      </c>
    </row>
    <row r="182" spans="1:7" ht="94.5">
      <c r="A182" s="40" t="s">
        <v>56</v>
      </c>
      <c r="B182" s="41" t="s">
        <v>163</v>
      </c>
      <c r="C182" s="41"/>
      <c r="D182" s="41"/>
      <c r="E182" s="41"/>
      <c r="F182" s="42">
        <f aca="true" t="shared" si="13" ref="F182:G184">F183</f>
        <v>4200</v>
      </c>
      <c r="G182" s="42">
        <f t="shared" si="13"/>
        <v>4200</v>
      </c>
    </row>
    <row r="183" spans="1:7" ht="31.5">
      <c r="A183" s="43" t="s">
        <v>281</v>
      </c>
      <c r="B183" s="41" t="s">
        <v>163</v>
      </c>
      <c r="C183" s="41" t="s">
        <v>282</v>
      </c>
      <c r="D183" s="41"/>
      <c r="E183" s="41"/>
      <c r="F183" s="42">
        <f t="shared" si="13"/>
        <v>4200</v>
      </c>
      <c r="G183" s="42">
        <f t="shared" si="13"/>
        <v>4200</v>
      </c>
    </row>
    <row r="184" spans="1:7" ht="15.75">
      <c r="A184" s="40" t="s">
        <v>285</v>
      </c>
      <c r="B184" s="41" t="s">
        <v>163</v>
      </c>
      <c r="C184" s="41" t="s">
        <v>282</v>
      </c>
      <c r="D184" s="41" t="s">
        <v>286</v>
      </c>
      <c r="E184" s="41"/>
      <c r="F184" s="42">
        <f t="shared" si="13"/>
        <v>4200</v>
      </c>
      <c r="G184" s="42">
        <f t="shared" si="13"/>
        <v>4200</v>
      </c>
    </row>
    <row r="185" spans="1:7" ht="15.75">
      <c r="A185" s="40" t="s">
        <v>287</v>
      </c>
      <c r="B185" s="41" t="s">
        <v>163</v>
      </c>
      <c r="C185" s="41" t="s">
        <v>282</v>
      </c>
      <c r="D185" s="41" t="s">
        <v>286</v>
      </c>
      <c r="E185" s="41" t="s">
        <v>279</v>
      </c>
      <c r="F185" s="42">
        <v>4200</v>
      </c>
      <c r="G185" s="42">
        <v>4200</v>
      </c>
    </row>
    <row r="186" spans="1:7" ht="63">
      <c r="A186" s="40" t="s">
        <v>57</v>
      </c>
      <c r="B186" s="41" t="s">
        <v>164</v>
      </c>
      <c r="C186" s="41"/>
      <c r="D186" s="41"/>
      <c r="E186" s="41"/>
      <c r="F186" s="42">
        <f>F187+F190</f>
        <v>4652100</v>
      </c>
      <c r="G186" s="42">
        <f>G187+G190</f>
        <v>4652100</v>
      </c>
    </row>
    <row r="187" spans="1:7" ht="31.5">
      <c r="A187" s="43" t="s">
        <v>281</v>
      </c>
      <c r="B187" s="41" t="s">
        <v>164</v>
      </c>
      <c r="C187" s="41" t="s">
        <v>282</v>
      </c>
      <c r="D187" s="41"/>
      <c r="E187" s="41"/>
      <c r="F187" s="42">
        <f>F188</f>
        <v>623350</v>
      </c>
      <c r="G187" s="42">
        <f>G188</f>
        <v>623350</v>
      </c>
    </row>
    <row r="188" spans="1:7" ht="15.75">
      <c r="A188" s="40" t="s">
        <v>285</v>
      </c>
      <c r="B188" s="41" t="s">
        <v>164</v>
      </c>
      <c r="C188" s="41" t="s">
        <v>282</v>
      </c>
      <c r="D188" s="41" t="s">
        <v>286</v>
      </c>
      <c r="E188" s="41"/>
      <c r="F188" s="42">
        <f>F189</f>
        <v>623350</v>
      </c>
      <c r="G188" s="42">
        <f>G189</f>
        <v>623350</v>
      </c>
    </row>
    <row r="189" spans="1:7" ht="15.75">
      <c r="A189" s="40" t="s">
        <v>1</v>
      </c>
      <c r="B189" s="41" t="s">
        <v>164</v>
      </c>
      <c r="C189" s="41" t="s">
        <v>282</v>
      </c>
      <c r="D189" s="41" t="s">
        <v>286</v>
      </c>
      <c r="E189" s="41" t="s">
        <v>290</v>
      </c>
      <c r="F189" s="42">
        <v>623350</v>
      </c>
      <c r="G189" s="42">
        <v>623350</v>
      </c>
    </row>
    <row r="190" spans="1:7" ht="15.75">
      <c r="A190" s="40" t="s">
        <v>283</v>
      </c>
      <c r="B190" s="41" t="s">
        <v>164</v>
      </c>
      <c r="C190" s="41" t="s">
        <v>284</v>
      </c>
      <c r="D190" s="41"/>
      <c r="E190" s="41"/>
      <c r="F190" s="42">
        <f>F191</f>
        <v>4028750</v>
      </c>
      <c r="G190" s="42">
        <f>G191</f>
        <v>4028750</v>
      </c>
    </row>
    <row r="191" spans="1:7" ht="15.75">
      <c r="A191" s="40" t="s">
        <v>285</v>
      </c>
      <c r="B191" s="41" t="s">
        <v>164</v>
      </c>
      <c r="C191" s="41" t="s">
        <v>284</v>
      </c>
      <c r="D191" s="41" t="s">
        <v>286</v>
      </c>
      <c r="E191" s="41"/>
      <c r="F191" s="42">
        <f>F192</f>
        <v>4028750</v>
      </c>
      <c r="G191" s="42">
        <f>G192</f>
        <v>4028750</v>
      </c>
    </row>
    <row r="192" spans="1:7" ht="15.75">
      <c r="A192" s="40" t="s">
        <v>1</v>
      </c>
      <c r="B192" s="41" t="s">
        <v>164</v>
      </c>
      <c r="C192" s="41" t="s">
        <v>284</v>
      </c>
      <c r="D192" s="41" t="s">
        <v>286</v>
      </c>
      <c r="E192" s="41" t="s">
        <v>290</v>
      </c>
      <c r="F192" s="42">
        <f>411500+3617250</f>
        <v>4028750</v>
      </c>
      <c r="G192" s="42">
        <f>411500+3617250</f>
        <v>4028750</v>
      </c>
    </row>
    <row r="193" spans="1:7" ht="78.75">
      <c r="A193" s="40" t="s">
        <v>58</v>
      </c>
      <c r="B193" s="41" t="s">
        <v>165</v>
      </c>
      <c r="C193" s="41"/>
      <c r="D193" s="41"/>
      <c r="E193" s="41"/>
      <c r="F193" s="42">
        <f aca="true" t="shared" si="14" ref="F193:G195">F194</f>
        <v>67600</v>
      </c>
      <c r="G193" s="42">
        <f t="shared" si="14"/>
        <v>67600</v>
      </c>
    </row>
    <row r="194" spans="1:7" ht="31.5">
      <c r="A194" s="43" t="s">
        <v>281</v>
      </c>
      <c r="B194" s="41" t="s">
        <v>165</v>
      </c>
      <c r="C194" s="41" t="s">
        <v>282</v>
      </c>
      <c r="D194" s="41"/>
      <c r="E194" s="41"/>
      <c r="F194" s="42">
        <f t="shared" si="14"/>
        <v>67600</v>
      </c>
      <c r="G194" s="42">
        <f t="shared" si="14"/>
        <v>67600</v>
      </c>
    </row>
    <row r="195" spans="1:7" ht="15.75">
      <c r="A195" s="40" t="s">
        <v>285</v>
      </c>
      <c r="B195" s="41" t="s">
        <v>165</v>
      </c>
      <c r="C195" s="41" t="s">
        <v>282</v>
      </c>
      <c r="D195" s="41" t="s">
        <v>286</v>
      </c>
      <c r="E195" s="41"/>
      <c r="F195" s="42">
        <f t="shared" si="14"/>
        <v>67600</v>
      </c>
      <c r="G195" s="42">
        <f t="shared" si="14"/>
        <v>67600</v>
      </c>
    </row>
    <row r="196" spans="1:7" ht="15.75">
      <c r="A196" s="40" t="s">
        <v>1</v>
      </c>
      <c r="B196" s="41" t="s">
        <v>165</v>
      </c>
      <c r="C196" s="41" t="s">
        <v>282</v>
      </c>
      <c r="D196" s="41" t="s">
        <v>286</v>
      </c>
      <c r="E196" s="41" t="s">
        <v>290</v>
      </c>
      <c r="F196" s="42">
        <v>67600</v>
      </c>
      <c r="G196" s="42">
        <v>67600</v>
      </c>
    </row>
    <row r="197" spans="1:7" s="26" customFormat="1" ht="31.5">
      <c r="A197" s="39" t="s">
        <v>193</v>
      </c>
      <c r="B197" s="37" t="s">
        <v>166</v>
      </c>
      <c r="C197" s="37"/>
      <c r="D197" s="37"/>
      <c r="E197" s="37"/>
      <c r="F197" s="38">
        <f>F198</f>
        <v>34179720</v>
      </c>
      <c r="G197" s="38">
        <f>G198</f>
        <v>2020</v>
      </c>
    </row>
    <row r="198" spans="1:7" s="26" customFormat="1" ht="31.5">
      <c r="A198" s="39" t="s">
        <v>190</v>
      </c>
      <c r="B198" s="37" t="s">
        <v>167</v>
      </c>
      <c r="C198" s="37"/>
      <c r="D198" s="37"/>
      <c r="E198" s="37"/>
      <c r="F198" s="38">
        <f>F199+F203+F213+F217+F221+F225+F232+F236</f>
        <v>34179720</v>
      </c>
      <c r="G198" s="38">
        <f>G199+G203+G213+G217+G225+G236</f>
        <v>2020</v>
      </c>
    </row>
    <row r="199" spans="1:7" ht="63">
      <c r="A199" s="40" t="s">
        <v>19</v>
      </c>
      <c r="B199" s="41" t="s">
        <v>168</v>
      </c>
      <c r="C199" s="41"/>
      <c r="D199" s="41"/>
      <c r="E199" s="41"/>
      <c r="F199" s="42">
        <f>F200</f>
        <v>30737700</v>
      </c>
      <c r="G199" s="42">
        <v>0</v>
      </c>
    </row>
    <row r="200" spans="1:7" ht="31.5">
      <c r="A200" s="40" t="s">
        <v>272</v>
      </c>
      <c r="B200" s="41" t="s">
        <v>168</v>
      </c>
      <c r="C200" s="41" t="s">
        <v>273</v>
      </c>
      <c r="D200" s="41"/>
      <c r="E200" s="41"/>
      <c r="F200" s="42">
        <f>F201</f>
        <v>30737700</v>
      </c>
      <c r="G200" s="42">
        <f>G201</f>
        <v>0</v>
      </c>
    </row>
    <row r="201" spans="1:7" ht="15.75">
      <c r="A201" s="40" t="s">
        <v>48</v>
      </c>
      <c r="B201" s="41" t="s">
        <v>168</v>
      </c>
      <c r="C201" s="41" t="s">
        <v>273</v>
      </c>
      <c r="D201" s="41" t="s">
        <v>49</v>
      </c>
      <c r="E201" s="41"/>
      <c r="F201" s="42">
        <f>F202</f>
        <v>30737700</v>
      </c>
      <c r="G201" s="42">
        <f>G202</f>
        <v>0</v>
      </c>
    </row>
    <row r="202" spans="1:7" ht="15.75">
      <c r="A202" s="40" t="s">
        <v>50</v>
      </c>
      <c r="B202" s="41" t="s">
        <v>168</v>
      </c>
      <c r="C202" s="41" t="s">
        <v>273</v>
      </c>
      <c r="D202" s="41" t="s">
        <v>49</v>
      </c>
      <c r="E202" s="41" t="s">
        <v>278</v>
      </c>
      <c r="F202" s="42">
        <f>32356200-1401200-217300</f>
        <v>30737700</v>
      </c>
      <c r="G202" s="42">
        <v>0</v>
      </c>
    </row>
    <row r="203" spans="1:7" ht="31.5">
      <c r="A203" s="40" t="s">
        <v>170</v>
      </c>
      <c r="B203" s="41" t="s">
        <v>169</v>
      </c>
      <c r="C203" s="41"/>
      <c r="D203" s="41"/>
      <c r="E203" s="41"/>
      <c r="F203" s="42">
        <f>F206+F204</f>
        <v>570000</v>
      </c>
      <c r="G203" s="42">
        <v>0</v>
      </c>
    </row>
    <row r="204" spans="1:7" ht="31.5">
      <c r="A204" s="43" t="s">
        <v>281</v>
      </c>
      <c r="B204" s="41" t="s">
        <v>169</v>
      </c>
      <c r="C204" s="41" t="s">
        <v>282</v>
      </c>
      <c r="D204" s="41"/>
      <c r="E204" s="41"/>
      <c r="F204" s="42">
        <f>F205</f>
        <v>0</v>
      </c>
      <c r="G204" s="42">
        <f>G205</f>
        <v>0</v>
      </c>
    </row>
    <row r="205" spans="1:7" ht="15.75">
      <c r="A205" s="40" t="s">
        <v>0</v>
      </c>
      <c r="B205" s="41" t="s">
        <v>169</v>
      </c>
      <c r="C205" s="41" t="s">
        <v>282</v>
      </c>
      <c r="D205" s="41" t="s">
        <v>275</v>
      </c>
      <c r="E205" s="41" t="s">
        <v>278</v>
      </c>
      <c r="F205" s="42">
        <v>0</v>
      </c>
      <c r="G205" s="42">
        <v>0</v>
      </c>
    </row>
    <row r="206" spans="1:7" ht="31.5">
      <c r="A206" s="40" t="s">
        <v>272</v>
      </c>
      <c r="B206" s="41" t="s">
        <v>169</v>
      </c>
      <c r="C206" s="41" t="s">
        <v>273</v>
      </c>
      <c r="D206" s="41"/>
      <c r="E206" s="41"/>
      <c r="F206" s="42">
        <f>F207+F210</f>
        <v>570000</v>
      </c>
      <c r="G206" s="42">
        <f>G207+G210</f>
        <v>0</v>
      </c>
    </row>
    <row r="207" spans="1:7" ht="15.75">
      <c r="A207" s="40" t="s">
        <v>274</v>
      </c>
      <c r="B207" s="41" t="s">
        <v>169</v>
      </c>
      <c r="C207" s="41" t="s">
        <v>273</v>
      </c>
      <c r="D207" s="41" t="s">
        <v>275</v>
      </c>
      <c r="E207" s="41"/>
      <c r="F207" s="42">
        <f>F208+F209</f>
        <v>0</v>
      </c>
      <c r="G207" s="42">
        <f>G208+G209</f>
        <v>0</v>
      </c>
    </row>
    <row r="208" spans="1:7" ht="15.75">
      <c r="A208" s="40" t="s">
        <v>2</v>
      </c>
      <c r="B208" s="41" t="s">
        <v>169</v>
      </c>
      <c r="C208" s="41" t="s">
        <v>273</v>
      </c>
      <c r="D208" s="41" t="s">
        <v>275</v>
      </c>
      <c r="E208" s="41" t="s">
        <v>289</v>
      </c>
      <c r="F208" s="42">
        <f>30000-30000</f>
        <v>0</v>
      </c>
      <c r="G208" s="42">
        <v>0</v>
      </c>
    </row>
    <row r="209" spans="1:7" ht="15.75">
      <c r="A209" s="40" t="s">
        <v>0</v>
      </c>
      <c r="B209" s="41" t="s">
        <v>169</v>
      </c>
      <c r="C209" s="41" t="s">
        <v>273</v>
      </c>
      <c r="D209" s="41" t="s">
        <v>275</v>
      </c>
      <c r="E209" s="41" t="s">
        <v>278</v>
      </c>
      <c r="F209" s="42">
        <f>360000+98000-363000-40000-55000</f>
        <v>0</v>
      </c>
      <c r="G209" s="42">
        <v>0</v>
      </c>
    </row>
    <row r="210" spans="1:7" ht="15.75">
      <c r="A210" s="40" t="s">
        <v>48</v>
      </c>
      <c r="B210" s="41" t="s">
        <v>169</v>
      </c>
      <c r="C210" s="41" t="s">
        <v>273</v>
      </c>
      <c r="D210" s="41" t="s">
        <v>49</v>
      </c>
      <c r="E210" s="41"/>
      <c r="F210" s="42">
        <f>F211+F212</f>
        <v>570000</v>
      </c>
      <c r="G210" s="42">
        <f>G211+G212</f>
        <v>0</v>
      </c>
    </row>
    <row r="211" spans="1:7" ht="15.75">
      <c r="A211" s="40" t="s">
        <v>171</v>
      </c>
      <c r="B211" s="41" t="s">
        <v>169</v>
      </c>
      <c r="C211" s="41" t="s">
        <v>273</v>
      </c>
      <c r="D211" s="41" t="s">
        <v>49</v>
      </c>
      <c r="E211" s="41" t="s">
        <v>289</v>
      </c>
      <c r="F211" s="42">
        <f>30000+336000-3000</f>
        <v>363000</v>
      </c>
      <c r="G211" s="42">
        <v>0</v>
      </c>
    </row>
    <row r="212" spans="1:7" ht="15.75">
      <c r="A212" s="40" t="s">
        <v>50</v>
      </c>
      <c r="B212" s="41" t="s">
        <v>169</v>
      </c>
      <c r="C212" s="41" t="s">
        <v>273</v>
      </c>
      <c r="D212" s="41" t="s">
        <v>49</v>
      </c>
      <c r="E212" s="41" t="s">
        <v>278</v>
      </c>
      <c r="F212" s="42">
        <f>52000+100000+55000</f>
        <v>207000</v>
      </c>
      <c r="G212" s="42">
        <v>0</v>
      </c>
    </row>
    <row r="213" spans="1:7" ht="63">
      <c r="A213" s="40" t="s">
        <v>216</v>
      </c>
      <c r="B213" s="41" t="s">
        <v>172</v>
      </c>
      <c r="C213" s="41"/>
      <c r="D213" s="41"/>
      <c r="E213" s="41"/>
      <c r="F213" s="42">
        <f>F214</f>
        <v>600000</v>
      </c>
      <c r="G213" s="42">
        <v>0</v>
      </c>
    </row>
    <row r="214" spans="1:7" ht="31.5">
      <c r="A214" s="40" t="s">
        <v>272</v>
      </c>
      <c r="B214" s="41" t="s">
        <v>172</v>
      </c>
      <c r="C214" s="41" t="s">
        <v>273</v>
      </c>
      <c r="D214" s="41"/>
      <c r="E214" s="41"/>
      <c r="F214" s="42">
        <f>F215</f>
        <v>600000</v>
      </c>
      <c r="G214" s="42">
        <f>G215</f>
        <v>0</v>
      </c>
    </row>
    <row r="215" spans="1:7" ht="15.75">
      <c r="A215" s="40" t="s">
        <v>274</v>
      </c>
      <c r="B215" s="41" t="s">
        <v>172</v>
      </c>
      <c r="C215" s="41" t="s">
        <v>273</v>
      </c>
      <c r="D215" s="41" t="s">
        <v>275</v>
      </c>
      <c r="E215" s="41"/>
      <c r="F215" s="42">
        <f>F216</f>
        <v>600000</v>
      </c>
      <c r="G215" s="42">
        <f>G216</f>
        <v>0</v>
      </c>
    </row>
    <row r="216" spans="1:7" ht="15.75">
      <c r="A216" s="40" t="s">
        <v>276</v>
      </c>
      <c r="B216" s="41" t="s">
        <v>172</v>
      </c>
      <c r="C216" s="41" t="s">
        <v>273</v>
      </c>
      <c r="D216" s="41" t="s">
        <v>275</v>
      </c>
      <c r="E216" s="41" t="s">
        <v>277</v>
      </c>
      <c r="F216" s="42">
        <v>600000</v>
      </c>
      <c r="G216" s="42">
        <v>0</v>
      </c>
    </row>
    <row r="217" spans="1:7" ht="47.25">
      <c r="A217" s="40" t="s">
        <v>200</v>
      </c>
      <c r="B217" s="41" t="s">
        <v>173</v>
      </c>
      <c r="C217" s="41"/>
      <c r="D217" s="41"/>
      <c r="E217" s="41"/>
      <c r="F217" s="42">
        <f>F218</f>
        <v>100000</v>
      </c>
      <c r="G217" s="42">
        <v>0</v>
      </c>
    </row>
    <row r="218" spans="1:7" ht="31.5">
      <c r="A218" s="40" t="s">
        <v>272</v>
      </c>
      <c r="B218" s="41" t="s">
        <v>173</v>
      </c>
      <c r="C218" s="41" t="s">
        <v>273</v>
      </c>
      <c r="D218" s="41"/>
      <c r="E218" s="41"/>
      <c r="F218" s="42">
        <f>F219</f>
        <v>100000</v>
      </c>
      <c r="G218" s="42">
        <f>G219</f>
        <v>0</v>
      </c>
    </row>
    <row r="219" spans="1:7" ht="15.75">
      <c r="A219" s="40" t="s">
        <v>274</v>
      </c>
      <c r="B219" s="41" t="s">
        <v>173</v>
      </c>
      <c r="C219" s="41" t="s">
        <v>273</v>
      </c>
      <c r="D219" s="41" t="s">
        <v>275</v>
      </c>
      <c r="E219" s="41"/>
      <c r="F219" s="42">
        <f>F220</f>
        <v>100000</v>
      </c>
      <c r="G219" s="42">
        <f>G220</f>
        <v>0</v>
      </c>
    </row>
    <row r="220" spans="1:7" ht="15.75">
      <c r="A220" s="40" t="s">
        <v>276</v>
      </c>
      <c r="B220" s="41" t="s">
        <v>173</v>
      </c>
      <c r="C220" s="41" t="s">
        <v>273</v>
      </c>
      <c r="D220" s="41" t="s">
        <v>275</v>
      </c>
      <c r="E220" s="41" t="s">
        <v>277</v>
      </c>
      <c r="F220" s="42">
        <v>100000</v>
      </c>
      <c r="G220" s="42">
        <v>0</v>
      </c>
    </row>
    <row r="221" spans="1:7" ht="15.75">
      <c r="A221" s="40" t="s">
        <v>318</v>
      </c>
      <c r="B221" s="41" t="s">
        <v>317</v>
      </c>
      <c r="C221" s="41"/>
      <c r="D221" s="41"/>
      <c r="E221" s="41"/>
      <c r="F221" s="42">
        <f>F222</f>
        <v>100000</v>
      </c>
      <c r="G221" s="42">
        <v>0</v>
      </c>
    </row>
    <row r="222" spans="1:7" ht="31.5">
      <c r="A222" s="40" t="s">
        <v>272</v>
      </c>
      <c r="B222" s="41" t="s">
        <v>317</v>
      </c>
      <c r="C222" s="41" t="s">
        <v>273</v>
      </c>
      <c r="D222" s="41"/>
      <c r="E222" s="41"/>
      <c r="F222" s="42">
        <f>F223</f>
        <v>100000</v>
      </c>
      <c r="G222" s="42">
        <f>G223</f>
        <v>0</v>
      </c>
    </row>
    <row r="223" spans="1:7" ht="15.75">
      <c r="A223" s="40" t="s">
        <v>274</v>
      </c>
      <c r="B223" s="41" t="s">
        <v>317</v>
      </c>
      <c r="C223" s="41" t="s">
        <v>273</v>
      </c>
      <c r="D223" s="41" t="s">
        <v>275</v>
      </c>
      <c r="E223" s="41"/>
      <c r="F223" s="42">
        <f>F224</f>
        <v>100000</v>
      </c>
      <c r="G223" s="42">
        <f>G224</f>
        <v>0</v>
      </c>
    </row>
    <row r="224" spans="1:7" ht="15.75">
      <c r="A224" s="40" t="s">
        <v>276</v>
      </c>
      <c r="B224" s="41" t="s">
        <v>317</v>
      </c>
      <c r="C224" s="41" t="s">
        <v>273</v>
      </c>
      <c r="D224" s="41" t="s">
        <v>275</v>
      </c>
      <c r="E224" s="41" t="s">
        <v>277</v>
      </c>
      <c r="F224" s="42">
        <v>100000</v>
      </c>
      <c r="G224" s="42">
        <v>0</v>
      </c>
    </row>
    <row r="225" spans="1:7" ht="31.5">
      <c r="A225" s="40" t="s">
        <v>175</v>
      </c>
      <c r="B225" s="41" t="s">
        <v>174</v>
      </c>
      <c r="C225" s="41"/>
      <c r="D225" s="41"/>
      <c r="E225" s="41"/>
      <c r="F225" s="42">
        <f>F226</f>
        <v>270000</v>
      </c>
      <c r="G225" s="42">
        <v>0</v>
      </c>
    </row>
    <row r="226" spans="1:7" ht="31.5">
      <c r="A226" s="40" t="s">
        <v>272</v>
      </c>
      <c r="B226" s="41" t="s">
        <v>174</v>
      </c>
      <c r="C226" s="41" t="s">
        <v>273</v>
      </c>
      <c r="D226" s="41"/>
      <c r="E226" s="41"/>
      <c r="F226" s="42">
        <f>F227+F229</f>
        <v>270000</v>
      </c>
      <c r="G226" s="42">
        <f>G227+G229</f>
        <v>0</v>
      </c>
    </row>
    <row r="227" spans="1:7" ht="15.75">
      <c r="A227" s="40" t="s">
        <v>274</v>
      </c>
      <c r="B227" s="41" t="s">
        <v>174</v>
      </c>
      <c r="C227" s="41" t="s">
        <v>273</v>
      </c>
      <c r="D227" s="41" t="s">
        <v>275</v>
      </c>
      <c r="E227" s="41"/>
      <c r="F227" s="42">
        <f>F228</f>
        <v>0</v>
      </c>
      <c r="G227" s="42">
        <f>G228</f>
        <v>0</v>
      </c>
    </row>
    <row r="228" spans="1:7" ht="15.75">
      <c r="A228" s="40" t="s">
        <v>276</v>
      </c>
      <c r="B228" s="41" t="s">
        <v>174</v>
      </c>
      <c r="C228" s="41" t="s">
        <v>273</v>
      </c>
      <c r="D228" s="41" t="s">
        <v>275</v>
      </c>
      <c r="E228" s="41" t="s">
        <v>277</v>
      </c>
      <c r="F228" s="42">
        <f>30000-30000</f>
        <v>0</v>
      </c>
      <c r="G228" s="42">
        <v>0</v>
      </c>
    </row>
    <row r="229" spans="1:7" ht="15.75">
      <c r="A229" s="40" t="s">
        <v>48</v>
      </c>
      <c r="B229" s="41" t="s">
        <v>174</v>
      </c>
      <c r="C229" s="41" t="s">
        <v>273</v>
      </c>
      <c r="D229" s="41" t="s">
        <v>49</v>
      </c>
      <c r="E229" s="41"/>
      <c r="F229" s="42">
        <f>F230+F231</f>
        <v>270000</v>
      </c>
      <c r="G229" s="42">
        <f>G230+G231</f>
        <v>0</v>
      </c>
    </row>
    <row r="230" spans="1:7" ht="15.75">
      <c r="A230" s="40" t="s">
        <v>171</v>
      </c>
      <c r="B230" s="41" t="s">
        <v>174</v>
      </c>
      <c r="C230" s="41" t="s">
        <v>273</v>
      </c>
      <c r="D230" s="41" t="s">
        <v>49</v>
      </c>
      <c r="E230" s="41" t="s">
        <v>289</v>
      </c>
      <c r="F230" s="42">
        <f>50000+80000</f>
        <v>130000</v>
      </c>
      <c r="G230" s="42">
        <v>0</v>
      </c>
    </row>
    <row r="231" spans="1:7" ht="15.75">
      <c r="A231" s="40" t="s">
        <v>50</v>
      </c>
      <c r="B231" s="41" t="s">
        <v>174</v>
      </c>
      <c r="C231" s="41" t="s">
        <v>273</v>
      </c>
      <c r="D231" s="41" t="s">
        <v>49</v>
      </c>
      <c r="E231" s="41" t="s">
        <v>278</v>
      </c>
      <c r="F231" s="42">
        <f>50000-50000+140000</f>
        <v>140000</v>
      </c>
      <c r="G231" s="42">
        <v>0</v>
      </c>
    </row>
    <row r="232" spans="1:7" ht="47.25">
      <c r="A232" s="46" t="s">
        <v>303</v>
      </c>
      <c r="B232" s="41" t="s">
        <v>333</v>
      </c>
      <c r="C232" s="41"/>
      <c r="D232" s="41"/>
      <c r="E232" s="41"/>
      <c r="F232" s="42">
        <f>F233</f>
        <v>1800000</v>
      </c>
      <c r="G232" s="42">
        <v>0</v>
      </c>
    </row>
    <row r="233" spans="1:7" ht="31.5">
      <c r="A233" s="40" t="s">
        <v>272</v>
      </c>
      <c r="B233" s="41" t="s">
        <v>333</v>
      </c>
      <c r="C233" s="41" t="s">
        <v>273</v>
      </c>
      <c r="D233" s="41"/>
      <c r="E233" s="41"/>
      <c r="F233" s="42">
        <f>F234</f>
        <v>1800000</v>
      </c>
      <c r="G233" s="42">
        <f>G234</f>
        <v>0</v>
      </c>
    </row>
    <row r="234" spans="1:7" ht="15.75">
      <c r="A234" s="40" t="s">
        <v>48</v>
      </c>
      <c r="B234" s="41" t="s">
        <v>333</v>
      </c>
      <c r="C234" s="41" t="s">
        <v>273</v>
      </c>
      <c r="D234" s="41" t="s">
        <v>49</v>
      </c>
      <c r="E234" s="41"/>
      <c r="F234" s="42">
        <f>F235</f>
        <v>1800000</v>
      </c>
      <c r="G234" s="42">
        <f>G235</f>
        <v>0</v>
      </c>
    </row>
    <row r="235" spans="1:7" ht="15.75">
      <c r="A235" s="40" t="s">
        <v>50</v>
      </c>
      <c r="B235" s="41" t="s">
        <v>333</v>
      </c>
      <c r="C235" s="41" t="s">
        <v>273</v>
      </c>
      <c r="D235" s="41" t="s">
        <v>49</v>
      </c>
      <c r="E235" s="41" t="s">
        <v>278</v>
      </c>
      <c r="F235" s="42">
        <v>1800000</v>
      </c>
      <c r="G235" s="42">
        <v>0</v>
      </c>
    </row>
    <row r="236" spans="1:7" ht="94.5">
      <c r="A236" s="40" t="s">
        <v>64</v>
      </c>
      <c r="B236" s="41" t="s">
        <v>176</v>
      </c>
      <c r="C236" s="41"/>
      <c r="D236" s="41"/>
      <c r="E236" s="41"/>
      <c r="F236" s="42">
        <f aca="true" t="shared" si="15" ref="F236:G238">F237</f>
        <v>2020</v>
      </c>
      <c r="G236" s="42">
        <f t="shared" si="15"/>
        <v>2020</v>
      </c>
    </row>
    <row r="237" spans="1:7" ht="31.5">
      <c r="A237" s="43" t="s">
        <v>281</v>
      </c>
      <c r="B237" s="41" t="s">
        <v>176</v>
      </c>
      <c r="C237" s="41" t="s">
        <v>282</v>
      </c>
      <c r="D237" s="41"/>
      <c r="E237" s="41"/>
      <c r="F237" s="42">
        <f t="shared" si="15"/>
        <v>2020</v>
      </c>
      <c r="G237" s="42">
        <f t="shared" si="15"/>
        <v>2020</v>
      </c>
    </row>
    <row r="238" spans="1:7" ht="15.75">
      <c r="A238" s="40" t="s">
        <v>60</v>
      </c>
      <c r="B238" s="41" t="s">
        <v>176</v>
      </c>
      <c r="C238" s="41" t="s">
        <v>282</v>
      </c>
      <c r="D238" s="41" t="s">
        <v>289</v>
      </c>
      <c r="E238" s="41"/>
      <c r="F238" s="42">
        <f t="shared" si="15"/>
        <v>2020</v>
      </c>
      <c r="G238" s="42">
        <f t="shared" si="15"/>
        <v>2020</v>
      </c>
    </row>
    <row r="239" spans="1:7" ht="15.75">
      <c r="A239" s="40" t="s">
        <v>61</v>
      </c>
      <c r="B239" s="41" t="s">
        <v>176</v>
      </c>
      <c r="C239" s="41" t="s">
        <v>282</v>
      </c>
      <c r="D239" s="41" t="s">
        <v>289</v>
      </c>
      <c r="E239" s="41" t="s">
        <v>62</v>
      </c>
      <c r="F239" s="42">
        <v>2020</v>
      </c>
      <c r="G239" s="42">
        <v>2020</v>
      </c>
    </row>
    <row r="240" spans="1:7" s="18" customFormat="1" ht="31.5">
      <c r="A240" s="39" t="s">
        <v>189</v>
      </c>
      <c r="B240" s="37" t="s">
        <v>177</v>
      </c>
      <c r="C240" s="37"/>
      <c r="D240" s="37"/>
      <c r="E240" s="37"/>
      <c r="F240" s="38">
        <f>F241</f>
        <v>25218992.4</v>
      </c>
      <c r="G240" s="38">
        <f>G241</f>
        <v>2341030</v>
      </c>
    </row>
    <row r="241" spans="1:7" s="18" customFormat="1" ht="31.5">
      <c r="A241" s="39" t="s">
        <v>191</v>
      </c>
      <c r="B241" s="37" t="s">
        <v>188</v>
      </c>
      <c r="C241" s="37"/>
      <c r="D241" s="37"/>
      <c r="E241" s="37"/>
      <c r="F241" s="38">
        <f>F242+F248+F257+F264+F270+F276+F280</f>
        <v>25218992.4</v>
      </c>
      <c r="G241" s="38">
        <f>G242+G248+G257+G264+G276+G280</f>
        <v>2341030</v>
      </c>
    </row>
    <row r="242" spans="1:7" ht="63">
      <c r="A242" s="40" t="s">
        <v>19</v>
      </c>
      <c r="B242" s="41" t="s">
        <v>178</v>
      </c>
      <c r="C242" s="41"/>
      <c r="D242" s="41"/>
      <c r="E242" s="41"/>
      <c r="F242" s="42">
        <f>F243</f>
        <v>19402962.4</v>
      </c>
      <c r="G242" s="42">
        <v>0</v>
      </c>
    </row>
    <row r="243" spans="1:7" ht="31.5">
      <c r="A243" s="40" t="s">
        <v>272</v>
      </c>
      <c r="B243" s="41" t="s">
        <v>178</v>
      </c>
      <c r="C243" s="41" t="s">
        <v>273</v>
      </c>
      <c r="D243" s="41"/>
      <c r="E243" s="41"/>
      <c r="F243" s="42">
        <f>F244+F246</f>
        <v>19402962.4</v>
      </c>
      <c r="G243" s="42">
        <f>G244+G246</f>
        <v>0</v>
      </c>
    </row>
    <row r="244" spans="1:7" ht="15.75">
      <c r="A244" s="40" t="s">
        <v>274</v>
      </c>
      <c r="B244" s="41" t="s">
        <v>178</v>
      </c>
      <c r="C244" s="41" t="s">
        <v>273</v>
      </c>
      <c r="D244" s="41" t="s">
        <v>275</v>
      </c>
      <c r="E244" s="41"/>
      <c r="F244" s="42">
        <f>F245</f>
        <v>12241150</v>
      </c>
      <c r="G244" s="42">
        <f>G245</f>
        <v>0</v>
      </c>
    </row>
    <row r="245" spans="1:7" ht="15.75">
      <c r="A245" s="40" t="s">
        <v>0</v>
      </c>
      <c r="B245" s="41" t="s">
        <v>178</v>
      </c>
      <c r="C245" s="41" t="s">
        <v>273</v>
      </c>
      <c r="D245" s="41" t="s">
        <v>275</v>
      </c>
      <c r="E245" s="41" t="s">
        <v>278</v>
      </c>
      <c r="F245" s="42">
        <f>13930800-1689650</f>
        <v>12241150</v>
      </c>
      <c r="G245" s="42">
        <v>0</v>
      </c>
    </row>
    <row r="246" spans="1:7" ht="15.75">
      <c r="A246" s="40" t="s">
        <v>179</v>
      </c>
      <c r="B246" s="41" t="s">
        <v>178</v>
      </c>
      <c r="C246" s="41" t="s">
        <v>273</v>
      </c>
      <c r="D246" s="41" t="s">
        <v>46</v>
      </c>
      <c r="E246" s="41"/>
      <c r="F246" s="42">
        <f>F247</f>
        <v>7161812.4</v>
      </c>
      <c r="G246" s="42">
        <f>G247</f>
        <v>0</v>
      </c>
    </row>
    <row r="247" spans="1:7" ht="15.75">
      <c r="A247" s="40" t="s">
        <v>47</v>
      </c>
      <c r="B247" s="41" t="s">
        <v>178</v>
      </c>
      <c r="C247" s="41" t="s">
        <v>273</v>
      </c>
      <c r="D247" s="41" t="s">
        <v>46</v>
      </c>
      <c r="E247" s="41" t="s">
        <v>289</v>
      </c>
      <c r="F247" s="42">
        <f>3015300+4146512.4</f>
        <v>7161812.4</v>
      </c>
      <c r="G247" s="42">
        <v>0</v>
      </c>
    </row>
    <row r="248" spans="1:7" ht="47.25">
      <c r="A248" s="40" t="s">
        <v>181</v>
      </c>
      <c r="B248" s="41" t="s">
        <v>180</v>
      </c>
      <c r="C248" s="41"/>
      <c r="D248" s="41"/>
      <c r="E248" s="41"/>
      <c r="F248" s="42">
        <f>F249+F252</f>
        <v>803000</v>
      </c>
      <c r="G248" s="42"/>
    </row>
    <row r="249" spans="1:7" ht="31.5">
      <c r="A249" s="43" t="s">
        <v>281</v>
      </c>
      <c r="B249" s="41" t="s">
        <v>180</v>
      </c>
      <c r="C249" s="41" t="s">
        <v>282</v>
      </c>
      <c r="D249" s="41"/>
      <c r="E249" s="41"/>
      <c r="F249" s="42">
        <f>F250</f>
        <v>440000</v>
      </c>
      <c r="G249" s="42">
        <f>G250</f>
        <v>0</v>
      </c>
    </row>
    <row r="250" spans="1:7" ht="15.75">
      <c r="A250" s="40" t="s">
        <v>60</v>
      </c>
      <c r="B250" s="41" t="s">
        <v>180</v>
      </c>
      <c r="C250" s="41" t="s">
        <v>282</v>
      </c>
      <c r="D250" s="41" t="s">
        <v>289</v>
      </c>
      <c r="E250" s="41"/>
      <c r="F250" s="42">
        <f>F251</f>
        <v>440000</v>
      </c>
      <c r="G250" s="42">
        <f>G251</f>
        <v>0</v>
      </c>
    </row>
    <row r="251" spans="1:7" ht="15.75">
      <c r="A251" s="40" t="s">
        <v>61</v>
      </c>
      <c r="B251" s="41" t="s">
        <v>180</v>
      </c>
      <c r="C251" s="41" t="s">
        <v>282</v>
      </c>
      <c r="D251" s="41" t="s">
        <v>289</v>
      </c>
      <c r="E251" s="41" t="s">
        <v>62</v>
      </c>
      <c r="F251" s="42">
        <f>220000+10000+35000+440000+25000+50000-330000-10000</f>
        <v>440000</v>
      </c>
      <c r="G251" s="42">
        <v>0</v>
      </c>
    </row>
    <row r="252" spans="1:7" ht="31.5">
      <c r="A252" s="40" t="s">
        <v>272</v>
      </c>
      <c r="B252" s="41" t="s">
        <v>180</v>
      </c>
      <c r="C252" s="41" t="s">
        <v>273</v>
      </c>
      <c r="D252" s="41"/>
      <c r="E252" s="41"/>
      <c r="F252" s="42">
        <f>F253+F255</f>
        <v>363000</v>
      </c>
      <c r="G252" s="42">
        <f>G253+G255</f>
        <v>0</v>
      </c>
    </row>
    <row r="253" spans="1:7" ht="15.75">
      <c r="A253" s="40" t="s">
        <v>274</v>
      </c>
      <c r="B253" s="41" t="s">
        <v>180</v>
      </c>
      <c r="C253" s="41" t="s">
        <v>273</v>
      </c>
      <c r="D253" s="41" t="s">
        <v>275</v>
      </c>
      <c r="E253" s="41"/>
      <c r="F253" s="42">
        <f>F254</f>
        <v>0</v>
      </c>
      <c r="G253" s="42">
        <f>G254</f>
        <v>0</v>
      </c>
    </row>
    <row r="254" spans="1:7" ht="15.75">
      <c r="A254" s="40" t="s">
        <v>0</v>
      </c>
      <c r="B254" s="41" t="s">
        <v>180</v>
      </c>
      <c r="C254" s="41" t="s">
        <v>273</v>
      </c>
      <c r="D254" s="41" t="s">
        <v>275</v>
      </c>
      <c r="E254" s="41" t="s">
        <v>278</v>
      </c>
      <c r="F254" s="42">
        <f>23000-23000</f>
        <v>0</v>
      </c>
      <c r="G254" s="42">
        <v>0</v>
      </c>
    </row>
    <row r="255" spans="1:7" ht="15.75">
      <c r="A255" s="40" t="s">
        <v>179</v>
      </c>
      <c r="B255" s="41" t="s">
        <v>180</v>
      </c>
      <c r="C255" s="41" t="s">
        <v>273</v>
      </c>
      <c r="D255" s="41" t="s">
        <v>46</v>
      </c>
      <c r="E255" s="41"/>
      <c r="F255" s="42">
        <f>F256</f>
        <v>363000</v>
      </c>
      <c r="G255" s="42">
        <f>G256</f>
        <v>0</v>
      </c>
    </row>
    <row r="256" spans="1:7" ht="15.75">
      <c r="A256" s="40"/>
      <c r="B256" s="41" t="s">
        <v>180</v>
      </c>
      <c r="C256" s="41" t="s">
        <v>273</v>
      </c>
      <c r="D256" s="41" t="s">
        <v>46</v>
      </c>
      <c r="E256" s="41" t="s">
        <v>289</v>
      </c>
      <c r="F256" s="42">
        <v>363000</v>
      </c>
      <c r="G256" s="42">
        <v>0</v>
      </c>
    </row>
    <row r="257" spans="1:7" ht="31.5">
      <c r="A257" s="40" t="s">
        <v>183</v>
      </c>
      <c r="B257" s="41" t="s">
        <v>182</v>
      </c>
      <c r="C257" s="41"/>
      <c r="D257" s="41"/>
      <c r="E257" s="41"/>
      <c r="F257" s="42">
        <f>F258</f>
        <v>212000</v>
      </c>
      <c r="G257" s="42">
        <v>0</v>
      </c>
    </row>
    <row r="258" spans="1:7" ht="31.5">
      <c r="A258" s="40" t="s">
        <v>272</v>
      </c>
      <c r="B258" s="41" t="s">
        <v>182</v>
      </c>
      <c r="C258" s="41" t="s">
        <v>273</v>
      </c>
      <c r="D258" s="41"/>
      <c r="E258" s="41"/>
      <c r="F258" s="42">
        <f>F259+F261</f>
        <v>212000</v>
      </c>
      <c r="G258" s="42">
        <f>G259+G261</f>
        <v>0</v>
      </c>
    </row>
    <row r="259" spans="1:7" ht="15.75">
      <c r="A259" s="40" t="s">
        <v>60</v>
      </c>
      <c r="B259" s="41" t="s">
        <v>182</v>
      </c>
      <c r="C259" s="41" t="s">
        <v>273</v>
      </c>
      <c r="D259" s="41" t="s">
        <v>289</v>
      </c>
      <c r="E259" s="41"/>
      <c r="F259" s="42">
        <f>F260</f>
        <v>0</v>
      </c>
      <c r="G259" s="42">
        <f>G260</f>
        <v>0</v>
      </c>
    </row>
    <row r="260" spans="1:7" ht="15.75">
      <c r="A260" s="40" t="s">
        <v>61</v>
      </c>
      <c r="B260" s="41" t="s">
        <v>182</v>
      </c>
      <c r="C260" s="41" t="s">
        <v>273</v>
      </c>
      <c r="D260" s="41" t="s">
        <v>289</v>
      </c>
      <c r="E260" s="41" t="s">
        <v>62</v>
      </c>
      <c r="F260" s="42">
        <f>12000-12000</f>
        <v>0</v>
      </c>
      <c r="G260" s="42">
        <f>G261</f>
        <v>0</v>
      </c>
    </row>
    <row r="261" spans="1:7" ht="15.75">
      <c r="A261" s="40" t="s">
        <v>179</v>
      </c>
      <c r="B261" s="41" t="s">
        <v>182</v>
      </c>
      <c r="C261" s="41" t="s">
        <v>273</v>
      </c>
      <c r="D261" s="41" t="s">
        <v>46</v>
      </c>
      <c r="E261" s="41"/>
      <c r="F261" s="42">
        <f>F262+F263</f>
        <v>212000</v>
      </c>
      <c r="G261" s="42">
        <f>G262</f>
        <v>0</v>
      </c>
    </row>
    <row r="262" spans="1:7" ht="15.75">
      <c r="A262" s="40" t="s">
        <v>47</v>
      </c>
      <c r="B262" s="41" t="s">
        <v>182</v>
      </c>
      <c r="C262" s="41" t="s">
        <v>273</v>
      </c>
      <c r="D262" s="41" t="s">
        <v>46</v>
      </c>
      <c r="E262" s="41" t="s">
        <v>289</v>
      </c>
      <c r="F262" s="42">
        <v>12000</v>
      </c>
      <c r="G262" s="42">
        <f>G263</f>
        <v>0</v>
      </c>
    </row>
    <row r="263" spans="1:7" ht="15.75">
      <c r="A263" s="40" t="s">
        <v>184</v>
      </c>
      <c r="B263" s="41" t="s">
        <v>182</v>
      </c>
      <c r="C263" s="41" t="s">
        <v>273</v>
      </c>
      <c r="D263" s="41" t="s">
        <v>46</v>
      </c>
      <c r="E263" s="41" t="s">
        <v>290</v>
      </c>
      <c r="F263" s="42">
        <v>200000</v>
      </c>
      <c r="G263" s="42">
        <f>G264</f>
        <v>0</v>
      </c>
    </row>
    <row r="264" spans="1:7" ht="63">
      <c r="A264" s="40" t="s">
        <v>216</v>
      </c>
      <c r="B264" s="41" t="s">
        <v>185</v>
      </c>
      <c r="C264" s="41"/>
      <c r="D264" s="41"/>
      <c r="E264" s="41"/>
      <c r="F264" s="42">
        <f>F265</f>
        <v>1300000</v>
      </c>
      <c r="G264" s="42">
        <v>0</v>
      </c>
    </row>
    <row r="265" spans="1:7" ht="31.5">
      <c r="A265" s="40" t="s">
        <v>272</v>
      </c>
      <c r="B265" s="41" t="s">
        <v>185</v>
      </c>
      <c r="C265" s="41" t="s">
        <v>273</v>
      </c>
      <c r="D265" s="41"/>
      <c r="E265" s="41"/>
      <c r="F265" s="42">
        <f>F266+F268</f>
        <v>1300000</v>
      </c>
      <c r="G265" s="42">
        <f>G266+G268</f>
        <v>0</v>
      </c>
    </row>
    <row r="266" spans="1:7" ht="15.75">
      <c r="A266" s="40" t="s">
        <v>274</v>
      </c>
      <c r="B266" s="41" t="s">
        <v>185</v>
      </c>
      <c r="C266" s="41" t="s">
        <v>273</v>
      </c>
      <c r="D266" s="41" t="s">
        <v>275</v>
      </c>
      <c r="E266" s="41"/>
      <c r="F266" s="42">
        <f>F267</f>
        <v>800000</v>
      </c>
      <c r="G266" s="42">
        <f>G267</f>
        <v>0</v>
      </c>
    </row>
    <row r="267" spans="1:7" ht="15.75">
      <c r="A267" s="40" t="s">
        <v>276</v>
      </c>
      <c r="B267" s="41" t="s">
        <v>185</v>
      </c>
      <c r="C267" s="41" t="s">
        <v>273</v>
      </c>
      <c r="D267" s="41" t="s">
        <v>275</v>
      </c>
      <c r="E267" s="41" t="s">
        <v>277</v>
      </c>
      <c r="F267" s="42">
        <v>800000</v>
      </c>
      <c r="G267" s="42">
        <v>0</v>
      </c>
    </row>
    <row r="268" spans="1:7" ht="15.75">
      <c r="A268" s="40" t="s">
        <v>179</v>
      </c>
      <c r="B268" s="41" t="s">
        <v>185</v>
      </c>
      <c r="C268" s="41" t="s">
        <v>273</v>
      </c>
      <c r="D268" s="41" t="s">
        <v>46</v>
      </c>
      <c r="E268" s="41"/>
      <c r="F268" s="42">
        <f>F269</f>
        <v>500000</v>
      </c>
      <c r="G268" s="42">
        <f>G269</f>
        <v>0</v>
      </c>
    </row>
    <row r="269" spans="1:7" ht="15.75">
      <c r="A269" s="40" t="s">
        <v>184</v>
      </c>
      <c r="B269" s="41" t="s">
        <v>185</v>
      </c>
      <c r="C269" s="41" t="s">
        <v>273</v>
      </c>
      <c r="D269" s="41" t="s">
        <v>46</v>
      </c>
      <c r="E269" s="41" t="s">
        <v>290</v>
      </c>
      <c r="F269" s="42">
        <v>500000</v>
      </c>
      <c r="G269" s="42">
        <v>0</v>
      </c>
    </row>
    <row r="270" spans="1:7" ht="31.5">
      <c r="A270" s="40" t="s">
        <v>175</v>
      </c>
      <c r="B270" s="41" t="s">
        <v>342</v>
      </c>
      <c r="C270" s="41"/>
      <c r="D270" s="41"/>
      <c r="E270" s="41"/>
      <c r="F270" s="42">
        <f>F271</f>
        <v>1160000</v>
      </c>
      <c r="G270" s="42">
        <f>G271</f>
        <v>0</v>
      </c>
    </row>
    <row r="271" spans="1:7" ht="31.5">
      <c r="A271" s="40" t="s">
        <v>272</v>
      </c>
      <c r="B271" s="41" t="s">
        <v>342</v>
      </c>
      <c r="C271" s="41" t="s">
        <v>273</v>
      </c>
      <c r="D271" s="41"/>
      <c r="E271" s="41"/>
      <c r="F271" s="42">
        <f>F272+F274</f>
        <v>1160000</v>
      </c>
      <c r="G271" s="42">
        <f>G272</f>
        <v>0</v>
      </c>
    </row>
    <row r="272" spans="1:7" ht="15.75">
      <c r="A272" s="40" t="s">
        <v>274</v>
      </c>
      <c r="B272" s="41" t="s">
        <v>342</v>
      </c>
      <c r="C272" s="41" t="s">
        <v>273</v>
      </c>
      <c r="D272" s="41" t="s">
        <v>275</v>
      </c>
      <c r="E272" s="41"/>
      <c r="F272" s="42">
        <f>F273</f>
        <v>800000</v>
      </c>
      <c r="G272" s="42">
        <f>G273</f>
        <v>0</v>
      </c>
    </row>
    <row r="273" spans="1:7" ht="15.75">
      <c r="A273" s="40" t="s">
        <v>0</v>
      </c>
      <c r="B273" s="41" t="s">
        <v>342</v>
      </c>
      <c r="C273" s="41" t="s">
        <v>273</v>
      </c>
      <c r="D273" s="41" t="s">
        <v>275</v>
      </c>
      <c r="E273" s="41" t="s">
        <v>278</v>
      </c>
      <c r="F273" s="42">
        <v>800000</v>
      </c>
      <c r="G273" s="42">
        <v>0</v>
      </c>
    </row>
    <row r="274" spans="1:7" ht="15.75">
      <c r="A274" s="40" t="s">
        <v>179</v>
      </c>
      <c r="B274" s="41" t="s">
        <v>342</v>
      </c>
      <c r="C274" s="41" t="s">
        <v>273</v>
      </c>
      <c r="D274" s="41" t="s">
        <v>46</v>
      </c>
      <c r="E274" s="41"/>
      <c r="F274" s="42">
        <f>F275</f>
        <v>360000</v>
      </c>
      <c r="G274" s="42">
        <f>G275</f>
        <v>0</v>
      </c>
    </row>
    <row r="275" spans="1:7" ht="15.75">
      <c r="A275" s="40" t="s">
        <v>47</v>
      </c>
      <c r="B275" s="41" t="s">
        <v>342</v>
      </c>
      <c r="C275" s="41" t="s">
        <v>273</v>
      </c>
      <c r="D275" s="41" t="s">
        <v>46</v>
      </c>
      <c r="E275" s="41" t="s">
        <v>289</v>
      </c>
      <c r="F275" s="42">
        <v>360000</v>
      </c>
      <c r="G275" s="42">
        <v>0</v>
      </c>
    </row>
    <row r="276" spans="1:7" ht="63">
      <c r="A276" s="40" t="s">
        <v>65</v>
      </c>
      <c r="B276" s="41" t="s">
        <v>186</v>
      </c>
      <c r="C276" s="41"/>
      <c r="D276" s="41"/>
      <c r="E276" s="41"/>
      <c r="F276" s="42">
        <f aca="true" t="shared" si="16" ref="F276:G278">F277</f>
        <v>14400</v>
      </c>
      <c r="G276" s="42">
        <f t="shared" si="16"/>
        <v>14400</v>
      </c>
    </row>
    <row r="277" spans="1:7" ht="31.5">
      <c r="A277" s="40" t="s">
        <v>272</v>
      </c>
      <c r="B277" s="41" t="s">
        <v>186</v>
      </c>
      <c r="C277" s="41" t="s">
        <v>273</v>
      </c>
      <c r="D277" s="41"/>
      <c r="E277" s="41"/>
      <c r="F277" s="42">
        <f t="shared" si="16"/>
        <v>14400</v>
      </c>
      <c r="G277" s="42">
        <f t="shared" si="16"/>
        <v>14400</v>
      </c>
    </row>
    <row r="278" spans="1:7" ht="15.75">
      <c r="A278" s="40" t="s">
        <v>179</v>
      </c>
      <c r="B278" s="41" t="s">
        <v>186</v>
      </c>
      <c r="C278" s="41" t="s">
        <v>273</v>
      </c>
      <c r="D278" s="41" t="s">
        <v>46</v>
      </c>
      <c r="E278" s="41"/>
      <c r="F278" s="42">
        <f t="shared" si="16"/>
        <v>14400</v>
      </c>
      <c r="G278" s="42">
        <f t="shared" si="16"/>
        <v>14400</v>
      </c>
    </row>
    <row r="279" spans="1:7" ht="15.75">
      <c r="A279" s="40" t="s">
        <v>47</v>
      </c>
      <c r="B279" s="41" t="s">
        <v>186</v>
      </c>
      <c r="C279" s="41" t="s">
        <v>273</v>
      </c>
      <c r="D279" s="41" t="s">
        <v>46</v>
      </c>
      <c r="E279" s="41" t="s">
        <v>289</v>
      </c>
      <c r="F279" s="42">
        <v>14400</v>
      </c>
      <c r="G279" s="42">
        <v>14400</v>
      </c>
    </row>
    <row r="280" spans="1:7" ht="78.75">
      <c r="A280" s="40" t="s">
        <v>51</v>
      </c>
      <c r="B280" s="41" t="s">
        <v>187</v>
      </c>
      <c r="C280" s="41"/>
      <c r="D280" s="41"/>
      <c r="E280" s="41"/>
      <c r="F280" s="42">
        <f>F281</f>
        <v>2326630</v>
      </c>
      <c r="G280" s="42">
        <f>G281</f>
        <v>2326630</v>
      </c>
    </row>
    <row r="281" spans="1:7" ht="31.5">
      <c r="A281" s="40" t="s">
        <v>272</v>
      </c>
      <c r="B281" s="41" t="s">
        <v>187</v>
      </c>
      <c r="C281" s="41" t="s">
        <v>273</v>
      </c>
      <c r="D281" s="41"/>
      <c r="E281" s="41"/>
      <c r="F281" s="42">
        <f>F284+F282</f>
        <v>2326630</v>
      </c>
      <c r="G281" s="42">
        <f>G284+G282</f>
        <v>2326630</v>
      </c>
    </row>
    <row r="282" spans="1:7" ht="15.75">
      <c r="A282" s="40" t="s">
        <v>274</v>
      </c>
      <c r="B282" s="41" t="s">
        <v>187</v>
      </c>
      <c r="C282" s="41" t="s">
        <v>273</v>
      </c>
      <c r="D282" s="41" t="s">
        <v>275</v>
      </c>
      <c r="E282" s="41"/>
      <c r="F282" s="42">
        <f>F283</f>
        <v>1552670</v>
      </c>
      <c r="G282" s="42">
        <f>G283</f>
        <v>1552670</v>
      </c>
    </row>
    <row r="283" spans="1:7" ht="15.75">
      <c r="A283" s="40" t="s">
        <v>0</v>
      </c>
      <c r="B283" s="41" t="s">
        <v>187</v>
      </c>
      <c r="C283" s="41" t="s">
        <v>273</v>
      </c>
      <c r="D283" s="41" t="s">
        <v>275</v>
      </c>
      <c r="E283" s="41" t="s">
        <v>278</v>
      </c>
      <c r="F283" s="42">
        <v>1552670</v>
      </c>
      <c r="G283" s="42">
        <v>1552670</v>
      </c>
    </row>
    <row r="284" spans="1:7" ht="15.75">
      <c r="A284" s="40" t="s">
        <v>179</v>
      </c>
      <c r="B284" s="41" t="s">
        <v>187</v>
      </c>
      <c r="C284" s="41" t="s">
        <v>273</v>
      </c>
      <c r="D284" s="41" t="s">
        <v>46</v>
      </c>
      <c r="E284" s="41"/>
      <c r="F284" s="42">
        <f>F285</f>
        <v>773960</v>
      </c>
      <c r="G284" s="42">
        <f>G285</f>
        <v>773960</v>
      </c>
    </row>
    <row r="285" spans="1:7" ht="15.75">
      <c r="A285" s="40" t="s">
        <v>47</v>
      </c>
      <c r="B285" s="41" t="s">
        <v>187</v>
      </c>
      <c r="C285" s="41" t="s">
        <v>273</v>
      </c>
      <c r="D285" s="41" t="s">
        <v>46</v>
      </c>
      <c r="E285" s="41" t="s">
        <v>289</v>
      </c>
      <c r="F285" s="42">
        <v>773960</v>
      </c>
      <c r="G285" s="42">
        <v>773960</v>
      </c>
    </row>
    <row r="286" spans="1:7" s="18" customFormat="1" ht="47.25">
      <c r="A286" s="39" t="s">
        <v>192</v>
      </c>
      <c r="B286" s="37" t="s">
        <v>196</v>
      </c>
      <c r="C286" s="37"/>
      <c r="D286" s="37"/>
      <c r="E286" s="37"/>
      <c r="F286" s="38">
        <f>F287+F311+F328+F334</f>
        <v>121360742.02</v>
      </c>
      <c r="G286" s="38">
        <f>G287+G311+G328+G334</f>
        <v>19207902.02</v>
      </c>
    </row>
    <row r="287" spans="1:7" s="18" customFormat="1" ht="31.5">
      <c r="A287" s="39" t="s">
        <v>195</v>
      </c>
      <c r="B287" s="37" t="s">
        <v>197</v>
      </c>
      <c r="C287" s="37"/>
      <c r="D287" s="37"/>
      <c r="E287" s="37"/>
      <c r="F287" s="38">
        <f>F288+F292+F300+F307</f>
        <v>60300000</v>
      </c>
      <c r="G287" s="38">
        <v>0</v>
      </c>
    </row>
    <row r="288" spans="1:7" ht="63">
      <c r="A288" s="40" t="s">
        <v>216</v>
      </c>
      <c r="B288" s="41" t="s">
        <v>198</v>
      </c>
      <c r="C288" s="41"/>
      <c r="D288" s="41"/>
      <c r="E288" s="41"/>
      <c r="F288" s="42">
        <f>F289</f>
        <v>15050000</v>
      </c>
      <c r="G288" s="42">
        <v>0</v>
      </c>
    </row>
    <row r="289" spans="1:7" ht="31.5">
      <c r="A289" s="40" t="s">
        <v>272</v>
      </c>
      <c r="B289" s="41" t="s">
        <v>198</v>
      </c>
      <c r="C289" s="41" t="s">
        <v>273</v>
      </c>
      <c r="D289" s="41"/>
      <c r="E289" s="41"/>
      <c r="F289" s="42">
        <f>F290</f>
        <v>15050000</v>
      </c>
      <c r="G289" s="42">
        <f>G290</f>
        <v>0</v>
      </c>
    </row>
    <row r="290" spans="1:7" ht="15.75">
      <c r="A290" s="40" t="s">
        <v>68</v>
      </c>
      <c r="B290" s="41" t="s">
        <v>198</v>
      </c>
      <c r="C290" s="41" t="s">
        <v>273</v>
      </c>
      <c r="D290" s="41" t="s">
        <v>298</v>
      </c>
      <c r="E290" s="41"/>
      <c r="F290" s="42">
        <f>F291</f>
        <v>15050000</v>
      </c>
      <c r="G290" s="42">
        <f>G291</f>
        <v>0</v>
      </c>
    </row>
    <row r="291" spans="1:7" ht="31.5">
      <c r="A291" s="40" t="s">
        <v>69</v>
      </c>
      <c r="B291" s="41" t="s">
        <v>198</v>
      </c>
      <c r="C291" s="41" t="s">
        <v>273</v>
      </c>
      <c r="D291" s="41" t="s">
        <v>298</v>
      </c>
      <c r="E291" s="41" t="s">
        <v>298</v>
      </c>
      <c r="F291" s="42">
        <f>15050000</f>
        <v>15050000</v>
      </c>
      <c r="G291" s="42">
        <v>0</v>
      </c>
    </row>
    <row r="292" spans="1:7" ht="47.25">
      <c r="A292" s="40" t="s">
        <v>200</v>
      </c>
      <c r="B292" s="41" t="s">
        <v>199</v>
      </c>
      <c r="C292" s="41"/>
      <c r="D292" s="41"/>
      <c r="E292" s="41"/>
      <c r="F292" s="42">
        <f>F293+F296</f>
        <v>18000000</v>
      </c>
      <c r="G292" s="42">
        <v>0</v>
      </c>
    </row>
    <row r="293" spans="1:7" ht="31.5">
      <c r="A293" s="40" t="s">
        <v>272</v>
      </c>
      <c r="B293" s="41" t="s">
        <v>199</v>
      </c>
      <c r="C293" s="41" t="s">
        <v>273</v>
      </c>
      <c r="D293" s="41"/>
      <c r="E293" s="41"/>
      <c r="F293" s="42">
        <f>F294</f>
        <v>2500000</v>
      </c>
      <c r="G293" s="42">
        <f>G294</f>
        <v>0</v>
      </c>
    </row>
    <row r="294" spans="1:7" ht="15.75">
      <c r="A294" s="40" t="s">
        <v>68</v>
      </c>
      <c r="B294" s="41" t="s">
        <v>199</v>
      </c>
      <c r="C294" s="41" t="s">
        <v>273</v>
      </c>
      <c r="D294" s="41" t="s">
        <v>298</v>
      </c>
      <c r="E294" s="41"/>
      <c r="F294" s="42">
        <f>F295+F299</f>
        <v>2500000</v>
      </c>
      <c r="G294" s="42">
        <f>G295+G299</f>
        <v>0</v>
      </c>
    </row>
    <row r="295" spans="1:7" ht="15.75">
      <c r="A295" s="43" t="s">
        <v>73</v>
      </c>
      <c r="B295" s="41" t="s">
        <v>199</v>
      </c>
      <c r="C295" s="41" t="s">
        <v>273</v>
      </c>
      <c r="D295" s="41" t="s">
        <v>298</v>
      </c>
      <c r="E295" s="41" t="s">
        <v>289</v>
      </c>
      <c r="F295" s="42">
        <f>15500000-15500000</f>
        <v>0</v>
      </c>
      <c r="G295" s="42">
        <v>0</v>
      </c>
    </row>
    <row r="296" spans="1:7" ht="15.75">
      <c r="A296" s="40" t="s">
        <v>294</v>
      </c>
      <c r="B296" s="41" t="s">
        <v>199</v>
      </c>
      <c r="C296" s="44" t="s">
        <v>295</v>
      </c>
      <c r="D296" s="41"/>
      <c r="E296" s="41"/>
      <c r="F296" s="42">
        <f>F297</f>
        <v>15500000</v>
      </c>
      <c r="G296" s="42"/>
    </row>
    <row r="297" spans="1:7" ht="15.75">
      <c r="A297" s="40" t="s">
        <v>68</v>
      </c>
      <c r="B297" s="41" t="s">
        <v>199</v>
      </c>
      <c r="C297" s="44" t="s">
        <v>295</v>
      </c>
      <c r="D297" s="44" t="s">
        <v>298</v>
      </c>
      <c r="E297" s="41"/>
      <c r="F297" s="42">
        <f>F298</f>
        <v>15500000</v>
      </c>
      <c r="G297" s="42"/>
    </row>
    <row r="298" spans="1:7" ht="15.75">
      <c r="A298" s="40" t="s">
        <v>73</v>
      </c>
      <c r="B298" s="41" t="s">
        <v>199</v>
      </c>
      <c r="C298" s="44" t="s">
        <v>295</v>
      </c>
      <c r="D298" s="44" t="s">
        <v>298</v>
      </c>
      <c r="E298" s="44" t="s">
        <v>289</v>
      </c>
      <c r="F298" s="42">
        <v>15500000</v>
      </c>
      <c r="G298" s="42"/>
    </row>
    <row r="299" spans="1:7" s="22" customFormat="1" ht="15.75">
      <c r="A299" s="43" t="s">
        <v>70</v>
      </c>
      <c r="B299" s="44" t="s">
        <v>199</v>
      </c>
      <c r="C299" s="44" t="s">
        <v>273</v>
      </c>
      <c r="D299" s="44" t="s">
        <v>298</v>
      </c>
      <c r="E299" s="44" t="s">
        <v>278</v>
      </c>
      <c r="F299" s="45">
        <v>2500000</v>
      </c>
      <c r="G299" s="42">
        <v>0</v>
      </c>
    </row>
    <row r="300" spans="1:7" ht="31.5">
      <c r="A300" s="40" t="s">
        <v>175</v>
      </c>
      <c r="B300" s="41" t="s">
        <v>201</v>
      </c>
      <c r="C300" s="44"/>
      <c r="D300" s="41"/>
      <c r="E300" s="41"/>
      <c r="F300" s="42">
        <f>F301+F304</f>
        <v>25450000</v>
      </c>
      <c r="G300" s="42">
        <v>0</v>
      </c>
    </row>
    <row r="301" spans="1:7" ht="31.5">
      <c r="A301" s="40" t="s">
        <v>272</v>
      </c>
      <c r="B301" s="41" t="s">
        <v>201</v>
      </c>
      <c r="C301" s="44" t="s">
        <v>273</v>
      </c>
      <c r="D301" s="41"/>
      <c r="E301" s="41"/>
      <c r="F301" s="42">
        <f>F302</f>
        <v>250000</v>
      </c>
      <c r="G301" s="42">
        <f>G302</f>
        <v>0</v>
      </c>
    </row>
    <row r="302" spans="1:7" ht="15.75">
      <c r="A302" s="40" t="s">
        <v>68</v>
      </c>
      <c r="B302" s="41" t="s">
        <v>201</v>
      </c>
      <c r="C302" s="44" t="s">
        <v>273</v>
      </c>
      <c r="D302" s="41" t="s">
        <v>298</v>
      </c>
      <c r="E302" s="41"/>
      <c r="F302" s="42">
        <f>F303</f>
        <v>250000</v>
      </c>
      <c r="G302" s="42">
        <v>0</v>
      </c>
    </row>
    <row r="303" spans="1:7" ht="15.75">
      <c r="A303" s="40" t="s">
        <v>73</v>
      </c>
      <c r="B303" s="41" t="s">
        <v>201</v>
      </c>
      <c r="C303" s="44" t="s">
        <v>273</v>
      </c>
      <c r="D303" s="41" t="s">
        <v>298</v>
      </c>
      <c r="E303" s="41" t="s">
        <v>289</v>
      </c>
      <c r="F303" s="42">
        <v>250000</v>
      </c>
      <c r="G303" s="42">
        <v>0</v>
      </c>
    </row>
    <row r="304" spans="1:7" ht="15.75">
      <c r="A304" s="43" t="s">
        <v>294</v>
      </c>
      <c r="B304" s="41" t="s">
        <v>201</v>
      </c>
      <c r="C304" s="44" t="s">
        <v>295</v>
      </c>
      <c r="D304" s="41"/>
      <c r="E304" s="41"/>
      <c r="F304" s="42">
        <f>F305</f>
        <v>25200000</v>
      </c>
      <c r="G304" s="42">
        <f>G305</f>
        <v>0</v>
      </c>
    </row>
    <row r="305" spans="1:7" ht="15.75">
      <c r="A305" s="43" t="s">
        <v>68</v>
      </c>
      <c r="B305" s="41" t="s">
        <v>201</v>
      </c>
      <c r="C305" s="44" t="s">
        <v>295</v>
      </c>
      <c r="D305" s="41" t="s">
        <v>298</v>
      </c>
      <c r="E305" s="41"/>
      <c r="F305" s="42">
        <f>F306</f>
        <v>25200000</v>
      </c>
      <c r="G305" s="42">
        <v>0</v>
      </c>
    </row>
    <row r="306" spans="1:7" ht="15.75">
      <c r="A306" s="43" t="s">
        <v>70</v>
      </c>
      <c r="B306" s="41" t="s">
        <v>201</v>
      </c>
      <c r="C306" s="44" t="s">
        <v>295</v>
      </c>
      <c r="D306" s="41" t="s">
        <v>298</v>
      </c>
      <c r="E306" s="41" t="s">
        <v>278</v>
      </c>
      <c r="F306" s="42">
        <v>25200000</v>
      </c>
      <c r="G306" s="42">
        <v>0</v>
      </c>
    </row>
    <row r="307" spans="1:7" ht="47.25">
      <c r="A307" s="46" t="s">
        <v>303</v>
      </c>
      <c r="B307" s="41" t="s">
        <v>331</v>
      </c>
      <c r="C307" s="44"/>
      <c r="D307" s="41"/>
      <c r="E307" s="41"/>
      <c r="F307" s="42">
        <f>F308</f>
        <v>1800000</v>
      </c>
      <c r="G307" s="42">
        <v>0</v>
      </c>
    </row>
    <row r="308" spans="1:7" ht="31.5">
      <c r="A308" s="40" t="s">
        <v>272</v>
      </c>
      <c r="B308" s="41" t="s">
        <v>331</v>
      </c>
      <c r="C308" s="44" t="s">
        <v>273</v>
      </c>
      <c r="D308" s="41"/>
      <c r="E308" s="41"/>
      <c r="F308" s="42">
        <f>F309</f>
        <v>1800000</v>
      </c>
      <c r="G308" s="42">
        <f>G309</f>
        <v>0</v>
      </c>
    </row>
    <row r="309" spans="1:7" ht="15.75">
      <c r="A309" s="40" t="s">
        <v>68</v>
      </c>
      <c r="B309" s="41" t="s">
        <v>331</v>
      </c>
      <c r="C309" s="44" t="s">
        <v>273</v>
      </c>
      <c r="D309" s="41" t="s">
        <v>298</v>
      </c>
      <c r="E309" s="41"/>
      <c r="F309" s="42">
        <f>F310</f>
        <v>1800000</v>
      </c>
      <c r="G309" s="42">
        <v>0</v>
      </c>
    </row>
    <row r="310" spans="1:7" ht="15.75">
      <c r="A310" s="43" t="s">
        <v>70</v>
      </c>
      <c r="B310" s="41" t="s">
        <v>331</v>
      </c>
      <c r="C310" s="44" t="s">
        <v>273</v>
      </c>
      <c r="D310" s="41" t="s">
        <v>298</v>
      </c>
      <c r="E310" s="41" t="s">
        <v>278</v>
      </c>
      <c r="F310" s="42">
        <v>1800000</v>
      </c>
      <c r="G310" s="42">
        <v>0</v>
      </c>
    </row>
    <row r="311" spans="1:7" s="18" customFormat="1" ht="31.5">
      <c r="A311" s="39" t="s">
        <v>203</v>
      </c>
      <c r="B311" s="37" t="s">
        <v>202</v>
      </c>
      <c r="C311" s="37"/>
      <c r="D311" s="37"/>
      <c r="E311" s="37"/>
      <c r="F311" s="38">
        <f>F312+F316+F320+F324</f>
        <v>5632700</v>
      </c>
      <c r="G311" s="38">
        <f>G312+G316+G320+G324</f>
        <v>0</v>
      </c>
    </row>
    <row r="312" spans="1:7" ht="47.25">
      <c r="A312" s="40" t="s">
        <v>181</v>
      </c>
      <c r="B312" s="41" t="s">
        <v>204</v>
      </c>
      <c r="C312" s="41"/>
      <c r="D312" s="41"/>
      <c r="E312" s="41"/>
      <c r="F312" s="42">
        <f>F313</f>
        <v>20000</v>
      </c>
      <c r="G312" s="42">
        <v>0</v>
      </c>
    </row>
    <row r="313" spans="1:7" ht="31.5">
      <c r="A313" s="40" t="s">
        <v>272</v>
      </c>
      <c r="B313" s="41" t="s">
        <v>204</v>
      </c>
      <c r="C313" s="44" t="s">
        <v>273</v>
      </c>
      <c r="D313" s="41"/>
      <c r="E313" s="41"/>
      <c r="F313" s="42">
        <f>F314</f>
        <v>20000</v>
      </c>
      <c r="G313" s="42">
        <f>G314</f>
        <v>0</v>
      </c>
    </row>
    <row r="314" spans="1:7" ht="15.75">
      <c r="A314" s="40" t="s">
        <v>68</v>
      </c>
      <c r="B314" s="41" t="s">
        <v>204</v>
      </c>
      <c r="C314" s="44" t="s">
        <v>273</v>
      </c>
      <c r="D314" s="41" t="s">
        <v>298</v>
      </c>
      <c r="E314" s="41"/>
      <c r="F314" s="42">
        <f>F315</f>
        <v>20000</v>
      </c>
      <c r="G314" s="42">
        <v>0</v>
      </c>
    </row>
    <row r="315" spans="1:7" ht="15.75">
      <c r="A315" s="40" t="s">
        <v>124</v>
      </c>
      <c r="B315" s="41" t="s">
        <v>204</v>
      </c>
      <c r="C315" s="44" t="s">
        <v>273</v>
      </c>
      <c r="D315" s="41" t="s">
        <v>298</v>
      </c>
      <c r="E315" s="41" t="s">
        <v>279</v>
      </c>
      <c r="F315" s="42">
        <v>20000</v>
      </c>
      <c r="G315" s="42">
        <v>0</v>
      </c>
    </row>
    <row r="316" spans="1:7" ht="54" customHeight="1">
      <c r="A316" s="40" t="s">
        <v>340</v>
      </c>
      <c r="B316" s="41" t="s">
        <v>339</v>
      </c>
      <c r="C316" s="44"/>
      <c r="D316" s="41"/>
      <c r="E316" s="41"/>
      <c r="F316" s="42">
        <f aca="true" t="shared" si="17" ref="F316:G318">F317</f>
        <v>500000</v>
      </c>
      <c r="G316" s="42">
        <f t="shared" si="17"/>
        <v>0</v>
      </c>
    </row>
    <row r="317" spans="1:7" ht="31.5">
      <c r="A317" s="40" t="s">
        <v>272</v>
      </c>
      <c r="B317" s="41" t="s">
        <v>339</v>
      </c>
      <c r="C317" s="44" t="s">
        <v>273</v>
      </c>
      <c r="D317" s="41"/>
      <c r="E317" s="41"/>
      <c r="F317" s="42">
        <f t="shared" si="17"/>
        <v>500000</v>
      </c>
      <c r="G317" s="42">
        <f t="shared" si="17"/>
        <v>0</v>
      </c>
    </row>
    <row r="318" spans="1:7" ht="15.75">
      <c r="A318" s="40" t="s">
        <v>68</v>
      </c>
      <c r="B318" s="41" t="s">
        <v>339</v>
      </c>
      <c r="C318" s="44" t="s">
        <v>273</v>
      </c>
      <c r="D318" s="41" t="s">
        <v>298</v>
      </c>
      <c r="E318" s="41"/>
      <c r="F318" s="42">
        <f t="shared" si="17"/>
        <v>500000</v>
      </c>
      <c r="G318" s="42">
        <f t="shared" si="17"/>
        <v>0</v>
      </c>
    </row>
    <row r="319" spans="1:7" ht="15.75">
      <c r="A319" s="40" t="s">
        <v>124</v>
      </c>
      <c r="B319" s="41" t="s">
        <v>339</v>
      </c>
      <c r="C319" s="44" t="s">
        <v>273</v>
      </c>
      <c r="D319" s="41" t="s">
        <v>298</v>
      </c>
      <c r="E319" s="41" t="s">
        <v>279</v>
      </c>
      <c r="F319" s="42">
        <v>500000</v>
      </c>
      <c r="G319" s="42">
        <v>0</v>
      </c>
    </row>
    <row r="320" spans="1:7" ht="47.25">
      <c r="A320" s="40" t="s">
        <v>200</v>
      </c>
      <c r="B320" s="41" t="s">
        <v>205</v>
      </c>
      <c r="C320" s="41"/>
      <c r="D320" s="41"/>
      <c r="E320" s="41"/>
      <c r="F320" s="42">
        <f>F321</f>
        <v>4212700</v>
      </c>
      <c r="G320" s="42">
        <v>0</v>
      </c>
    </row>
    <row r="321" spans="1:7" ht="31.5">
      <c r="A321" s="40" t="s">
        <v>272</v>
      </c>
      <c r="B321" s="41" t="s">
        <v>205</v>
      </c>
      <c r="C321" s="44" t="s">
        <v>273</v>
      </c>
      <c r="D321" s="41"/>
      <c r="E321" s="41"/>
      <c r="F321" s="42">
        <f>F322</f>
        <v>4212700</v>
      </c>
      <c r="G321" s="42">
        <f>G322</f>
        <v>0</v>
      </c>
    </row>
    <row r="322" spans="1:7" ht="15.75">
      <c r="A322" s="40" t="s">
        <v>68</v>
      </c>
      <c r="B322" s="41" t="s">
        <v>205</v>
      </c>
      <c r="C322" s="44" t="s">
        <v>273</v>
      </c>
      <c r="D322" s="41" t="s">
        <v>298</v>
      </c>
      <c r="E322" s="41"/>
      <c r="F322" s="42">
        <f>F323</f>
        <v>4212700</v>
      </c>
      <c r="G322" s="42">
        <v>0</v>
      </c>
    </row>
    <row r="323" spans="1:7" ht="15.75">
      <c r="A323" s="40" t="s">
        <v>124</v>
      </c>
      <c r="B323" s="41" t="s">
        <v>205</v>
      </c>
      <c r="C323" s="44" t="s">
        <v>273</v>
      </c>
      <c r="D323" s="41" t="s">
        <v>298</v>
      </c>
      <c r="E323" s="41" t="s">
        <v>279</v>
      </c>
      <c r="F323" s="42">
        <f>1434300+1848700+80000+400000+449700</f>
        <v>4212700</v>
      </c>
      <c r="G323" s="42">
        <v>0</v>
      </c>
    </row>
    <row r="324" spans="1:7" ht="47.25">
      <c r="A324" s="46" t="s">
        <v>303</v>
      </c>
      <c r="B324" s="41" t="s">
        <v>332</v>
      </c>
      <c r="C324" s="44"/>
      <c r="D324" s="41"/>
      <c r="E324" s="41"/>
      <c r="F324" s="42">
        <f>F325</f>
        <v>900000</v>
      </c>
      <c r="G324" s="42">
        <v>0</v>
      </c>
    </row>
    <row r="325" spans="1:7" ht="31.5">
      <c r="A325" s="40" t="s">
        <v>272</v>
      </c>
      <c r="B325" s="41" t="s">
        <v>332</v>
      </c>
      <c r="C325" s="44" t="s">
        <v>273</v>
      </c>
      <c r="D325" s="41"/>
      <c r="E325" s="41"/>
      <c r="F325" s="42">
        <f>F326</f>
        <v>900000</v>
      </c>
      <c r="G325" s="42">
        <f>G326</f>
        <v>0</v>
      </c>
    </row>
    <row r="326" spans="1:7" ht="15.75">
      <c r="A326" s="40" t="s">
        <v>68</v>
      </c>
      <c r="B326" s="41" t="s">
        <v>332</v>
      </c>
      <c r="C326" s="44" t="s">
        <v>273</v>
      </c>
      <c r="D326" s="41" t="s">
        <v>298</v>
      </c>
      <c r="E326" s="41"/>
      <c r="F326" s="42">
        <f>F327</f>
        <v>900000</v>
      </c>
      <c r="G326" s="42">
        <v>0</v>
      </c>
    </row>
    <row r="327" spans="1:7" ht="15.75">
      <c r="A327" s="40" t="s">
        <v>124</v>
      </c>
      <c r="B327" s="41" t="s">
        <v>332</v>
      </c>
      <c r="C327" s="44" t="s">
        <v>273</v>
      </c>
      <c r="D327" s="41" t="s">
        <v>298</v>
      </c>
      <c r="E327" s="41" t="s">
        <v>279</v>
      </c>
      <c r="F327" s="42">
        <f>600000+300000</f>
        <v>900000</v>
      </c>
      <c r="G327" s="42">
        <v>0</v>
      </c>
    </row>
    <row r="328" spans="1:7" s="18" customFormat="1" ht="47.25">
      <c r="A328" s="39" t="s">
        <v>206</v>
      </c>
      <c r="B328" s="37" t="s">
        <v>207</v>
      </c>
      <c r="C328" s="37"/>
      <c r="D328" s="37"/>
      <c r="E328" s="37"/>
      <c r="F328" s="38">
        <f>F329</f>
        <v>19040000</v>
      </c>
      <c r="G328" s="38">
        <f>G329</f>
        <v>0</v>
      </c>
    </row>
    <row r="329" spans="1:7" ht="63">
      <c r="A329" s="40" t="s">
        <v>216</v>
      </c>
      <c r="B329" s="41" t="s">
        <v>208</v>
      </c>
      <c r="C329" s="41"/>
      <c r="D329" s="41"/>
      <c r="E329" s="41"/>
      <c r="F329" s="42">
        <f>F330</f>
        <v>19040000</v>
      </c>
      <c r="G329" s="42">
        <v>0</v>
      </c>
    </row>
    <row r="330" spans="1:7" ht="31.5">
      <c r="A330" s="40" t="s">
        <v>272</v>
      </c>
      <c r="B330" s="41" t="s">
        <v>208</v>
      </c>
      <c r="C330" s="41" t="s">
        <v>273</v>
      </c>
      <c r="D330" s="41"/>
      <c r="E330" s="41"/>
      <c r="F330" s="42">
        <f>F331</f>
        <v>19040000</v>
      </c>
      <c r="G330" s="42">
        <f>G331</f>
        <v>0</v>
      </c>
    </row>
    <row r="331" spans="1:7" ht="15.75">
      <c r="A331" s="40" t="s">
        <v>68</v>
      </c>
      <c r="B331" s="41" t="s">
        <v>208</v>
      </c>
      <c r="C331" s="41" t="s">
        <v>273</v>
      </c>
      <c r="D331" s="41" t="s">
        <v>298</v>
      </c>
      <c r="E331" s="41"/>
      <c r="F331" s="42">
        <f>F332+F333</f>
        <v>19040000</v>
      </c>
      <c r="G331" s="42">
        <v>0</v>
      </c>
    </row>
    <row r="332" spans="1:7" ht="15.75">
      <c r="A332" s="40" t="s">
        <v>73</v>
      </c>
      <c r="B332" s="41" t="s">
        <v>208</v>
      </c>
      <c r="C332" s="41" t="s">
        <v>273</v>
      </c>
      <c r="D332" s="41" t="s">
        <v>298</v>
      </c>
      <c r="E332" s="41" t="s">
        <v>289</v>
      </c>
      <c r="F332" s="42">
        <f>340000+7100000+1000000+450000+1600000+3000000+1000000</f>
        <v>14490000</v>
      </c>
      <c r="G332" s="42">
        <v>0</v>
      </c>
    </row>
    <row r="333" spans="1:7" ht="15.75">
      <c r="A333" s="43" t="s">
        <v>70</v>
      </c>
      <c r="B333" s="41" t="s">
        <v>208</v>
      </c>
      <c r="C333" s="44" t="s">
        <v>273</v>
      </c>
      <c r="D333" s="44" t="s">
        <v>298</v>
      </c>
      <c r="E333" s="44" t="s">
        <v>278</v>
      </c>
      <c r="F333" s="42">
        <f>3900000+650000</f>
        <v>4550000</v>
      </c>
      <c r="G333" s="42">
        <v>0</v>
      </c>
    </row>
    <row r="334" spans="1:7" s="18" customFormat="1" ht="63">
      <c r="A334" s="39" t="s">
        <v>327</v>
      </c>
      <c r="B334" s="37" t="s">
        <v>209</v>
      </c>
      <c r="C334" s="37"/>
      <c r="D334" s="37"/>
      <c r="E334" s="37"/>
      <c r="F334" s="38">
        <f>F335+F339</f>
        <v>36388042.019999996</v>
      </c>
      <c r="G334" s="38">
        <f>G335+G339</f>
        <v>19207902.02</v>
      </c>
    </row>
    <row r="335" spans="1:7" ht="63">
      <c r="A335" s="40" t="s">
        <v>19</v>
      </c>
      <c r="B335" s="41" t="s">
        <v>210</v>
      </c>
      <c r="C335" s="41"/>
      <c r="D335" s="41"/>
      <c r="E335" s="41"/>
      <c r="F335" s="42">
        <f>F336</f>
        <v>17180140</v>
      </c>
      <c r="G335" s="42">
        <v>0</v>
      </c>
    </row>
    <row r="336" spans="1:7" ht="31.5">
      <c r="A336" s="40" t="s">
        <v>272</v>
      </c>
      <c r="B336" s="41" t="s">
        <v>210</v>
      </c>
      <c r="C336" s="41" t="s">
        <v>273</v>
      </c>
      <c r="D336" s="41"/>
      <c r="E336" s="41"/>
      <c r="F336" s="42">
        <f>F337</f>
        <v>17180140</v>
      </c>
      <c r="G336" s="42">
        <f>G337</f>
        <v>0</v>
      </c>
    </row>
    <row r="337" spans="1:7" ht="15.75">
      <c r="A337" s="40" t="s">
        <v>68</v>
      </c>
      <c r="B337" s="41" t="s">
        <v>210</v>
      </c>
      <c r="C337" s="41" t="s">
        <v>273</v>
      </c>
      <c r="D337" s="41" t="s">
        <v>298</v>
      </c>
      <c r="E337" s="41"/>
      <c r="F337" s="42">
        <f>F338</f>
        <v>17180140</v>
      </c>
      <c r="G337" s="42">
        <v>0</v>
      </c>
    </row>
    <row r="338" spans="1:7" ht="31.5">
      <c r="A338" s="40" t="s">
        <v>69</v>
      </c>
      <c r="B338" s="41" t="s">
        <v>210</v>
      </c>
      <c r="C338" s="41" t="s">
        <v>273</v>
      </c>
      <c r="D338" s="41" t="s">
        <v>298</v>
      </c>
      <c r="E338" s="41" t="s">
        <v>298</v>
      </c>
      <c r="F338" s="42">
        <f>17108300+71840</f>
        <v>17180140</v>
      </c>
      <c r="G338" s="45">
        <v>0</v>
      </c>
    </row>
    <row r="339" spans="1:7" ht="47.25">
      <c r="A339" s="40" t="s">
        <v>71</v>
      </c>
      <c r="B339" s="41" t="s">
        <v>211</v>
      </c>
      <c r="C339" s="41"/>
      <c r="D339" s="41"/>
      <c r="E339" s="41"/>
      <c r="F339" s="42">
        <f>F340+F343</f>
        <v>19207902.02</v>
      </c>
      <c r="G339" s="42">
        <f>G340+G343</f>
        <v>19207902.02</v>
      </c>
    </row>
    <row r="340" spans="1:7" ht="47.25">
      <c r="A340" s="40" t="s">
        <v>296</v>
      </c>
      <c r="B340" s="41" t="s">
        <v>211</v>
      </c>
      <c r="C340" s="41" t="s">
        <v>297</v>
      </c>
      <c r="D340" s="41"/>
      <c r="E340" s="41"/>
      <c r="F340" s="42">
        <f>F341</f>
        <v>18996802.02</v>
      </c>
      <c r="G340" s="42">
        <f>G341</f>
        <v>18996802.02</v>
      </c>
    </row>
    <row r="341" spans="1:7" ht="15.75">
      <c r="A341" s="40" t="s">
        <v>68</v>
      </c>
      <c r="B341" s="41" t="s">
        <v>211</v>
      </c>
      <c r="C341" s="41" t="s">
        <v>297</v>
      </c>
      <c r="D341" s="41" t="s">
        <v>298</v>
      </c>
      <c r="E341" s="41"/>
      <c r="F341" s="42">
        <f>F342</f>
        <v>18996802.02</v>
      </c>
      <c r="G341" s="42">
        <f>G342</f>
        <v>18996802.02</v>
      </c>
    </row>
    <row r="342" spans="1:7" ht="31.5">
      <c r="A342" s="40" t="s">
        <v>69</v>
      </c>
      <c r="B342" s="41" t="s">
        <v>211</v>
      </c>
      <c r="C342" s="41" t="s">
        <v>297</v>
      </c>
      <c r="D342" s="41" t="s">
        <v>298</v>
      </c>
      <c r="E342" s="41" t="s">
        <v>298</v>
      </c>
      <c r="F342" s="42">
        <f>16828900-639000+2806902.02</f>
        <v>18996802.02</v>
      </c>
      <c r="G342" s="42">
        <f>16828900-639000+2806902.02</f>
        <v>18996802.02</v>
      </c>
    </row>
    <row r="343" spans="1:7" ht="15.75">
      <c r="A343" s="40" t="s">
        <v>283</v>
      </c>
      <c r="B343" s="41" t="s">
        <v>211</v>
      </c>
      <c r="C343" s="41" t="s">
        <v>284</v>
      </c>
      <c r="D343" s="41"/>
      <c r="E343" s="41"/>
      <c r="F343" s="42">
        <f>F344</f>
        <v>211100</v>
      </c>
      <c r="G343" s="42">
        <f>G344</f>
        <v>211100</v>
      </c>
    </row>
    <row r="344" spans="1:7" ht="15.75">
      <c r="A344" s="40" t="s">
        <v>285</v>
      </c>
      <c r="B344" s="41" t="s">
        <v>211</v>
      </c>
      <c r="C344" s="41" t="s">
        <v>284</v>
      </c>
      <c r="D344" s="41" t="s">
        <v>286</v>
      </c>
      <c r="E344" s="41"/>
      <c r="F344" s="42">
        <f>F345</f>
        <v>211100</v>
      </c>
      <c r="G344" s="42">
        <f>G345</f>
        <v>211100</v>
      </c>
    </row>
    <row r="345" spans="1:7" ht="15.75">
      <c r="A345" s="40" t="s">
        <v>11</v>
      </c>
      <c r="B345" s="41" t="s">
        <v>211</v>
      </c>
      <c r="C345" s="41" t="s">
        <v>284</v>
      </c>
      <c r="D345" s="41" t="s">
        <v>286</v>
      </c>
      <c r="E345" s="41" t="s">
        <v>291</v>
      </c>
      <c r="F345" s="42">
        <v>211100</v>
      </c>
      <c r="G345" s="42">
        <v>211100</v>
      </c>
    </row>
    <row r="346" spans="1:7" s="18" customFormat="1" ht="47.25">
      <c r="A346" s="39" t="s">
        <v>215</v>
      </c>
      <c r="B346" s="37" t="s">
        <v>212</v>
      </c>
      <c r="C346" s="37"/>
      <c r="D346" s="37"/>
      <c r="E346" s="37"/>
      <c r="F346" s="38">
        <f>F347+F355+F373+F378</f>
        <v>25591835.23</v>
      </c>
      <c r="G346" s="38">
        <f>G347</f>
        <v>0</v>
      </c>
    </row>
    <row r="347" spans="1:7" s="18" customFormat="1" ht="31.5">
      <c r="A347" s="39" t="s">
        <v>214</v>
      </c>
      <c r="B347" s="37" t="s">
        <v>213</v>
      </c>
      <c r="C347" s="37"/>
      <c r="D347" s="37"/>
      <c r="E347" s="37"/>
      <c r="F347" s="38">
        <f>F348</f>
        <v>24000</v>
      </c>
      <c r="G347" s="38">
        <f>G348</f>
        <v>0</v>
      </c>
    </row>
    <row r="348" spans="1:7" ht="31.5">
      <c r="A348" s="40" t="s">
        <v>175</v>
      </c>
      <c r="B348" s="41" t="s">
        <v>217</v>
      </c>
      <c r="C348" s="41"/>
      <c r="D348" s="41"/>
      <c r="E348" s="41"/>
      <c r="F348" s="42">
        <f>F349+F352</f>
        <v>24000</v>
      </c>
      <c r="G348" s="42">
        <v>0</v>
      </c>
    </row>
    <row r="349" spans="1:7" ht="31.5">
      <c r="A349" s="43" t="s">
        <v>281</v>
      </c>
      <c r="B349" s="41" t="s">
        <v>217</v>
      </c>
      <c r="C349" s="41" t="s">
        <v>282</v>
      </c>
      <c r="D349" s="41"/>
      <c r="E349" s="41"/>
      <c r="F349" s="42">
        <f>F350</f>
        <v>0</v>
      </c>
      <c r="G349" s="42">
        <f>G350</f>
        <v>0</v>
      </c>
    </row>
    <row r="350" spans="1:7" ht="15.75">
      <c r="A350" s="40" t="s">
        <v>60</v>
      </c>
      <c r="B350" s="41" t="s">
        <v>217</v>
      </c>
      <c r="C350" s="41" t="s">
        <v>282</v>
      </c>
      <c r="D350" s="41" t="s">
        <v>289</v>
      </c>
      <c r="E350" s="41"/>
      <c r="F350" s="42">
        <f>F351</f>
        <v>0</v>
      </c>
      <c r="G350" s="42">
        <f>G351</f>
        <v>0</v>
      </c>
    </row>
    <row r="351" spans="1:7" ht="15.75">
      <c r="A351" s="40" t="s">
        <v>61</v>
      </c>
      <c r="B351" s="41" t="s">
        <v>217</v>
      </c>
      <c r="C351" s="41" t="s">
        <v>282</v>
      </c>
      <c r="D351" s="41" t="s">
        <v>289</v>
      </c>
      <c r="E351" s="41" t="s">
        <v>62</v>
      </c>
      <c r="F351" s="42">
        <f>2000+1000+3000+18000-18000-6000</f>
        <v>0</v>
      </c>
      <c r="G351" s="42">
        <v>0</v>
      </c>
    </row>
    <row r="352" spans="1:7" ht="31.5">
      <c r="A352" s="40" t="s">
        <v>272</v>
      </c>
      <c r="B352" s="41" t="s">
        <v>217</v>
      </c>
      <c r="C352" s="41" t="s">
        <v>273</v>
      </c>
      <c r="D352" s="41"/>
      <c r="E352" s="41"/>
      <c r="F352" s="42">
        <f>F353</f>
        <v>24000</v>
      </c>
      <c r="G352" s="42">
        <v>0</v>
      </c>
    </row>
    <row r="353" spans="1:7" ht="15.75">
      <c r="A353" s="40" t="s">
        <v>274</v>
      </c>
      <c r="B353" s="41" t="s">
        <v>217</v>
      </c>
      <c r="C353" s="41" t="s">
        <v>273</v>
      </c>
      <c r="D353" s="41" t="s">
        <v>275</v>
      </c>
      <c r="E353" s="41"/>
      <c r="F353" s="42">
        <f>F354</f>
        <v>24000</v>
      </c>
      <c r="G353" s="42">
        <v>0</v>
      </c>
    </row>
    <row r="354" spans="1:7" ht="15.75">
      <c r="A354" s="40" t="s">
        <v>288</v>
      </c>
      <c r="B354" s="41" t="s">
        <v>217</v>
      </c>
      <c r="C354" s="41" t="s">
        <v>273</v>
      </c>
      <c r="D354" s="41" t="s">
        <v>275</v>
      </c>
      <c r="E354" s="41" t="s">
        <v>275</v>
      </c>
      <c r="F354" s="42">
        <v>24000</v>
      </c>
      <c r="G354" s="42">
        <v>0</v>
      </c>
    </row>
    <row r="355" spans="1:7" s="18" customFormat="1" ht="63">
      <c r="A355" s="39" t="s">
        <v>120</v>
      </c>
      <c r="B355" s="37" t="s">
        <v>218</v>
      </c>
      <c r="C355" s="37"/>
      <c r="D355" s="37"/>
      <c r="E355" s="37"/>
      <c r="F355" s="38">
        <f>F356+F363+F367</f>
        <v>25281835.23</v>
      </c>
      <c r="G355" s="38">
        <v>0</v>
      </c>
    </row>
    <row r="356" spans="1:7" s="22" customFormat="1" ht="63">
      <c r="A356" s="40" t="s">
        <v>19</v>
      </c>
      <c r="B356" s="44" t="s">
        <v>219</v>
      </c>
      <c r="C356" s="44"/>
      <c r="D356" s="44"/>
      <c r="E356" s="44"/>
      <c r="F356" s="45">
        <f>F357+F360</f>
        <v>13250600</v>
      </c>
      <c r="G356" s="45">
        <v>0</v>
      </c>
    </row>
    <row r="357" spans="1:7" s="22" customFormat="1" ht="78.75">
      <c r="A357" s="43" t="s">
        <v>292</v>
      </c>
      <c r="B357" s="44" t="s">
        <v>219</v>
      </c>
      <c r="C357" s="44" t="s">
        <v>293</v>
      </c>
      <c r="D357" s="44"/>
      <c r="E357" s="44"/>
      <c r="F357" s="45">
        <f>F358</f>
        <v>11631500</v>
      </c>
      <c r="G357" s="45">
        <f>G358</f>
        <v>0</v>
      </c>
    </row>
    <row r="358" spans="1:7" s="22" customFormat="1" ht="31.5">
      <c r="A358" s="40" t="s">
        <v>67</v>
      </c>
      <c r="B358" s="44" t="s">
        <v>219</v>
      </c>
      <c r="C358" s="44" t="s">
        <v>293</v>
      </c>
      <c r="D358" s="44" t="s">
        <v>279</v>
      </c>
      <c r="E358" s="44"/>
      <c r="F358" s="45">
        <f>F359</f>
        <v>11631500</v>
      </c>
      <c r="G358" s="45">
        <f>G359</f>
        <v>0</v>
      </c>
    </row>
    <row r="359" spans="1:7" s="22" customFormat="1" ht="47.25">
      <c r="A359" s="43" t="s">
        <v>127</v>
      </c>
      <c r="B359" s="44" t="s">
        <v>219</v>
      </c>
      <c r="C359" s="44" t="s">
        <v>293</v>
      </c>
      <c r="D359" s="44" t="s">
        <v>279</v>
      </c>
      <c r="E359" s="44" t="s">
        <v>277</v>
      </c>
      <c r="F359" s="45">
        <v>11631500</v>
      </c>
      <c r="G359" s="45">
        <v>0</v>
      </c>
    </row>
    <row r="360" spans="1:7" s="22" customFormat="1" ht="31.5">
      <c r="A360" s="43" t="s">
        <v>281</v>
      </c>
      <c r="B360" s="44" t="s">
        <v>219</v>
      </c>
      <c r="C360" s="44" t="s">
        <v>282</v>
      </c>
      <c r="D360" s="44"/>
      <c r="E360" s="44"/>
      <c r="F360" s="45">
        <f>F361</f>
        <v>1619100</v>
      </c>
      <c r="G360" s="45">
        <f>G361</f>
        <v>0</v>
      </c>
    </row>
    <row r="361" spans="1:7" s="22" customFormat="1" ht="31.5">
      <c r="A361" s="40" t="s">
        <v>67</v>
      </c>
      <c r="B361" s="44" t="s">
        <v>219</v>
      </c>
      <c r="C361" s="44" t="s">
        <v>282</v>
      </c>
      <c r="D361" s="44" t="s">
        <v>279</v>
      </c>
      <c r="E361" s="44"/>
      <c r="F361" s="45">
        <f>F362</f>
        <v>1619100</v>
      </c>
      <c r="G361" s="45">
        <f>G362</f>
        <v>0</v>
      </c>
    </row>
    <row r="362" spans="1:7" ht="47.25">
      <c r="A362" s="43" t="s">
        <v>127</v>
      </c>
      <c r="B362" s="44" t="s">
        <v>219</v>
      </c>
      <c r="C362" s="44" t="s">
        <v>282</v>
      </c>
      <c r="D362" s="41" t="s">
        <v>279</v>
      </c>
      <c r="E362" s="41" t="s">
        <v>277</v>
      </c>
      <c r="F362" s="42">
        <v>1619100</v>
      </c>
      <c r="G362" s="45">
        <v>0</v>
      </c>
    </row>
    <row r="363" spans="1:7" s="22" customFormat="1" ht="15.75">
      <c r="A363" s="43" t="s">
        <v>221</v>
      </c>
      <c r="B363" s="44" t="s">
        <v>220</v>
      </c>
      <c r="C363" s="44"/>
      <c r="D363" s="44"/>
      <c r="E363" s="44"/>
      <c r="F363" s="45">
        <f>F364</f>
        <v>1000000</v>
      </c>
      <c r="G363" s="45">
        <v>0</v>
      </c>
    </row>
    <row r="364" spans="1:7" s="22" customFormat="1" ht="15.75">
      <c r="A364" s="43" t="s">
        <v>294</v>
      </c>
      <c r="B364" s="44" t="s">
        <v>220</v>
      </c>
      <c r="C364" s="44" t="s">
        <v>295</v>
      </c>
      <c r="D364" s="44"/>
      <c r="E364" s="44"/>
      <c r="F364" s="45">
        <f>F365</f>
        <v>1000000</v>
      </c>
      <c r="G364" s="45">
        <f>G365</f>
        <v>0</v>
      </c>
    </row>
    <row r="365" spans="1:7" s="22" customFormat="1" ht="15.75">
      <c r="A365" s="40" t="s">
        <v>60</v>
      </c>
      <c r="B365" s="44" t="s">
        <v>220</v>
      </c>
      <c r="C365" s="44" t="s">
        <v>295</v>
      </c>
      <c r="D365" s="44" t="s">
        <v>289</v>
      </c>
      <c r="E365" s="44"/>
      <c r="F365" s="45">
        <f>F366</f>
        <v>1000000</v>
      </c>
      <c r="G365" s="45">
        <f>G366</f>
        <v>0</v>
      </c>
    </row>
    <row r="366" spans="1:7" s="22" customFormat="1" ht="15.75">
      <c r="A366" s="43" t="s">
        <v>135</v>
      </c>
      <c r="B366" s="44" t="s">
        <v>220</v>
      </c>
      <c r="C366" s="44" t="s">
        <v>295</v>
      </c>
      <c r="D366" s="44" t="s">
        <v>289</v>
      </c>
      <c r="E366" s="44" t="s">
        <v>49</v>
      </c>
      <c r="F366" s="45">
        <v>1000000</v>
      </c>
      <c r="G366" s="45">
        <v>0</v>
      </c>
    </row>
    <row r="367" spans="1:7" s="22" customFormat="1" ht="31.5">
      <c r="A367" s="40" t="s">
        <v>175</v>
      </c>
      <c r="B367" s="44" t="s">
        <v>222</v>
      </c>
      <c r="C367" s="44"/>
      <c r="D367" s="44"/>
      <c r="E367" s="44"/>
      <c r="F367" s="45">
        <f>F368</f>
        <v>11031235.23</v>
      </c>
      <c r="G367" s="45">
        <v>0</v>
      </c>
    </row>
    <row r="368" spans="1:7" s="22" customFormat="1" ht="31.5">
      <c r="A368" s="43" t="s">
        <v>281</v>
      </c>
      <c r="B368" s="44" t="s">
        <v>222</v>
      </c>
      <c r="C368" s="44" t="s">
        <v>282</v>
      </c>
      <c r="D368" s="44"/>
      <c r="E368" s="44"/>
      <c r="F368" s="45">
        <f>F369+F371</f>
        <v>11031235.23</v>
      </c>
      <c r="G368" s="45">
        <f>G369+G371</f>
        <v>0</v>
      </c>
    </row>
    <row r="369" spans="1:7" s="22" customFormat="1" ht="15.75">
      <c r="A369" s="40" t="s">
        <v>60</v>
      </c>
      <c r="B369" s="44" t="s">
        <v>222</v>
      </c>
      <c r="C369" s="44" t="s">
        <v>282</v>
      </c>
      <c r="D369" s="44" t="s">
        <v>289</v>
      </c>
      <c r="E369" s="44"/>
      <c r="F369" s="45">
        <f>F370</f>
        <v>7891235.23</v>
      </c>
      <c r="G369" s="45">
        <f>G370</f>
        <v>0</v>
      </c>
    </row>
    <row r="370" spans="1:7" s="22" customFormat="1" ht="15.75">
      <c r="A370" s="40" t="s">
        <v>61</v>
      </c>
      <c r="B370" s="44" t="s">
        <v>222</v>
      </c>
      <c r="C370" s="44" t="s">
        <v>282</v>
      </c>
      <c r="D370" s="44" t="s">
        <v>289</v>
      </c>
      <c r="E370" s="44" t="s">
        <v>62</v>
      </c>
      <c r="F370" s="45">
        <f>8424335.23-459800+1411400-449700-1035000</f>
        <v>7891235.23</v>
      </c>
      <c r="G370" s="45">
        <v>0</v>
      </c>
    </row>
    <row r="371" spans="1:7" s="22" customFormat="1" ht="31.5">
      <c r="A371" s="40" t="s">
        <v>67</v>
      </c>
      <c r="B371" s="44" t="s">
        <v>222</v>
      </c>
      <c r="C371" s="44" t="s">
        <v>282</v>
      </c>
      <c r="D371" s="44" t="s">
        <v>279</v>
      </c>
      <c r="E371" s="44"/>
      <c r="F371" s="45">
        <f>F372</f>
        <v>3140000</v>
      </c>
      <c r="G371" s="45">
        <f>G372</f>
        <v>0</v>
      </c>
    </row>
    <row r="372" spans="1:7" s="22" customFormat="1" ht="47.25">
      <c r="A372" s="43" t="s">
        <v>127</v>
      </c>
      <c r="B372" s="44" t="s">
        <v>222</v>
      </c>
      <c r="C372" s="44" t="s">
        <v>282</v>
      </c>
      <c r="D372" s="44" t="s">
        <v>279</v>
      </c>
      <c r="E372" s="44" t="s">
        <v>277</v>
      </c>
      <c r="F372" s="45">
        <f>400000+1890000+400000+400000+50000</f>
        <v>3140000</v>
      </c>
      <c r="G372" s="45">
        <v>0</v>
      </c>
    </row>
    <row r="373" spans="1:7" s="18" customFormat="1" ht="31.5">
      <c r="A373" s="39" t="s">
        <v>223</v>
      </c>
      <c r="B373" s="37" t="s">
        <v>224</v>
      </c>
      <c r="C373" s="37"/>
      <c r="D373" s="37"/>
      <c r="E373" s="37"/>
      <c r="F373" s="38">
        <f>F374</f>
        <v>1000</v>
      </c>
      <c r="G373" s="38">
        <f>G374</f>
        <v>0</v>
      </c>
    </row>
    <row r="374" spans="1:7" s="22" customFormat="1" ht="31.5">
      <c r="A374" s="40" t="s">
        <v>175</v>
      </c>
      <c r="B374" s="44" t="s">
        <v>225</v>
      </c>
      <c r="C374" s="44"/>
      <c r="D374" s="44"/>
      <c r="E374" s="44"/>
      <c r="F374" s="45">
        <f>F375</f>
        <v>1000</v>
      </c>
      <c r="G374" s="45">
        <v>0</v>
      </c>
    </row>
    <row r="375" spans="1:7" s="22" customFormat="1" ht="31.5">
      <c r="A375" s="43" t="s">
        <v>281</v>
      </c>
      <c r="B375" s="44" t="s">
        <v>225</v>
      </c>
      <c r="C375" s="44" t="s">
        <v>282</v>
      </c>
      <c r="D375" s="44"/>
      <c r="E375" s="44"/>
      <c r="F375" s="45">
        <f>F376</f>
        <v>1000</v>
      </c>
      <c r="G375" s="45">
        <f>G376</f>
        <v>0</v>
      </c>
    </row>
    <row r="376" spans="1:7" s="22" customFormat="1" ht="15.75">
      <c r="A376" s="40" t="s">
        <v>60</v>
      </c>
      <c r="B376" s="44" t="s">
        <v>225</v>
      </c>
      <c r="C376" s="44" t="s">
        <v>282</v>
      </c>
      <c r="D376" s="44" t="s">
        <v>289</v>
      </c>
      <c r="E376" s="44"/>
      <c r="F376" s="45">
        <f>F377</f>
        <v>1000</v>
      </c>
      <c r="G376" s="45">
        <f>G377</f>
        <v>0</v>
      </c>
    </row>
    <row r="377" spans="1:7" s="22" customFormat="1" ht="15.75">
      <c r="A377" s="40" t="s">
        <v>61</v>
      </c>
      <c r="B377" s="44" t="s">
        <v>225</v>
      </c>
      <c r="C377" s="44" t="s">
        <v>282</v>
      </c>
      <c r="D377" s="44" t="s">
        <v>289</v>
      </c>
      <c r="E377" s="44" t="s">
        <v>62</v>
      </c>
      <c r="F377" s="45">
        <v>1000</v>
      </c>
      <c r="G377" s="45">
        <v>0</v>
      </c>
    </row>
    <row r="378" spans="1:7" s="18" customFormat="1" ht="47.25">
      <c r="A378" s="39" t="s">
        <v>226</v>
      </c>
      <c r="B378" s="37" t="s">
        <v>227</v>
      </c>
      <c r="C378" s="37"/>
      <c r="D378" s="37"/>
      <c r="E378" s="37"/>
      <c r="F378" s="38">
        <f>F379+F383</f>
        <v>285000</v>
      </c>
      <c r="G378" s="38">
        <v>0</v>
      </c>
    </row>
    <row r="379" spans="1:7" ht="47.25">
      <c r="A379" s="40" t="s">
        <v>200</v>
      </c>
      <c r="B379" s="41" t="s">
        <v>307</v>
      </c>
      <c r="C379" s="41"/>
      <c r="D379" s="41"/>
      <c r="E379" s="41"/>
      <c r="F379" s="42">
        <f>F380</f>
        <v>210000</v>
      </c>
      <c r="G379" s="42">
        <v>0</v>
      </c>
    </row>
    <row r="380" spans="1:7" ht="31.5">
      <c r="A380" s="40" t="s">
        <v>272</v>
      </c>
      <c r="B380" s="41" t="s">
        <v>307</v>
      </c>
      <c r="C380" s="41" t="s">
        <v>273</v>
      </c>
      <c r="D380" s="41"/>
      <c r="E380" s="41"/>
      <c r="F380" s="42">
        <f>F381</f>
        <v>210000</v>
      </c>
      <c r="G380" s="42">
        <f>G381</f>
        <v>0</v>
      </c>
    </row>
    <row r="381" spans="1:7" ht="31.5">
      <c r="A381" s="40" t="s">
        <v>67</v>
      </c>
      <c r="B381" s="41" t="s">
        <v>307</v>
      </c>
      <c r="C381" s="41" t="s">
        <v>273</v>
      </c>
      <c r="D381" s="41" t="s">
        <v>279</v>
      </c>
      <c r="E381" s="41"/>
      <c r="F381" s="42">
        <f>F382</f>
        <v>210000</v>
      </c>
      <c r="G381" s="42">
        <f>G382</f>
        <v>0</v>
      </c>
    </row>
    <row r="382" spans="1:7" ht="31.5">
      <c r="A382" s="40" t="s">
        <v>125</v>
      </c>
      <c r="B382" s="41" t="s">
        <v>307</v>
      </c>
      <c r="C382" s="41" t="s">
        <v>273</v>
      </c>
      <c r="D382" s="41" t="s">
        <v>279</v>
      </c>
      <c r="E382" s="41" t="s">
        <v>72</v>
      </c>
      <c r="F382" s="42">
        <v>210000</v>
      </c>
      <c r="G382" s="45">
        <v>0</v>
      </c>
    </row>
    <row r="383" spans="1:7" ht="31.5">
      <c r="A383" s="40" t="s">
        <v>272</v>
      </c>
      <c r="B383" s="41" t="s">
        <v>308</v>
      </c>
      <c r="C383" s="41" t="s">
        <v>273</v>
      </c>
      <c r="D383" s="41"/>
      <c r="E383" s="41"/>
      <c r="F383" s="42">
        <f>F384</f>
        <v>75000</v>
      </c>
      <c r="G383" s="42">
        <f>G384</f>
        <v>0</v>
      </c>
    </row>
    <row r="384" spans="1:7" ht="31.5">
      <c r="A384" s="40" t="s">
        <v>67</v>
      </c>
      <c r="B384" s="41" t="s">
        <v>308</v>
      </c>
      <c r="C384" s="41" t="s">
        <v>273</v>
      </c>
      <c r="D384" s="41" t="s">
        <v>279</v>
      </c>
      <c r="E384" s="41"/>
      <c r="F384" s="42">
        <f>F385</f>
        <v>75000</v>
      </c>
      <c r="G384" s="42">
        <f>G385</f>
        <v>0</v>
      </c>
    </row>
    <row r="385" spans="1:7" ht="31.5">
      <c r="A385" s="40" t="s">
        <v>125</v>
      </c>
      <c r="B385" s="41" t="s">
        <v>308</v>
      </c>
      <c r="C385" s="41" t="s">
        <v>273</v>
      </c>
      <c r="D385" s="41" t="s">
        <v>279</v>
      </c>
      <c r="E385" s="41" t="s">
        <v>72</v>
      </c>
      <c r="F385" s="42">
        <v>75000</v>
      </c>
      <c r="G385" s="45">
        <v>0</v>
      </c>
    </row>
    <row r="386" spans="1:7" s="18" customFormat="1" ht="31.5">
      <c r="A386" s="39" t="s">
        <v>229</v>
      </c>
      <c r="B386" s="37" t="s">
        <v>228</v>
      </c>
      <c r="C386" s="37"/>
      <c r="D386" s="37"/>
      <c r="E386" s="37"/>
      <c r="F386" s="38">
        <f>F387</f>
        <v>176900</v>
      </c>
      <c r="G386" s="38">
        <f>G387</f>
        <v>0</v>
      </c>
    </row>
    <row r="387" spans="1:7" s="18" customFormat="1" ht="31.5">
      <c r="A387" s="39" t="s">
        <v>230</v>
      </c>
      <c r="B387" s="37" t="s">
        <v>231</v>
      </c>
      <c r="C387" s="37"/>
      <c r="D387" s="37"/>
      <c r="E387" s="37"/>
      <c r="F387" s="38">
        <f>F388+F392</f>
        <v>176900</v>
      </c>
      <c r="G387" s="38">
        <v>0</v>
      </c>
    </row>
    <row r="388" spans="1:7" ht="47.25">
      <c r="A388" s="40" t="s">
        <v>181</v>
      </c>
      <c r="B388" s="41" t="s">
        <v>232</v>
      </c>
      <c r="C388" s="41"/>
      <c r="D388" s="41"/>
      <c r="E388" s="41"/>
      <c r="F388" s="42">
        <f>F389</f>
        <v>20000</v>
      </c>
      <c r="G388" s="42">
        <v>0</v>
      </c>
    </row>
    <row r="389" spans="1:7" ht="31.5">
      <c r="A389" s="40" t="s">
        <v>272</v>
      </c>
      <c r="B389" s="41" t="s">
        <v>232</v>
      </c>
      <c r="C389" s="41" t="s">
        <v>273</v>
      </c>
      <c r="D389" s="41"/>
      <c r="E389" s="41"/>
      <c r="F389" s="42">
        <f>F390</f>
        <v>20000</v>
      </c>
      <c r="G389" s="42">
        <f>G390</f>
        <v>0</v>
      </c>
    </row>
    <row r="390" spans="1:7" ht="15.75">
      <c r="A390" s="40" t="s">
        <v>274</v>
      </c>
      <c r="B390" s="41" t="s">
        <v>232</v>
      </c>
      <c r="C390" s="41" t="s">
        <v>273</v>
      </c>
      <c r="D390" s="41" t="s">
        <v>275</v>
      </c>
      <c r="E390" s="41"/>
      <c r="F390" s="42">
        <f>F391</f>
        <v>20000</v>
      </c>
      <c r="G390" s="42">
        <f>G391</f>
        <v>0</v>
      </c>
    </row>
    <row r="391" spans="1:7" ht="15.75">
      <c r="A391" s="40" t="s">
        <v>276</v>
      </c>
      <c r="B391" s="41" t="s">
        <v>232</v>
      </c>
      <c r="C391" s="41" t="s">
        <v>273</v>
      </c>
      <c r="D391" s="41" t="s">
        <v>275</v>
      </c>
      <c r="E391" s="41" t="s">
        <v>277</v>
      </c>
      <c r="F391" s="42">
        <v>20000</v>
      </c>
      <c r="G391" s="45">
        <v>0</v>
      </c>
    </row>
    <row r="392" spans="1:7" ht="15.75">
      <c r="A392" s="40" t="s">
        <v>234</v>
      </c>
      <c r="B392" s="41" t="s">
        <v>233</v>
      </c>
      <c r="C392" s="41"/>
      <c r="D392" s="41"/>
      <c r="E392" s="41"/>
      <c r="F392" s="42">
        <f>F393+F396</f>
        <v>156900</v>
      </c>
      <c r="G392" s="42">
        <v>0</v>
      </c>
    </row>
    <row r="393" spans="1:7" ht="31.5">
      <c r="A393" s="43" t="s">
        <v>281</v>
      </c>
      <c r="B393" s="41" t="s">
        <v>233</v>
      </c>
      <c r="C393" s="41" t="s">
        <v>282</v>
      </c>
      <c r="D393" s="41"/>
      <c r="E393" s="41"/>
      <c r="F393" s="42">
        <f>F394</f>
        <v>30000</v>
      </c>
      <c r="G393" s="42">
        <f>G394</f>
        <v>0</v>
      </c>
    </row>
    <row r="394" spans="1:7" ht="15.75">
      <c r="A394" s="40" t="s">
        <v>128</v>
      </c>
      <c r="B394" s="41" t="s">
        <v>233</v>
      </c>
      <c r="C394" s="41" t="s">
        <v>282</v>
      </c>
      <c r="D394" s="41" t="s">
        <v>291</v>
      </c>
      <c r="E394" s="41"/>
      <c r="F394" s="42">
        <f>F395</f>
        <v>30000</v>
      </c>
      <c r="G394" s="42">
        <f>G395</f>
        <v>0</v>
      </c>
    </row>
    <row r="395" spans="1:8" ht="15.75">
      <c r="A395" s="51" t="s">
        <v>129</v>
      </c>
      <c r="B395" s="41" t="s">
        <v>233</v>
      </c>
      <c r="C395" s="41" t="s">
        <v>282</v>
      </c>
      <c r="D395" s="41" t="s">
        <v>291</v>
      </c>
      <c r="E395" s="41" t="s">
        <v>298</v>
      </c>
      <c r="F395" s="42">
        <f>20000+10000</f>
        <v>30000</v>
      </c>
      <c r="G395" s="45">
        <v>0</v>
      </c>
      <c r="H395">
        <v>10000</v>
      </c>
    </row>
    <row r="396" spans="1:7" ht="31.5">
      <c r="A396" s="40" t="s">
        <v>272</v>
      </c>
      <c r="B396" s="41" t="s">
        <v>233</v>
      </c>
      <c r="C396" s="41" t="s">
        <v>273</v>
      </c>
      <c r="D396" s="41"/>
      <c r="E396" s="41"/>
      <c r="F396" s="42">
        <f>F397</f>
        <v>126900</v>
      </c>
      <c r="G396" s="42">
        <f>G397</f>
        <v>0</v>
      </c>
    </row>
    <row r="397" spans="1:7" ht="15.75">
      <c r="A397" s="40" t="s">
        <v>128</v>
      </c>
      <c r="B397" s="41" t="s">
        <v>233</v>
      </c>
      <c r="C397" s="41" t="s">
        <v>273</v>
      </c>
      <c r="D397" s="41" t="s">
        <v>291</v>
      </c>
      <c r="E397" s="41"/>
      <c r="F397" s="42">
        <f>F398</f>
        <v>126900</v>
      </c>
      <c r="G397" s="42">
        <f>G398</f>
        <v>0</v>
      </c>
    </row>
    <row r="398" spans="1:7" ht="15.75">
      <c r="A398" s="51" t="s">
        <v>129</v>
      </c>
      <c r="B398" s="41" t="s">
        <v>233</v>
      </c>
      <c r="C398" s="41" t="s">
        <v>273</v>
      </c>
      <c r="D398" s="41" t="s">
        <v>291</v>
      </c>
      <c r="E398" s="41" t="s">
        <v>298</v>
      </c>
      <c r="F398" s="42">
        <v>126900</v>
      </c>
      <c r="G398" s="45">
        <v>0</v>
      </c>
    </row>
    <row r="399" spans="1:7" s="18" customFormat="1" ht="31.5">
      <c r="A399" s="39" t="s">
        <v>236</v>
      </c>
      <c r="B399" s="37" t="s">
        <v>235</v>
      </c>
      <c r="C399" s="37"/>
      <c r="D399" s="37"/>
      <c r="E399" s="37"/>
      <c r="F399" s="38">
        <f>F400+F409</f>
        <v>17157500</v>
      </c>
      <c r="G399" s="38">
        <v>0</v>
      </c>
    </row>
    <row r="400" spans="1:7" s="18" customFormat="1" ht="31.5">
      <c r="A400" s="39" t="s">
        <v>237</v>
      </c>
      <c r="B400" s="37" t="s">
        <v>238</v>
      </c>
      <c r="C400" s="37"/>
      <c r="D400" s="37"/>
      <c r="E400" s="37"/>
      <c r="F400" s="38">
        <f>F401+F405</f>
        <v>16595000</v>
      </c>
      <c r="G400" s="38">
        <v>0</v>
      </c>
    </row>
    <row r="401" spans="1:7" ht="15.75">
      <c r="A401" s="40" t="s">
        <v>240</v>
      </c>
      <c r="B401" s="41" t="s">
        <v>239</v>
      </c>
      <c r="C401" s="41"/>
      <c r="D401" s="41"/>
      <c r="E401" s="41"/>
      <c r="F401" s="42">
        <f>F402</f>
        <v>8510000</v>
      </c>
      <c r="G401" s="42">
        <v>0</v>
      </c>
    </row>
    <row r="402" spans="1:7" ht="31.5">
      <c r="A402" s="40" t="s">
        <v>272</v>
      </c>
      <c r="B402" s="41" t="s">
        <v>239</v>
      </c>
      <c r="C402" s="41" t="s">
        <v>273</v>
      </c>
      <c r="D402" s="41"/>
      <c r="E402" s="41"/>
      <c r="F402" s="42">
        <f>F403</f>
        <v>8510000</v>
      </c>
      <c r="G402" s="42">
        <f>G403</f>
        <v>0</v>
      </c>
    </row>
    <row r="403" spans="1:7" ht="15.75">
      <c r="A403" s="40" t="s">
        <v>66</v>
      </c>
      <c r="B403" s="41" t="s">
        <v>239</v>
      </c>
      <c r="C403" s="41" t="s">
        <v>273</v>
      </c>
      <c r="D403" s="41" t="s">
        <v>290</v>
      </c>
      <c r="E403" s="41"/>
      <c r="F403" s="42">
        <f>F404</f>
        <v>8510000</v>
      </c>
      <c r="G403" s="42">
        <f>G404</f>
        <v>0</v>
      </c>
    </row>
    <row r="404" spans="1:7" ht="15.75">
      <c r="A404" s="40" t="s">
        <v>123</v>
      </c>
      <c r="B404" s="41" t="s">
        <v>239</v>
      </c>
      <c r="C404" s="41" t="s">
        <v>273</v>
      </c>
      <c r="D404" s="41" t="s">
        <v>290</v>
      </c>
      <c r="E404" s="41" t="s">
        <v>277</v>
      </c>
      <c r="F404" s="42">
        <f>3510000+5000000</f>
        <v>8510000</v>
      </c>
      <c r="G404" s="45">
        <v>0</v>
      </c>
    </row>
    <row r="405" spans="1:7" ht="47.25">
      <c r="A405" s="40" t="s">
        <v>200</v>
      </c>
      <c r="B405" s="41" t="s">
        <v>241</v>
      </c>
      <c r="C405" s="41"/>
      <c r="D405" s="41"/>
      <c r="E405" s="41"/>
      <c r="F405" s="42">
        <f>F406</f>
        <v>8085000</v>
      </c>
      <c r="G405" s="42">
        <v>0</v>
      </c>
    </row>
    <row r="406" spans="1:7" ht="31.5">
      <c r="A406" s="40" t="s">
        <v>272</v>
      </c>
      <c r="B406" s="41" t="s">
        <v>241</v>
      </c>
      <c r="C406" s="41" t="s">
        <v>273</v>
      </c>
      <c r="D406" s="41"/>
      <c r="E406" s="41"/>
      <c r="F406" s="42">
        <f>F407</f>
        <v>8085000</v>
      </c>
      <c r="G406" s="42">
        <f>G407</f>
        <v>0</v>
      </c>
    </row>
    <row r="407" spans="1:7" ht="15.75">
      <c r="A407" s="40" t="s">
        <v>66</v>
      </c>
      <c r="B407" s="41" t="s">
        <v>241</v>
      </c>
      <c r="C407" s="41" t="s">
        <v>273</v>
      </c>
      <c r="D407" s="41" t="s">
        <v>290</v>
      </c>
      <c r="E407" s="41"/>
      <c r="F407" s="42">
        <f>F408</f>
        <v>8085000</v>
      </c>
      <c r="G407" s="42">
        <f>G408</f>
        <v>0</v>
      </c>
    </row>
    <row r="408" spans="1:7" ht="15.75">
      <c r="A408" s="40" t="s">
        <v>123</v>
      </c>
      <c r="B408" s="41" t="s">
        <v>241</v>
      </c>
      <c r="C408" s="41" t="s">
        <v>273</v>
      </c>
      <c r="D408" s="41" t="s">
        <v>290</v>
      </c>
      <c r="E408" s="41" t="s">
        <v>277</v>
      </c>
      <c r="F408" s="42">
        <v>8085000</v>
      </c>
      <c r="G408" s="45">
        <v>0</v>
      </c>
    </row>
    <row r="409" spans="1:7" s="18" customFormat="1" ht="47.25">
      <c r="A409" s="39" t="s">
        <v>242</v>
      </c>
      <c r="B409" s="37" t="s">
        <v>243</v>
      </c>
      <c r="C409" s="37"/>
      <c r="D409" s="37"/>
      <c r="E409" s="37"/>
      <c r="F409" s="38">
        <f>F410</f>
        <v>562500</v>
      </c>
      <c r="G409" s="38" t="s">
        <v>338</v>
      </c>
    </row>
    <row r="410" spans="1:7" ht="15.75">
      <c r="A410" s="40" t="s">
        <v>240</v>
      </c>
      <c r="B410" s="41" t="s">
        <v>244</v>
      </c>
      <c r="C410" s="41"/>
      <c r="D410" s="41"/>
      <c r="E410" s="41"/>
      <c r="F410" s="42">
        <f>F411</f>
        <v>562500</v>
      </c>
      <c r="G410" s="42">
        <f>G411</f>
        <v>0</v>
      </c>
    </row>
    <row r="411" spans="1:7" ht="31.5">
      <c r="A411" s="40" t="s">
        <v>272</v>
      </c>
      <c r="B411" s="41" t="s">
        <v>244</v>
      </c>
      <c r="C411" s="41" t="s">
        <v>273</v>
      </c>
      <c r="D411" s="41"/>
      <c r="E411" s="41"/>
      <c r="F411" s="42">
        <f>F412+F414</f>
        <v>562500</v>
      </c>
      <c r="G411" s="42">
        <v>0</v>
      </c>
    </row>
    <row r="412" spans="1:7" ht="15.75">
      <c r="A412" s="40" t="s">
        <v>66</v>
      </c>
      <c r="B412" s="41" t="s">
        <v>244</v>
      </c>
      <c r="C412" s="41" t="s">
        <v>273</v>
      </c>
      <c r="D412" s="41" t="s">
        <v>290</v>
      </c>
      <c r="E412" s="41"/>
      <c r="F412" s="42">
        <f>F413</f>
        <v>262500</v>
      </c>
      <c r="G412" s="42">
        <f>G413</f>
        <v>0</v>
      </c>
    </row>
    <row r="413" spans="1:7" ht="15.75">
      <c r="A413" s="40" t="s">
        <v>123</v>
      </c>
      <c r="B413" s="41" t="s">
        <v>244</v>
      </c>
      <c r="C413" s="41" t="s">
        <v>273</v>
      </c>
      <c r="D413" s="41" t="s">
        <v>290</v>
      </c>
      <c r="E413" s="41" t="s">
        <v>277</v>
      </c>
      <c r="F413" s="42">
        <v>262500</v>
      </c>
      <c r="G413" s="45">
        <v>0</v>
      </c>
    </row>
    <row r="414" spans="1:7" ht="31.5">
      <c r="A414" s="40" t="s">
        <v>272</v>
      </c>
      <c r="B414" s="41" t="s">
        <v>244</v>
      </c>
      <c r="C414" s="41" t="s">
        <v>273</v>
      </c>
      <c r="D414" s="41"/>
      <c r="E414" s="41"/>
      <c r="F414" s="42">
        <f>F415</f>
        <v>300000</v>
      </c>
      <c r="G414" s="42">
        <f>G415</f>
        <v>0</v>
      </c>
    </row>
    <row r="415" spans="1:7" ht="15.75">
      <c r="A415" s="40" t="s">
        <v>68</v>
      </c>
      <c r="B415" s="41" t="s">
        <v>244</v>
      </c>
      <c r="C415" s="41" t="s">
        <v>273</v>
      </c>
      <c r="D415" s="41" t="s">
        <v>298</v>
      </c>
      <c r="E415" s="41"/>
      <c r="F415" s="42">
        <f>F416</f>
        <v>300000</v>
      </c>
      <c r="G415" s="42">
        <f>G416</f>
        <v>0</v>
      </c>
    </row>
    <row r="416" spans="1:7" ht="31.5">
      <c r="A416" s="40" t="s">
        <v>69</v>
      </c>
      <c r="B416" s="41" t="s">
        <v>244</v>
      </c>
      <c r="C416" s="41" t="s">
        <v>273</v>
      </c>
      <c r="D416" s="41" t="s">
        <v>298</v>
      </c>
      <c r="E416" s="41" t="s">
        <v>298</v>
      </c>
      <c r="F416" s="42">
        <v>300000</v>
      </c>
      <c r="G416" s="42">
        <v>0</v>
      </c>
    </row>
    <row r="417" spans="1:7" s="18" customFormat="1" ht="31.5">
      <c r="A417" s="39" t="s">
        <v>246</v>
      </c>
      <c r="B417" s="37" t="s">
        <v>245</v>
      </c>
      <c r="C417" s="37"/>
      <c r="D417" s="37"/>
      <c r="E417" s="37"/>
      <c r="F417" s="38">
        <f>F418+F425</f>
        <v>8346200</v>
      </c>
      <c r="G417" s="38">
        <v>0</v>
      </c>
    </row>
    <row r="418" spans="1:7" s="18" customFormat="1" ht="47.25">
      <c r="A418" s="39" t="s">
        <v>247</v>
      </c>
      <c r="B418" s="37" t="s">
        <v>248</v>
      </c>
      <c r="C418" s="37"/>
      <c r="D418" s="37"/>
      <c r="E418" s="37"/>
      <c r="F418" s="38">
        <f>F419</f>
        <v>3565500</v>
      </c>
      <c r="G418" s="38">
        <f>G419</f>
        <v>0</v>
      </c>
    </row>
    <row r="419" spans="1:7" ht="31.5">
      <c r="A419" s="40" t="s">
        <v>250</v>
      </c>
      <c r="B419" s="41" t="s">
        <v>249</v>
      </c>
      <c r="C419" s="41"/>
      <c r="D419" s="41"/>
      <c r="E419" s="41"/>
      <c r="F419" s="42">
        <f>F420</f>
        <v>3565500</v>
      </c>
      <c r="G419" s="42">
        <v>0</v>
      </c>
    </row>
    <row r="420" spans="1:7" ht="31.5">
      <c r="A420" s="40" t="s">
        <v>272</v>
      </c>
      <c r="B420" s="41" t="s">
        <v>249</v>
      </c>
      <c r="C420" s="41" t="s">
        <v>273</v>
      </c>
      <c r="D420" s="41"/>
      <c r="E420" s="41"/>
      <c r="F420" s="42">
        <f>F421</f>
        <v>3565500</v>
      </c>
      <c r="G420" s="42">
        <f>G421</f>
        <v>0</v>
      </c>
    </row>
    <row r="421" spans="1:7" ht="15.75">
      <c r="A421" s="40" t="s">
        <v>68</v>
      </c>
      <c r="B421" s="41" t="s">
        <v>249</v>
      </c>
      <c r="C421" s="41" t="s">
        <v>273</v>
      </c>
      <c r="D421" s="41" t="s">
        <v>298</v>
      </c>
      <c r="E421" s="41"/>
      <c r="F421" s="42">
        <f>F422+F423+F424</f>
        <v>3565500</v>
      </c>
      <c r="G421" s="42">
        <f>G422</f>
        <v>0</v>
      </c>
    </row>
    <row r="422" spans="1:7" ht="15.75">
      <c r="A422" s="40" t="s">
        <v>73</v>
      </c>
      <c r="B422" s="41" t="s">
        <v>249</v>
      </c>
      <c r="C422" s="41" t="s">
        <v>273</v>
      </c>
      <c r="D422" s="41" t="s">
        <v>298</v>
      </c>
      <c r="E422" s="41" t="s">
        <v>289</v>
      </c>
      <c r="F422" s="42">
        <v>1200000</v>
      </c>
      <c r="G422" s="42">
        <v>0</v>
      </c>
    </row>
    <row r="423" spans="1:7" ht="15.75">
      <c r="A423" s="40" t="s">
        <v>70</v>
      </c>
      <c r="B423" s="41" t="s">
        <v>249</v>
      </c>
      <c r="C423" s="41" t="s">
        <v>273</v>
      </c>
      <c r="D423" s="41" t="s">
        <v>298</v>
      </c>
      <c r="E423" s="41" t="s">
        <v>278</v>
      </c>
      <c r="F423" s="42">
        <v>1500000</v>
      </c>
      <c r="G423" s="42">
        <v>0</v>
      </c>
    </row>
    <row r="424" spans="1:7" ht="31.5">
      <c r="A424" s="40" t="s">
        <v>69</v>
      </c>
      <c r="B424" s="41" t="s">
        <v>249</v>
      </c>
      <c r="C424" s="41" t="s">
        <v>273</v>
      </c>
      <c r="D424" s="41" t="s">
        <v>298</v>
      </c>
      <c r="E424" s="41" t="s">
        <v>298</v>
      </c>
      <c r="F424" s="42">
        <f>865500</f>
        <v>865500</v>
      </c>
      <c r="G424" s="42">
        <v>0</v>
      </c>
    </row>
    <row r="425" spans="1:7" s="18" customFormat="1" ht="47.25">
      <c r="A425" s="39" t="s">
        <v>252</v>
      </c>
      <c r="B425" s="37" t="s">
        <v>251</v>
      </c>
      <c r="C425" s="37"/>
      <c r="D425" s="37"/>
      <c r="E425" s="37"/>
      <c r="F425" s="38">
        <f>F426</f>
        <v>4780700</v>
      </c>
      <c r="G425" s="38">
        <f>G426</f>
        <v>0</v>
      </c>
    </row>
    <row r="426" spans="1:7" ht="31.5">
      <c r="A426" s="40" t="s">
        <v>250</v>
      </c>
      <c r="B426" s="41" t="s">
        <v>253</v>
      </c>
      <c r="C426" s="41"/>
      <c r="D426" s="41"/>
      <c r="E426" s="41"/>
      <c r="F426" s="42">
        <f>F427</f>
        <v>4780700</v>
      </c>
      <c r="G426" s="42">
        <v>0</v>
      </c>
    </row>
    <row r="427" spans="1:7" ht="31.5">
      <c r="A427" s="40" t="s">
        <v>272</v>
      </c>
      <c r="B427" s="41" t="s">
        <v>253</v>
      </c>
      <c r="C427" s="41" t="s">
        <v>273</v>
      </c>
      <c r="D427" s="41"/>
      <c r="E427" s="41"/>
      <c r="F427" s="42">
        <f>F428</f>
        <v>4780700</v>
      </c>
      <c r="G427" s="42">
        <f>G428</f>
        <v>0</v>
      </c>
    </row>
    <row r="428" spans="1:7" ht="15.75">
      <c r="A428" s="40" t="s">
        <v>68</v>
      </c>
      <c r="B428" s="41" t="s">
        <v>253</v>
      </c>
      <c r="C428" s="41" t="s">
        <v>273</v>
      </c>
      <c r="D428" s="41" t="s">
        <v>298</v>
      </c>
      <c r="E428" s="41"/>
      <c r="F428" s="42">
        <f>F429</f>
        <v>4780700</v>
      </c>
      <c r="G428" s="42">
        <f>G429</f>
        <v>0</v>
      </c>
    </row>
    <row r="429" spans="1:7" ht="15.75">
      <c r="A429" s="40" t="s">
        <v>70</v>
      </c>
      <c r="B429" s="41" t="s">
        <v>253</v>
      </c>
      <c r="C429" s="41" t="s">
        <v>273</v>
      </c>
      <c r="D429" s="41" t="s">
        <v>298</v>
      </c>
      <c r="E429" s="41" t="s">
        <v>278</v>
      </c>
      <c r="F429" s="42">
        <f>227700+4553000</f>
        <v>4780700</v>
      </c>
      <c r="G429" s="42">
        <v>0</v>
      </c>
    </row>
    <row r="430" spans="1:7" s="18" customFormat="1" ht="31.5">
      <c r="A430" s="39" t="s">
        <v>76</v>
      </c>
      <c r="B430" s="37" t="s">
        <v>74</v>
      </c>
      <c r="C430" s="37"/>
      <c r="D430" s="37"/>
      <c r="E430" s="37"/>
      <c r="F430" s="38">
        <f>F431</f>
        <v>43200</v>
      </c>
      <c r="G430" s="38">
        <f>G431</f>
        <v>3200</v>
      </c>
    </row>
    <row r="431" spans="1:7" s="18" customFormat="1" ht="31.5">
      <c r="A431" s="39" t="s">
        <v>77</v>
      </c>
      <c r="B431" s="37" t="s">
        <v>75</v>
      </c>
      <c r="C431" s="37"/>
      <c r="D431" s="37"/>
      <c r="E431" s="37"/>
      <c r="F431" s="38">
        <f>F432+F436+F440</f>
        <v>43200</v>
      </c>
      <c r="G431" s="38">
        <f>G432+G436+G440</f>
        <v>3200</v>
      </c>
    </row>
    <row r="432" spans="1:7" ht="47.25">
      <c r="A432" s="40" t="s">
        <v>181</v>
      </c>
      <c r="B432" s="41" t="s">
        <v>78</v>
      </c>
      <c r="C432" s="41"/>
      <c r="D432" s="41"/>
      <c r="E432" s="41"/>
      <c r="F432" s="42">
        <f>F433</f>
        <v>5000</v>
      </c>
      <c r="G432" s="42">
        <v>0</v>
      </c>
    </row>
    <row r="433" spans="1:7" ht="31.5">
      <c r="A433" s="43" t="s">
        <v>281</v>
      </c>
      <c r="B433" s="41" t="s">
        <v>78</v>
      </c>
      <c r="C433" s="41" t="s">
        <v>282</v>
      </c>
      <c r="D433" s="41"/>
      <c r="E433" s="41"/>
      <c r="F433" s="42">
        <f>F434</f>
        <v>5000</v>
      </c>
      <c r="G433" s="42">
        <f>G434</f>
        <v>0</v>
      </c>
    </row>
    <row r="434" spans="1:7" ht="15.75">
      <c r="A434" s="40" t="s">
        <v>66</v>
      </c>
      <c r="B434" s="41" t="s">
        <v>78</v>
      </c>
      <c r="C434" s="41" t="s">
        <v>282</v>
      </c>
      <c r="D434" s="41" t="s">
        <v>290</v>
      </c>
      <c r="E434" s="41"/>
      <c r="F434" s="42">
        <f>F435</f>
        <v>5000</v>
      </c>
      <c r="G434" s="42">
        <f>G435</f>
        <v>0</v>
      </c>
    </row>
    <row r="435" spans="1:7" ht="15.75">
      <c r="A435" s="40" t="s">
        <v>121</v>
      </c>
      <c r="B435" s="41" t="s">
        <v>78</v>
      </c>
      <c r="C435" s="41" t="s">
        <v>282</v>
      </c>
      <c r="D435" s="41" t="s">
        <v>290</v>
      </c>
      <c r="E435" s="41" t="s">
        <v>122</v>
      </c>
      <c r="F435" s="42">
        <v>5000</v>
      </c>
      <c r="G435" s="42">
        <v>0</v>
      </c>
    </row>
    <row r="436" spans="1:7" ht="31.5">
      <c r="A436" s="40" t="s">
        <v>175</v>
      </c>
      <c r="B436" s="41" t="s">
        <v>79</v>
      </c>
      <c r="C436" s="41"/>
      <c r="D436" s="41"/>
      <c r="E436" s="41"/>
      <c r="F436" s="42">
        <f>F437</f>
        <v>35000</v>
      </c>
      <c r="G436" s="42">
        <v>0</v>
      </c>
    </row>
    <row r="437" spans="1:7" ht="31.5">
      <c r="A437" s="43" t="s">
        <v>281</v>
      </c>
      <c r="B437" s="41" t="s">
        <v>79</v>
      </c>
      <c r="C437" s="41" t="s">
        <v>282</v>
      </c>
      <c r="D437" s="41"/>
      <c r="E437" s="41"/>
      <c r="F437" s="42">
        <f>F438</f>
        <v>35000</v>
      </c>
      <c r="G437" s="42">
        <f>G438</f>
        <v>0</v>
      </c>
    </row>
    <row r="438" spans="1:7" ht="15.75">
      <c r="A438" s="40" t="s">
        <v>66</v>
      </c>
      <c r="B438" s="41" t="s">
        <v>79</v>
      </c>
      <c r="C438" s="41" t="s">
        <v>282</v>
      </c>
      <c r="D438" s="41" t="s">
        <v>290</v>
      </c>
      <c r="E438" s="41"/>
      <c r="F438" s="42">
        <f>F439</f>
        <v>35000</v>
      </c>
      <c r="G438" s="42">
        <f>G439</f>
        <v>0</v>
      </c>
    </row>
    <row r="439" spans="1:7" ht="15.75">
      <c r="A439" s="40" t="s">
        <v>121</v>
      </c>
      <c r="B439" s="41" t="s">
        <v>79</v>
      </c>
      <c r="C439" s="41" t="s">
        <v>282</v>
      </c>
      <c r="D439" s="41" t="s">
        <v>290</v>
      </c>
      <c r="E439" s="41" t="s">
        <v>122</v>
      </c>
      <c r="F439" s="42">
        <v>35000</v>
      </c>
      <c r="G439" s="42">
        <v>0</v>
      </c>
    </row>
    <row r="440" spans="1:7" ht="94.5">
      <c r="A440" s="40" t="s">
        <v>131</v>
      </c>
      <c r="B440" s="41" t="s">
        <v>80</v>
      </c>
      <c r="C440" s="41"/>
      <c r="D440" s="41"/>
      <c r="E440" s="41"/>
      <c r="F440" s="42">
        <f aca="true" t="shared" si="18" ref="F440:G442">F441</f>
        <v>3200</v>
      </c>
      <c r="G440" s="42">
        <f t="shared" si="18"/>
        <v>3200</v>
      </c>
    </row>
    <row r="441" spans="1:7" ht="78.75">
      <c r="A441" s="40" t="s">
        <v>292</v>
      </c>
      <c r="B441" s="41" t="s">
        <v>80</v>
      </c>
      <c r="C441" s="41" t="s">
        <v>293</v>
      </c>
      <c r="D441" s="41"/>
      <c r="E441" s="41"/>
      <c r="F441" s="42">
        <f t="shared" si="18"/>
        <v>3200</v>
      </c>
      <c r="G441" s="42">
        <f t="shared" si="18"/>
        <v>3200</v>
      </c>
    </row>
    <row r="442" spans="1:7" ht="15.75">
      <c r="A442" s="40" t="s">
        <v>66</v>
      </c>
      <c r="B442" s="41" t="s">
        <v>80</v>
      </c>
      <c r="C442" s="41" t="s">
        <v>293</v>
      </c>
      <c r="D442" s="41" t="s">
        <v>290</v>
      </c>
      <c r="E442" s="41"/>
      <c r="F442" s="42">
        <f t="shared" si="18"/>
        <v>3200</v>
      </c>
      <c r="G442" s="42">
        <f t="shared" si="18"/>
        <v>3200</v>
      </c>
    </row>
    <row r="443" spans="1:7" ht="15.75">
      <c r="A443" s="40" t="s">
        <v>121</v>
      </c>
      <c r="B443" s="41" t="s">
        <v>80</v>
      </c>
      <c r="C443" s="41" t="s">
        <v>293</v>
      </c>
      <c r="D443" s="41" t="s">
        <v>290</v>
      </c>
      <c r="E443" s="41" t="s">
        <v>122</v>
      </c>
      <c r="F443" s="42">
        <v>3200</v>
      </c>
      <c r="G443" s="42">
        <v>3200</v>
      </c>
    </row>
    <row r="444" spans="1:7" s="18" customFormat="1" ht="31.5">
      <c r="A444" s="39" t="s">
        <v>83</v>
      </c>
      <c r="B444" s="37" t="s">
        <v>81</v>
      </c>
      <c r="C444" s="37"/>
      <c r="D444" s="37"/>
      <c r="E444" s="37"/>
      <c r="F444" s="38">
        <f>F445+F454</f>
        <v>9868120</v>
      </c>
      <c r="G444" s="38">
        <f>G445+G454</f>
        <v>11400</v>
      </c>
    </row>
    <row r="445" spans="1:7" s="18" customFormat="1" ht="47.25">
      <c r="A445" s="39" t="s">
        <v>84</v>
      </c>
      <c r="B445" s="37" t="s">
        <v>82</v>
      </c>
      <c r="C445" s="37"/>
      <c r="D445" s="37"/>
      <c r="E445" s="37"/>
      <c r="F445" s="38">
        <f>F446+F450</f>
        <v>3867200</v>
      </c>
      <c r="G445" s="38">
        <f>G446+G450</f>
        <v>0</v>
      </c>
    </row>
    <row r="446" spans="1:7" ht="63">
      <c r="A446" s="40" t="s">
        <v>19</v>
      </c>
      <c r="B446" s="41" t="s">
        <v>85</v>
      </c>
      <c r="C446" s="41"/>
      <c r="D446" s="41"/>
      <c r="E446" s="41"/>
      <c r="F446" s="42">
        <f aca="true" t="shared" si="19" ref="F446:G448">F447</f>
        <v>3863200</v>
      </c>
      <c r="G446" s="42">
        <f t="shared" si="19"/>
        <v>0</v>
      </c>
    </row>
    <row r="447" spans="1:7" ht="31.5">
      <c r="A447" s="40" t="s">
        <v>272</v>
      </c>
      <c r="B447" s="41" t="s">
        <v>85</v>
      </c>
      <c r="C447" s="41" t="s">
        <v>273</v>
      </c>
      <c r="D447" s="41"/>
      <c r="E447" s="41"/>
      <c r="F447" s="42">
        <f t="shared" si="19"/>
        <v>3863200</v>
      </c>
      <c r="G447" s="42">
        <f t="shared" si="19"/>
        <v>0</v>
      </c>
    </row>
    <row r="448" spans="1:7" ht="15.75">
      <c r="A448" s="40" t="s">
        <v>132</v>
      </c>
      <c r="B448" s="41" t="s">
        <v>85</v>
      </c>
      <c r="C448" s="41" t="s">
        <v>273</v>
      </c>
      <c r="D448" s="41" t="s">
        <v>122</v>
      </c>
      <c r="E448" s="41"/>
      <c r="F448" s="42">
        <f t="shared" si="19"/>
        <v>3863200</v>
      </c>
      <c r="G448" s="42">
        <f t="shared" si="19"/>
        <v>0</v>
      </c>
    </row>
    <row r="449" spans="1:7" ht="15.75">
      <c r="A449" s="40" t="s">
        <v>133</v>
      </c>
      <c r="B449" s="41" t="s">
        <v>85</v>
      </c>
      <c r="C449" s="41" t="s">
        <v>273</v>
      </c>
      <c r="D449" s="41" t="s">
        <v>122</v>
      </c>
      <c r="E449" s="41" t="s">
        <v>278</v>
      </c>
      <c r="F449" s="42">
        <v>3863200</v>
      </c>
      <c r="G449" s="42">
        <v>0</v>
      </c>
    </row>
    <row r="450" spans="1:7" ht="47.25">
      <c r="A450" s="40" t="s">
        <v>181</v>
      </c>
      <c r="B450" s="41" t="s">
        <v>86</v>
      </c>
      <c r="C450" s="41"/>
      <c r="D450" s="41"/>
      <c r="E450" s="41"/>
      <c r="F450" s="42">
        <f aca="true" t="shared" si="20" ref="F450:G452">F451</f>
        <v>4000</v>
      </c>
      <c r="G450" s="42">
        <f t="shared" si="20"/>
        <v>0</v>
      </c>
    </row>
    <row r="451" spans="1:7" ht="31.5">
      <c r="A451" s="40" t="s">
        <v>272</v>
      </c>
      <c r="B451" s="41" t="s">
        <v>86</v>
      </c>
      <c r="C451" s="41" t="s">
        <v>273</v>
      </c>
      <c r="D451" s="41"/>
      <c r="E451" s="41"/>
      <c r="F451" s="42">
        <f t="shared" si="20"/>
        <v>4000</v>
      </c>
      <c r="G451" s="42">
        <f t="shared" si="20"/>
        <v>0</v>
      </c>
    </row>
    <row r="452" spans="1:7" ht="15.75">
      <c r="A452" s="40" t="s">
        <v>132</v>
      </c>
      <c r="B452" s="41" t="s">
        <v>86</v>
      </c>
      <c r="C452" s="41" t="s">
        <v>273</v>
      </c>
      <c r="D452" s="41" t="s">
        <v>122</v>
      </c>
      <c r="E452" s="41"/>
      <c r="F452" s="42">
        <f t="shared" si="20"/>
        <v>4000</v>
      </c>
      <c r="G452" s="42">
        <f t="shared" si="20"/>
        <v>0</v>
      </c>
    </row>
    <row r="453" spans="1:7" ht="15.75">
      <c r="A453" s="40" t="s">
        <v>133</v>
      </c>
      <c r="B453" s="41" t="s">
        <v>86</v>
      </c>
      <c r="C453" s="41" t="s">
        <v>273</v>
      </c>
      <c r="D453" s="41" t="s">
        <v>122</v>
      </c>
      <c r="E453" s="41" t="s">
        <v>278</v>
      </c>
      <c r="F453" s="42">
        <v>4000</v>
      </c>
      <c r="G453" s="42">
        <v>0</v>
      </c>
    </row>
    <row r="454" spans="1:7" s="18" customFormat="1" ht="31.5">
      <c r="A454" s="39" t="s">
        <v>88</v>
      </c>
      <c r="B454" s="37" t="s">
        <v>87</v>
      </c>
      <c r="C454" s="37"/>
      <c r="D454" s="37"/>
      <c r="E454" s="37"/>
      <c r="F454" s="38">
        <f>F455+F462</f>
        <v>6000920</v>
      </c>
      <c r="G454" s="38">
        <f>G455+G462</f>
        <v>11400</v>
      </c>
    </row>
    <row r="455" spans="1:7" ht="47.25">
      <c r="A455" s="40" t="s">
        <v>63</v>
      </c>
      <c r="B455" s="41" t="s">
        <v>89</v>
      </c>
      <c r="C455" s="41"/>
      <c r="D455" s="41"/>
      <c r="E455" s="41"/>
      <c r="F455" s="42">
        <f>F456+F459</f>
        <v>5989520</v>
      </c>
      <c r="G455" s="42">
        <f>G456+G459</f>
        <v>0</v>
      </c>
    </row>
    <row r="456" spans="1:7" ht="31.5">
      <c r="A456" s="43" t="s">
        <v>281</v>
      </c>
      <c r="B456" s="41" t="s">
        <v>89</v>
      </c>
      <c r="C456" s="41" t="s">
        <v>282</v>
      </c>
      <c r="D456" s="41"/>
      <c r="E456" s="41"/>
      <c r="F456" s="42">
        <f>F457</f>
        <v>5961200</v>
      </c>
      <c r="G456" s="42">
        <f>G457</f>
        <v>0</v>
      </c>
    </row>
    <row r="457" spans="1:7" ht="15.75">
      <c r="A457" s="40" t="s">
        <v>60</v>
      </c>
      <c r="B457" s="41" t="s">
        <v>89</v>
      </c>
      <c r="C457" s="41" t="s">
        <v>282</v>
      </c>
      <c r="D457" s="41" t="s">
        <v>289</v>
      </c>
      <c r="E457" s="41"/>
      <c r="F457" s="42">
        <f>F458</f>
        <v>5961200</v>
      </c>
      <c r="G457" s="42">
        <f>G458</f>
        <v>0</v>
      </c>
    </row>
    <row r="458" spans="1:7" ht="15.75">
      <c r="A458" s="40" t="s">
        <v>61</v>
      </c>
      <c r="B458" s="41" t="s">
        <v>89</v>
      </c>
      <c r="C458" s="41" t="s">
        <v>282</v>
      </c>
      <c r="D458" s="41" t="s">
        <v>289</v>
      </c>
      <c r="E458" s="41" t="s">
        <v>62</v>
      </c>
      <c r="F458" s="42">
        <f>660000+1813420+300000+2128000+756400+500000-28320+15100+58000+10600-252000</f>
        <v>5961200</v>
      </c>
      <c r="G458" s="42">
        <v>0</v>
      </c>
    </row>
    <row r="459" spans="1:7" ht="31.5">
      <c r="A459" s="43" t="s">
        <v>281</v>
      </c>
      <c r="B459" s="41" t="s">
        <v>89</v>
      </c>
      <c r="C459" s="41" t="s">
        <v>273</v>
      </c>
      <c r="D459" s="41"/>
      <c r="E459" s="41"/>
      <c r="F459" s="42">
        <f>F460</f>
        <v>28320</v>
      </c>
      <c r="G459" s="42">
        <f>G460</f>
        <v>0</v>
      </c>
    </row>
    <row r="460" spans="1:7" ht="15.75">
      <c r="A460" s="40" t="s">
        <v>68</v>
      </c>
      <c r="B460" s="41" t="s">
        <v>89</v>
      </c>
      <c r="C460" s="41" t="s">
        <v>273</v>
      </c>
      <c r="D460" s="41" t="s">
        <v>298</v>
      </c>
      <c r="E460" s="41"/>
      <c r="F460" s="42">
        <f>F461</f>
        <v>28320</v>
      </c>
      <c r="G460" s="42">
        <f>G461</f>
        <v>0</v>
      </c>
    </row>
    <row r="461" spans="1:7" ht="31.5">
      <c r="A461" s="40" t="s">
        <v>69</v>
      </c>
      <c r="B461" s="41" t="s">
        <v>89</v>
      </c>
      <c r="C461" s="41" t="s">
        <v>273</v>
      </c>
      <c r="D461" s="41" t="s">
        <v>298</v>
      </c>
      <c r="E461" s="41" t="s">
        <v>298</v>
      </c>
      <c r="F461" s="42">
        <v>28320</v>
      </c>
      <c r="G461" s="42">
        <v>0</v>
      </c>
    </row>
    <row r="462" spans="1:7" ht="78.75">
      <c r="A462" s="40" t="s">
        <v>134</v>
      </c>
      <c r="B462" s="41" t="s">
        <v>90</v>
      </c>
      <c r="C462" s="41"/>
      <c r="D462" s="41"/>
      <c r="E462" s="41"/>
      <c r="F462" s="42">
        <f aca="true" t="shared" si="21" ref="F462:G464">F463</f>
        <v>11400</v>
      </c>
      <c r="G462" s="42">
        <f t="shared" si="21"/>
        <v>11400</v>
      </c>
    </row>
    <row r="463" spans="1:7" ht="31.5">
      <c r="A463" s="43" t="s">
        <v>281</v>
      </c>
      <c r="B463" s="41" t="s">
        <v>90</v>
      </c>
      <c r="C463" s="41" t="s">
        <v>282</v>
      </c>
      <c r="D463" s="41"/>
      <c r="E463" s="41"/>
      <c r="F463" s="42">
        <f t="shared" si="21"/>
        <v>11400</v>
      </c>
      <c r="G463" s="42">
        <f t="shared" si="21"/>
        <v>11400</v>
      </c>
    </row>
    <row r="464" spans="1:7" ht="15.75">
      <c r="A464" s="40" t="s">
        <v>66</v>
      </c>
      <c r="B464" s="41" t="s">
        <v>90</v>
      </c>
      <c r="C464" s="41" t="s">
        <v>282</v>
      </c>
      <c r="D464" s="41" t="s">
        <v>290</v>
      </c>
      <c r="E464" s="41"/>
      <c r="F464" s="42">
        <f t="shared" si="21"/>
        <v>11400</v>
      </c>
      <c r="G464" s="42">
        <f t="shared" si="21"/>
        <v>11400</v>
      </c>
    </row>
    <row r="465" spans="1:7" ht="15.75">
      <c r="A465" s="40" t="s">
        <v>130</v>
      </c>
      <c r="B465" s="41" t="s">
        <v>90</v>
      </c>
      <c r="C465" s="41" t="s">
        <v>282</v>
      </c>
      <c r="D465" s="41" t="s">
        <v>290</v>
      </c>
      <c r="E465" s="41" t="s">
        <v>286</v>
      </c>
      <c r="F465" s="42">
        <v>11400</v>
      </c>
      <c r="G465" s="42">
        <v>11400</v>
      </c>
    </row>
    <row r="466" spans="1:7" s="18" customFormat="1" ht="78.75">
      <c r="A466" s="39" t="s">
        <v>91</v>
      </c>
      <c r="B466" s="37" t="s">
        <v>94</v>
      </c>
      <c r="C466" s="37"/>
      <c r="D466" s="37"/>
      <c r="E466" s="37"/>
      <c r="F466" s="38">
        <f>F467+F479</f>
        <v>7310534.1</v>
      </c>
      <c r="G466" s="38">
        <f>G467+G479</f>
        <v>32300</v>
      </c>
    </row>
    <row r="467" spans="1:7" s="18" customFormat="1" ht="31.5">
      <c r="A467" s="39" t="s">
        <v>92</v>
      </c>
      <c r="B467" s="37" t="s">
        <v>95</v>
      </c>
      <c r="C467" s="37"/>
      <c r="D467" s="37"/>
      <c r="E467" s="37"/>
      <c r="F467" s="38">
        <f>F468+F475</f>
        <v>789900</v>
      </c>
      <c r="G467" s="38">
        <f>G468+G475</f>
        <v>32300</v>
      </c>
    </row>
    <row r="468" spans="1:7" ht="31.5">
      <c r="A468" s="40" t="s">
        <v>175</v>
      </c>
      <c r="B468" s="41" t="s">
        <v>93</v>
      </c>
      <c r="C468" s="41"/>
      <c r="D468" s="41"/>
      <c r="E468" s="41"/>
      <c r="F468" s="42">
        <f>F469+F472</f>
        <v>757600</v>
      </c>
      <c r="G468" s="42">
        <f>G469+G472</f>
        <v>0</v>
      </c>
    </row>
    <row r="469" spans="1:7" ht="78.75">
      <c r="A469" s="40" t="s">
        <v>292</v>
      </c>
      <c r="B469" s="41" t="s">
        <v>93</v>
      </c>
      <c r="C469" s="41" t="s">
        <v>293</v>
      </c>
      <c r="D469" s="41"/>
      <c r="E469" s="41"/>
      <c r="F469" s="42">
        <f>F470</f>
        <v>150000</v>
      </c>
      <c r="G469" s="42">
        <f>G470</f>
        <v>0</v>
      </c>
    </row>
    <row r="470" spans="1:7" ht="15.75">
      <c r="A470" s="40" t="s">
        <v>60</v>
      </c>
      <c r="B470" s="41" t="s">
        <v>93</v>
      </c>
      <c r="C470" s="41" t="s">
        <v>293</v>
      </c>
      <c r="D470" s="41" t="s">
        <v>289</v>
      </c>
      <c r="E470" s="41"/>
      <c r="F470" s="42">
        <f>F471</f>
        <v>150000</v>
      </c>
      <c r="G470" s="42">
        <f>G471</f>
        <v>0</v>
      </c>
    </row>
    <row r="471" spans="1:7" ht="15.75">
      <c r="A471" s="40" t="s">
        <v>61</v>
      </c>
      <c r="B471" s="41" t="s">
        <v>93</v>
      </c>
      <c r="C471" s="41" t="s">
        <v>293</v>
      </c>
      <c r="D471" s="41" t="s">
        <v>289</v>
      </c>
      <c r="E471" s="41" t="s">
        <v>62</v>
      </c>
      <c r="F471" s="42">
        <f>60000+40000+50000</f>
        <v>150000</v>
      </c>
      <c r="G471" s="42">
        <v>0</v>
      </c>
    </row>
    <row r="472" spans="1:7" ht="31.5">
      <c r="A472" s="43" t="s">
        <v>281</v>
      </c>
      <c r="B472" s="41" t="s">
        <v>93</v>
      </c>
      <c r="C472" s="41" t="s">
        <v>282</v>
      </c>
      <c r="D472" s="41"/>
      <c r="E472" s="41"/>
      <c r="F472" s="42">
        <f>F473</f>
        <v>607600</v>
      </c>
      <c r="G472" s="42">
        <f>G473</f>
        <v>0</v>
      </c>
    </row>
    <row r="473" spans="1:7" ht="15.75">
      <c r="A473" s="40" t="s">
        <v>60</v>
      </c>
      <c r="B473" s="41" t="s">
        <v>93</v>
      </c>
      <c r="C473" s="41" t="s">
        <v>282</v>
      </c>
      <c r="D473" s="41" t="s">
        <v>289</v>
      </c>
      <c r="E473" s="41"/>
      <c r="F473" s="42">
        <f>F474</f>
        <v>607600</v>
      </c>
      <c r="G473" s="42">
        <f>G474</f>
        <v>0</v>
      </c>
    </row>
    <row r="474" spans="1:7" ht="15.75">
      <c r="A474" s="40" t="s">
        <v>61</v>
      </c>
      <c r="B474" s="41" t="s">
        <v>93</v>
      </c>
      <c r="C474" s="41" t="s">
        <v>282</v>
      </c>
      <c r="D474" s="41" t="s">
        <v>289</v>
      </c>
      <c r="E474" s="41" t="s">
        <v>62</v>
      </c>
      <c r="F474" s="42">
        <f>240000+457600-40000-50000</f>
        <v>607600</v>
      </c>
      <c r="G474" s="42">
        <v>0</v>
      </c>
    </row>
    <row r="475" spans="1:7" ht="63">
      <c r="A475" s="50" t="s">
        <v>337</v>
      </c>
      <c r="B475" s="41" t="s">
        <v>336</v>
      </c>
      <c r="C475" s="41"/>
      <c r="D475" s="41"/>
      <c r="E475" s="41"/>
      <c r="F475" s="42">
        <f aca="true" t="shared" si="22" ref="F475:G477">F476</f>
        <v>32300</v>
      </c>
      <c r="G475" s="42">
        <f t="shared" si="22"/>
        <v>32300</v>
      </c>
    </row>
    <row r="476" spans="1:7" ht="31.5">
      <c r="A476" s="43" t="s">
        <v>281</v>
      </c>
      <c r="B476" s="41" t="s">
        <v>336</v>
      </c>
      <c r="C476" s="41" t="s">
        <v>282</v>
      </c>
      <c r="D476" s="41"/>
      <c r="E476" s="41"/>
      <c r="F476" s="42">
        <f t="shared" si="22"/>
        <v>32300</v>
      </c>
      <c r="G476" s="42">
        <f t="shared" si="22"/>
        <v>32300</v>
      </c>
    </row>
    <row r="477" spans="1:7" ht="15.75">
      <c r="A477" s="40" t="s">
        <v>60</v>
      </c>
      <c r="B477" s="41" t="s">
        <v>336</v>
      </c>
      <c r="C477" s="41" t="s">
        <v>282</v>
      </c>
      <c r="D477" s="41" t="s">
        <v>289</v>
      </c>
      <c r="E477" s="41"/>
      <c r="F477" s="42">
        <f t="shared" si="22"/>
        <v>32300</v>
      </c>
      <c r="G477" s="42">
        <f t="shared" si="22"/>
        <v>32300</v>
      </c>
    </row>
    <row r="478" spans="1:7" ht="15.75">
      <c r="A478" s="40" t="s">
        <v>61</v>
      </c>
      <c r="B478" s="41" t="s">
        <v>336</v>
      </c>
      <c r="C478" s="41" t="s">
        <v>282</v>
      </c>
      <c r="D478" s="41" t="s">
        <v>289</v>
      </c>
      <c r="E478" s="41" t="s">
        <v>62</v>
      </c>
      <c r="F478" s="42">
        <v>32300</v>
      </c>
      <c r="G478" s="42">
        <v>32300</v>
      </c>
    </row>
    <row r="479" spans="1:7" s="18" customFormat="1" ht="47.25">
      <c r="A479" s="39" t="s">
        <v>328</v>
      </c>
      <c r="B479" s="37" t="s">
        <v>96</v>
      </c>
      <c r="C479" s="37"/>
      <c r="D479" s="37"/>
      <c r="E479" s="37"/>
      <c r="F479" s="38">
        <f>F481+F484</f>
        <v>6520634.1</v>
      </c>
      <c r="G479" s="38">
        <f>G481+G484</f>
        <v>0</v>
      </c>
    </row>
    <row r="480" spans="1:7" ht="31.5">
      <c r="A480" s="40" t="s">
        <v>138</v>
      </c>
      <c r="B480" s="41" t="s">
        <v>98</v>
      </c>
      <c r="C480" s="41"/>
      <c r="D480" s="41"/>
      <c r="E480" s="41"/>
      <c r="F480" s="42">
        <f aca="true" t="shared" si="23" ref="F480:G482">F481</f>
        <v>6459023.1</v>
      </c>
      <c r="G480" s="42">
        <f t="shared" si="23"/>
        <v>0</v>
      </c>
    </row>
    <row r="481" spans="1:7" ht="78.75">
      <c r="A481" s="40" t="s">
        <v>292</v>
      </c>
      <c r="B481" s="41" t="s">
        <v>98</v>
      </c>
      <c r="C481" s="41" t="s">
        <v>293</v>
      </c>
      <c r="D481" s="41"/>
      <c r="E481" s="41"/>
      <c r="F481" s="42">
        <f t="shared" si="23"/>
        <v>6459023.1</v>
      </c>
      <c r="G481" s="42">
        <f t="shared" si="23"/>
        <v>0</v>
      </c>
    </row>
    <row r="482" spans="1:7" ht="15.75">
      <c r="A482" s="40" t="s">
        <v>60</v>
      </c>
      <c r="B482" s="41" t="s">
        <v>98</v>
      </c>
      <c r="C482" s="41" t="s">
        <v>293</v>
      </c>
      <c r="D482" s="41" t="s">
        <v>289</v>
      </c>
      <c r="E482" s="41"/>
      <c r="F482" s="42">
        <f t="shared" si="23"/>
        <v>6459023.1</v>
      </c>
      <c r="G482" s="42">
        <f t="shared" si="23"/>
        <v>0</v>
      </c>
    </row>
    <row r="483" spans="1:7" ht="63">
      <c r="A483" s="40" t="s">
        <v>136</v>
      </c>
      <c r="B483" s="41" t="s">
        <v>98</v>
      </c>
      <c r="C483" s="41" t="s">
        <v>293</v>
      </c>
      <c r="D483" s="41" t="s">
        <v>289</v>
      </c>
      <c r="E483" s="41" t="s">
        <v>290</v>
      </c>
      <c r="F483" s="42">
        <f>6209023.1+250000</f>
        <v>6459023.1</v>
      </c>
      <c r="G483" s="42">
        <v>0</v>
      </c>
    </row>
    <row r="484" spans="1:7" ht="31.5">
      <c r="A484" s="40" t="s">
        <v>100</v>
      </c>
      <c r="B484" s="41" t="s">
        <v>99</v>
      </c>
      <c r="C484" s="41"/>
      <c r="D484" s="41"/>
      <c r="E484" s="41"/>
      <c r="F484" s="42">
        <f>F488+F485</f>
        <v>61611</v>
      </c>
      <c r="G484" s="42">
        <f>G488+G485</f>
        <v>0</v>
      </c>
    </row>
    <row r="485" spans="1:7" ht="78.75">
      <c r="A485" s="40" t="s">
        <v>292</v>
      </c>
      <c r="B485" s="41" t="s">
        <v>99</v>
      </c>
      <c r="C485" s="41" t="s">
        <v>293</v>
      </c>
      <c r="D485" s="41"/>
      <c r="E485" s="41"/>
      <c r="F485" s="42">
        <f>+F486</f>
        <v>440</v>
      </c>
      <c r="G485" s="42">
        <f>+G486</f>
        <v>0</v>
      </c>
    </row>
    <row r="486" spans="1:7" ht="15.75">
      <c r="A486" s="40" t="s">
        <v>60</v>
      </c>
      <c r="B486" s="41" t="s">
        <v>99</v>
      </c>
      <c r="C486" s="41" t="s">
        <v>293</v>
      </c>
      <c r="D486" s="41" t="s">
        <v>289</v>
      </c>
      <c r="E486" s="41"/>
      <c r="F486" s="42">
        <f>F487</f>
        <v>440</v>
      </c>
      <c r="G486" s="42">
        <f>G487</f>
        <v>0</v>
      </c>
    </row>
    <row r="487" spans="1:7" ht="63">
      <c r="A487" s="40" t="s">
        <v>136</v>
      </c>
      <c r="B487" s="41" t="s">
        <v>99</v>
      </c>
      <c r="C487" s="41" t="s">
        <v>293</v>
      </c>
      <c r="D487" s="41" t="s">
        <v>289</v>
      </c>
      <c r="E487" s="41" t="s">
        <v>290</v>
      </c>
      <c r="F487" s="42">
        <f>440</f>
        <v>440</v>
      </c>
      <c r="G487" s="42">
        <v>0</v>
      </c>
    </row>
    <row r="488" spans="1:7" ht="31.5">
      <c r="A488" s="43" t="s">
        <v>281</v>
      </c>
      <c r="B488" s="41" t="s">
        <v>99</v>
      </c>
      <c r="C488" s="41" t="s">
        <v>282</v>
      </c>
      <c r="D488" s="41"/>
      <c r="E488" s="41"/>
      <c r="F488" s="42">
        <f>+F489</f>
        <v>61171</v>
      </c>
      <c r="G488" s="42">
        <f>+G489</f>
        <v>0</v>
      </c>
    </row>
    <row r="489" spans="1:7" ht="15.75">
      <c r="A489" s="40" t="s">
        <v>60</v>
      </c>
      <c r="B489" s="41" t="s">
        <v>99</v>
      </c>
      <c r="C489" s="41" t="s">
        <v>282</v>
      </c>
      <c r="D489" s="41" t="s">
        <v>289</v>
      </c>
      <c r="E489" s="41"/>
      <c r="F489" s="42">
        <f>F490</f>
        <v>61171</v>
      </c>
      <c r="G489" s="42">
        <f>G490</f>
        <v>0</v>
      </c>
    </row>
    <row r="490" spans="1:7" ht="63">
      <c r="A490" s="40" t="s">
        <v>136</v>
      </c>
      <c r="B490" s="41" t="s">
        <v>99</v>
      </c>
      <c r="C490" s="41" t="s">
        <v>282</v>
      </c>
      <c r="D490" s="41" t="s">
        <v>289</v>
      </c>
      <c r="E490" s="41" t="s">
        <v>290</v>
      </c>
      <c r="F490" s="42">
        <f>61611-440</f>
        <v>61171</v>
      </c>
      <c r="G490" s="42">
        <v>0</v>
      </c>
    </row>
    <row r="491" spans="1:7" s="18" customFormat="1" ht="31.5">
      <c r="A491" s="39" t="s">
        <v>103</v>
      </c>
      <c r="B491" s="37" t="s">
        <v>101</v>
      </c>
      <c r="C491" s="37"/>
      <c r="D491" s="37"/>
      <c r="E491" s="37"/>
      <c r="F491" s="38">
        <f>F492+F500+F508</f>
        <v>28964778.4</v>
      </c>
      <c r="G491" s="38">
        <f>G492+G500+G508</f>
        <v>2127300</v>
      </c>
    </row>
    <row r="492" spans="1:7" s="18" customFormat="1" ht="47.25">
      <c r="A492" s="39" t="s">
        <v>104</v>
      </c>
      <c r="B492" s="37" t="s">
        <v>102</v>
      </c>
      <c r="C492" s="37"/>
      <c r="D492" s="37"/>
      <c r="E492" s="37"/>
      <c r="F492" s="38">
        <f aca="true" t="shared" si="24" ref="F492:G495">F493</f>
        <v>2145000</v>
      </c>
      <c r="G492" s="38">
        <f t="shared" si="24"/>
        <v>0</v>
      </c>
    </row>
    <row r="493" spans="1:7" ht="31.5">
      <c r="A493" s="40" t="s">
        <v>175</v>
      </c>
      <c r="B493" s="41" t="s">
        <v>105</v>
      </c>
      <c r="C493" s="41"/>
      <c r="D493" s="41"/>
      <c r="E493" s="41"/>
      <c r="F493" s="42">
        <f>F494+F497</f>
        <v>2145000</v>
      </c>
      <c r="G493" s="42">
        <f>G494+G497</f>
        <v>0</v>
      </c>
    </row>
    <row r="494" spans="1:7" ht="31.5">
      <c r="A494" s="43" t="s">
        <v>281</v>
      </c>
      <c r="B494" s="41" t="s">
        <v>105</v>
      </c>
      <c r="C494" s="41" t="s">
        <v>282</v>
      </c>
      <c r="D494" s="41"/>
      <c r="E494" s="41"/>
      <c r="F494" s="42">
        <f t="shared" si="24"/>
        <v>1745000</v>
      </c>
      <c r="G494" s="42">
        <f t="shared" si="24"/>
        <v>0</v>
      </c>
    </row>
    <row r="495" spans="1:7" ht="15.75">
      <c r="A495" s="40" t="s">
        <v>66</v>
      </c>
      <c r="B495" s="41" t="s">
        <v>105</v>
      </c>
      <c r="C495" s="41" t="s">
        <v>282</v>
      </c>
      <c r="D495" s="41" t="s">
        <v>290</v>
      </c>
      <c r="E495" s="41"/>
      <c r="F495" s="42">
        <f t="shared" si="24"/>
        <v>1745000</v>
      </c>
      <c r="G495" s="42">
        <f t="shared" si="24"/>
        <v>0</v>
      </c>
    </row>
    <row r="496" spans="1:7" ht="15.75">
      <c r="A496" s="40" t="s">
        <v>121</v>
      </c>
      <c r="B496" s="41" t="s">
        <v>105</v>
      </c>
      <c r="C496" s="41" t="s">
        <v>282</v>
      </c>
      <c r="D496" s="41" t="s">
        <v>290</v>
      </c>
      <c r="E496" s="41" t="s">
        <v>122</v>
      </c>
      <c r="F496" s="42">
        <f>510000+150000+400000+285000+400000</f>
        <v>1745000</v>
      </c>
      <c r="G496" s="42">
        <v>0</v>
      </c>
    </row>
    <row r="497" spans="1:7" ht="31.5">
      <c r="A497" s="40" t="s">
        <v>272</v>
      </c>
      <c r="B497" s="41" t="s">
        <v>341</v>
      </c>
      <c r="C497" s="41" t="s">
        <v>273</v>
      </c>
      <c r="D497" s="41"/>
      <c r="E497" s="41"/>
      <c r="F497" s="42">
        <f>F498</f>
        <v>400000</v>
      </c>
      <c r="G497" s="42">
        <f>G498</f>
        <v>0</v>
      </c>
    </row>
    <row r="498" spans="1:7" ht="15.75">
      <c r="A498" s="40" t="s">
        <v>66</v>
      </c>
      <c r="B498" s="41" t="s">
        <v>341</v>
      </c>
      <c r="C498" s="41" t="s">
        <v>273</v>
      </c>
      <c r="D498" s="41" t="s">
        <v>290</v>
      </c>
      <c r="E498" s="41"/>
      <c r="F498" s="42">
        <f>F499</f>
        <v>400000</v>
      </c>
      <c r="G498" s="42">
        <f>G499</f>
        <v>0</v>
      </c>
    </row>
    <row r="499" spans="1:7" ht="15.75">
      <c r="A499" s="40" t="s">
        <v>121</v>
      </c>
      <c r="B499" s="41" t="s">
        <v>341</v>
      </c>
      <c r="C499" s="41" t="s">
        <v>273</v>
      </c>
      <c r="D499" s="41" t="s">
        <v>290</v>
      </c>
      <c r="E499" s="41" t="s">
        <v>122</v>
      </c>
      <c r="F499" s="42">
        <v>400000</v>
      </c>
      <c r="G499" s="42">
        <v>0</v>
      </c>
    </row>
    <row r="500" spans="1:7" s="18" customFormat="1" ht="31.5">
      <c r="A500" s="39" t="s">
        <v>107</v>
      </c>
      <c r="B500" s="37" t="s">
        <v>106</v>
      </c>
      <c r="C500" s="37"/>
      <c r="D500" s="37"/>
      <c r="E500" s="37"/>
      <c r="F500" s="38">
        <f>F501</f>
        <v>1604400</v>
      </c>
      <c r="G500" s="38">
        <f>G501</f>
        <v>0</v>
      </c>
    </row>
    <row r="501" spans="1:7" ht="31.5">
      <c r="A501" s="40" t="s">
        <v>175</v>
      </c>
      <c r="B501" s="41" t="s">
        <v>108</v>
      </c>
      <c r="C501" s="41"/>
      <c r="D501" s="41"/>
      <c r="E501" s="41"/>
      <c r="F501" s="42">
        <f>F502+F505</f>
        <v>1604400</v>
      </c>
      <c r="G501" s="42">
        <f>G509</f>
        <v>0</v>
      </c>
    </row>
    <row r="502" spans="1:7" ht="78.75">
      <c r="A502" s="40" t="s">
        <v>292</v>
      </c>
      <c r="B502" s="41" t="s">
        <v>108</v>
      </c>
      <c r="C502" s="41" t="s">
        <v>293</v>
      </c>
      <c r="D502" s="41"/>
      <c r="E502" s="41"/>
      <c r="F502" s="42">
        <f>F503</f>
        <v>639000</v>
      </c>
      <c r="G502" s="42">
        <f>G503</f>
        <v>0</v>
      </c>
    </row>
    <row r="503" spans="1:7" ht="15.75">
      <c r="A503" s="40" t="s">
        <v>60</v>
      </c>
      <c r="B503" s="41" t="s">
        <v>108</v>
      </c>
      <c r="C503" s="41" t="s">
        <v>293</v>
      </c>
      <c r="D503" s="41" t="s">
        <v>289</v>
      </c>
      <c r="E503" s="41"/>
      <c r="F503" s="42">
        <f>F504</f>
        <v>639000</v>
      </c>
      <c r="G503" s="42">
        <f>G504</f>
        <v>0</v>
      </c>
    </row>
    <row r="504" spans="1:7" ht="15.75">
      <c r="A504" s="40" t="s">
        <v>61</v>
      </c>
      <c r="B504" s="41" t="s">
        <v>108</v>
      </c>
      <c r="C504" s="41" t="s">
        <v>293</v>
      </c>
      <c r="D504" s="41" t="s">
        <v>289</v>
      </c>
      <c r="E504" s="41" t="s">
        <v>62</v>
      </c>
      <c r="F504" s="42">
        <v>639000</v>
      </c>
      <c r="G504" s="42">
        <v>0</v>
      </c>
    </row>
    <row r="505" spans="1:7" ht="31.5">
      <c r="A505" s="43" t="s">
        <v>281</v>
      </c>
      <c r="B505" s="41" t="s">
        <v>108</v>
      </c>
      <c r="C505" s="41" t="s">
        <v>282</v>
      </c>
      <c r="D505" s="41"/>
      <c r="E505" s="41"/>
      <c r="F505" s="42">
        <f>F506</f>
        <v>965400</v>
      </c>
      <c r="G505" s="42">
        <f>G506</f>
        <v>0</v>
      </c>
    </row>
    <row r="506" spans="1:7" ht="15.75">
      <c r="A506" s="40" t="s">
        <v>60</v>
      </c>
      <c r="B506" s="41" t="s">
        <v>108</v>
      </c>
      <c r="C506" s="41" t="s">
        <v>282</v>
      </c>
      <c r="D506" s="41" t="s">
        <v>289</v>
      </c>
      <c r="E506" s="41"/>
      <c r="F506" s="42">
        <f>F507</f>
        <v>965400</v>
      </c>
      <c r="G506" s="42">
        <f>G507</f>
        <v>0</v>
      </c>
    </row>
    <row r="507" spans="1:8" ht="15.75">
      <c r="A507" s="40" t="s">
        <v>61</v>
      </c>
      <c r="B507" s="41" t="s">
        <v>108</v>
      </c>
      <c r="C507" s="41" t="s">
        <v>282</v>
      </c>
      <c r="D507" s="41" t="s">
        <v>289</v>
      </c>
      <c r="E507" s="41" t="s">
        <v>62</v>
      </c>
      <c r="F507" s="42">
        <v>965400</v>
      </c>
      <c r="G507" s="42">
        <v>0</v>
      </c>
      <c r="H507">
        <v>12300</v>
      </c>
    </row>
    <row r="508" spans="1:7" s="18" customFormat="1" ht="31.5">
      <c r="A508" s="39" t="s">
        <v>329</v>
      </c>
      <c r="B508" s="37" t="s">
        <v>109</v>
      </c>
      <c r="C508" s="37"/>
      <c r="D508" s="37"/>
      <c r="E508" s="37"/>
      <c r="F508" s="38">
        <f>F509+F513+F517+F521+F529+F536+F540+F544+F548+F525</f>
        <v>25215378.4</v>
      </c>
      <c r="G508" s="38">
        <f>G509+G513+G517+G521+G529+G536+G540+G544+G548</f>
        <v>2127300</v>
      </c>
    </row>
    <row r="509" spans="1:7" ht="31.5">
      <c r="A509" s="40" t="s">
        <v>111</v>
      </c>
      <c r="B509" s="41" t="s">
        <v>110</v>
      </c>
      <c r="C509" s="41"/>
      <c r="D509" s="41"/>
      <c r="E509" s="41"/>
      <c r="F509" s="42">
        <f>F510</f>
        <v>1631400</v>
      </c>
      <c r="G509" s="42">
        <f>G510</f>
        <v>0</v>
      </c>
    </row>
    <row r="510" spans="1:7" ht="78.75">
      <c r="A510" s="40" t="s">
        <v>292</v>
      </c>
      <c r="B510" s="41" t="s">
        <v>110</v>
      </c>
      <c r="C510" s="41" t="s">
        <v>293</v>
      </c>
      <c r="D510" s="41"/>
      <c r="E510" s="41"/>
      <c r="F510" s="42">
        <f>F511</f>
        <v>1631400</v>
      </c>
      <c r="G510" s="42">
        <v>0</v>
      </c>
    </row>
    <row r="511" spans="1:7" ht="15.75">
      <c r="A511" s="40" t="s">
        <v>60</v>
      </c>
      <c r="B511" s="41" t="s">
        <v>110</v>
      </c>
      <c r="C511" s="41" t="s">
        <v>293</v>
      </c>
      <c r="D511" s="41" t="s">
        <v>289</v>
      </c>
      <c r="E511" s="41"/>
      <c r="F511" s="42">
        <f>F512</f>
        <v>1631400</v>
      </c>
      <c r="G511" s="42">
        <f>G512</f>
        <v>0</v>
      </c>
    </row>
    <row r="512" spans="1:7" ht="15.75">
      <c r="A512" s="40" t="s">
        <v>61</v>
      </c>
      <c r="B512" s="41" t="s">
        <v>110</v>
      </c>
      <c r="C512" s="41" t="s">
        <v>293</v>
      </c>
      <c r="D512" s="41" t="s">
        <v>289</v>
      </c>
      <c r="E512" s="41" t="s">
        <v>290</v>
      </c>
      <c r="F512" s="42">
        <f>1631400</f>
        <v>1631400</v>
      </c>
      <c r="G512" s="42">
        <v>0</v>
      </c>
    </row>
    <row r="513" spans="1:7" ht="31.5">
      <c r="A513" s="40" t="s">
        <v>138</v>
      </c>
      <c r="B513" s="41" t="s">
        <v>113</v>
      </c>
      <c r="C513" s="41"/>
      <c r="D513" s="41"/>
      <c r="E513" s="41"/>
      <c r="F513" s="42">
        <f>F514</f>
        <v>18707317.91</v>
      </c>
      <c r="G513" s="42">
        <v>0</v>
      </c>
    </row>
    <row r="514" spans="1:7" ht="78.75">
      <c r="A514" s="40" t="s">
        <v>292</v>
      </c>
      <c r="B514" s="41" t="s">
        <v>113</v>
      </c>
      <c r="C514" s="41" t="s">
        <v>293</v>
      </c>
      <c r="D514" s="41"/>
      <c r="E514" s="41"/>
      <c r="F514" s="42">
        <f>F515</f>
        <v>18707317.91</v>
      </c>
      <c r="G514" s="42">
        <f>G515</f>
        <v>0</v>
      </c>
    </row>
    <row r="515" spans="1:7" ht="15.75">
      <c r="A515" s="40" t="s">
        <v>60</v>
      </c>
      <c r="B515" s="41" t="s">
        <v>113</v>
      </c>
      <c r="C515" s="41" t="s">
        <v>293</v>
      </c>
      <c r="D515" s="41" t="s">
        <v>289</v>
      </c>
      <c r="E515" s="41"/>
      <c r="F515" s="42">
        <f>F516</f>
        <v>18707317.91</v>
      </c>
      <c r="G515" s="42">
        <f>G516</f>
        <v>0</v>
      </c>
    </row>
    <row r="516" spans="1:7" ht="63">
      <c r="A516" s="40" t="s">
        <v>136</v>
      </c>
      <c r="B516" s="41" t="s">
        <v>113</v>
      </c>
      <c r="C516" s="41" t="s">
        <v>293</v>
      </c>
      <c r="D516" s="41" t="s">
        <v>289</v>
      </c>
      <c r="E516" s="41" t="s">
        <v>290</v>
      </c>
      <c r="F516" s="42">
        <f>18362317.91+345000</f>
        <v>18707317.91</v>
      </c>
      <c r="G516" s="42">
        <v>0</v>
      </c>
    </row>
    <row r="517" spans="1:7" ht="31.5">
      <c r="A517" s="40" t="s">
        <v>100</v>
      </c>
      <c r="B517" s="41" t="s">
        <v>114</v>
      </c>
      <c r="C517" s="41"/>
      <c r="D517" s="41"/>
      <c r="E517" s="41"/>
      <c r="F517" s="42">
        <f>F518</f>
        <v>79000.49</v>
      </c>
      <c r="G517" s="42">
        <v>0</v>
      </c>
    </row>
    <row r="518" spans="1:7" ht="31.5">
      <c r="A518" s="43" t="s">
        <v>281</v>
      </c>
      <c r="B518" s="41" t="s">
        <v>114</v>
      </c>
      <c r="C518" s="41" t="s">
        <v>282</v>
      </c>
      <c r="D518" s="41"/>
      <c r="E518" s="41"/>
      <c r="F518" s="42">
        <f>F519</f>
        <v>79000.49</v>
      </c>
      <c r="G518" s="42">
        <f>G519</f>
        <v>0</v>
      </c>
    </row>
    <row r="519" spans="1:7" ht="15.75">
      <c r="A519" s="40" t="s">
        <v>60</v>
      </c>
      <c r="B519" s="41" t="s">
        <v>114</v>
      </c>
      <c r="C519" s="41" t="s">
        <v>282</v>
      </c>
      <c r="D519" s="41" t="s">
        <v>289</v>
      </c>
      <c r="E519" s="41"/>
      <c r="F519" s="42">
        <f>F520</f>
        <v>79000.49</v>
      </c>
      <c r="G519" s="42">
        <f>G520</f>
        <v>0</v>
      </c>
    </row>
    <row r="520" spans="1:7" ht="63">
      <c r="A520" s="40" t="s">
        <v>136</v>
      </c>
      <c r="B520" s="41" t="s">
        <v>114</v>
      </c>
      <c r="C520" s="41" t="s">
        <v>282</v>
      </c>
      <c r="D520" s="41" t="s">
        <v>289</v>
      </c>
      <c r="E520" s="41" t="s">
        <v>290</v>
      </c>
      <c r="F520" s="42">
        <v>79000.49</v>
      </c>
      <c r="G520" s="42">
        <v>0</v>
      </c>
    </row>
    <row r="521" spans="1:7" ht="47.25">
      <c r="A521" s="40" t="s">
        <v>200</v>
      </c>
      <c r="B521" s="41" t="s">
        <v>112</v>
      </c>
      <c r="C521" s="41"/>
      <c r="D521" s="41"/>
      <c r="E521" s="41"/>
      <c r="F521" s="42">
        <f>F522</f>
        <v>2304700</v>
      </c>
      <c r="G521" s="42">
        <v>0</v>
      </c>
    </row>
    <row r="522" spans="1:7" ht="31.5">
      <c r="A522" s="40" t="s">
        <v>272</v>
      </c>
      <c r="B522" s="41" t="s">
        <v>112</v>
      </c>
      <c r="C522" s="41" t="s">
        <v>273</v>
      </c>
      <c r="D522" s="41"/>
      <c r="E522" s="41"/>
      <c r="F522" s="42">
        <f>F523</f>
        <v>2304700</v>
      </c>
      <c r="G522" s="42">
        <f>G523</f>
        <v>0</v>
      </c>
    </row>
    <row r="523" spans="1:7" ht="15.75">
      <c r="A523" s="40" t="s">
        <v>68</v>
      </c>
      <c r="B523" s="41" t="s">
        <v>112</v>
      </c>
      <c r="C523" s="41" t="s">
        <v>273</v>
      </c>
      <c r="D523" s="41" t="s">
        <v>298</v>
      </c>
      <c r="E523" s="41"/>
      <c r="F523" s="42">
        <f>F524</f>
        <v>2304700</v>
      </c>
      <c r="G523" s="42">
        <f>G524</f>
        <v>0</v>
      </c>
    </row>
    <row r="524" spans="1:7" ht="31.5">
      <c r="A524" s="40" t="s">
        <v>69</v>
      </c>
      <c r="B524" s="41" t="s">
        <v>112</v>
      </c>
      <c r="C524" s="41" t="s">
        <v>273</v>
      </c>
      <c r="D524" s="41" t="s">
        <v>298</v>
      </c>
      <c r="E524" s="41" t="s">
        <v>298</v>
      </c>
      <c r="F524" s="42">
        <f>2304700</f>
        <v>2304700</v>
      </c>
      <c r="G524" s="42">
        <v>0</v>
      </c>
    </row>
    <row r="525" spans="1:7" ht="31.5">
      <c r="A525" s="40" t="s">
        <v>175</v>
      </c>
      <c r="B525" s="41" t="s">
        <v>314</v>
      </c>
      <c r="C525" s="41"/>
      <c r="D525" s="41"/>
      <c r="E525" s="41"/>
      <c r="F525" s="42">
        <f>F526</f>
        <v>365660</v>
      </c>
      <c r="G525" s="42">
        <f>G526</f>
        <v>0</v>
      </c>
    </row>
    <row r="526" spans="1:7" ht="31.5">
      <c r="A526" s="43" t="s">
        <v>281</v>
      </c>
      <c r="B526" s="41" t="s">
        <v>314</v>
      </c>
      <c r="C526" s="41" t="s">
        <v>282</v>
      </c>
      <c r="D526" s="41"/>
      <c r="E526" s="41"/>
      <c r="F526" s="42">
        <f>F527</f>
        <v>365660</v>
      </c>
      <c r="G526" s="42">
        <v>0</v>
      </c>
    </row>
    <row r="527" spans="1:7" ht="15.75">
      <c r="A527" s="40" t="s">
        <v>60</v>
      </c>
      <c r="B527" s="41" t="s">
        <v>314</v>
      </c>
      <c r="C527" s="41" t="s">
        <v>282</v>
      </c>
      <c r="D527" s="41" t="s">
        <v>289</v>
      </c>
      <c r="E527" s="41"/>
      <c r="F527" s="42">
        <f>F528</f>
        <v>365660</v>
      </c>
      <c r="G527" s="42">
        <f>G528</f>
        <v>0</v>
      </c>
    </row>
    <row r="528" spans="1:7" ht="15.75">
      <c r="A528" s="40" t="s">
        <v>61</v>
      </c>
      <c r="B528" s="41" t="s">
        <v>314</v>
      </c>
      <c r="C528" s="41" t="s">
        <v>282</v>
      </c>
      <c r="D528" s="41" t="s">
        <v>289</v>
      </c>
      <c r="E528" s="41" t="s">
        <v>62</v>
      </c>
      <c r="F528" s="42">
        <f>437500-71840</f>
        <v>365660</v>
      </c>
      <c r="G528" s="42">
        <v>0</v>
      </c>
    </row>
    <row r="529" spans="1:7" ht="47.25">
      <c r="A529" s="40" t="s">
        <v>260</v>
      </c>
      <c r="B529" s="41" t="s">
        <v>115</v>
      </c>
      <c r="C529" s="41"/>
      <c r="D529" s="41"/>
      <c r="E529" s="41"/>
      <c r="F529" s="42">
        <f>F530+F533</f>
        <v>281900</v>
      </c>
      <c r="G529" s="42">
        <f>G530+G533</f>
        <v>281900</v>
      </c>
    </row>
    <row r="530" spans="1:7" ht="78.75">
      <c r="A530" s="40" t="s">
        <v>292</v>
      </c>
      <c r="B530" s="41" t="s">
        <v>115</v>
      </c>
      <c r="C530" s="41" t="s">
        <v>293</v>
      </c>
      <c r="D530" s="41"/>
      <c r="E530" s="41"/>
      <c r="F530" s="42">
        <f>F531</f>
        <v>272100</v>
      </c>
      <c r="G530" s="42">
        <f>G531</f>
        <v>272100</v>
      </c>
    </row>
    <row r="531" spans="1:7" ht="15.75">
      <c r="A531" s="40" t="s">
        <v>261</v>
      </c>
      <c r="B531" s="41" t="s">
        <v>115</v>
      </c>
      <c r="C531" s="41" t="s">
        <v>293</v>
      </c>
      <c r="D531" s="41" t="s">
        <v>278</v>
      </c>
      <c r="E531" s="41"/>
      <c r="F531" s="42">
        <f>F532</f>
        <v>272100</v>
      </c>
      <c r="G531" s="42">
        <f>G532</f>
        <v>272100</v>
      </c>
    </row>
    <row r="532" spans="1:7" ht="15.75">
      <c r="A532" s="40" t="s">
        <v>262</v>
      </c>
      <c r="B532" s="41" t="s">
        <v>115</v>
      </c>
      <c r="C532" s="41" t="s">
        <v>293</v>
      </c>
      <c r="D532" s="41" t="s">
        <v>278</v>
      </c>
      <c r="E532" s="41" t="s">
        <v>279</v>
      </c>
      <c r="F532" s="42">
        <f>209000+63100</f>
        <v>272100</v>
      </c>
      <c r="G532" s="42">
        <f>209000+63100</f>
        <v>272100</v>
      </c>
    </row>
    <row r="533" spans="1:7" ht="31.5">
      <c r="A533" s="43" t="s">
        <v>281</v>
      </c>
      <c r="B533" s="41" t="s">
        <v>115</v>
      </c>
      <c r="C533" s="41" t="s">
        <v>282</v>
      </c>
      <c r="D533" s="41"/>
      <c r="E533" s="41"/>
      <c r="F533" s="42">
        <f>F534</f>
        <v>9800</v>
      </c>
      <c r="G533" s="42">
        <f>G534</f>
        <v>9800</v>
      </c>
    </row>
    <row r="534" spans="1:7" ht="15.75">
      <c r="A534" s="40" t="s">
        <v>261</v>
      </c>
      <c r="B534" s="41" t="s">
        <v>115</v>
      </c>
      <c r="C534" s="41" t="s">
        <v>282</v>
      </c>
      <c r="D534" s="41" t="s">
        <v>278</v>
      </c>
      <c r="E534" s="41"/>
      <c r="F534" s="42">
        <f>F535</f>
        <v>9800</v>
      </c>
      <c r="G534" s="42">
        <f>G535</f>
        <v>9800</v>
      </c>
    </row>
    <row r="535" spans="1:7" ht="15.75">
      <c r="A535" s="40" t="s">
        <v>262</v>
      </c>
      <c r="B535" s="41" t="s">
        <v>115</v>
      </c>
      <c r="C535" s="41" t="s">
        <v>282</v>
      </c>
      <c r="D535" s="41" t="s">
        <v>278</v>
      </c>
      <c r="E535" s="41" t="s">
        <v>279</v>
      </c>
      <c r="F535" s="42">
        <v>9800</v>
      </c>
      <c r="G535" s="42">
        <v>9800</v>
      </c>
    </row>
    <row r="536" spans="1:7" ht="31.5">
      <c r="A536" s="40" t="s">
        <v>254</v>
      </c>
      <c r="B536" s="41" t="s">
        <v>335</v>
      </c>
      <c r="C536" s="41"/>
      <c r="D536" s="41"/>
      <c r="E536" s="41"/>
      <c r="F536" s="42">
        <f aca="true" t="shared" si="25" ref="F536:G538">F537</f>
        <v>815800</v>
      </c>
      <c r="G536" s="42">
        <f t="shared" si="25"/>
        <v>815800</v>
      </c>
    </row>
    <row r="537" spans="1:7" ht="78.75">
      <c r="A537" s="40" t="s">
        <v>292</v>
      </c>
      <c r="B537" s="41" t="s">
        <v>335</v>
      </c>
      <c r="C537" s="41" t="s">
        <v>293</v>
      </c>
      <c r="D537" s="41"/>
      <c r="E537" s="41"/>
      <c r="F537" s="42">
        <f t="shared" si="25"/>
        <v>815800</v>
      </c>
      <c r="G537" s="42">
        <f t="shared" si="25"/>
        <v>815800</v>
      </c>
    </row>
    <row r="538" spans="1:7" ht="31.5">
      <c r="A538" s="40" t="s">
        <v>67</v>
      </c>
      <c r="B538" s="41" t="s">
        <v>335</v>
      </c>
      <c r="C538" s="41" t="s">
        <v>293</v>
      </c>
      <c r="D538" s="41" t="s">
        <v>279</v>
      </c>
      <c r="E538" s="41"/>
      <c r="F538" s="42">
        <f t="shared" si="25"/>
        <v>815800</v>
      </c>
      <c r="G538" s="42">
        <f t="shared" si="25"/>
        <v>815800</v>
      </c>
    </row>
    <row r="539" spans="1:7" ht="15.75">
      <c r="A539" s="40" t="s">
        <v>255</v>
      </c>
      <c r="B539" s="41" t="s">
        <v>335</v>
      </c>
      <c r="C539" s="41" t="s">
        <v>293</v>
      </c>
      <c r="D539" s="41" t="s">
        <v>279</v>
      </c>
      <c r="E539" s="41" t="s">
        <v>290</v>
      </c>
      <c r="F539" s="42">
        <f>615100+185800+23600-8700</f>
        <v>815800</v>
      </c>
      <c r="G539" s="42">
        <f>615100+185800+23600-8700</f>
        <v>815800</v>
      </c>
    </row>
    <row r="540" spans="1:7" ht="126">
      <c r="A540" s="40" t="s">
        <v>256</v>
      </c>
      <c r="B540" s="41" t="s">
        <v>117</v>
      </c>
      <c r="C540" s="41"/>
      <c r="D540" s="41"/>
      <c r="E540" s="41"/>
      <c r="F540" s="42">
        <f aca="true" t="shared" si="26" ref="F540:G542">F541</f>
        <v>6000</v>
      </c>
      <c r="G540" s="42">
        <f t="shared" si="26"/>
        <v>6000</v>
      </c>
    </row>
    <row r="541" spans="1:7" ht="31.5">
      <c r="A541" s="43" t="s">
        <v>281</v>
      </c>
      <c r="B541" s="41" t="s">
        <v>117</v>
      </c>
      <c r="C541" s="41" t="s">
        <v>282</v>
      </c>
      <c r="D541" s="41"/>
      <c r="E541" s="41"/>
      <c r="F541" s="42">
        <f t="shared" si="26"/>
        <v>6000</v>
      </c>
      <c r="G541" s="42">
        <f t="shared" si="26"/>
        <v>6000</v>
      </c>
    </row>
    <row r="542" spans="1:7" ht="15.75">
      <c r="A542" s="40" t="s">
        <v>60</v>
      </c>
      <c r="B542" s="41" t="s">
        <v>117</v>
      </c>
      <c r="C542" s="41" t="s">
        <v>282</v>
      </c>
      <c r="D542" s="41" t="s">
        <v>289</v>
      </c>
      <c r="E542" s="41"/>
      <c r="F542" s="42">
        <f t="shared" si="26"/>
        <v>6000</v>
      </c>
      <c r="G542" s="42">
        <f t="shared" si="26"/>
        <v>6000</v>
      </c>
    </row>
    <row r="543" spans="1:7" ht="15.75">
      <c r="A543" s="40" t="s">
        <v>61</v>
      </c>
      <c r="B543" s="41" t="s">
        <v>117</v>
      </c>
      <c r="C543" s="41" t="s">
        <v>282</v>
      </c>
      <c r="D543" s="41" t="s">
        <v>289</v>
      </c>
      <c r="E543" s="41" t="s">
        <v>62</v>
      </c>
      <c r="F543" s="42">
        <v>6000</v>
      </c>
      <c r="G543" s="42">
        <v>6000</v>
      </c>
    </row>
    <row r="544" spans="1:7" ht="31.5">
      <c r="A544" s="40" t="s">
        <v>257</v>
      </c>
      <c r="B544" s="41" t="s">
        <v>118</v>
      </c>
      <c r="C544" s="41"/>
      <c r="D544" s="41"/>
      <c r="E544" s="41"/>
      <c r="F544" s="42">
        <f aca="true" t="shared" si="27" ref="F544:G546">F545</f>
        <v>170600</v>
      </c>
      <c r="G544" s="42">
        <f t="shared" si="27"/>
        <v>170600</v>
      </c>
    </row>
    <row r="545" spans="1:7" ht="78.75">
      <c r="A545" s="40" t="s">
        <v>292</v>
      </c>
      <c r="B545" s="41" t="s">
        <v>118</v>
      </c>
      <c r="C545" s="41" t="s">
        <v>293</v>
      </c>
      <c r="D545" s="41"/>
      <c r="E545" s="41"/>
      <c r="F545" s="42">
        <f t="shared" si="27"/>
        <v>170600</v>
      </c>
      <c r="G545" s="42">
        <f t="shared" si="27"/>
        <v>170600</v>
      </c>
    </row>
    <row r="546" spans="1:7" ht="15.75">
      <c r="A546" s="40" t="s">
        <v>60</v>
      </c>
      <c r="B546" s="41" t="s">
        <v>118</v>
      </c>
      <c r="C546" s="41" t="s">
        <v>293</v>
      </c>
      <c r="D546" s="41" t="s">
        <v>289</v>
      </c>
      <c r="E546" s="41"/>
      <c r="F546" s="42">
        <f t="shared" si="27"/>
        <v>170600</v>
      </c>
      <c r="G546" s="42">
        <f t="shared" si="27"/>
        <v>170600</v>
      </c>
    </row>
    <row r="547" spans="1:7" ht="15.75">
      <c r="A547" s="40" t="s">
        <v>61</v>
      </c>
      <c r="B547" s="41" t="s">
        <v>118</v>
      </c>
      <c r="C547" s="41" t="s">
        <v>293</v>
      </c>
      <c r="D547" s="41" t="s">
        <v>289</v>
      </c>
      <c r="E547" s="41" t="s">
        <v>62</v>
      </c>
      <c r="F547" s="42">
        <v>170600</v>
      </c>
      <c r="G547" s="42">
        <v>170600</v>
      </c>
    </row>
    <row r="548" spans="1:7" ht="47.25">
      <c r="A548" s="40" t="s">
        <v>126</v>
      </c>
      <c r="B548" s="41" t="s">
        <v>119</v>
      </c>
      <c r="C548" s="41"/>
      <c r="D548" s="41"/>
      <c r="E548" s="41"/>
      <c r="F548" s="42">
        <f>F549+F552</f>
        <v>853000</v>
      </c>
      <c r="G548" s="42">
        <f>G549+G552</f>
        <v>853000</v>
      </c>
    </row>
    <row r="549" spans="1:7" ht="78.75">
      <c r="A549" s="40" t="s">
        <v>292</v>
      </c>
      <c r="B549" s="41" t="s">
        <v>119</v>
      </c>
      <c r="C549" s="41" t="s">
        <v>293</v>
      </c>
      <c r="D549" s="41"/>
      <c r="E549" s="41"/>
      <c r="F549" s="42">
        <f>F550</f>
        <v>779400</v>
      </c>
      <c r="G549" s="42">
        <f>G550</f>
        <v>779400</v>
      </c>
    </row>
    <row r="550" spans="1:7" ht="15.75">
      <c r="A550" s="40" t="s">
        <v>285</v>
      </c>
      <c r="B550" s="41" t="s">
        <v>119</v>
      </c>
      <c r="C550" s="41" t="s">
        <v>293</v>
      </c>
      <c r="D550" s="41" t="s">
        <v>286</v>
      </c>
      <c r="E550" s="41"/>
      <c r="F550" s="42">
        <f>F551</f>
        <v>779400</v>
      </c>
      <c r="G550" s="42">
        <f>G551</f>
        <v>779400</v>
      </c>
    </row>
    <row r="551" spans="1:7" ht="15.75">
      <c r="A551" s="40" t="s">
        <v>1</v>
      </c>
      <c r="B551" s="41" t="s">
        <v>119</v>
      </c>
      <c r="C551" s="41" t="s">
        <v>293</v>
      </c>
      <c r="D551" s="41" t="s">
        <v>286</v>
      </c>
      <c r="E551" s="41" t="s">
        <v>290</v>
      </c>
      <c r="F551" s="42">
        <v>779400</v>
      </c>
      <c r="G551" s="42">
        <v>779400</v>
      </c>
    </row>
    <row r="552" spans="1:7" ht="31.5">
      <c r="A552" s="43" t="s">
        <v>281</v>
      </c>
      <c r="B552" s="41" t="s">
        <v>119</v>
      </c>
      <c r="C552" s="41" t="s">
        <v>282</v>
      </c>
      <c r="D552" s="41"/>
      <c r="E552" s="41"/>
      <c r="F552" s="42">
        <f>F553</f>
        <v>73600</v>
      </c>
      <c r="G552" s="42">
        <f>G553</f>
        <v>73600</v>
      </c>
    </row>
    <row r="553" spans="1:7" ht="15.75">
      <c r="A553" s="40" t="s">
        <v>285</v>
      </c>
      <c r="B553" s="41" t="s">
        <v>119</v>
      </c>
      <c r="C553" s="41" t="s">
        <v>282</v>
      </c>
      <c r="D553" s="41" t="s">
        <v>286</v>
      </c>
      <c r="E553" s="41"/>
      <c r="F553" s="42">
        <f>F554</f>
        <v>73600</v>
      </c>
      <c r="G553" s="42">
        <f>G554</f>
        <v>73600</v>
      </c>
    </row>
    <row r="554" spans="1:7" ht="15.75">
      <c r="A554" s="40" t="s">
        <v>1</v>
      </c>
      <c r="B554" s="41" t="s">
        <v>119</v>
      </c>
      <c r="C554" s="41" t="s">
        <v>282</v>
      </c>
      <c r="D554" s="41" t="s">
        <v>286</v>
      </c>
      <c r="E554" s="41" t="s">
        <v>290</v>
      </c>
      <c r="F554" s="42">
        <v>73600</v>
      </c>
      <c r="G554" s="42">
        <v>73600</v>
      </c>
    </row>
    <row r="555" spans="1:7" s="18" customFormat="1" ht="15.75">
      <c r="A555" s="39" t="s">
        <v>312</v>
      </c>
      <c r="B555" s="37" t="s">
        <v>323</v>
      </c>
      <c r="C555" s="37"/>
      <c r="D555" s="37"/>
      <c r="E555" s="37"/>
      <c r="F555" s="38">
        <f>F556</f>
        <v>5706029.140000001</v>
      </c>
      <c r="G555" s="38">
        <f>G556</f>
        <v>0</v>
      </c>
    </row>
    <row r="556" spans="1:7" s="18" customFormat="1" ht="31.5">
      <c r="A556" s="39" t="s">
        <v>313</v>
      </c>
      <c r="B556" s="37" t="s">
        <v>324</v>
      </c>
      <c r="C556" s="37"/>
      <c r="D556" s="37"/>
      <c r="E556" s="37"/>
      <c r="F556" s="38">
        <f>F557+F561+F565+F569</f>
        <v>5706029.140000001</v>
      </c>
      <c r="G556" s="38">
        <f>G557+G561+G565+G569</f>
        <v>0</v>
      </c>
    </row>
    <row r="557" spans="1:7" ht="31.5">
      <c r="A557" s="40" t="s">
        <v>300</v>
      </c>
      <c r="B557" s="41" t="s">
        <v>319</v>
      </c>
      <c r="C557" s="41"/>
      <c r="D557" s="41"/>
      <c r="E557" s="41"/>
      <c r="F557" s="42">
        <f aca="true" t="shared" si="28" ref="F557:G559">F558</f>
        <v>2021400</v>
      </c>
      <c r="G557" s="42">
        <f t="shared" si="28"/>
        <v>0</v>
      </c>
    </row>
    <row r="558" spans="1:7" ht="78.75">
      <c r="A558" s="40" t="s">
        <v>292</v>
      </c>
      <c r="B558" s="41" t="s">
        <v>319</v>
      </c>
      <c r="C558" s="41" t="s">
        <v>293</v>
      </c>
      <c r="D558" s="41"/>
      <c r="E558" s="41"/>
      <c r="F558" s="42">
        <f t="shared" si="28"/>
        <v>2021400</v>
      </c>
      <c r="G558" s="42">
        <f t="shared" si="28"/>
        <v>0</v>
      </c>
    </row>
    <row r="559" spans="1:7" ht="15.75">
      <c r="A559" s="40" t="s">
        <v>60</v>
      </c>
      <c r="B559" s="41" t="s">
        <v>319</v>
      </c>
      <c r="C559" s="41" t="s">
        <v>293</v>
      </c>
      <c r="D559" s="41" t="s">
        <v>289</v>
      </c>
      <c r="E559" s="41"/>
      <c r="F559" s="42">
        <f t="shared" si="28"/>
        <v>2021400</v>
      </c>
      <c r="G559" s="42">
        <f t="shared" si="28"/>
        <v>0</v>
      </c>
    </row>
    <row r="560" spans="1:7" ht="47.25">
      <c r="A560" s="40" t="s">
        <v>259</v>
      </c>
      <c r="B560" s="41" t="s">
        <v>319</v>
      </c>
      <c r="C560" s="41" t="s">
        <v>293</v>
      </c>
      <c r="D560" s="41" t="s">
        <v>289</v>
      </c>
      <c r="E560" s="41" t="s">
        <v>278</v>
      </c>
      <c r="F560" s="42">
        <f>2089697.46-168297.46+50000+50000</f>
        <v>2021400</v>
      </c>
      <c r="G560" s="42">
        <v>0</v>
      </c>
    </row>
    <row r="561" spans="1:7" ht="47.25">
      <c r="A561" s="40" t="s">
        <v>97</v>
      </c>
      <c r="B561" s="41" t="s">
        <v>320</v>
      </c>
      <c r="C561" s="41"/>
      <c r="D561" s="41"/>
      <c r="E561" s="41"/>
      <c r="F561" s="42">
        <f aca="true" t="shared" si="29" ref="F561:G563">F562</f>
        <v>1472200</v>
      </c>
      <c r="G561" s="42">
        <f t="shared" si="29"/>
        <v>0</v>
      </c>
    </row>
    <row r="562" spans="1:7" ht="78.75">
      <c r="A562" s="40" t="s">
        <v>292</v>
      </c>
      <c r="B562" s="41" t="s">
        <v>320</v>
      </c>
      <c r="C562" s="41" t="s">
        <v>293</v>
      </c>
      <c r="D562" s="41"/>
      <c r="E562" s="41"/>
      <c r="F562" s="42">
        <f t="shared" si="29"/>
        <v>1472200</v>
      </c>
      <c r="G562" s="42">
        <f t="shared" si="29"/>
        <v>0</v>
      </c>
    </row>
    <row r="563" spans="1:7" ht="15.75">
      <c r="A563" s="40" t="s">
        <v>60</v>
      </c>
      <c r="B563" s="41" t="s">
        <v>320</v>
      </c>
      <c r="C563" s="41" t="s">
        <v>293</v>
      </c>
      <c r="D563" s="41" t="s">
        <v>289</v>
      </c>
      <c r="E563" s="41"/>
      <c r="F563" s="42">
        <f t="shared" si="29"/>
        <v>1472200</v>
      </c>
      <c r="G563" s="42">
        <f t="shared" si="29"/>
        <v>0</v>
      </c>
    </row>
    <row r="564" spans="1:7" ht="63">
      <c r="A564" s="40" t="s">
        <v>258</v>
      </c>
      <c r="B564" s="41" t="s">
        <v>320</v>
      </c>
      <c r="C564" s="41" t="s">
        <v>293</v>
      </c>
      <c r="D564" s="41" t="s">
        <v>289</v>
      </c>
      <c r="E564" s="41" t="s">
        <v>279</v>
      </c>
      <c r="F564" s="42">
        <f>1542975.74-150775.74+30000+50000</f>
        <v>1472200</v>
      </c>
      <c r="G564" s="42">
        <v>0</v>
      </c>
    </row>
    <row r="565" spans="1:7" ht="31.5">
      <c r="A565" s="40" t="s">
        <v>138</v>
      </c>
      <c r="B565" s="41" t="s">
        <v>321</v>
      </c>
      <c r="C565" s="41"/>
      <c r="D565" s="41"/>
      <c r="E565" s="41"/>
      <c r="F565" s="42">
        <f aca="true" t="shared" si="30" ref="F565:G567">F566</f>
        <v>2157199.14</v>
      </c>
      <c r="G565" s="42">
        <f t="shared" si="30"/>
        <v>0</v>
      </c>
    </row>
    <row r="566" spans="1:7" ht="78.75">
      <c r="A566" s="40" t="s">
        <v>292</v>
      </c>
      <c r="B566" s="41" t="s">
        <v>321</v>
      </c>
      <c r="C566" s="41" t="s">
        <v>293</v>
      </c>
      <c r="D566" s="41"/>
      <c r="E566" s="41"/>
      <c r="F566" s="42">
        <f t="shared" si="30"/>
        <v>2157199.14</v>
      </c>
      <c r="G566" s="42">
        <f t="shared" si="30"/>
        <v>0</v>
      </c>
    </row>
    <row r="567" spans="1:7" ht="15.75">
      <c r="A567" s="40" t="s">
        <v>60</v>
      </c>
      <c r="B567" s="41" t="s">
        <v>321</v>
      </c>
      <c r="C567" s="41" t="s">
        <v>293</v>
      </c>
      <c r="D567" s="41" t="s">
        <v>289</v>
      </c>
      <c r="E567" s="41"/>
      <c r="F567" s="42">
        <f t="shared" si="30"/>
        <v>2157199.14</v>
      </c>
      <c r="G567" s="42">
        <f t="shared" si="30"/>
        <v>0</v>
      </c>
    </row>
    <row r="568" spans="1:9" ht="63">
      <c r="A568" s="40" t="s">
        <v>258</v>
      </c>
      <c r="B568" s="41" t="s">
        <v>321</v>
      </c>
      <c r="C568" s="41" t="s">
        <v>293</v>
      </c>
      <c r="D568" s="41" t="s">
        <v>289</v>
      </c>
      <c r="E568" s="41" t="s">
        <v>279</v>
      </c>
      <c r="F568" s="42">
        <f>2127199.14+30000</f>
        <v>2157199.14</v>
      </c>
      <c r="G568" s="42">
        <v>0</v>
      </c>
      <c r="I568">
        <v>39036408.78</v>
      </c>
    </row>
    <row r="569" spans="1:10" ht="31.5">
      <c r="A569" s="40" t="s">
        <v>100</v>
      </c>
      <c r="B569" s="41" t="s">
        <v>322</v>
      </c>
      <c r="C569" s="41"/>
      <c r="D569" s="41"/>
      <c r="E569" s="41"/>
      <c r="F569" s="42">
        <f>F573+F570</f>
        <v>55230</v>
      </c>
      <c r="G569" s="42">
        <f>G573+G570</f>
        <v>0</v>
      </c>
      <c r="H569" s="6">
        <f>H573</f>
        <v>0</v>
      </c>
      <c r="I569" s="6">
        <f>I573</f>
        <v>0</v>
      </c>
      <c r="J569" s="6">
        <f>J573</f>
        <v>0</v>
      </c>
    </row>
    <row r="570" spans="1:10" ht="78.75">
      <c r="A570" s="40" t="s">
        <v>292</v>
      </c>
      <c r="B570" s="41" t="s">
        <v>322</v>
      </c>
      <c r="C570" s="41" t="s">
        <v>293</v>
      </c>
      <c r="D570" s="41"/>
      <c r="E570" s="41"/>
      <c r="F570" s="42">
        <f>F571</f>
        <v>26580</v>
      </c>
      <c r="G570" s="42">
        <f>G571</f>
        <v>0</v>
      </c>
      <c r="H570" s="6"/>
      <c r="I570" s="6"/>
      <c r="J570" s="6"/>
    </row>
    <row r="571" spans="1:10" ht="15.75">
      <c r="A571" s="40" t="s">
        <v>60</v>
      </c>
      <c r="B571" s="41" t="s">
        <v>322</v>
      </c>
      <c r="C571" s="41" t="s">
        <v>293</v>
      </c>
      <c r="D571" s="41" t="s">
        <v>289</v>
      </c>
      <c r="E571" s="41"/>
      <c r="F571" s="42">
        <f>F572</f>
        <v>26580</v>
      </c>
      <c r="G571" s="42">
        <f>G572</f>
        <v>0</v>
      </c>
      <c r="H571" s="6"/>
      <c r="I571" s="6"/>
      <c r="J571" s="6"/>
    </row>
    <row r="572" spans="1:10" ht="63">
      <c r="A572" s="40" t="s">
        <v>258</v>
      </c>
      <c r="B572" s="41" t="s">
        <v>322</v>
      </c>
      <c r="C572" s="41" t="s">
        <v>293</v>
      </c>
      <c r="D572" s="41" t="s">
        <v>289</v>
      </c>
      <c r="E572" s="41" t="s">
        <v>279</v>
      </c>
      <c r="F572" s="42">
        <f>3650+22930</f>
        <v>26580</v>
      </c>
      <c r="G572" s="42">
        <v>0</v>
      </c>
      <c r="H572" s="6"/>
      <c r="I572" s="6"/>
      <c r="J572" s="6"/>
    </row>
    <row r="573" spans="1:7" ht="31.5">
      <c r="A573" s="43" t="s">
        <v>281</v>
      </c>
      <c r="B573" s="41" t="s">
        <v>322</v>
      </c>
      <c r="C573" s="41" t="s">
        <v>282</v>
      </c>
      <c r="D573" s="41"/>
      <c r="E573" s="41"/>
      <c r="F573" s="42">
        <f>F574</f>
        <v>28650</v>
      </c>
      <c r="G573" s="42">
        <f>G574</f>
        <v>0</v>
      </c>
    </row>
    <row r="574" spans="1:7" ht="15.75">
      <c r="A574" s="40" t="s">
        <v>60</v>
      </c>
      <c r="B574" s="41" t="s">
        <v>322</v>
      </c>
      <c r="C574" s="41" t="s">
        <v>282</v>
      </c>
      <c r="D574" s="41" t="s">
        <v>289</v>
      </c>
      <c r="E574" s="41"/>
      <c r="F574" s="42">
        <f>F575</f>
        <v>28650</v>
      </c>
      <c r="G574" s="42">
        <f>G575</f>
        <v>0</v>
      </c>
    </row>
    <row r="575" spans="1:9" ht="63">
      <c r="A575" s="40" t="s">
        <v>258</v>
      </c>
      <c r="B575" s="41" t="s">
        <v>322</v>
      </c>
      <c r="C575" s="41" t="s">
        <v>282</v>
      </c>
      <c r="D575" s="41" t="s">
        <v>289</v>
      </c>
      <c r="E575" s="41" t="s">
        <v>279</v>
      </c>
      <c r="F575" s="42">
        <f>55230-3650-22930</f>
        <v>28650</v>
      </c>
      <c r="G575" s="42">
        <v>0</v>
      </c>
      <c r="I575" s="27">
        <f>F575+F568+F564+F560+F520+F516+F512+F490+F483+F108+F104</f>
        <v>40044388.78</v>
      </c>
    </row>
    <row r="576" spans="1:7" ht="18.75">
      <c r="A576" s="47" t="s">
        <v>263</v>
      </c>
      <c r="B576" s="48" t="s">
        <v>264</v>
      </c>
      <c r="C576" s="48" t="s">
        <v>264</v>
      </c>
      <c r="D576" s="48" t="s">
        <v>264</v>
      </c>
      <c r="E576" s="48" t="s">
        <v>264</v>
      </c>
      <c r="F576" s="49">
        <f>F9+F128+F197+F240+F286+F346+F386+F399+F417+F430+F444+F466+F491+F555</f>
        <v>502186889.02</v>
      </c>
      <c r="G576" s="49">
        <f>G9+G128+G197+G240+G286+G346+G386+G399+G417+G430+G444+G466+G491+G555</f>
        <v>159402322.02</v>
      </c>
    </row>
    <row r="578" ht="1.5" customHeight="1">
      <c r="F578" s="27">
        <v>456934373</v>
      </c>
    </row>
    <row r="579" ht="12.75" hidden="1">
      <c r="F579" s="27">
        <f>F578-F576</f>
        <v>-45252516.01999998</v>
      </c>
    </row>
    <row r="580" ht="12.75">
      <c r="P580" s="32" t="s">
        <v>311</v>
      </c>
    </row>
    <row r="582" spans="1:7" ht="12.75">
      <c r="A582" s="8"/>
      <c r="B582" s="15"/>
      <c r="C582" s="12"/>
      <c r="D582" s="12"/>
      <c r="E582" s="15"/>
      <c r="F582" s="6"/>
      <c r="G582" s="6"/>
    </row>
    <row r="583" spans="1:7" ht="12.75">
      <c r="A583" s="8"/>
      <c r="B583" s="15"/>
      <c r="C583" s="15"/>
      <c r="D583" s="12"/>
      <c r="E583" s="15"/>
      <c r="F583" s="6"/>
      <c r="G583" s="6"/>
    </row>
    <row r="584" spans="1:7" ht="12.75">
      <c r="A584" s="8"/>
      <c r="B584" s="15"/>
      <c r="C584" s="15"/>
      <c r="D584" s="15"/>
      <c r="E584" s="15"/>
      <c r="F584" s="6"/>
      <c r="G584" s="6"/>
    </row>
    <row r="585" spans="1:7" ht="12.75">
      <c r="A585" s="8"/>
      <c r="B585" s="15"/>
      <c r="C585" s="15"/>
      <c r="D585" s="15"/>
      <c r="E585" s="15"/>
      <c r="F585" s="6"/>
      <c r="G585" s="6"/>
    </row>
    <row r="586" spans="1:7" ht="12.75">
      <c r="A586" s="8"/>
      <c r="B586" s="15"/>
      <c r="C586" s="12"/>
      <c r="D586" s="12"/>
      <c r="E586" s="15"/>
      <c r="F586" s="6"/>
      <c r="G586" s="6"/>
    </row>
    <row r="587" spans="1:7" ht="12.75">
      <c r="A587" s="8"/>
      <c r="B587" s="15"/>
      <c r="C587" s="15"/>
      <c r="D587" s="12"/>
      <c r="E587" s="15"/>
      <c r="F587" s="6"/>
      <c r="G587" s="6"/>
    </row>
    <row r="588" spans="1:7" ht="12.75">
      <c r="A588" s="8"/>
      <c r="B588" s="15"/>
      <c r="C588" s="15"/>
      <c r="D588" s="15"/>
      <c r="E588" s="15"/>
      <c r="F588" s="6"/>
      <c r="G588" s="6"/>
    </row>
    <row r="589" spans="1:7" ht="12.75">
      <c r="A589" s="8"/>
      <c r="B589" s="15"/>
      <c r="C589" s="15"/>
      <c r="D589" s="15"/>
      <c r="E589" s="15"/>
      <c r="F589" s="6"/>
      <c r="G589" s="6"/>
    </row>
    <row r="590" spans="1:7" ht="12.75">
      <c r="A590" s="8"/>
      <c r="B590" s="15"/>
      <c r="C590" s="12"/>
      <c r="D590" s="12"/>
      <c r="E590" s="15"/>
      <c r="F590" s="6"/>
      <c r="G590" s="6"/>
    </row>
    <row r="591" spans="1:7" ht="12.75">
      <c r="A591" s="8"/>
      <c r="B591" s="15"/>
      <c r="C591" s="15"/>
      <c r="D591" s="12"/>
      <c r="E591" s="15"/>
      <c r="F591" s="6"/>
      <c r="G591" s="6"/>
    </row>
    <row r="592" spans="1:7" ht="12.75">
      <c r="A592" s="8"/>
      <c r="B592" s="15"/>
      <c r="C592" s="15"/>
      <c r="D592" s="15"/>
      <c r="E592" s="15"/>
      <c r="F592" s="6"/>
      <c r="G592" s="6"/>
    </row>
    <row r="593" spans="1:7" ht="12.75">
      <c r="A593" s="8"/>
      <c r="B593" s="15"/>
      <c r="C593" s="15"/>
      <c r="D593" s="15"/>
      <c r="E593" s="15"/>
      <c r="F593" s="6"/>
      <c r="G593" s="6"/>
    </row>
    <row r="594" spans="1:7" ht="12.75">
      <c r="A594" s="8"/>
      <c r="B594" s="15"/>
      <c r="C594" s="12"/>
      <c r="D594" s="12"/>
      <c r="E594" s="15"/>
      <c r="F594" s="6"/>
      <c r="G594" s="6"/>
    </row>
    <row r="595" spans="1:7" ht="12.75">
      <c r="A595" s="19"/>
      <c r="B595" s="15"/>
      <c r="C595" s="15"/>
      <c r="D595" s="12"/>
      <c r="E595" s="15"/>
      <c r="F595" s="6"/>
      <c r="G595" s="6"/>
    </row>
    <row r="596" spans="1:7" ht="12.75">
      <c r="A596" s="8"/>
      <c r="B596" s="15"/>
      <c r="C596" s="15"/>
      <c r="D596" s="15"/>
      <c r="E596" s="15"/>
      <c r="F596" s="6"/>
      <c r="G596" s="6"/>
    </row>
    <row r="597" spans="1:7" ht="12.75">
      <c r="A597" s="8"/>
      <c r="B597" s="15"/>
      <c r="C597" s="15"/>
      <c r="D597" s="15"/>
      <c r="E597" s="15"/>
      <c r="F597" s="6"/>
      <c r="G597" s="6"/>
    </row>
  </sheetData>
  <sheetProtection/>
  <autoFilter ref="A8:P8"/>
  <mergeCells count="6">
    <mergeCell ref="D1:G1"/>
    <mergeCell ref="C7:G7"/>
    <mergeCell ref="A5:G5"/>
    <mergeCell ref="D2:G2"/>
    <mergeCell ref="D4:G4"/>
    <mergeCell ref="C3:I3"/>
  </mergeCells>
  <printOptions/>
  <pageMargins left="0.5905511811023623" right="0.3937007874015748" top="0.3937007874015748" bottom="0.3937007874015748" header="0.31496062992125984" footer="0.31496062992125984"/>
  <pageSetup horizontalDpi="600" verticalDpi="600" orientation="portrait" paperSize="9" scale="5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519"/>
  <sheetViews>
    <sheetView tabSelected="1" view="pageBreakPreview" zoomScaleNormal="75" zoomScaleSheetLayoutView="100" zoomScalePageLayoutView="0" workbookViewId="0" topLeftCell="A1">
      <selection activeCell="A4" sqref="A4"/>
    </sheetView>
  </sheetViews>
  <sheetFormatPr defaultColWidth="9.33203125" defaultRowHeight="12.75"/>
  <cols>
    <col min="1" max="1" width="52.33203125" style="0" customWidth="1"/>
    <col min="2" max="2" width="14" style="14" customWidth="1"/>
    <col min="3" max="3" width="8.16015625" style="14" customWidth="1"/>
    <col min="4" max="4" width="7.16015625" style="14" customWidth="1"/>
    <col min="5" max="5" width="7" style="14" customWidth="1"/>
    <col min="6" max="6" width="18.66015625" style="0" bestFit="1" customWidth="1"/>
    <col min="7" max="7" width="17.5" style="0" customWidth="1"/>
    <col min="8" max="9" width="19.83203125" style="0" customWidth="1"/>
    <col min="11" max="11" width="34.16015625" style="0" customWidth="1"/>
  </cols>
  <sheetData>
    <row r="1" spans="1:9" ht="15" customHeight="1">
      <c r="E1" s="28"/>
      <c r="F1" s="28"/>
      <c r="G1" s="28"/>
      <c r="H1" s="56" t="s">
        <v>310</v>
      </c>
      <c r="I1" s="56"/>
    </row>
    <row r="2" spans="5:9" ht="18" customHeight="1">
      <c r="E2" s="28"/>
      <c r="F2" s="28"/>
      <c r="G2" s="56" t="s">
        <v>344</v>
      </c>
      <c r="H2" s="56"/>
      <c r="I2" s="56"/>
    </row>
    <row r="3" spans="1:9" ht="39" customHeight="1">
      <c r="A3" s="9" t="s">
        <v>264</v>
      </c>
      <c r="B3" s="16"/>
      <c r="C3" s="16"/>
      <c r="E3" s="29"/>
      <c r="F3" s="65" t="s">
        <v>346</v>
      </c>
      <c r="G3" s="65"/>
      <c r="H3" s="65"/>
      <c r="I3" s="65"/>
    </row>
    <row r="4" spans="1:10" ht="18.75" customHeight="1">
      <c r="A4" s="9"/>
      <c r="B4" s="16"/>
      <c r="C4" s="16"/>
      <c r="E4" s="29"/>
      <c r="F4" s="29"/>
      <c r="G4" s="35"/>
      <c r="H4" s="66" t="s">
        <v>347</v>
      </c>
      <c r="I4" s="67"/>
      <c r="J4" s="35"/>
    </row>
    <row r="5" spans="1:9" ht="64.5" customHeight="1">
      <c r="A5" s="58" t="s">
        <v>301</v>
      </c>
      <c r="B5" s="58"/>
      <c r="C5" s="58"/>
      <c r="D5" s="58"/>
      <c r="E5" s="58"/>
      <c r="F5" s="58"/>
      <c r="G5" s="58"/>
      <c r="H5" s="58"/>
      <c r="I5" s="58"/>
    </row>
    <row r="6" spans="1:7" ht="15.75">
      <c r="A6" s="1"/>
      <c r="B6" s="10"/>
      <c r="C6" s="10"/>
      <c r="D6" s="10"/>
      <c r="E6" s="10"/>
      <c r="F6" s="1"/>
      <c r="G6" s="1"/>
    </row>
    <row r="7" spans="1:9" ht="15.75" customHeight="1">
      <c r="A7" s="2" t="s">
        <v>264</v>
      </c>
      <c r="B7" s="17" t="s">
        <v>264</v>
      </c>
      <c r="D7" s="2"/>
      <c r="E7" s="2"/>
      <c r="F7" s="2"/>
      <c r="G7" s="2"/>
      <c r="I7" s="2" t="s">
        <v>265</v>
      </c>
    </row>
    <row r="8" spans="1:9" ht="15.75" customHeight="1">
      <c r="A8" s="64" t="s">
        <v>266</v>
      </c>
      <c r="B8" s="68" t="s">
        <v>267</v>
      </c>
      <c r="C8" s="68" t="s">
        <v>268</v>
      </c>
      <c r="D8" s="68" t="s">
        <v>269</v>
      </c>
      <c r="E8" s="68" t="s">
        <v>270</v>
      </c>
      <c r="F8" s="63">
        <v>2015</v>
      </c>
      <c r="G8" s="63"/>
      <c r="H8" s="63">
        <v>2016</v>
      </c>
      <c r="I8" s="63"/>
    </row>
    <row r="9" spans="1:9" ht="45">
      <c r="A9" s="64"/>
      <c r="B9" s="68"/>
      <c r="C9" s="68"/>
      <c r="D9" s="68"/>
      <c r="E9" s="68"/>
      <c r="F9" s="30" t="s">
        <v>271</v>
      </c>
      <c r="G9" s="31" t="s">
        <v>14</v>
      </c>
      <c r="H9" s="30" t="s">
        <v>271</v>
      </c>
      <c r="I9" s="31" t="s">
        <v>14</v>
      </c>
    </row>
    <row r="10" spans="1:9" ht="25.5">
      <c r="A10" s="7" t="s">
        <v>194</v>
      </c>
      <c r="B10" s="11" t="s">
        <v>15</v>
      </c>
      <c r="C10" s="11" t="s">
        <v>264</v>
      </c>
      <c r="D10" s="11" t="s">
        <v>264</v>
      </c>
      <c r="E10" s="11" t="s">
        <v>264</v>
      </c>
      <c r="F10" s="4">
        <f>F11+F71+F76+F84+F96+F116</f>
        <v>203202336.59</v>
      </c>
      <c r="G10" s="4">
        <f>G11+G71+G76+G84+G96+G116</f>
        <v>121921310</v>
      </c>
      <c r="H10" s="4">
        <f>H11+H71+H76+H84+H96+H116</f>
        <v>214909146.59</v>
      </c>
      <c r="I10" s="4">
        <f>I11+I71+I76+I84+I96+I116</f>
        <v>132857620</v>
      </c>
    </row>
    <row r="11" spans="1:9" ht="25.5">
      <c r="A11" s="3" t="s">
        <v>16</v>
      </c>
      <c r="B11" s="11" t="s">
        <v>17</v>
      </c>
      <c r="C11" s="11" t="s">
        <v>264</v>
      </c>
      <c r="D11" s="11" t="s">
        <v>264</v>
      </c>
      <c r="E11" s="11" t="s">
        <v>264</v>
      </c>
      <c r="F11" s="4">
        <f>F12+F17+F21+F25+F29+F37+F42+F46+F50+F54+F59+F63+F67+F33</f>
        <v>186429036.59</v>
      </c>
      <c r="G11" s="4">
        <f>G37+G42+G46+G50+G54+G59+G63+G67</f>
        <v>120769010</v>
      </c>
      <c r="H11" s="4">
        <f>H12+H17+H21+H25+H29+H37+H42+H46+H50+H54+H59+H63+H67+H33</f>
        <v>197879046.59</v>
      </c>
      <c r="I11" s="4">
        <f>I37+I42+I46+I50+I54+I59+I63+I67</f>
        <v>131705320</v>
      </c>
    </row>
    <row r="12" spans="1:9" ht="51">
      <c r="A12" s="8" t="s">
        <v>19</v>
      </c>
      <c r="B12" s="15" t="s">
        <v>18</v>
      </c>
      <c r="C12" s="12" t="s">
        <v>264</v>
      </c>
      <c r="D12" s="12" t="s">
        <v>264</v>
      </c>
      <c r="E12" s="12" t="s">
        <v>264</v>
      </c>
      <c r="F12" s="6">
        <f>F13</f>
        <v>53985726.59</v>
      </c>
      <c r="G12" s="6" t="s">
        <v>264</v>
      </c>
      <c r="H12" s="6">
        <f>H13</f>
        <v>54499426.59</v>
      </c>
      <c r="I12" s="6" t="s">
        <v>264</v>
      </c>
    </row>
    <row r="13" spans="1:9" ht="38.25">
      <c r="A13" s="5" t="s">
        <v>272</v>
      </c>
      <c r="B13" s="15" t="s">
        <v>18</v>
      </c>
      <c r="C13" s="12" t="s">
        <v>273</v>
      </c>
      <c r="D13" s="12" t="s">
        <v>264</v>
      </c>
      <c r="E13" s="12" t="s">
        <v>264</v>
      </c>
      <c r="F13" s="6">
        <f>F14</f>
        <v>53985726.59</v>
      </c>
      <c r="G13" s="6" t="s">
        <v>264</v>
      </c>
      <c r="H13" s="6">
        <f>H14</f>
        <v>54499426.59</v>
      </c>
      <c r="I13" s="6" t="s">
        <v>264</v>
      </c>
    </row>
    <row r="14" spans="1:9" ht="12.75">
      <c r="A14" s="5" t="s">
        <v>274</v>
      </c>
      <c r="B14" s="15" t="s">
        <v>18</v>
      </c>
      <c r="C14" s="12" t="s">
        <v>273</v>
      </c>
      <c r="D14" s="12" t="s">
        <v>275</v>
      </c>
      <c r="E14" s="12" t="s">
        <v>264</v>
      </c>
      <c r="F14" s="6">
        <f>F15+F16</f>
        <v>53985726.59</v>
      </c>
      <c r="G14" s="6" t="s">
        <v>264</v>
      </c>
      <c r="H14" s="6">
        <f>H15+H16</f>
        <v>54499426.59</v>
      </c>
      <c r="I14" s="6" t="s">
        <v>264</v>
      </c>
    </row>
    <row r="15" spans="1:9" ht="12.75">
      <c r="A15" s="8" t="s">
        <v>2</v>
      </c>
      <c r="B15" s="15" t="s">
        <v>18</v>
      </c>
      <c r="C15" s="12" t="s">
        <v>273</v>
      </c>
      <c r="D15" s="12" t="s">
        <v>275</v>
      </c>
      <c r="E15" s="15" t="s">
        <v>289</v>
      </c>
      <c r="F15" s="6">
        <f>35432900-4928895.41</f>
        <v>30504004.59</v>
      </c>
      <c r="G15" s="6" t="s">
        <v>264</v>
      </c>
      <c r="H15" s="6">
        <f>35432900-4928895.41</f>
        <v>30504004.59</v>
      </c>
      <c r="I15" s="6" t="s">
        <v>264</v>
      </c>
    </row>
    <row r="16" spans="1:9" ht="12.75">
      <c r="A16" s="8" t="s">
        <v>0</v>
      </c>
      <c r="B16" s="15" t="s">
        <v>18</v>
      </c>
      <c r="C16" s="12" t="s">
        <v>273</v>
      </c>
      <c r="D16" s="15" t="s">
        <v>275</v>
      </c>
      <c r="E16" s="12" t="s">
        <v>278</v>
      </c>
      <c r="F16" s="6">
        <f>(14855300-1689650-1573070)+(13149142-10000-1250000)</f>
        <v>23481722</v>
      </c>
      <c r="G16" s="6" t="s">
        <v>264</v>
      </c>
      <c r="H16" s="6">
        <f>(15369000-1689650-1573070)+(13149142-10000-1250000)</f>
        <v>23995422</v>
      </c>
      <c r="I16" s="6" t="s">
        <v>264</v>
      </c>
    </row>
    <row r="17" spans="1:9" ht="25.5">
      <c r="A17" s="8" t="s">
        <v>21</v>
      </c>
      <c r="B17" s="15" t="s">
        <v>20</v>
      </c>
      <c r="C17" s="12" t="s">
        <v>264</v>
      </c>
      <c r="D17" s="12" t="s">
        <v>264</v>
      </c>
      <c r="E17" s="12" t="s">
        <v>264</v>
      </c>
      <c r="F17" s="6">
        <f>F18</f>
        <v>200000</v>
      </c>
      <c r="G17" s="6" t="s">
        <v>264</v>
      </c>
      <c r="H17" s="6">
        <f>H18</f>
        <v>200000</v>
      </c>
      <c r="I17" s="6" t="s">
        <v>264</v>
      </c>
    </row>
    <row r="18" spans="1:9" ht="25.5">
      <c r="A18" s="8" t="s">
        <v>281</v>
      </c>
      <c r="B18" s="15" t="s">
        <v>20</v>
      </c>
      <c r="C18" s="12" t="s">
        <v>282</v>
      </c>
      <c r="D18" s="12" t="s">
        <v>264</v>
      </c>
      <c r="E18" s="12" t="s">
        <v>264</v>
      </c>
      <c r="F18" s="6">
        <f>F19</f>
        <v>200000</v>
      </c>
      <c r="G18" s="6" t="s">
        <v>264</v>
      </c>
      <c r="H18" s="6">
        <f>H19</f>
        <v>200000</v>
      </c>
      <c r="I18" s="6" t="s">
        <v>264</v>
      </c>
    </row>
    <row r="19" spans="1:9" ht="12.75">
      <c r="A19" s="8" t="s">
        <v>60</v>
      </c>
      <c r="B19" s="15" t="s">
        <v>20</v>
      </c>
      <c r="C19" s="12" t="s">
        <v>282</v>
      </c>
      <c r="D19" s="15" t="s">
        <v>289</v>
      </c>
      <c r="E19" s="12" t="s">
        <v>264</v>
      </c>
      <c r="F19" s="6">
        <f>F20</f>
        <v>200000</v>
      </c>
      <c r="G19" s="6" t="s">
        <v>264</v>
      </c>
      <c r="H19" s="6">
        <f>H20</f>
        <v>200000</v>
      </c>
      <c r="I19" s="6" t="s">
        <v>264</v>
      </c>
    </row>
    <row r="20" spans="1:9" ht="12.75">
      <c r="A20" s="8" t="s">
        <v>61</v>
      </c>
      <c r="B20" s="15" t="s">
        <v>20</v>
      </c>
      <c r="C20" s="12" t="s">
        <v>282</v>
      </c>
      <c r="D20" s="15" t="s">
        <v>289</v>
      </c>
      <c r="E20" s="15" t="s">
        <v>62</v>
      </c>
      <c r="F20" s="6">
        <v>200000</v>
      </c>
      <c r="G20" s="6" t="s">
        <v>264</v>
      </c>
      <c r="H20" s="6">
        <v>200000</v>
      </c>
      <c r="I20" s="6" t="s">
        <v>264</v>
      </c>
    </row>
    <row r="21" spans="1:9" ht="38.25">
      <c r="A21" s="8" t="s">
        <v>22</v>
      </c>
      <c r="B21" s="15" t="s">
        <v>23</v>
      </c>
      <c r="C21" s="12"/>
      <c r="D21" s="12" t="s">
        <v>264</v>
      </c>
      <c r="E21" s="12" t="s">
        <v>264</v>
      </c>
      <c r="F21" s="6">
        <f>F22</f>
        <v>70000</v>
      </c>
      <c r="G21" s="6" t="s">
        <v>264</v>
      </c>
      <c r="H21" s="6">
        <f>H22</f>
        <v>70000</v>
      </c>
      <c r="I21" s="6" t="s">
        <v>264</v>
      </c>
    </row>
    <row r="22" spans="1:9" ht="25.5">
      <c r="A22" s="5" t="s">
        <v>281</v>
      </c>
      <c r="B22" s="15" t="s">
        <v>23</v>
      </c>
      <c r="C22" s="12" t="s">
        <v>282</v>
      </c>
      <c r="D22" s="12" t="s">
        <v>264</v>
      </c>
      <c r="E22" s="12" t="s">
        <v>264</v>
      </c>
      <c r="F22" s="6">
        <f>F23</f>
        <v>70000</v>
      </c>
      <c r="G22" s="6" t="s">
        <v>264</v>
      </c>
      <c r="H22" s="6">
        <f>H23</f>
        <v>70000</v>
      </c>
      <c r="I22" s="6" t="s">
        <v>264</v>
      </c>
    </row>
    <row r="23" spans="1:9" ht="12.75">
      <c r="A23" s="8" t="s">
        <v>60</v>
      </c>
      <c r="B23" s="15" t="s">
        <v>23</v>
      </c>
      <c r="C23" s="12" t="s">
        <v>282</v>
      </c>
      <c r="D23" s="15" t="s">
        <v>289</v>
      </c>
      <c r="E23" s="12" t="s">
        <v>264</v>
      </c>
      <c r="F23" s="6">
        <f>F24</f>
        <v>70000</v>
      </c>
      <c r="G23" s="6" t="s">
        <v>264</v>
      </c>
      <c r="H23" s="6">
        <f>H24</f>
        <v>70000</v>
      </c>
      <c r="I23" s="6" t="s">
        <v>264</v>
      </c>
    </row>
    <row r="24" spans="1:9" ht="12.75">
      <c r="A24" s="8" t="s">
        <v>61</v>
      </c>
      <c r="B24" s="15" t="s">
        <v>23</v>
      </c>
      <c r="C24" s="12" t="s">
        <v>282</v>
      </c>
      <c r="D24" s="15" t="s">
        <v>289</v>
      </c>
      <c r="E24" s="15" t="s">
        <v>62</v>
      </c>
      <c r="F24" s="6">
        <v>70000</v>
      </c>
      <c r="G24" s="6" t="s">
        <v>264</v>
      </c>
      <c r="H24" s="6">
        <v>70000</v>
      </c>
      <c r="I24" s="6" t="s">
        <v>264</v>
      </c>
    </row>
    <row r="25" spans="1:9" ht="25.5">
      <c r="A25" s="8" t="s">
        <v>25</v>
      </c>
      <c r="B25" s="15" t="s">
        <v>24</v>
      </c>
      <c r="C25" s="12" t="s">
        <v>264</v>
      </c>
      <c r="D25" s="12" t="s">
        <v>264</v>
      </c>
      <c r="E25" s="12" t="s">
        <v>264</v>
      </c>
      <c r="F25" s="6">
        <f>F26</f>
        <v>104400</v>
      </c>
      <c r="G25" s="6" t="s">
        <v>264</v>
      </c>
      <c r="H25" s="6">
        <f>H26</f>
        <v>104400</v>
      </c>
      <c r="I25" s="6" t="s">
        <v>264</v>
      </c>
    </row>
    <row r="26" spans="1:9" ht="38.25">
      <c r="A26" s="8" t="s">
        <v>272</v>
      </c>
      <c r="B26" s="15" t="s">
        <v>24</v>
      </c>
      <c r="C26" s="12" t="s">
        <v>273</v>
      </c>
      <c r="D26" s="12" t="s">
        <v>264</v>
      </c>
      <c r="E26" s="12" t="s">
        <v>264</v>
      </c>
      <c r="F26" s="6">
        <f>F27</f>
        <v>104400</v>
      </c>
      <c r="G26" s="6" t="s">
        <v>264</v>
      </c>
      <c r="H26" s="6">
        <f>H27</f>
        <v>104400</v>
      </c>
      <c r="I26" s="6" t="s">
        <v>264</v>
      </c>
    </row>
    <row r="27" spans="1:9" ht="12.75">
      <c r="A27" s="5" t="s">
        <v>274</v>
      </c>
      <c r="B27" s="15" t="s">
        <v>24</v>
      </c>
      <c r="C27" s="12" t="s">
        <v>273</v>
      </c>
      <c r="D27" s="12" t="s">
        <v>275</v>
      </c>
      <c r="E27" s="12" t="s">
        <v>264</v>
      </c>
      <c r="F27" s="6">
        <f>F28</f>
        <v>104400</v>
      </c>
      <c r="G27" s="6" t="s">
        <v>264</v>
      </c>
      <c r="H27" s="6">
        <f>H28</f>
        <v>104400</v>
      </c>
      <c r="I27" s="6" t="s">
        <v>264</v>
      </c>
    </row>
    <row r="28" spans="1:9" ht="12.75">
      <c r="A28" s="8" t="s">
        <v>0</v>
      </c>
      <c r="B28" s="15" t="s">
        <v>24</v>
      </c>
      <c r="C28" s="12" t="s">
        <v>273</v>
      </c>
      <c r="D28" s="12" t="s">
        <v>275</v>
      </c>
      <c r="E28" s="15" t="s">
        <v>278</v>
      </c>
      <c r="F28" s="6">
        <v>104400</v>
      </c>
      <c r="G28" s="6" t="s">
        <v>264</v>
      </c>
      <c r="H28" s="6">
        <v>104400</v>
      </c>
      <c r="I28" s="6" t="s">
        <v>264</v>
      </c>
    </row>
    <row r="29" spans="1:9" ht="57" customHeight="1">
      <c r="A29" s="8" t="s">
        <v>216</v>
      </c>
      <c r="B29" s="15" t="s">
        <v>26</v>
      </c>
      <c r="C29" s="12"/>
      <c r="D29" s="12"/>
      <c r="E29" s="15"/>
      <c r="F29" s="6">
        <f>F30</f>
        <v>10049900</v>
      </c>
      <c r="G29" s="6"/>
      <c r="H29" s="6">
        <f>H30</f>
        <v>10049900</v>
      </c>
      <c r="I29" s="6"/>
    </row>
    <row r="30" spans="1:9" ht="36.75" customHeight="1">
      <c r="A30" s="5" t="s">
        <v>272</v>
      </c>
      <c r="B30" s="15" t="s">
        <v>26</v>
      </c>
      <c r="C30" s="12" t="s">
        <v>273</v>
      </c>
      <c r="D30" s="12" t="s">
        <v>264</v>
      </c>
      <c r="E30" s="15"/>
      <c r="F30" s="6">
        <f>F31</f>
        <v>10049900</v>
      </c>
      <c r="G30" s="6"/>
      <c r="H30" s="6">
        <f>H31</f>
        <v>10049900</v>
      </c>
      <c r="I30" s="6"/>
    </row>
    <row r="31" spans="1:9" ht="12.75">
      <c r="A31" s="5" t="s">
        <v>274</v>
      </c>
      <c r="B31" s="15" t="s">
        <v>26</v>
      </c>
      <c r="C31" s="12" t="s">
        <v>273</v>
      </c>
      <c r="D31" s="12" t="s">
        <v>275</v>
      </c>
      <c r="E31" s="15"/>
      <c r="F31" s="6">
        <f>F32</f>
        <v>10049900</v>
      </c>
      <c r="G31" s="6"/>
      <c r="H31" s="6">
        <f>H32</f>
        <v>10049900</v>
      </c>
      <c r="I31" s="6"/>
    </row>
    <row r="32" spans="1:9" ht="12.75">
      <c r="A32" s="8" t="s">
        <v>276</v>
      </c>
      <c r="B32" s="15" t="s">
        <v>26</v>
      </c>
      <c r="C32" s="12" t="s">
        <v>273</v>
      </c>
      <c r="D32" s="12" t="s">
        <v>275</v>
      </c>
      <c r="E32" s="15" t="s">
        <v>277</v>
      </c>
      <c r="F32" s="6">
        <v>10049900</v>
      </c>
      <c r="G32" s="6"/>
      <c r="H32" s="6">
        <v>10049900</v>
      </c>
      <c r="I32" s="6"/>
    </row>
    <row r="33" spans="1:9" ht="25.5">
      <c r="A33" s="8" t="s">
        <v>175</v>
      </c>
      <c r="B33" s="15" t="s">
        <v>299</v>
      </c>
      <c r="C33" s="12"/>
      <c r="D33" s="12"/>
      <c r="E33" s="15"/>
      <c r="F33" s="6">
        <f>F34</f>
        <v>1250000</v>
      </c>
      <c r="G33" s="6"/>
      <c r="H33" s="6">
        <f>H34</f>
        <v>1250000</v>
      </c>
      <c r="I33" s="6"/>
    </row>
    <row r="34" spans="1:9" ht="38.25">
      <c r="A34" s="5" t="s">
        <v>272</v>
      </c>
      <c r="B34" s="15" t="s">
        <v>299</v>
      </c>
      <c r="C34" s="12" t="s">
        <v>273</v>
      </c>
      <c r="D34" s="12"/>
      <c r="E34" s="15"/>
      <c r="F34" s="6">
        <f>F35</f>
        <v>1250000</v>
      </c>
      <c r="G34" s="6"/>
      <c r="H34" s="6">
        <f>H35</f>
        <v>1250000</v>
      </c>
      <c r="I34" s="6"/>
    </row>
    <row r="35" spans="1:9" ht="12.75">
      <c r="A35" s="5" t="s">
        <v>274</v>
      </c>
      <c r="B35" s="15" t="s">
        <v>299</v>
      </c>
      <c r="C35" s="12" t="s">
        <v>273</v>
      </c>
      <c r="D35" s="12" t="s">
        <v>275</v>
      </c>
      <c r="E35" s="15"/>
      <c r="F35" s="6">
        <f>F36</f>
        <v>1250000</v>
      </c>
      <c r="G35" s="6"/>
      <c r="H35" s="6">
        <f>H36</f>
        <v>1250000</v>
      </c>
      <c r="I35" s="6"/>
    </row>
    <row r="36" spans="1:9" ht="12.75">
      <c r="A36" s="8" t="s">
        <v>0</v>
      </c>
      <c r="B36" s="15" t="s">
        <v>299</v>
      </c>
      <c r="C36" s="12" t="s">
        <v>273</v>
      </c>
      <c r="D36" s="15" t="s">
        <v>275</v>
      </c>
      <c r="E36" s="12" t="s">
        <v>278</v>
      </c>
      <c r="F36" s="6">
        <v>1250000</v>
      </c>
      <c r="G36" s="6"/>
      <c r="H36" s="6">
        <v>1250000</v>
      </c>
      <c r="I36" s="6"/>
    </row>
    <row r="37" spans="1:9" ht="63.75">
      <c r="A37" s="8" t="s">
        <v>51</v>
      </c>
      <c r="B37" s="15" t="s">
        <v>27</v>
      </c>
      <c r="C37" s="12"/>
      <c r="D37" s="12"/>
      <c r="E37" s="15"/>
      <c r="F37" s="6">
        <f aca="true" t="shared" si="0" ref="F37:I38">F38</f>
        <v>4666810</v>
      </c>
      <c r="G37" s="6">
        <f t="shared" si="0"/>
        <v>4666810</v>
      </c>
      <c r="H37" s="6">
        <f t="shared" si="0"/>
        <v>4915220</v>
      </c>
      <c r="I37" s="6">
        <f t="shared" si="0"/>
        <v>4915220</v>
      </c>
    </row>
    <row r="38" spans="1:9" ht="28.5" customHeight="1">
      <c r="A38" s="5" t="s">
        <v>272</v>
      </c>
      <c r="B38" s="15" t="s">
        <v>27</v>
      </c>
      <c r="C38" s="12" t="s">
        <v>273</v>
      </c>
      <c r="D38" s="12" t="s">
        <v>264</v>
      </c>
      <c r="E38" s="12" t="s">
        <v>264</v>
      </c>
      <c r="F38" s="6">
        <f t="shared" si="0"/>
        <v>4666810</v>
      </c>
      <c r="G38" s="6">
        <f t="shared" si="0"/>
        <v>4666810</v>
      </c>
      <c r="H38" s="6">
        <f t="shared" si="0"/>
        <v>4915220</v>
      </c>
      <c r="I38" s="6">
        <f t="shared" si="0"/>
        <v>4915220</v>
      </c>
    </row>
    <row r="39" spans="1:9" ht="12.75">
      <c r="A39" s="5" t="s">
        <v>274</v>
      </c>
      <c r="B39" s="15" t="s">
        <v>27</v>
      </c>
      <c r="C39" s="12" t="s">
        <v>273</v>
      </c>
      <c r="D39" s="12" t="s">
        <v>275</v>
      </c>
      <c r="E39" s="12" t="s">
        <v>264</v>
      </c>
      <c r="F39" s="6">
        <f>F40+F41</f>
        <v>4666810</v>
      </c>
      <c r="G39" s="6">
        <f>G40+G41</f>
        <v>4666810</v>
      </c>
      <c r="H39" s="6">
        <f>H40+H41</f>
        <v>4915220</v>
      </c>
      <c r="I39" s="6">
        <f>I40+I41</f>
        <v>4915220</v>
      </c>
    </row>
    <row r="40" spans="1:9" ht="12.75">
      <c r="A40" s="8" t="s">
        <v>2</v>
      </c>
      <c r="B40" s="15" t="s">
        <v>27</v>
      </c>
      <c r="C40" s="12" t="s">
        <v>273</v>
      </c>
      <c r="D40" s="12" t="s">
        <v>275</v>
      </c>
      <c r="E40" s="15" t="s">
        <v>289</v>
      </c>
      <c r="F40" s="6">
        <v>2988450</v>
      </c>
      <c r="G40" s="6">
        <v>2988450</v>
      </c>
      <c r="H40" s="6">
        <v>3109150</v>
      </c>
      <c r="I40" s="6">
        <v>3109150</v>
      </c>
    </row>
    <row r="41" spans="1:9" ht="12.75">
      <c r="A41" s="8" t="s">
        <v>0</v>
      </c>
      <c r="B41" s="15" t="s">
        <v>27</v>
      </c>
      <c r="C41" s="12" t="s">
        <v>273</v>
      </c>
      <c r="D41" s="15" t="s">
        <v>275</v>
      </c>
      <c r="E41" s="12" t="s">
        <v>278</v>
      </c>
      <c r="F41" s="6">
        <f>3228340+2690-1552670</f>
        <v>1678360</v>
      </c>
      <c r="G41" s="6">
        <f>3228340+2690-1552670</f>
        <v>1678360</v>
      </c>
      <c r="H41" s="6">
        <f>3358730+10-1552670</f>
        <v>1806070</v>
      </c>
      <c r="I41" s="6">
        <f>3358730+10-1552670</f>
        <v>1806070</v>
      </c>
    </row>
    <row r="42" spans="1:9" ht="63.75">
      <c r="A42" s="8" t="s">
        <v>9</v>
      </c>
      <c r="B42" s="15" t="s">
        <v>28</v>
      </c>
      <c r="C42" s="12"/>
      <c r="D42" s="15"/>
      <c r="E42" s="12"/>
      <c r="F42" s="6">
        <f aca="true" t="shared" si="1" ref="F42:I44">F43</f>
        <v>98400</v>
      </c>
      <c r="G42" s="6">
        <f t="shared" si="1"/>
        <v>98400</v>
      </c>
      <c r="H42" s="6">
        <f t="shared" si="1"/>
        <v>99100</v>
      </c>
      <c r="I42" s="6">
        <f t="shared" si="1"/>
        <v>99100</v>
      </c>
    </row>
    <row r="43" spans="1:9" ht="31.5" customHeight="1">
      <c r="A43" s="5" t="s">
        <v>272</v>
      </c>
      <c r="B43" s="15" t="s">
        <v>28</v>
      </c>
      <c r="C43" s="12" t="s">
        <v>273</v>
      </c>
      <c r="D43" s="12" t="s">
        <v>264</v>
      </c>
      <c r="E43" s="12"/>
      <c r="F43" s="6">
        <f t="shared" si="1"/>
        <v>98400</v>
      </c>
      <c r="G43" s="6">
        <f t="shared" si="1"/>
        <v>98400</v>
      </c>
      <c r="H43" s="6">
        <f t="shared" si="1"/>
        <v>99100</v>
      </c>
      <c r="I43" s="6">
        <f t="shared" si="1"/>
        <v>99100</v>
      </c>
    </row>
    <row r="44" spans="1:9" ht="12.75">
      <c r="A44" s="5" t="s">
        <v>274</v>
      </c>
      <c r="B44" s="15" t="s">
        <v>28</v>
      </c>
      <c r="C44" s="12" t="s">
        <v>273</v>
      </c>
      <c r="D44" s="12" t="s">
        <v>275</v>
      </c>
      <c r="E44" s="12"/>
      <c r="F44" s="6">
        <f t="shared" si="1"/>
        <v>98400</v>
      </c>
      <c r="G44" s="6">
        <f t="shared" si="1"/>
        <v>98400</v>
      </c>
      <c r="H44" s="6">
        <f t="shared" si="1"/>
        <v>99100</v>
      </c>
      <c r="I44" s="6">
        <f t="shared" si="1"/>
        <v>99100</v>
      </c>
    </row>
    <row r="45" spans="1:9" ht="12.75">
      <c r="A45" s="8" t="s">
        <v>0</v>
      </c>
      <c r="B45" s="15" t="s">
        <v>28</v>
      </c>
      <c r="C45" s="12" t="s">
        <v>273</v>
      </c>
      <c r="D45" s="15" t="s">
        <v>275</v>
      </c>
      <c r="E45" s="12" t="s">
        <v>278</v>
      </c>
      <c r="F45" s="6">
        <v>98400</v>
      </c>
      <c r="G45" s="6">
        <v>98400</v>
      </c>
      <c r="H45" s="6">
        <v>99100</v>
      </c>
      <c r="I45" s="6">
        <v>99100</v>
      </c>
    </row>
    <row r="46" spans="1:9" ht="51">
      <c r="A46" s="8" t="s">
        <v>4</v>
      </c>
      <c r="B46" s="15" t="s">
        <v>29</v>
      </c>
      <c r="C46" s="12"/>
      <c r="D46" s="15"/>
      <c r="E46" s="12"/>
      <c r="F46" s="6">
        <f aca="true" t="shared" si="2" ref="F46:I48">F47</f>
        <v>64570700</v>
      </c>
      <c r="G46" s="6">
        <f t="shared" si="2"/>
        <v>64570700</v>
      </c>
      <c r="H46" s="6">
        <f t="shared" si="2"/>
        <v>67137800</v>
      </c>
      <c r="I46" s="6">
        <f t="shared" si="2"/>
        <v>67137800</v>
      </c>
    </row>
    <row r="47" spans="1:9" ht="38.25">
      <c r="A47" s="5" t="s">
        <v>272</v>
      </c>
      <c r="B47" s="15" t="s">
        <v>29</v>
      </c>
      <c r="C47" s="12" t="s">
        <v>273</v>
      </c>
      <c r="D47" s="12" t="s">
        <v>264</v>
      </c>
      <c r="E47" s="12"/>
      <c r="F47" s="6">
        <f t="shared" si="2"/>
        <v>64570700</v>
      </c>
      <c r="G47" s="6">
        <f t="shared" si="2"/>
        <v>64570700</v>
      </c>
      <c r="H47" s="6">
        <f t="shared" si="2"/>
        <v>67137800</v>
      </c>
      <c r="I47" s="6">
        <f t="shared" si="2"/>
        <v>67137800</v>
      </c>
    </row>
    <row r="48" spans="1:9" ht="12.75">
      <c r="A48" s="5" t="s">
        <v>274</v>
      </c>
      <c r="B48" s="15" t="s">
        <v>29</v>
      </c>
      <c r="C48" s="12" t="s">
        <v>273</v>
      </c>
      <c r="D48" s="12" t="s">
        <v>275</v>
      </c>
      <c r="E48" s="12"/>
      <c r="F48" s="6">
        <f t="shared" si="2"/>
        <v>64570700</v>
      </c>
      <c r="G48" s="6">
        <f t="shared" si="2"/>
        <v>64570700</v>
      </c>
      <c r="H48" s="6">
        <f t="shared" si="2"/>
        <v>67137800</v>
      </c>
      <c r="I48" s="6">
        <f t="shared" si="2"/>
        <v>67137800</v>
      </c>
    </row>
    <row r="49" spans="1:9" ht="12.75">
      <c r="A49" s="8" t="s">
        <v>0</v>
      </c>
      <c r="B49" s="15" t="s">
        <v>29</v>
      </c>
      <c r="C49" s="12" t="s">
        <v>273</v>
      </c>
      <c r="D49" s="15" t="s">
        <v>275</v>
      </c>
      <c r="E49" s="12" t="s">
        <v>278</v>
      </c>
      <c r="F49" s="6">
        <v>64570700</v>
      </c>
      <c r="G49" s="6">
        <v>64570700</v>
      </c>
      <c r="H49" s="6">
        <v>67137800</v>
      </c>
      <c r="I49" s="6">
        <v>67137800</v>
      </c>
    </row>
    <row r="50" spans="1:9" ht="25.5">
      <c r="A50" s="8" t="s">
        <v>10</v>
      </c>
      <c r="B50" s="15" t="s">
        <v>30</v>
      </c>
      <c r="C50" s="12"/>
      <c r="D50" s="15"/>
      <c r="E50" s="12"/>
      <c r="F50" s="6">
        <f aca="true" t="shared" si="3" ref="F50:I52">F51</f>
        <v>1339500</v>
      </c>
      <c r="G50" s="6">
        <f t="shared" si="3"/>
        <v>1339500</v>
      </c>
      <c r="H50" s="6">
        <f t="shared" si="3"/>
        <v>1321300</v>
      </c>
      <c r="I50" s="6">
        <f t="shared" si="3"/>
        <v>1321300</v>
      </c>
    </row>
    <row r="51" spans="1:9" ht="38.25">
      <c r="A51" s="5" t="s">
        <v>272</v>
      </c>
      <c r="B51" s="15" t="s">
        <v>30</v>
      </c>
      <c r="C51" s="12" t="s">
        <v>273</v>
      </c>
      <c r="D51" s="12" t="s">
        <v>264</v>
      </c>
      <c r="E51" s="12"/>
      <c r="F51" s="6">
        <f t="shared" si="3"/>
        <v>1339500</v>
      </c>
      <c r="G51" s="6">
        <f t="shared" si="3"/>
        <v>1339500</v>
      </c>
      <c r="H51" s="6">
        <f t="shared" si="3"/>
        <v>1321300</v>
      </c>
      <c r="I51" s="6">
        <f t="shared" si="3"/>
        <v>1321300</v>
      </c>
    </row>
    <row r="52" spans="1:9" ht="12.75">
      <c r="A52" s="5" t="s">
        <v>274</v>
      </c>
      <c r="B52" s="15" t="s">
        <v>30</v>
      </c>
      <c r="C52" s="12" t="s">
        <v>273</v>
      </c>
      <c r="D52" s="12" t="s">
        <v>275</v>
      </c>
      <c r="E52" s="12"/>
      <c r="F52" s="6">
        <f t="shared" si="3"/>
        <v>1339500</v>
      </c>
      <c r="G52" s="6">
        <f t="shared" si="3"/>
        <v>1339500</v>
      </c>
      <c r="H52" s="6">
        <f t="shared" si="3"/>
        <v>1321300</v>
      </c>
      <c r="I52" s="6">
        <f t="shared" si="3"/>
        <v>1321300</v>
      </c>
    </row>
    <row r="53" spans="1:9" ht="12.75">
      <c r="A53" s="8" t="s">
        <v>0</v>
      </c>
      <c r="B53" s="15" t="s">
        <v>30</v>
      </c>
      <c r="C53" s="12" t="s">
        <v>273</v>
      </c>
      <c r="D53" s="15" t="s">
        <v>275</v>
      </c>
      <c r="E53" s="12" t="s">
        <v>278</v>
      </c>
      <c r="F53" s="6">
        <v>1339500</v>
      </c>
      <c r="G53" s="6">
        <v>1339500</v>
      </c>
      <c r="H53" s="6">
        <v>1321300</v>
      </c>
      <c r="I53" s="6">
        <v>1321300</v>
      </c>
    </row>
    <row r="54" spans="1:9" ht="63.75">
      <c r="A54" s="8" t="s">
        <v>5</v>
      </c>
      <c r="B54" s="15" t="s">
        <v>31</v>
      </c>
      <c r="C54" s="12"/>
      <c r="D54" s="15"/>
      <c r="E54" s="12"/>
      <c r="F54" s="6">
        <f aca="true" t="shared" si="4" ref="F54:I55">F55</f>
        <v>1219700</v>
      </c>
      <c r="G54" s="6">
        <f t="shared" si="4"/>
        <v>1219700</v>
      </c>
      <c r="H54" s="6">
        <f t="shared" si="4"/>
        <v>1268300</v>
      </c>
      <c r="I54" s="6">
        <f t="shared" si="4"/>
        <v>1268300</v>
      </c>
    </row>
    <row r="55" spans="1:9" ht="38.25">
      <c r="A55" s="5" t="s">
        <v>272</v>
      </c>
      <c r="B55" s="15" t="s">
        <v>31</v>
      </c>
      <c r="C55" s="12" t="s">
        <v>273</v>
      </c>
      <c r="D55" s="12" t="s">
        <v>264</v>
      </c>
      <c r="E55" s="12"/>
      <c r="F55" s="6">
        <f t="shared" si="4"/>
        <v>1219700</v>
      </c>
      <c r="G55" s="6">
        <f t="shared" si="4"/>
        <v>1219700</v>
      </c>
      <c r="H55" s="6">
        <f t="shared" si="4"/>
        <v>1268300</v>
      </c>
      <c r="I55" s="6">
        <f t="shared" si="4"/>
        <v>1268300</v>
      </c>
    </row>
    <row r="56" spans="1:9" ht="12.75">
      <c r="A56" s="5" t="s">
        <v>274</v>
      </c>
      <c r="B56" s="15" t="s">
        <v>31</v>
      </c>
      <c r="C56" s="12" t="s">
        <v>273</v>
      </c>
      <c r="D56" s="12" t="s">
        <v>275</v>
      </c>
      <c r="E56" s="12"/>
      <c r="F56" s="6">
        <f>F57+F58</f>
        <v>1219700</v>
      </c>
      <c r="G56" s="6">
        <f>G57+G58</f>
        <v>1219700</v>
      </c>
      <c r="H56" s="6">
        <f>H57+H58</f>
        <v>1268300</v>
      </c>
      <c r="I56" s="6">
        <f>I57+I58</f>
        <v>1268300</v>
      </c>
    </row>
    <row r="57" spans="1:9" ht="12.75">
      <c r="A57" s="8" t="s">
        <v>2</v>
      </c>
      <c r="B57" s="15" t="s">
        <v>31</v>
      </c>
      <c r="C57" s="12" t="s">
        <v>273</v>
      </c>
      <c r="D57" s="15" t="s">
        <v>275</v>
      </c>
      <c r="E57" s="15" t="s">
        <v>289</v>
      </c>
      <c r="F57" s="6">
        <v>402501</v>
      </c>
      <c r="G57" s="6">
        <v>402501</v>
      </c>
      <c r="H57" s="6">
        <v>418539</v>
      </c>
      <c r="I57" s="6">
        <v>418539</v>
      </c>
    </row>
    <row r="58" spans="1:9" ht="12.75">
      <c r="A58" s="8" t="s">
        <v>0</v>
      </c>
      <c r="B58" s="15" t="s">
        <v>31</v>
      </c>
      <c r="C58" s="12" t="s">
        <v>273</v>
      </c>
      <c r="D58" s="15" t="s">
        <v>275</v>
      </c>
      <c r="E58" s="15" t="s">
        <v>278</v>
      </c>
      <c r="F58" s="6">
        <v>817199</v>
      </c>
      <c r="G58" s="6">
        <v>817199</v>
      </c>
      <c r="H58" s="6">
        <v>849761</v>
      </c>
      <c r="I58" s="6">
        <v>849761</v>
      </c>
    </row>
    <row r="59" spans="1:9" ht="102">
      <c r="A59" s="8" t="s">
        <v>6</v>
      </c>
      <c r="B59" s="15" t="s">
        <v>32</v>
      </c>
      <c r="C59" s="12"/>
      <c r="D59" s="15"/>
      <c r="E59" s="12"/>
      <c r="F59" s="6">
        <f aca="true" t="shared" si="5" ref="F59:I61">F60</f>
        <v>58200</v>
      </c>
      <c r="G59" s="6">
        <f t="shared" si="5"/>
        <v>58200</v>
      </c>
      <c r="H59" s="6">
        <f t="shared" si="5"/>
        <v>67800</v>
      </c>
      <c r="I59" s="6">
        <f t="shared" si="5"/>
        <v>67800</v>
      </c>
    </row>
    <row r="60" spans="1:9" ht="38.25">
      <c r="A60" s="5" t="s">
        <v>272</v>
      </c>
      <c r="B60" s="15" t="s">
        <v>32</v>
      </c>
      <c r="C60" s="12" t="s">
        <v>273</v>
      </c>
      <c r="D60" s="15"/>
      <c r="E60" s="12"/>
      <c r="F60" s="6">
        <f t="shared" si="5"/>
        <v>58200</v>
      </c>
      <c r="G60" s="6">
        <f t="shared" si="5"/>
        <v>58200</v>
      </c>
      <c r="H60" s="6">
        <f t="shared" si="5"/>
        <v>67800</v>
      </c>
      <c r="I60" s="6">
        <f t="shared" si="5"/>
        <v>67800</v>
      </c>
    </row>
    <row r="61" spans="1:9" ht="12.75">
      <c r="A61" s="8" t="s">
        <v>285</v>
      </c>
      <c r="B61" s="15" t="s">
        <v>32</v>
      </c>
      <c r="C61" s="12" t="s">
        <v>273</v>
      </c>
      <c r="D61" s="15" t="s">
        <v>286</v>
      </c>
      <c r="E61" s="12"/>
      <c r="F61" s="6">
        <f t="shared" si="5"/>
        <v>58200</v>
      </c>
      <c r="G61" s="6">
        <f t="shared" si="5"/>
        <v>58200</v>
      </c>
      <c r="H61" s="6">
        <f t="shared" si="5"/>
        <v>67800</v>
      </c>
      <c r="I61" s="6">
        <f t="shared" si="5"/>
        <v>67800</v>
      </c>
    </row>
    <row r="62" spans="1:9" ht="12.75">
      <c r="A62" s="8" t="s">
        <v>1</v>
      </c>
      <c r="B62" s="15" t="s">
        <v>32</v>
      </c>
      <c r="C62" s="12" t="s">
        <v>273</v>
      </c>
      <c r="D62" s="15" t="s">
        <v>286</v>
      </c>
      <c r="E62" s="15" t="s">
        <v>290</v>
      </c>
      <c r="F62" s="6">
        <v>58200</v>
      </c>
      <c r="G62" s="6">
        <v>58200</v>
      </c>
      <c r="H62" s="6">
        <v>67800</v>
      </c>
      <c r="I62" s="6">
        <v>67800</v>
      </c>
    </row>
    <row r="63" spans="1:9" ht="51">
      <c r="A63" s="8" t="s">
        <v>7</v>
      </c>
      <c r="B63" s="15" t="s">
        <v>33</v>
      </c>
      <c r="C63" s="12"/>
      <c r="D63" s="15"/>
      <c r="E63" s="12"/>
      <c r="F63" s="6">
        <f aca="true" t="shared" si="6" ref="F63:I65">F64</f>
        <v>2327300</v>
      </c>
      <c r="G63" s="6">
        <f t="shared" si="6"/>
        <v>2327300</v>
      </c>
      <c r="H63" s="6">
        <f t="shared" si="6"/>
        <v>2710400</v>
      </c>
      <c r="I63" s="6">
        <f t="shared" si="6"/>
        <v>2710400</v>
      </c>
    </row>
    <row r="64" spans="1:9" ht="38.25">
      <c r="A64" s="5" t="s">
        <v>272</v>
      </c>
      <c r="B64" s="15" t="s">
        <v>33</v>
      </c>
      <c r="C64" s="12" t="s">
        <v>273</v>
      </c>
      <c r="D64" s="15"/>
      <c r="E64" s="12"/>
      <c r="F64" s="6">
        <f t="shared" si="6"/>
        <v>2327300</v>
      </c>
      <c r="G64" s="6">
        <f t="shared" si="6"/>
        <v>2327300</v>
      </c>
      <c r="H64" s="6">
        <f t="shared" si="6"/>
        <v>2710400</v>
      </c>
      <c r="I64" s="6">
        <f t="shared" si="6"/>
        <v>2710400</v>
      </c>
    </row>
    <row r="65" spans="1:9" ht="12.75">
      <c r="A65" s="8" t="s">
        <v>285</v>
      </c>
      <c r="B65" s="15" t="s">
        <v>33</v>
      </c>
      <c r="C65" s="12" t="s">
        <v>273</v>
      </c>
      <c r="D65" s="15" t="s">
        <v>286</v>
      </c>
      <c r="E65" s="12"/>
      <c r="F65" s="6">
        <f t="shared" si="6"/>
        <v>2327300</v>
      </c>
      <c r="G65" s="6">
        <f t="shared" si="6"/>
        <v>2327300</v>
      </c>
      <c r="H65" s="6">
        <f t="shared" si="6"/>
        <v>2710400</v>
      </c>
      <c r="I65" s="6">
        <f t="shared" si="6"/>
        <v>2710400</v>
      </c>
    </row>
    <row r="66" spans="1:9" ht="12.75">
      <c r="A66" s="8" t="s">
        <v>1</v>
      </c>
      <c r="B66" s="15" t="s">
        <v>33</v>
      </c>
      <c r="C66" s="12" t="s">
        <v>273</v>
      </c>
      <c r="D66" s="15" t="s">
        <v>286</v>
      </c>
      <c r="E66" s="15" t="s">
        <v>290</v>
      </c>
      <c r="F66" s="6">
        <v>2327300</v>
      </c>
      <c r="G66" s="6">
        <v>2327300</v>
      </c>
      <c r="H66" s="6">
        <v>2710400</v>
      </c>
      <c r="I66" s="6">
        <v>2710400</v>
      </c>
    </row>
    <row r="67" spans="1:9" ht="55.5" customHeight="1">
      <c r="A67" s="8" t="s">
        <v>8</v>
      </c>
      <c r="B67" s="15" t="s">
        <v>34</v>
      </c>
      <c r="C67" s="12"/>
      <c r="D67" s="15"/>
      <c r="E67" s="12"/>
      <c r="F67" s="6">
        <f aca="true" t="shared" si="7" ref="F67:I69">F68</f>
        <v>46488400</v>
      </c>
      <c r="G67" s="6">
        <f t="shared" si="7"/>
        <v>46488400</v>
      </c>
      <c r="H67" s="6">
        <f t="shared" si="7"/>
        <v>54185400</v>
      </c>
      <c r="I67" s="6">
        <f t="shared" si="7"/>
        <v>54185400</v>
      </c>
    </row>
    <row r="68" spans="1:9" ht="38.25">
      <c r="A68" s="5" t="s">
        <v>272</v>
      </c>
      <c r="B68" s="15" t="s">
        <v>34</v>
      </c>
      <c r="C68" s="12" t="s">
        <v>273</v>
      </c>
      <c r="D68" s="12" t="s">
        <v>264</v>
      </c>
      <c r="E68" s="12"/>
      <c r="F68" s="6">
        <f t="shared" si="7"/>
        <v>46488400</v>
      </c>
      <c r="G68" s="6">
        <f t="shared" si="7"/>
        <v>46488400</v>
      </c>
      <c r="H68" s="6">
        <f t="shared" si="7"/>
        <v>54185400</v>
      </c>
      <c r="I68" s="6">
        <f t="shared" si="7"/>
        <v>54185400</v>
      </c>
    </row>
    <row r="69" spans="1:9" ht="12.75">
      <c r="A69" s="5" t="s">
        <v>274</v>
      </c>
      <c r="B69" s="15" t="s">
        <v>34</v>
      </c>
      <c r="C69" s="12" t="s">
        <v>273</v>
      </c>
      <c r="D69" s="12" t="s">
        <v>275</v>
      </c>
      <c r="E69" s="12"/>
      <c r="F69" s="6">
        <f t="shared" si="7"/>
        <v>46488400</v>
      </c>
      <c r="G69" s="6">
        <f t="shared" si="7"/>
        <v>46488400</v>
      </c>
      <c r="H69" s="6">
        <f t="shared" si="7"/>
        <v>54185400</v>
      </c>
      <c r="I69" s="6">
        <f t="shared" si="7"/>
        <v>54185400</v>
      </c>
    </row>
    <row r="70" spans="1:9" ht="12.75">
      <c r="A70" s="8" t="s">
        <v>2</v>
      </c>
      <c r="B70" s="15" t="s">
        <v>34</v>
      </c>
      <c r="C70" s="12" t="s">
        <v>273</v>
      </c>
      <c r="D70" s="15" t="s">
        <v>275</v>
      </c>
      <c r="E70" s="15" t="s">
        <v>289</v>
      </c>
      <c r="F70" s="6">
        <v>46488400</v>
      </c>
      <c r="G70" s="6">
        <v>46488400</v>
      </c>
      <c r="H70" s="6">
        <v>54185400</v>
      </c>
      <c r="I70" s="6">
        <v>54185400</v>
      </c>
    </row>
    <row r="71" spans="1:9" s="18" customFormat="1" ht="18.75" customHeight="1">
      <c r="A71" s="3" t="s">
        <v>36</v>
      </c>
      <c r="B71" s="11" t="s">
        <v>35</v>
      </c>
      <c r="C71" s="11"/>
      <c r="D71" s="11"/>
      <c r="E71" s="11"/>
      <c r="F71" s="4">
        <f>F72</f>
        <v>150000</v>
      </c>
      <c r="G71" s="4"/>
      <c r="H71" s="4">
        <f>H72</f>
        <v>150000</v>
      </c>
      <c r="I71" s="4"/>
    </row>
    <row r="72" spans="1:9" ht="25.5">
      <c r="A72" s="8" t="s">
        <v>21</v>
      </c>
      <c r="B72" s="15" t="s">
        <v>40</v>
      </c>
      <c r="C72" s="12"/>
      <c r="D72" s="15"/>
      <c r="E72" s="12"/>
      <c r="F72" s="6">
        <f>F73</f>
        <v>150000</v>
      </c>
      <c r="G72" s="6"/>
      <c r="H72" s="6">
        <f>H73</f>
        <v>150000</v>
      </c>
      <c r="I72" s="6"/>
    </row>
    <row r="73" spans="1:9" ht="25.5">
      <c r="A73" s="8" t="s">
        <v>281</v>
      </c>
      <c r="B73" s="15" t="s">
        <v>40</v>
      </c>
      <c r="C73" s="15" t="s">
        <v>282</v>
      </c>
      <c r="D73" s="15"/>
      <c r="E73" s="12"/>
      <c r="F73" s="6">
        <f>F74</f>
        <v>150000</v>
      </c>
      <c r="G73" s="6"/>
      <c r="H73" s="6">
        <f>H74</f>
        <v>150000</v>
      </c>
      <c r="I73" s="6"/>
    </row>
    <row r="74" spans="1:9" ht="12.75">
      <c r="A74" s="5" t="s">
        <v>274</v>
      </c>
      <c r="B74" s="15" t="s">
        <v>40</v>
      </c>
      <c r="C74" s="15" t="s">
        <v>282</v>
      </c>
      <c r="D74" s="15" t="s">
        <v>275</v>
      </c>
      <c r="E74" s="12"/>
      <c r="F74" s="6">
        <f>F75</f>
        <v>150000</v>
      </c>
      <c r="G74" s="6"/>
      <c r="H74" s="6">
        <f>H75</f>
        <v>150000</v>
      </c>
      <c r="I74" s="6"/>
    </row>
    <row r="75" spans="1:9" ht="12.75">
      <c r="A75" s="8" t="s">
        <v>288</v>
      </c>
      <c r="B75" s="15" t="s">
        <v>40</v>
      </c>
      <c r="C75" s="15" t="s">
        <v>282</v>
      </c>
      <c r="D75" s="15" t="s">
        <v>275</v>
      </c>
      <c r="E75" s="15" t="s">
        <v>275</v>
      </c>
      <c r="F75" s="6">
        <f>14000+57000+24500+54500</f>
        <v>150000</v>
      </c>
      <c r="G75" s="6"/>
      <c r="H75" s="6">
        <f>14000+57000+24500+54500</f>
        <v>150000</v>
      </c>
      <c r="I75" s="6"/>
    </row>
    <row r="76" spans="1:9" s="18" customFormat="1" ht="38.25">
      <c r="A76" s="3" t="s">
        <v>37</v>
      </c>
      <c r="B76" s="11" t="s">
        <v>38</v>
      </c>
      <c r="C76" s="11"/>
      <c r="D76" s="11"/>
      <c r="E76" s="11"/>
      <c r="F76" s="4">
        <f>F77</f>
        <v>75000</v>
      </c>
      <c r="G76" s="4"/>
      <c r="H76" s="4">
        <f>H77</f>
        <v>75000</v>
      </c>
      <c r="I76" s="4"/>
    </row>
    <row r="77" spans="1:9" ht="25.5">
      <c r="A77" s="8" t="s">
        <v>21</v>
      </c>
      <c r="B77" s="15" t="s">
        <v>39</v>
      </c>
      <c r="C77" s="12"/>
      <c r="D77" s="15"/>
      <c r="E77" s="12"/>
      <c r="F77" s="6">
        <f>F78+F81</f>
        <v>75000</v>
      </c>
      <c r="G77" s="6"/>
      <c r="H77" s="6">
        <f>H78+H81</f>
        <v>75000</v>
      </c>
      <c r="I77" s="6"/>
    </row>
    <row r="78" spans="1:9" ht="25.5">
      <c r="A78" s="5" t="s">
        <v>281</v>
      </c>
      <c r="B78" s="15" t="s">
        <v>39</v>
      </c>
      <c r="C78" s="15" t="s">
        <v>282</v>
      </c>
      <c r="D78" s="15"/>
      <c r="E78" s="12"/>
      <c r="F78" s="6">
        <f>F79</f>
        <v>66200</v>
      </c>
      <c r="G78" s="6"/>
      <c r="H78" s="6">
        <f>H79</f>
        <v>66200</v>
      </c>
      <c r="I78" s="6"/>
    </row>
    <row r="79" spans="1:9" ht="12.75">
      <c r="A79" s="5" t="s">
        <v>274</v>
      </c>
      <c r="B79" s="15" t="s">
        <v>39</v>
      </c>
      <c r="C79" s="15" t="s">
        <v>282</v>
      </c>
      <c r="D79" s="15" t="s">
        <v>275</v>
      </c>
      <c r="E79" s="12"/>
      <c r="F79" s="6">
        <f>F80</f>
        <v>66200</v>
      </c>
      <c r="G79" s="6"/>
      <c r="H79" s="6">
        <f>H80</f>
        <v>66200</v>
      </c>
      <c r="I79" s="6"/>
    </row>
    <row r="80" spans="1:9" ht="12.75">
      <c r="A80" s="8" t="s">
        <v>276</v>
      </c>
      <c r="B80" s="15" t="s">
        <v>39</v>
      </c>
      <c r="C80" s="15" t="s">
        <v>282</v>
      </c>
      <c r="D80" s="15" t="s">
        <v>275</v>
      </c>
      <c r="E80" s="15" t="s">
        <v>277</v>
      </c>
      <c r="F80" s="6">
        <f>50000+16200</f>
        <v>66200</v>
      </c>
      <c r="G80" s="6"/>
      <c r="H80" s="6">
        <f>50000+16200</f>
        <v>66200</v>
      </c>
      <c r="I80" s="6"/>
    </row>
    <row r="81" spans="1:9" ht="38.25">
      <c r="A81" s="5" t="s">
        <v>272</v>
      </c>
      <c r="B81" s="15" t="s">
        <v>39</v>
      </c>
      <c r="C81" s="12" t="s">
        <v>273</v>
      </c>
      <c r="D81" s="12" t="s">
        <v>264</v>
      </c>
      <c r="E81" s="12"/>
      <c r="F81" s="6">
        <f>F82</f>
        <v>8800</v>
      </c>
      <c r="G81" s="6"/>
      <c r="H81" s="6">
        <f>H82</f>
        <v>8800</v>
      </c>
      <c r="I81" s="6"/>
    </row>
    <row r="82" spans="1:9" ht="12.75">
      <c r="A82" s="5" t="s">
        <v>274</v>
      </c>
      <c r="B82" s="15" t="s">
        <v>39</v>
      </c>
      <c r="C82" s="12" t="s">
        <v>273</v>
      </c>
      <c r="D82" s="12" t="s">
        <v>275</v>
      </c>
      <c r="E82" s="12"/>
      <c r="F82" s="6">
        <f>F83</f>
        <v>8800</v>
      </c>
      <c r="G82" s="6"/>
      <c r="H82" s="6">
        <f>H83</f>
        <v>8800</v>
      </c>
      <c r="I82" s="6"/>
    </row>
    <row r="83" spans="1:9" ht="12.75">
      <c r="A83" s="8" t="s">
        <v>276</v>
      </c>
      <c r="B83" s="15" t="s">
        <v>39</v>
      </c>
      <c r="C83" s="12" t="s">
        <v>273</v>
      </c>
      <c r="D83" s="15" t="s">
        <v>275</v>
      </c>
      <c r="E83" s="15" t="s">
        <v>277</v>
      </c>
      <c r="F83" s="6">
        <v>8800</v>
      </c>
      <c r="G83" s="6"/>
      <c r="H83" s="6">
        <v>8800</v>
      </c>
      <c r="I83" s="6"/>
    </row>
    <row r="84" spans="1:9" s="18" customFormat="1" ht="25.5">
      <c r="A84" s="3" t="s">
        <v>142</v>
      </c>
      <c r="B84" s="11" t="s">
        <v>41</v>
      </c>
      <c r="C84" s="11"/>
      <c r="D84" s="11"/>
      <c r="E84" s="11"/>
      <c r="F84" s="4">
        <f>F85+F92</f>
        <v>811400</v>
      </c>
      <c r="G84" s="4">
        <f>G85+G92</f>
        <v>257800</v>
      </c>
      <c r="H84" s="4">
        <f>H85+H92</f>
        <v>811400</v>
      </c>
      <c r="I84" s="4">
        <f>I85+I92</f>
        <v>257800</v>
      </c>
    </row>
    <row r="85" spans="1:9" ht="25.5">
      <c r="A85" s="8" t="s">
        <v>43</v>
      </c>
      <c r="B85" s="15" t="s">
        <v>42</v>
      </c>
      <c r="C85" s="12"/>
      <c r="D85" s="15"/>
      <c r="E85" s="12"/>
      <c r="F85" s="6">
        <f>F86+F89</f>
        <v>553600</v>
      </c>
      <c r="G85" s="6"/>
      <c r="H85" s="6">
        <f>H86+H89</f>
        <v>553600</v>
      </c>
      <c r="I85" s="6"/>
    </row>
    <row r="86" spans="1:9" ht="25.5">
      <c r="A86" s="8" t="s">
        <v>281</v>
      </c>
      <c r="B86" s="15" t="s">
        <v>42</v>
      </c>
      <c r="C86" s="15" t="s">
        <v>282</v>
      </c>
      <c r="D86" s="15"/>
      <c r="E86" s="12"/>
      <c r="F86" s="6">
        <f>F87</f>
        <v>338200</v>
      </c>
      <c r="G86" s="6"/>
      <c r="H86" s="6">
        <f>H87</f>
        <v>338200</v>
      </c>
      <c r="I86" s="6"/>
    </row>
    <row r="87" spans="1:9" ht="12.75">
      <c r="A87" s="5" t="s">
        <v>274</v>
      </c>
      <c r="B87" s="15" t="s">
        <v>42</v>
      </c>
      <c r="C87" s="15" t="s">
        <v>282</v>
      </c>
      <c r="D87" s="15" t="s">
        <v>275</v>
      </c>
      <c r="E87" s="12"/>
      <c r="F87" s="6">
        <f>F88</f>
        <v>338200</v>
      </c>
      <c r="G87" s="6"/>
      <c r="H87" s="6">
        <f>H88</f>
        <v>338200</v>
      </c>
      <c r="I87" s="6"/>
    </row>
    <row r="88" spans="1:9" ht="12.75">
      <c r="A88" s="8" t="s">
        <v>288</v>
      </c>
      <c r="B88" s="15" t="s">
        <v>42</v>
      </c>
      <c r="C88" s="15" t="s">
        <v>282</v>
      </c>
      <c r="D88" s="15" t="s">
        <v>275</v>
      </c>
      <c r="E88" s="15" t="s">
        <v>275</v>
      </c>
      <c r="F88" s="6">
        <v>338200</v>
      </c>
      <c r="G88" s="6"/>
      <c r="H88" s="6">
        <v>338200</v>
      </c>
      <c r="I88" s="6"/>
    </row>
    <row r="89" spans="1:9" ht="38.25">
      <c r="A89" s="5" t="s">
        <v>272</v>
      </c>
      <c r="B89" s="15" t="s">
        <v>42</v>
      </c>
      <c r="C89" s="12" t="s">
        <v>273</v>
      </c>
      <c r="D89" s="12" t="s">
        <v>264</v>
      </c>
      <c r="E89" s="12"/>
      <c r="F89" s="6">
        <f>F90</f>
        <v>215400</v>
      </c>
      <c r="G89" s="6"/>
      <c r="H89" s="6">
        <f>H90</f>
        <v>215400</v>
      </c>
      <c r="I89" s="6"/>
    </row>
    <row r="90" spans="1:9" ht="12.75">
      <c r="A90" s="5" t="s">
        <v>274</v>
      </c>
      <c r="B90" s="15" t="s">
        <v>42</v>
      </c>
      <c r="C90" s="12" t="s">
        <v>273</v>
      </c>
      <c r="D90" s="12" t="s">
        <v>275</v>
      </c>
      <c r="E90" s="12"/>
      <c r="F90" s="6">
        <f>F91</f>
        <v>215400</v>
      </c>
      <c r="G90" s="6"/>
      <c r="H90" s="6">
        <f>H91</f>
        <v>215400</v>
      </c>
      <c r="I90" s="6"/>
    </row>
    <row r="91" spans="1:9" ht="12.75">
      <c r="A91" s="8" t="s">
        <v>288</v>
      </c>
      <c r="B91" s="15" t="s">
        <v>42</v>
      </c>
      <c r="C91" s="12" t="s">
        <v>273</v>
      </c>
      <c r="D91" s="15" t="s">
        <v>275</v>
      </c>
      <c r="E91" s="15" t="s">
        <v>275</v>
      </c>
      <c r="F91" s="6">
        <v>215400</v>
      </c>
      <c r="G91" s="6"/>
      <c r="H91" s="6">
        <v>215400</v>
      </c>
      <c r="I91" s="6"/>
    </row>
    <row r="92" spans="1:9" ht="51">
      <c r="A92" s="8" t="s">
        <v>3</v>
      </c>
      <c r="B92" s="15" t="s">
        <v>44</v>
      </c>
      <c r="C92" s="12"/>
      <c r="D92" s="15"/>
      <c r="E92" s="12"/>
      <c r="F92" s="6">
        <f aca="true" t="shared" si="8" ref="F92:I94">F93</f>
        <v>257800</v>
      </c>
      <c r="G92" s="6">
        <f t="shared" si="8"/>
        <v>257800</v>
      </c>
      <c r="H92" s="6">
        <f t="shared" si="8"/>
        <v>257800</v>
      </c>
      <c r="I92" s="6">
        <f t="shared" si="8"/>
        <v>257800</v>
      </c>
    </row>
    <row r="93" spans="1:9" ht="36" customHeight="1">
      <c r="A93" s="5" t="s">
        <v>272</v>
      </c>
      <c r="B93" s="15" t="s">
        <v>44</v>
      </c>
      <c r="C93" s="12" t="s">
        <v>273</v>
      </c>
      <c r="D93" s="12" t="s">
        <v>264</v>
      </c>
      <c r="E93" s="12"/>
      <c r="F93" s="6">
        <f t="shared" si="8"/>
        <v>257800</v>
      </c>
      <c r="G93" s="6">
        <f t="shared" si="8"/>
        <v>257800</v>
      </c>
      <c r="H93" s="6">
        <f t="shared" si="8"/>
        <v>257800</v>
      </c>
      <c r="I93" s="6">
        <f t="shared" si="8"/>
        <v>257800</v>
      </c>
    </row>
    <row r="94" spans="1:9" ht="12.75">
      <c r="A94" s="5" t="s">
        <v>274</v>
      </c>
      <c r="B94" s="15" t="s">
        <v>44</v>
      </c>
      <c r="C94" s="12" t="s">
        <v>273</v>
      </c>
      <c r="D94" s="12" t="s">
        <v>275</v>
      </c>
      <c r="E94" s="12"/>
      <c r="F94" s="6">
        <f t="shared" si="8"/>
        <v>257800</v>
      </c>
      <c r="G94" s="6">
        <f t="shared" si="8"/>
        <v>257800</v>
      </c>
      <c r="H94" s="6">
        <f t="shared" si="8"/>
        <v>257800</v>
      </c>
      <c r="I94" s="6">
        <f t="shared" si="8"/>
        <v>257800</v>
      </c>
    </row>
    <row r="95" spans="1:9" ht="12.75">
      <c r="A95" s="8" t="s">
        <v>288</v>
      </c>
      <c r="B95" s="15" t="s">
        <v>44</v>
      </c>
      <c r="C95" s="12" t="s">
        <v>273</v>
      </c>
      <c r="D95" s="15" t="s">
        <v>275</v>
      </c>
      <c r="E95" s="15" t="s">
        <v>275</v>
      </c>
      <c r="F95" s="6">
        <v>257800</v>
      </c>
      <c r="G95" s="6">
        <v>257800</v>
      </c>
      <c r="H95" s="6">
        <v>257800</v>
      </c>
      <c r="I95" s="6">
        <v>257800</v>
      </c>
    </row>
    <row r="96" spans="1:9" s="18" customFormat="1" ht="63.75">
      <c r="A96" s="3" t="s">
        <v>325</v>
      </c>
      <c r="B96" s="11" t="s">
        <v>45</v>
      </c>
      <c r="C96" s="11"/>
      <c r="D96" s="11"/>
      <c r="E96" s="11"/>
      <c r="F96" s="4">
        <f>F97+F101+F105+F112</f>
        <v>8741000</v>
      </c>
      <c r="G96" s="4">
        <f>G97+G101+G105+G112</f>
        <v>894500</v>
      </c>
      <c r="H96" s="4">
        <f>H97+H101+H105+H112</f>
        <v>8741000</v>
      </c>
      <c r="I96" s="4">
        <f>I97+I101+I105+I112</f>
        <v>894500</v>
      </c>
    </row>
    <row r="97" spans="1:9" s="22" customFormat="1" ht="25.5">
      <c r="A97" s="19" t="s">
        <v>138</v>
      </c>
      <c r="B97" s="12" t="s">
        <v>137</v>
      </c>
      <c r="C97" s="20"/>
      <c r="D97" s="20"/>
      <c r="E97" s="20"/>
      <c r="F97" s="21">
        <f>F98+F102</f>
        <v>7846500</v>
      </c>
      <c r="G97" s="21"/>
      <c r="H97" s="21">
        <f>H98+H102</f>
        <v>7846500</v>
      </c>
      <c r="I97" s="21"/>
    </row>
    <row r="98" spans="1:9" s="22" customFormat="1" ht="63.75">
      <c r="A98" s="19" t="s">
        <v>292</v>
      </c>
      <c r="B98" s="12" t="s">
        <v>137</v>
      </c>
      <c r="C98" s="12" t="s">
        <v>293</v>
      </c>
      <c r="D98" s="20"/>
      <c r="E98" s="20"/>
      <c r="F98" s="21">
        <f>F99</f>
        <v>7846500</v>
      </c>
      <c r="G98" s="21"/>
      <c r="H98" s="21">
        <f>H99</f>
        <v>7846500</v>
      </c>
      <c r="I98" s="21"/>
    </row>
    <row r="99" spans="1:9" s="22" customFormat="1" ht="12.75">
      <c r="A99" s="8" t="s">
        <v>60</v>
      </c>
      <c r="B99" s="12" t="s">
        <v>137</v>
      </c>
      <c r="C99" s="12" t="s">
        <v>293</v>
      </c>
      <c r="D99" s="20" t="s">
        <v>289</v>
      </c>
      <c r="E99" s="20"/>
      <c r="F99" s="21">
        <f>F100</f>
        <v>7846500</v>
      </c>
      <c r="G99" s="21"/>
      <c r="H99" s="21">
        <f>H100</f>
        <v>7846500</v>
      </c>
      <c r="I99" s="21"/>
    </row>
    <row r="100" spans="1:9" s="22" customFormat="1" ht="51">
      <c r="A100" s="19" t="s">
        <v>136</v>
      </c>
      <c r="B100" s="12" t="s">
        <v>137</v>
      </c>
      <c r="C100" s="12" t="s">
        <v>293</v>
      </c>
      <c r="D100" s="20" t="s">
        <v>289</v>
      </c>
      <c r="E100" s="20" t="s">
        <v>290</v>
      </c>
      <c r="F100" s="21">
        <v>7846500</v>
      </c>
      <c r="G100" s="21"/>
      <c r="H100" s="21">
        <v>7846500</v>
      </c>
      <c r="I100" s="21"/>
    </row>
    <row r="101" spans="1:9" s="22" customFormat="1" ht="25.5">
      <c r="A101" s="19" t="s">
        <v>100</v>
      </c>
      <c r="B101" s="12" t="s">
        <v>141</v>
      </c>
      <c r="C101" s="12"/>
      <c r="D101" s="20"/>
      <c r="E101" s="20"/>
      <c r="F101" s="21">
        <f>F102</f>
        <v>0</v>
      </c>
      <c r="G101" s="21"/>
      <c r="H101" s="21">
        <f>H102</f>
        <v>0</v>
      </c>
      <c r="I101" s="21"/>
    </row>
    <row r="102" spans="1:9" s="22" customFormat="1" ht="25.5">
      <c r="A102" s="19" t="s">
        <v>281</v>
      </c>
      <c r="B102" s="12" t="s">
        <v>141</v>
      </c>
      <c r="C102" s="20" t="s">
        <v>282</v>
      </c>
      <c r="D102" s="20"/>
      <c r="E102" s="20"/>
      <c r="F102" s="21">
        <f>F103</f>
        <v>0</v>
      </c>
      <c r="G102" s="21"/>
      <c r="H102" s="21">
        <f>H103</f>
        <v>0</v>
      </c>
      <c r="I102" s="21"/>
    </row>
    <row r="103" spans="1:9" s="22" customFormat="1" ht="12.75">
      <c r="A103" s="8" t="s">
        <v>60</v>
      </c>
      <c r="B103" s="12" t="s">
        <v>141</v>
      </c>
      <c r="C103" s="20" t="s">
        <v>282</v>
      </c>
      <c r="D103" s="20" t="s">
        <v>289</v>
      </c>
      <c r="E103" s="20"/>
      <c r="F103" s="21">
        <f>F104</f>
        <v>0</v>
      </c>
      <c r="G103" s="21"/>
      <c r="H103" s="21">
        <f>H104</f>
        <v>0</v>
      </c>
      <c r="I103" s="21"/>
    </row>
    <row r="104" spans="1:9" s="22" customFormat="1" ht="51">
      <c r="A104" s="19" t="s">
        <v>136</v>
      </c>
      <c r="B104" s="12" t="s">
        <v>141</v>
      </c>
      <c r="C104" s="20" t="s">
        <v>282</v>
      </c>
      <c r="D104" s="20" t="s">
        <v>289</v>
      </c>
      <c r="E104" s="20" t="s">
        <v>290</v>
      </c>
      <c r="F104" s="21">
        <v>0</v>
      </c>
      <c r="G104" s="21"/>
      <c r="H104" s="21">
        <v>0</v>
      </c>
      <c r="I104" s="21"/>
    </row>
    <row r="105" spans="1:9" s="22" customFormat="1" ht="89.25">
      <c r="A105" s="19" t="s">
        <v>59</v>
      </c>
      <c r="B105" s="12" t="s">
        <v>139</v>
      </c>
      <c r="C105" s="20"/>
      <c r="D105" s="20"/>
      <c r="E105" s="20"/>
      <c r="F105" s="21">
        <f>F106+F109</f>
        <v>881000</v>
      </c>
      <c r="G105" s="21">
        <f>G106+G109</f>
        <v>881000</v>
      </c>
      <c r="H105" s="21">
        <f>H106+H109</f>
        <v>881000</v>
      </c>
      <c r="I105" s="21">
        <f>I106+I109</f>
        <v>881000</v>
      </c>
    </row>
    <row r="106" spans="1:9" s="22" customFormat="1" ht="63.75">
      <c r="A106" s="19" t="s">
        <v>292</v>
      </c>
      <c r="B106" s="12" t="s">
        <v>139</v>
      </c>
      <c r="C106" s="12" t="s">
        <v>293</v>
      </c>
      <c r="D106" s="20"/>
      <c r="E106" s="20"/>
      <c r="F106" s="21">
        <f aca="true" t="shared" si="9" ref="F106:I107">F107</f>
        <v>702200</v>
      </c>
      <c r="G106" s="21">
        <f t="shared" si="9"/>
        <v>702200</v>
      </c>
      <c r="H106" s="21">
        <f t="shared" si="9"/>
        <v>702200</v>
      </c>
      <c r="I106" s="21">
        <f t="shared" si="9"/>
        <v>702200</v>
      </c>
    </row>
    <row r="107" spans="1:9" s="22" customFormat="1" ht="12.75">
      <c r="A107" s="8" t="s">
        <v>285</v>
      </c>
      <c r="B107" s="12" t="s">
        <v>139</v>
      </c>
      <c r="C107" s="12" t="s">
        <v>293</v>
      </c>
      <c r="D107" s="20" t="s">
        <v>286</v>
      </c>
      <c r="E107" s="20"/>
      <c r="F107" s="21">
        <f t="shared" si="9"/>
        <v>702200</v>
      </c>
      <c r="G107" s="21">
        <f t="shared" si="9"/>
        <v>702200</v>
      </c>
      <c r="H107" s="21">
        <f t="shared" si="9"/>
        <v>702200</v>
      </c>
      <c r="I107" s="21">
        <f t="shared" si="9"/>
        <v>702200</v>
      </c>
    </row>
    <row r="108" spans="1:9" s="22" customFormat="1" ht="12.75">
      <c r="A108" s="8" t="s">
        <v>1</v>
      </c>
      <c r="B108" s="12" t="s">
        <v>139</v>
      </c>
      <c r="C108" s="12" t="s">
        <v>293</v>
      </c>
      <c r="D108" s="20" t="s">
        <v>286</v>
      </c>
      <c r="E108" s="20" t="s">
        <v>290</v>
      </c>
      <c r="F108" s="21">
        <v>702200</v>
      </c>
      <c r="G108" s="21">
        <v>702200</v>
      </c>
      <c r="H108" s="21">
        <v>702200</v>
      </c>
      <c r="I108" s="21">
        <v>702200</v>
      </c>
    </row>
    <row r="109" spans="1:9" ht="25.5">
      <c r="A109" s="19" t="s">
        <v>281</v>
      </c>
      <c r="B109" s="12" t="s">
        <v>139</v>
      </c>
      <c r="C109" s="20" t="s">
        <v>282</v>
      </c>
      <c r="D109" s="20"/>
      <c r="E109" s="20"/>
      <c r="F109" s="6">
        <f aca="true" t="shared" si="10" ref="F109:I110">F110</f>
        <v>178800</v>
      </c>
      <c r="G109" s="6">
        <f t="shared" si="10"/>
        <v>178800</v>
      </c>
      <c r="H109" s="6">
        <f t="shared" si="10"/>
        <v>178800</v>
      </c>
      <c r="I109" s="6">
        <f t="shared" si="10"/>
        <v>178800</v>
      </c>
    </row>
    <row r="110" spans="1:9" ht="12.75">
      <c r="A110" s="8" t="s">
        <v>285</v>
      </c>
      <c r="B110" s="12" t="s">
        <v>139</v>
      </c>
      <c r="C110" s="20" t="s">
        <v>282</v>
      </c>
      <c r="D110" s="20" t="s">
        <v>286</v>
      </c>
      <c r="E110" s="20"/>
      <c r="F110" s="6">
        <f t="shared" si="10"/>
        <v>178800</v>
      </c>
      <c r="G110" s="6">
        <f t="shared" si="10"/>
        <v>178800</v>
      </c>
      <c r="H110" s="6">
        <f t="shared" si="10"/>
        <v>178800</v>
      </c>
      <c r="I110" s="6">
        <f t="shared" si="10"/>
        <v>178800</v>
      </c>
    </row>
    <row r="111" spans="1:9" ht="12.75">
      <c r="A111" s="8" t="s">
        <v>1</v>
      </c>
      <c r="B111" s="12" t="s">
        <v>139</v>
      </c>
      <c r="C111" s="20" t="s">
        <v>282</v>
      </c>
      <c r="D111" s="20" t="s">
        <v>286</v>
      </c>
      <c r="E111" s="20" t="s">
        <v>290</v>
      </c>
      <c r="F111" s="6">
        <v>178800</v>
      </c>
      <c r="G111" s="6">
        <v>178800</v>
      </c>
      <c r="H111" s="6">
        <v>178800</v>
      </c>
      <c r="I111" s="6">
        <v>178800</v>
      </c>
    </row>
    <row r="112" spans="1:9" ht="89.25">
      <c r="A112" s="8" t="s">
        <v>54</v>
      </c>
      <c r="B112" s="12" t="s">
        <v>140</v>
      </c>
      <c r="C112" s="12"/>
      <c r="D112" s="12"/>
      <c r="E112" s="12"/>
      <c r="F112" s="6">
        <f aca="true" t="shared" si="11" ref="F112:I114">F113</f>
        <v>13500</v>
      </c>
      <c r="G112" s="6">
        <f t="shared" si="11"/>
        <v>13500</v>
      </c>
      <c r="H112" s="6">
        <f t="shared" si="11"/>
        <v>13500</v>
      </c>
      <c r="I112" s="6">
        <f t="shared" si="11"/>
        <v>13500</v>
      </c>
    </row>
    <row r="113" spans="1:9" ht="63.75">
      <c r="A113" s="19" t="s">
        <v>292</v>
      </c>
      <c r="B113" s="12" t="s">
        <v>140</v>
      </c>
      <c r="C113" s="12" t="s">
        <v>293</v>
      </c>
      <c r="D113" s="20"/>
      <c r="E113" s="20"/>
      <c r="F113" s="6">
        <f t="shared" si="11"/>
        <v>13500</v>
      </c>
      <c r="G113" s="6">
        <f t="shared" si="11"/>
        <v>13500</v>
      </c>
      <c r="H113" s="6">
        <f t="shared" si="11"/>
        <v>13500</v>
      </c>
      <c r="I113" s="6">
        <f t="shared" si="11"/>
        <v>13500</v>
      </c>
    </row>
    <row r="114" spans="1:9" ht="12.75">
      <c r="A114" s="8" t="s">
        <v>285</v>
      </c>
      <c r="B114" s="12" t="s">
        <v>140</v>
      </c>
      <c r="C114" s="12" t="s">
        <v>293</v>
      </c>
      <c r="D114" s="20" t="s">
        <v>286</v>
      </c>
      <c r="E114" s="20"/>
      <c r="F114" s="6">
        <f t="shared" si="11"/>
        <v>13500</v>
      </c>
      <c r="G114" s="6">
        <f t="shared" si="11"/>
        <v>13500</v>
      </c>
      <c r="H114" s="6">
        <f t="shared" si="11"/>
        <v>13500</v>
      </c>
      <c r="I114" s="6">
        <f t="shared" si="11"/>
        <v>13500</v>
      </c>
    </row>
    <row r="115" spans="1:9" ht="12.75">
      <c r="A115" s="8" t="s">
        <v>1</v>
      </c>
      <c r="B115" s="12" t="s">
        <v>140</v>
      </c>
      <c r="C115" s="12" t="s">
        <v>293</v>
      </c>
      <c r="D115" s="20" t="s">
        <v>286</v>
      </c>
      <c r="E115" s="20" t="s">
        <v>290</v>
      </c>
      <c r="F115" s="6">
        <v>13500</v>
      </c>
      <c r="G115" s="6">
        <v>13500</v>
      </c>
      <c r="H115" s="6">
        <v>13500</v>
      </c>
      <c r="I115" s="6">
        <v>13500</v>
      </c>
    </row>
    <row r="116" spans="1:9" s="18" customFormat="1" ht="51">
      <c r="A116" s="3" t="s">
        <v>330</v>
      </c>
      <c r="B116" s="11" t="s">
        <v>143</v>
      </c>
      <c r="C116" s="23"/>
      <c r="D116" s="23"/>
      <c r="E116" s="23"/>
      <c r="F116" s="25">
        <f>F117</f>
        <v>6995900</v>
      </c>
      <c r="G116" s="25"/>
      <c r="H116" s="25">
        <f>H117</f>
        <v>7252700</v>
      </c>
      <c r="I116" s="25"/>
    </row>
    <row r="117" spans="1:9" ht="51">
      <c r="A117" s="8" t="s">
        <v>19</v>
      </c>
      <c r="B117" s="12" t="s">
        <v>144</v>
      </c>
      <c r="C117" s="12"/>
      <c r="D117" s="12"/>
      <c r="E117" s="12"/>
      <c r="F117" s="6">
        <f>F118+F121</f>
        <v>6995900</v>
      </c>
      <c r="G117" s="6"/>
      <c r="H117" s="6">
        <f>H118+H121</f>
        <v>7252700</v>
      </c>
      <c r="I117" s="6"/>
    </row>
    <row r="118" spans="1:9" ht="63.75">
      <c r="A118" s="19" t="s">
        <v>292</v>
      </c>
      <c r="B118" s="12" t="s">
        <v>144</v>
      </c>
      <c r="C118" s="12" t="s">
        <v>293</v>
      </c>
      <c r="D118" s="12"/>
      <c r="E118" s="12"/>
      <c r="F118" s="6">
        <f>F119</f>
        <v>6214970</v>
      </c>
      <c r="G118" s="6"/>
      <c r="H118" s="6">
        <f>H119</f>
        <v>6444030</v>
      </c>
      <c r="I118" s="6"/>
    </row>
    <row r="119" spans="1:9" ht="12.75">
      <c r="A119" s="5" t="s">
        <v>274</v>
      </c>
      <c r="B119" s="12" t="s">
        <v>144</v>
      </c>
      <c r="C119" s="12" t="s">
        <v>293</v>
      </c>
      <c r="D119" s="12" t="s">
        <v>275</v>
      </c>
      <c r="E119" s="12"/>
      <c r="F119" s="6">
        <f>F120</f>
        <v>6214970</v>
      </c>
      <c r="G119" s="6"/>
      <c r="H119" s="6">
        <f>H120</f>
        <v>6444030</v>
      </c>
      <c r="I119" s="6"/>
    </row>
    <row r="120" spans="1:9" ht="12.75">
      <c r="A120" s="8" t="s">
        <v>276</v>
      </c>
      <c r="B120" s="12" t="s">
        <v>144</v>
      </c>
      <c r="C120" s="12" t="s">
        <v>293</v>
      </c>
      <c r="D120" s="15" t="s">
        <v>275</v>
      </c>
      <c r="E120" s="15" t="s">
        <v>277</v>
      </c>
      <c r="F120" s="6">
        <v>6214970</v>
      </c>
      <c r="G120" s="6"/>
      <c r="H120" s="6">
        <v>6444030</v>
      </c>
      <c r="I120" s="6"/>
    </row>
    <row r="121" spans="1:9" ht="25.5">
      <c r="A121" s="19" t="s">
        <v>281</v>
      </c>
      <c r="B121" s="12" t="s">
        <v>144</v>
      </c>
      <c r="C121" s="20" t="s">
        <v>282</v>
      </c>
      <c r="D121" s="12"/>
      <c r="E121" s="12"/>
      <c r="F121" s="6">
        <f>F122</f>
        <v>780930</v>
      </c>
      <c r="G121" s="6"/>
      <c r="H121" s="6">
        <f>H122</f>
        <v>808670</v>
      </c>
      <c r="I121" s="6"/>
    </row>
    <row r="122" spans="1:9" ht="12.75">
      <c r="A122" s="5" t="s">
        <v>274</v>
      </c>
      <c r="B122" s="12" t="s">
        <v>144</v>
      </c>
      <c r="C122" s="20" t="s">
        <v>282</v>
      </c>
      <c r="D122" s="12" t="s">
        <v>275</v>
      </c>
      <c r="E122" s="12"/>
      <c r="F122" s="6">
        <f>F123</f>
        <v>780930</v>
      </c>
      <c r="G122" s="6"/>
      <c r="H122" s="6">
        <f>H123</f>
        <v>808670</v>
      </c>
      <c r="I122" s="6"/>
    </row>
    <row r="123" spans="1:9" ht="12.75">
      <c r="A123" s="8" t="s">
        <v>276</v>
      </c>
      <c r="B123" s="12" t="s">
        <v>144</v>
      </c>
      <c r="C123" s="20" t="s">
        <v>282</v>
      </c>
      <c r="D123" s="15" t="s">
        <v>275</v>
      </c>
      <c r="E123" s="15" t="s">
        <v>277</v>
      </c>
      <c r="F123" s="6">
        <v>780930</v>
      </c>
      <c r="G123" s="6"/>
      <c r="H123" s="6">
        <v>808670</v>
      </c>
      <c r="I123" s="6"/>
    </row>
    <row r="124" spans="1:9" s="18" customFormat="1" ht="25.5">
      <c r="A124" s="7" t="s">
        <v>146</v>
      </c>
      <c r="B124" s="11" t="s">
        <v>145</v>
      </c>
      <c r="C124" s="11"/>
      <c r="D124" s="11"/>
      <c r="E124" s="11"/>
      <c r="F124" s="4">
        <f>F125+F156</f>
        <v>20250300</v>
      </c>
      <c r="G124" s="4">
        <f>G125+G156</f>
        <v>19720700</v>
      </c>
      <c r="H124" s="4">
        <f>H125+H156</f>
        <v>21668500</v>
      </c>
      <c r="I124" s="4">
        <f>I125+I156</f>
        <v>21143900</v>
      </c>
    </row>
    <row r="125" spans="1:9" s="18" customFormat="1" ht="38.25">
      <c r="A125" s="24" t="s">
        <v>147</v>
      </c>
      <c r="B125" s="11" t="s">
        <v>148</v>
      </c>
      <c r="C125" s="23"/>
      <c r="D125" s="23"/>
      <c r="E125" s="23"/>
      <c r="F125" s="25">
        <f>F126+F130+F140+F144+F148+F152</f>
        <v>14966500</v>
      </c>
      <c r="G125" s="25">
        <f>G126+G130+G140+G144+G148+G152</f>
        <v>14511900</v>
      </c>
      <c r="H125" s="25">
        <f>H126+H130+H140+H144+H148+H152</f>
        <v>16145100</v>
      </c>
      <c r="I125" s="25">
        <f>I126+I130+I140+I144+I148+I152</f>
        <v>15695500</v>
      </c>
    </row>
    <row r="126" spans="1:9" ht="12.75">
      <c r="A126" s="8" t="s">
        <v>150</v>
      </c>
      <c r="B126" s="12" t="s">
        <v>149</v>
      </c>
      <c r="C126" s="12"/>
      <c r="D126" s="12"/>
      <c r="E126" s="12"/>
      <c r="F126" s="6">
        <f>F127</f>
        <v>182600</v>
      </c>
      <c r="G126" s="6"/>
      <c r="H126" s="6">
        <f>H127</f>
        <v>182600</v>
      </c>
      <c r="I126" s="6"/>
    </row>
    <row r="127" spans="1:9" ht="19.5" customHeight="1">
      <c r="A127" s="8" t="s">
        <v>283</v>
      </c>
      <c r="B127" s="12" t="s">
        <v>149</v>
      </c>
      <c r="C127" s="12" t="s">
        <v>284</v>
      </c>
      <c r="D127" s="12"/>
      <c r="E127" s="12"/>
      <c r="F127" s="6">
        <f>F128</f>
        <v>182600</v>
      </c>
      <c r="G127" s="6"/>
      <c r="H127" s="6">
        <f>H128</f>
        <v>182600</v>
      </c>
      <c r="I127" s="6"/>
    </row>
    <row r="128" spans="1:9" ht="12.75">
      <c r="A128" s="8" t="s">
        <v>285</v>
      </c>
      <c r="B128" s="12" t="s">
        <v>149</v>
      </c>
      <c r="C128" s="12" t="s">
        <v>284</v>
      </c>
      <c r="D128" s="12" t="s">
        <v>286</v>
      </c>
      <c r="E128" s="12"/>
      <c r="F128" s="6">
        <f>F129</f>
        <v>182600</v>
      </c>
      <c r="G128" s="6"/>
      <c r="H128" s="6">
        <f>H129</f>
        <v>182600</v>
      </c>
      <c r="I128" s="6"/>
    </row>
    <row r="129" spans="1:9" ht="12.75">
      <c r="A129" s="5" t="s">
        <v>12</v>
      </c>
      <c r="B129" s="12" t="s">
        <v>149</v>
      </c>
      <c r="C129" s="12" t="s">
        <v>284</v>
      </c>
      <c r="D129" s="12" t="s">
        <v>286</v>
      </c>
      <c r="E129" s="12" t="s">
        <v>289</v>
      </c>
      <c r="F129" s="6">
        <f>170600+6000+6000</f>
        <v>182600</v>
      </c>
      <c r="G129" s="6"/>
      <c r="H129" s="6">
        <f>170600+6000+6000</f>
        <v>182600</v>
      </c>
      <c r="I129" s="6"/>
    </row>
    <row r="130" spans="1:9" ht="25.5">
      <c r="A130" s="8" t="s">
        <v>152</v>
      </c>
      <c r="B130" s="12" t="s">
        <v>151</v>
      </c>
      <c r="C130" s="12"/>
      <c r="D130" s="12"/>
      <c r="E130" s="12"/>
      <c r="F130" s="6">
        <f>F131+F134+F137</f>
        <v>265000</v>
      </c>
      <c r="G130" s="6"/>
      <c r="H130" s="6">
        <f>H131+H134+H137</f>
        <v>265000</v>
      </c>
      <c r="I130" s="6"/>
    </row>
    <row r="131" spans="1:9" ht="25.5">
      <c r="A131" s="19" t="s">
        <v>281</v>
      </c>
      <c r="B131" s="12" t="s">
        <v>151</v>
      </c>
      <c r="C131" s="12" t="s">
        <v>282</v>
      </c>
      <c r="D131" s="12"/>
      <c r="E131" s="12"/>
      <c r="F131" s="6">
        <f>F132</f>
        <v>34000</v>
      </c>
      <c r="G131" s="6"/>
      <c r="H131" s="6">
        <f>H132</f>
        <v>34000</v>
      </c>
      <c r="I131" s="6"/>
    </row>
    <row r="132" spans="1:9" ht="12.75">
      <c r="A132" s="8" t="s">
        <v>60</v>
      </c>
      <c r="B132" s="12" t="s">
        <v>151</v>
      </c>
      <c r="C132" s="12" t="s">
        <v>282</v>
      </c>
      <c r="D132" s="12" t="s">
        <v>289</v>
      </c>
      <c r="E132" s="12"/>
      <c r="F132" s="6">
        <f>F133</f>
        <v>34000</v>
      </c>
      <c r="G132" s="6"/>
      <c r="H132" s="6">
        <f>H133</f>
        <v>34000</v>
      </c>
      <c r="I132" s="6"/>
    </row>
    <row r="133" spans="1:9" ht="12.75">
      <c r="A133" s="8" t="s">
        <v>61</v>
      </c>
      <c r="B133" s="12" t="s">
        <v>151</v>
      </c>
      <c r="C133" s="12" t="s">
        <v>282</v>
      </c>
      <c r="D133" s="12" t="s">
        <v>289</v>
      </c>
      <c r="E133" s="12" t="s">
        <v>62</v>
      </c>
      <c r="F133" s="6">
        <v>34000</v>
      </c>
      <c r="G133" s="6"/>
      <c r="H133" s="6">
        <v>34000</v>
      </c>
      <c r="I133" s="6"/>
    </row>
    <row r="134" spans="1:9" ht="28.5" customHeight="1">
      <c r="A134" s="5" t="s">
        <v>272</v>
      </c>
      <c r="B134" s="12" t="s">
        <v>151</v>
      </c>
      <c r="C134" s="12" t="s">
        <v>273</v>
      </c>
      <c r="D134" s="12"/>
      <c r="E134" s="12"/>
      <c r="F134" s="6">
        <f>F135</f>
        <v>205000</v>
      </c>
      <c r="G134" s="6"/>
      <c r="H134" s="6">
        <f>H135</f>
        <v>205000</v>
      </c>
      <c r="I134" s="6"/>
    </row>
    <row r="135" spans="1:9" ht="12.75">
      <c r="A135" s="5" t="s">
        <v>68</v>
      </c>
      <c r="B135" s="12" t="s">
        <v>151</v>
      </c>
      <c r="C135" s="12" t="s">
        <v>273</v>
      </c>
      <c r="D135" s="12" t="s">
        <v>298</v>
      </c>
      <c r="E135" s="12"/>
      <c r="F135" s="6">
        <f>F136</f>
        <v>205000</v>
      </c>
      <c r="G135" s="6"/>
      <c r="H135" s="6">
        <f>H136</f>
        <v>205000</v>
      </c>
      <c r="I135" s="6"/>
    </row>
    <row r="136" spans="1:9" ht="25.5">
      <c r="A136" s="5" t="s">
        <v>69</v>
      </c>
      <c r="B136" s="12" t="s">
        <v>151</v>
      </c>
      <c r="C136" s="12" t="s">
        <v>273</v>
      </c>
      <c r="D136" s="12" t="s">
        <v>298</v>
      </c>
      <c r="E136" s="12" t="s">
        <v>298</v>
      </c>
      <c r="F136" s="6">
        <f>200000+5000</f>
        <v>205000</v>
      </c>
      <c r="G136" s="6"/>
      <c r="H136" s="6">
        <f>200000+5000</f>
        <v>205000</v>
      </c>
      <c r="I136" s="6"/>
    </row>
    <row r="137" spans="1:9" ht="25.5">
      <c r="A137" s="19" t="s">
        <v>281</v>
      </c>
      <c r="B137" s="12" t="s">
        <v>151</v>
      </c>
      <c r="C137" s="12" t="s">
        <v>282</v>
      </c>
      <c r="D137" s="12"/>
      <c r="E137" s="12"/>
      <c r="F137" s="6">
        <f>F138</f>
        <v>26000</v>
      </c>
      <c r="G137" s="6"/>
      <c r="H137" s="6">
        <f>H138</f>
        <v>26000</v>
      </c>
      <c r="I137" s="6"/>
    </row>
    <row r="138" spans="1:9" ht="12.75">
      <c r="A138" s="5" t="s">
        <v>153</v>
      </c>
      <c r="B138" s="12" t="s">
        <v>151</v>
      </c>
      <c r="C138" s="12" t="s">
        <v>282</v>
      </c>
      <c r="D138" s="12" t="s">
        <v>277</v>
      </c>
      <c r="E138" s="12"/>
      <c r="F138" s="6">
        <f>F139</f>
        <v>26000</v>
      </c>
      <c r="G138" s="6"/>
      <c r="H138" s="6">
        <f>H139</f>
        <v>26000</v>
      </c>
      <c r="I138" s="6"/>
    </row>
    <row r="139" spans="1:9" ht="12.75">
      <c r="A139" s="5" t="s">
        <v>280</v>
      </c>
      <c r="B139" s="12" t="s">
        <v>151</v>
      </c>
      <c r="C139" s="12" t="s">
        <v>282</v>
      </c>
      <c r="D139" s="12" t="s">
        <v>277</v>
      </c>
      <c r="E139" s="12" t="s">
        <v>277</v>
      </c>
      <c r="F139" s="6">
        <v>26000</v>
      </c>
      <c r="G139" s="6"/>
      <c r="H139" s="6">
        <v>26000</v>
      </c>
      <c r="I139" s="6"/>
    </row>
    <row r="140" spans="1:9" ht="38.25">
      <c r="A140" s="8" t="s">
        <v>181</v>
      </c>
      <c r="B140" s="12" t="s">
        <v>154</v>
      </c>
      <c r="C140" s="12"/>
      <c r="D140" s="12"/>
      <c r="E140" s="12"/>
      <c r="F140" s="6">
        <f>F141</f>
        <v>2000</v>
      </c>
      <c r="G140" s="6"/>
      <c r="H140" s="6">
        <f>H141</f>
        <v>2000</v>
      </c>
      <c r="I140" s="6"/>
    </row>
    <row r="141" spans="1:9" ht="25.5">
      <c r="A141" s="19" t="s">
        <v>281</v>
      </c>
      <c r="B141" s="12" t="s">
        <v>154</v>
      </c>
      <c r="C141" s="12" t="s">
        <v>282</v>
      </c>
      <c r="D141" s="12"/>
      <c r="E141" s="12"/>
      <c r="F141" s="6">
        <f>F142</f>
        <v>2000</v>
      </c>
      <c r="G141" s="6"/>
      <c r="H141" s="6">
        <f>H142</f>
        <v>2000</v>
      </c>
      <c r="I141" s="6"/>
    </row>
    <row r="142" spans="1:9" ht="12.75">
      <c r="A142" s="8" t="s">
        <v>60</v>
      </c>
      <c r="B142" s="12" t="s">
        <v>154</v>
      </c>
      <c r="C142" s="12" t="s">
        <v>282</v>
      </c>
      <c r="D142" s="12" t="s">
        <v>289</v>
      </c>
      <c r="E142" s="12"/>
      <c r="F142" s="6">
        <f>F143</f>
        <v>2000</v>
      </c>
      <c r="G142" s="6"/>
      <c r="H142" s="6">
        <f>H143</f>
        <v>2000</v>
      </c>
      <c r="I142" s="6"/>
    </row>
    <row r="143" spans="1:9" ht="12.75">
      <c r="A143" s="8" t="s">
        <v>61</v>
      </c>
      <c r="B143" s="12" t="s">
        <v>154</v>
      </c>
      <c r="C143" s="12" t="s">
        <v>282</v>
      </c>
      <c r="D143" s="12" t="s">
        <v>289</v>
      </c>
      <c r="E143" s="12" t="s">
        <v>62</v>
      </c>
      <c r="F143" s="6">
        <v>2000</v>
      </c>
      <c r="G143" s="6"/>
      <c r="H143" s="6">
        <v>2000</v>
      </c>
      <c r="I143" s="6"/>
    </row>
    <row r="144" spans="1:9" ht="51">
      <c r="A144" s="8" t="s">
        <v>216</v>
      </c>
      <c r="B144" s="12" t="s">
        <v>155</v>
      </c>
      <c r="C144" s="12"/>
      <c r="D144" s="12"/>
      <c r="E144" s="12"/>
      <c r="F144" s="6">
        <f>F145</f>
        <v>5000</v>
      </c>
      <c r="G144" s="6"/>
      <c r="H144" s="6">
        <f>H145</f>
        <v>0</v>
      </c>
      <c r="I144" s="6"/>
    </row>
    <row r="145" spans="1:9" ht="38.25">
      <c r="A145" s="5" t="s">
        <v>272</v>
      </c>
      <c r="B145" s="12" t="s">
        <v>155</v>
      </c>
      <c r="C145" s="12" t="s">
        <v>273</v>
      </c>
      <c r="D145" s="12"/>
      <c r="E145" s="12"/>
      <c r="F145" s="6">
        <f>F146</f>
        <v>5000</v>
      </c>
      <c r="G145" s="6"/>
      <c r="H145" s="6">
        <f>H146</f>
        <v>0</v>
      </c>
      <c r="I145" s="6"/>
    </row>
    <row r="146" spans="1:9" ht="12.75">
      <c r="A146" s="5" t="s">
        <v>68</v>
      </c>
      <c r="B146" s="12" t="s">
        <v>155</v>
      </c>
      <c r="C146" s="12" t="s">
        <v>273</v>
      </c>
      <c r="D146" s="12" t="s">
        <v>298</v>
      </c>
      <c r="E146" s="12"/>
      <c r="F146" s="6">
        <f>F147</f>
        <v>5000</v>
      </c>
      <c r="G146" s="6"/>
      <c r="H146" s="6">
        <f>H147</f>
        <v>0</v>
      </c>
      <c r="I146" s="6"/>
    </row>
    <row r="147" spans="1:9" ht="25.5">
      <c r="A147" s="5" t="s">
        <v>69</v>
      </c>
      <c r="B147" s="12" t="s">
        <v>155</v>
      </c>
      <c r="C147" s="12" t="s">
        <v>273</v>
      </c>
      <c r="D147" s="12" t="s">
        <v>298</v>
      </c>
      <c r="E147" s="12" t="s">
        <v>298</v>
      </c>
      <c r="F147" s="6">
        <v>5000</v>
      </c>
      <c r="G147" s="6"/>
      <c r="H147" s="6">
        <v>0</v>
      </c>
      <c r="I147" s="6"/>
    </row>
    <row r="148" spans="1:9" ht="63.75">
      <c r="A148" s="8" t="s">
        <v>52</v>
      </c>
      <c r="B148" s="12" t="s">
        <v>156</v>
      </c>
      <c r="C148" s="12"/>
      <c r="D148" s="12"/>
      <c r="E148" s="12"/>
      <c r="F148" s="6">
        <f aca="true" t="shared" si="12" ref="F148:I150">F149</f>
        <v>77500</v>
      </c>
      <c r="G148" s="6">
        <f t="shared" si="12"/>
        <v>77500</v>
      </c>
      <c r="H148" s="6">
        <f t="shared" si="12"/>
        <v>77500</v>
      </c>
      <c r="I148" s="6">
        <f t="shared" si="12"/>
        <v>77500</v>
      </c>
    </row>
    <row r="149" spans="1:9" ht="38.25">
      <c r="A149" s="5" t="s">
        <v>272</v>
      </c>
      <c r="B149" s="12" t="s">
        <v>156</v>
      </c>
      <c r="C149" s="12" t="s">
        <v>273</v>
      </c>
      <c r="D149" s="12"/>
      <c r="E149" s="12"/>
      <c r="F149" s="6">
        <f t="shared" si="12"/>
        <v>77500</v>
      </c>
      <c r="G149" s="6">
        <f t="shared" si="12"/>
        <v>77500</v>
      </c>
      <c r="H149" s="6">
        <f t="shared" si="12"/>
        <v>77500</v>
      </c>
      <c r="I149" s="6">
        <f t="shared" si="12"/>
        <v>77500</v>
      </c>
    </row>
    <row r="150" spans="1:9" ht="12.75">
      <c r="A150" s="8" t="s">
        <v>285</v>
      </c>
      <c r="B150" s="12" t="s">
        <v>156</v>
      </c>
      <c r="C150" s="12" t="s">
        <v>273</v>
      </c>
      <c r="D150" s="12" t="s">
        <v>286</v>
      </c>
      <c r="E150" s="12"/>
      <c r="F150" s="6">
        <f t="shared" si="12"/>
        <v>77500</v>
      </c>
      <c r="G150" s="6">
        <f t="shared" si="12"/>
        <v>77500</v>
      </c>
      <c r="H150" s="6">
        <f t="shared" si="12"/>
        <v>77500</v>
      </c>
      <c r="I150" s="6">
        <f t="shared" si="12"/>
        <v>77500</v>
      </c>
    </row>
    <row r="151" spans="1:9" ht="12.75">
      <c r="A151" s="5" t="s">
        <v>287</v>
      </c>
      <c r="B151" s="12" t="s">
        <v>156</v>
      </c>
      <c r="C151" s="12" t="s">
        <v>273</v>
      </c>
      <c r="D151" s="12" t="s">
        <v>286</v>
      </c>
      <c r="E151" s="12" t="s">
        <v>279</v>
      </c>
      <c r="F151" s="6">
        <v>77500</v>
      </c>
      <c r="G151" s="6">
        <v>77500</v>
      </c>
      <c r="H151" s="6">
        <v>77500</v>
      </c>
      <c r="I151" s="6">
        <v>77500</v>
      </c>
    </row>
    <row r="152" spans="1:9" ht="63.75">
      <c r="A152" s="8" t="s">
        <v>53</v>
      </c>
      <c r="B152" s="12" t="s">
        <v>157</v>
      </c>
      <c r="C152" s="12"/>
      <c r="D152" s="12"/>
      <c r="E152" s="12"/>
      <c r="F152" s="6">
        <f aca="true" t="shared" si="13" ref="F152:I154">F153</f>
        <v>14434400</v>
      </c>
      <c r="G152" s="6">
        <f t="shared" si="13"/>
        <v>14434400</v>
      </c>
      <c r="H152" s="6">
        <f t="shared" si="13"/>
        <v>15618000</v>
      </c>
      <c r="I152" s="6">
        <f t="shared" si="13"/>
        <v>15618000</v>
      </c>
    </row>
    <row r="153" spans="1:9" ht="38.25">
      <c r="A153" s="5" t="s">
        <v>272</v>
      </c>
      <c r="B153" s="12" t="s">
        <v>157</v>
      </c>
      <c r="C153" s="12" t="s">
        <v>273</v>
      </c>
      <c r="D153" s="12"/>
      <c r="E153" s="12"/>
      <c r="F153" s="6">
        <f t="shared" si="13"/>
        <v>14434400</v>
      </c>
      <c r="G153" s="6">
        <f t="shared" si="13"/>
        <v>14434400</v>
      </c>
      <c r="H153" s="6">
        <f t="shared" si="13"/>
        <v>15618000</v>
      </c>
      <c r="I153" s="6">
        <f t="shared" si="13"/>
        <v>15618000</v>
      </c>
    </row>
    <row r="154" spans="1:9" ht="12.75">
      <c r="A154" s="8" t="s">
        <v>285</v>
      </c>
      <c r="B154" s="12" t="s">
        <v>157</v>
      </c>
      <c r="C154" s="12" t="s">
        <v>273</v>
      </c>
      <c r="D154" s="12" t="s">
        <v>286</v>
      </c>
      <c r="E154" s="12"/>
      <c r="F154" s="6">
        <f t="shared" si="13"/>
        <v>14434400</v>
      </c>
      <c r="G154" s="6">
        <f t="shared" si="13"/>
        <v>14434400</v>
      </c>
      <c r="H154" s="6">
        <f t="shared" si="13"/>
        <v>15618000</v>
      </c>
      <c r="I154" s="6">
        <f t="shared" si="13"/>
        <v>15618000</v>
      </c>
    </row>
    <row r="155" spans="1:9" ht="12.75">
      <c r="A155" s="5" t="s">
        <v>287</v>
      </c>
      <c r="B155" s="12" t="s">
        <v>157</v>
      </c>
      <c r="C155" s="12" t="s">
        <v>273</v>
      </c>
      <c r="D155" s="12" t="s">
        <v>286</v>
      </c>
      <c r="E155" s="12" t="s">
        <v>279</v>
      </c>
      <c r="F155" s="6">
        <v>14434400</v>
      </c>
      <c r="G155" s="6">
        <v>14434400</v>
      </c>
      <c r="H155" s="6">
        <v>15618000</v>
      </c>
      <c r="I155" s="6">
        <v>15618000</v>
      </c>
    </row>
    <row r="156" spans="1:9" s="18" customFormat="1" ht="38.25">
      <c r="A156" s="24" t="s">
        <v>158</v>
      </c>
      <c r="B156" s="11" t="s">
        <v>159</v>
      </c>
      <c r="C156" s="23"/>
      <c r="D156" s="23"/>
      <c r="E156" s="23"/>
      <c r="F156" s="25">
        <f>F157+F161+F165+F169+F173+F180</f>
        <v>5283800</v>
      </c>
      <c r="G156" s="25">
        <f>G157+G161+G165+G169+G173+G180</f>
        <v>5208800</v>
      </c>
      <c r="H156" s="25">
        <f>H157+H161+H165+H169+H173+H180</f>
        <v>5523400</v>
      </c>
      <c r="I156" s="25">
        <f>I157+I161+I165+I169+I173+I180</f>
        <v>5448400</v>
      </c>
    </row>
    <row r="157" spans="1:9" ht="25.5">
      <c r="A157" s="8" t="s">
        <v>152</v>
      </c>
      <c r="B157" s="12" t="s">
        <v>160</v>
      </c>
      <c r="C157" s="12"/>
      <c r="D157" s="12"/>
      <c r="E157" s="12"/>
      <c r="F157" s="6">
        <f>F158</f>
        <v>45000</v>
      </c>
      <c r="G157" s="6"/>
      <c r="H157" s="6">
        <f>H158</f>
        <v>45000</v>
      </c>
      <c r="I157" s="6"/>
    </row>
    <row r="158" spans="1:9" ht="25.5">
      <c r="A158" s="19" t="s">
        <v>281</v>
      </c>
      <c r="B158" s="12" t="s">
        <v>160</v>
      </c>
      <c r="C158" s="12" t="s">
        <v>282</v>
      </c>
      <c r="D158" s="12"/>
      <c r="E158" s="12"/>
      <c r="F158" s="6">
        <f>F159</f>
        <v>45000</v>
      </c>
      <c r="G158" s="6"/>
      <c r="H158" s="6">
        <f>H159</f>
        <v>45000</v>
      </c>
      <c r="I158" s="6"/>
    </row>
    <row r="159" spans="1:9" ht="12.75">
      <c r="A159" s="8" t="s">
        <v>60</v>
      </c>
      <c r="B159" s="12" t="s">
        <v>160</v>
      </c>
      <c r="C159" s="12" t="s">
        <v>282</v>
      </c>
      <c r="D159" s="12" t="s">
        <v>289</v>
      </c>
      <c r="E159" s="12"/>
      <c r="F159" s="6">
        <f>F160</f>
        <v>45000</v>
      </c>
      <c r="G159" s="6"/>
      <c r="H159" s="6">
        <f>H160</f>
        <v>45000</v>
      </c>
      <c r="I159" s="6"/>
    </row>
    <row r="160" spans="1:9" ht="12.75">
      <c r="A160" s="8" t="s">
        <v>61</v>
      </c>
      <c r="B160" s="12" t="s">
        <v>160</v>
      </c>
      <c r="C160" s="12" t="s">
        <v>282</v>
      </c>
      <c r="D160" s="12" t="s">
        <v>289</v>
      </c>
      <c r="E160" s="12" t="s">
        <v>62</v>
      </c>
      <c r="F160" s="6">
        <v>45000</v>
      </c>
      <c r="G160" s="6"/>
      <c r="H160" s="6">
        <v>45000</v>
      </c>
      <c r="I160" s="6"/>
    </row>
    <row r="161" spans="1:9" ht="38.25">
      <c r="A161" s="8" t="s">
        <v>181</v>
      </c>
      <c r="B161" s="12" t="s">
        <v>161</v>
      </c>
      <c r="C161" s="12"/>
      <c r="D161" s="12"/>
      <c r="E161" s="12"/>
      <c r="F161" s="6">
        <f>F162</f>
        <v>30000</v>
      </c>
      <c r="G161" s="6"/>
      <c r="H161" s="6">
        <f>H162</f>
        <v>30000</v>
      </c>
      <c r="I161" s="6"/>
    </row>
    <row r="162" spans="1:9" ht="25.5">
      <c r="A162" s="19" t="s">
        <v>281</v>
      </c>
      <c r="B162" s="12" t="s">
        <v>161</v>
      </c>
      <c r="C162" s="12" t="s">
        <v>282</v>
      </c>
      <c r="D162" s="12"/>
      <c r="E162" s="12"/>
      <c r="F162" s="6">
        <f>F163</f>
        <v>30000</v>
      </c>
      <c r="G162" s="6"/>
      <c r="H162" s="6">
        <f>H163</f>
        <v>30000</v>
      </c>
      <c r="I162" s="6"/>
    </row>
    <row r="163" spans="1:9" ht="12.75">
      <c r="A163" s="8" t="s">
        <v>60</v>
      </c>
      <c r="B163" s="12" t="s">
        <v>161</v>
      </c>
      <c r="C163" s="12" t="s">
        <v>282</v>
      </c>
      <c r="D163" s="12" t="s">
        <v>289</v>
      </c>
      <c r="E163" s="12"/>
      <c r="F163" s="6">
        <f>F164</f>
        <v>30000</v>
      </c>
      <c r="G163" s="6"/>
      <c r="H163" s="6">
        <f>H164</f>
        <v>30000</v>
      </c>
      <c r="I163" s="6"/>
    </row>
    <row r="164" spans="1:9" ht="12.75">
      <c r="A164" s="8" t="s">
        <v>61</v>
      </c>
      <c r="B164" s="12" t="s">
        <v>161</v>
      </c>
      <c r="C164" s="12" t="s">
        <v>282</v>
      </c>
      <c r="D164" s="12" t="s">
        <v>289</v>
      </c>
      <c r="E164" s="12" t="s">
        <v>62</v>
      </c>
      <c r="F164" s="6">
        <v>30000</v>
      </c>
      <c r="G164" s="6"/>
      <c r="H164" s="6">
        <v>30000</v>
      </c>
      <c r="I164" s="6"/>
    </row>
    <row r="165" spans="1:9" ht="63.75">
      <c r="A165" s="8" t="s">
        <v>55</v>
      </c>
      <c r="B165" s="12" t="s">
        <v>162</v>
      </c>
      <c r="C165" s="12"/>
      <c r="D165" s="12"/>
      <c r="E165" s="12"/>
      <c r="F165" s="6">
        <f aca="true" t="shared" si="14" ref="F165:I167">F166</f>
        <v>296000</v>
      </c>
      <c r="G165" s="6">
        <f t="shared" si="14"/>
        <v>296000</v>
      </c>
      <c r="H165" s="6">
        <f t="shared" si="14"/>
        <v>320300</v>
      </c>
      <c r="I165" s="6">
        <f t="shared" si="14"/>
        <v>320300</v>
      </c>
    </row>
    <row r="166" spans="1:9" ht="25.5">
      <c r="A166" s="19" t="s">
        <v>281</v>
      </c>
      <c r="B166" s="12" t="s">
        <v>162</v>
      </c>
      <c r="C166" s="12" t="s">
        <v>282</v>
      </c>
      <c r="D166" s="12"/>
      <c r="E166" s="12"/>
      <c r="F166" s="6">
        <f t="shared" si="14"/>
        <v>296000</v>
      </c>
      <c r="G166" s="6">
        <f t="shared" si="14"/>
        <v>296000</v>
      </c>
      <c r="H166" s="6">
        <f t="shared" si="14"/>
        <v>320300</v>
      </c>
      <c r="I166" s="6">
        <f t="shared" si="14"/>
        <v>320300</v>
      </c>
    </row>
    <row r="167" spans="1:9" ht="12.75">
      <c r="A167" s="8" t="s">
        <v>285</v>
      </c>
      <c r="B167" s="12" t="s">
        <v>162</v>
      </c>
      <c r="C167" s="12" t="s">
        <v>282</v>
      </c>
      <c r="D167" s="12" t="s">
        <v>286</v>
      </c>
      <c r="E167" s="12"/>
      <c r="F167" s="6">
        <f t="shared" si="14"/>
        <v>296000</v>
      </c>
      <c r="G167" s="6">
        <f t="shared" si="14"/>
        <v>296000</v>
      </c>
      <c r="H167" s="6">
        <f t="shared" si="14"/>
        <v>320300</v>
      </c>
      <c r="I167" s="6">
        <f t="shared" si="14"/>
        <v>320300</v>
      </c>
    </row>
    <row r="168" spans="1:9" ht="12.75">
      <c r="A168" s="8" t="s">
        <v>287</v>
      </c>
      <c r="B168" s="12" t="s">
        <v>162</v>
      </c>
      <c r="C168" s="12" t="s">
        <v>282</v>
      </c>
      <c r="D168" s="12" t="s">
        <v>286</v>
      </c>
      <c r="E168" s="12" t="s">
        <v>279</v>
      </c>
      <c r="F168" s="6">
        <v>296000</v>
      </c>
      <c r="G168" s="6">
        <v>296000</v>
      </c>
      <c r="H168" s="6">
        <v>320300</v>
      </c>
      <c r="I168" s="6">
        <v>320300</v>
      </c>
    </row>
    <row r="169" spans="1:9" ht="76.5">
      <c r="A169" s="8" t="s">
        <v>56</v>
      </c>
      <c r="B169" s="12" t="s">
        <v>163</v>
      </c>
      <c r="C169" s="12"/>
      <c r="D169" s="12"/>
      <c r="E169" s="12"/>
      <c r="F169" s="6">
        <f aca="true" t="shared" si="15" ref="F169:I171">F170</f>
        <v>4400</v>
      </c>
      <c r="G169" s="6">
        <f t="shared" si="15"/>
        <v>4400</v>
      </c>
      <c r="H169" s="6">
        <f t="shared" si="15"/>
        <v>4400</v>
      </c>
      <c r="I169" s="6">
        <f t="shared" si="15"/>
        <v>4400</v>
      </c>
    </row>
    <row r="170" spans="1:9" ht="25.5">
      <c r="A170" s="19" t="s">
        <v>281</v>
      </c>
      <c r="B170" s="12" t="s">
        <v>163</v>
      </c>
      <c r="C170" s="12" t="s">
        <v>282</v>
      </c>
      <c r="D170" s="12"/>
      <c r="E170" s="12"/>
      <c r="F170" s="6">
        <f t="shared" si="15"/>
        <v>4400</v>
      </c>
      <c r="G170" s="6">
        <f t="shared" si="15"/>
        <v>4400</v>
      </c>
      <c r="H170" s="6">
        <f t="shared" si="15"/>
        <v>4400</v>
      </c>
      <c r="I170" s="6">
        <f t="shared" si="15"/>
        <v>4400</v>
      </c>
    </row>
    <row r="171" spans="1:9" ht="12.75">
      <c r="A171" s="8" t="s">
        <v>285</v>
      </c>
      <c r="B171" s="12" t="s">
        <v>163</v>
      </c>
      <c r="C171" s="12" t="s">
        <v>282</v>
      </c>
      <c r="D171" s="12" t="s">
        <v>286</v>
      </c>
      <c r="E171" s="12"/>
      <c r="F171" s="6">
        <f t="shared" si="15"/>
        <v>4400</v>
      </c>
      <c r="G171" s="6">
        <f t="shared" si="15"/>
        <v>4400</v>
      </c>
      <c r="H171" s="6">
        <f t="shared" si="15"/>
        <v>4400</v>
      </c>
      <c r="I171" s="6">
        <f t="shared" si="15"/>
        <v>4400</v>
      </c>
    </row>
    <row r="172" spans="1:9" ht="12.75">
      <c r="A172" s="8" t="s">
        <v>287</v>
      </c>
      <c r="B172" s="12" t="s">
        <v>163</v>
      </c>
      <c r="C172" s="12" t="s">
        <v>282</v>
      </c>
      <c r="D172" s="12" t="s">
        <v>286</v>
      </c>
      <c r="E172" s="12" t="s">
        <v>279</v>
      </c>
      <c r="F172" s="6">
        <v>4400</v>
      </c>
      <c r="G172" s="6">
        <v>4400</v>
      </c>
      <c r="H172" s="6">
        <v>4400</v>
      </c>
      <c r="I172" s="6">
        <v>4400</v>
      </c>
    </row>
    <row r="173" spans="1:9" ht="51">
      <c r="A173" s="8" t="s">
        <v>57</v>
      </c>
      <c r="B173" s="12" t="s">
        <v>164</v>
      </c>
      <c r="C173" s="12"/>
      <c r="D173" s="12"/>
      <c r="E173" s="12"/>
      <c r="F173" s="6">
        <f>F174+F177</f>
        <v>4838100</v>
      </c>
      <c r="G173" s="6">
        <f>G174+G177</f>
        <v>4838100</v>
      </c>
      <c r="H173" s="6">
        <f>H174+H177</f>
        <v>5050600</v>
      </c>
      <c r="I173" s="6">
        <f>I174+I177</f>
        <v>5050600</v>
      </c>
    </row>
    <row r="174" spans="1:9" ht="25.5">
      <c r="A174" s="19" t="s">
        <v>281</v>
      </c>
      <c r="B174" s="12" t="s">
        <v>164</v>
      </c>
      <c r="C174" s="12" t="s">
        <v>282</v>
      </c>
      <c r="D174" s="12"/>
      <c r="E174" s="12"/>
      <c r="F174" s="6">
        <f aca="true" t="shared" si="16" ref="F174:I175">F175</f>
        <v>648300</v>
      </c>
      <c r="G174" s="6">
        <f t="shared" si="16"/>
        <v>648300</v>
      </c>
      <c r="H174" s="6">
        <f t="shared" si="16"/>
        <v>676750</v>
      </c>
      <c r="I174" s="6">
        <f t="shared" si="16"/>
        <v>676750</v>
      </c>
    </row>
    <row r="175" spans="1:9" ht="12.75">
      <c r="A175" s="8" t="s">
        <v>285</v>
      </c>
      <c r="B175" s="12" t="s">
        <v>164</v>
      </c>
      <c r="C175" s="12" t="s">
        <v>282</v>
      </c>
      <c r="D175" s="12" t="s">
        <v>286</v>
      </c>
      <c r="E175" s="12"/>
      <c r="F175" s="6">
        <f t="shared" si="16"/>
        <v>648300</v>
      </c>
      <c r="G175" s="6">
        <f t="shared" si="16"/>
        <v>648300</v>
      </c>
      <c r="H175" s="6">
        <f t="shared" si="16"/>
        <v>676750</v>
      </c>
      <c r="I175" s="6">
        <f t="shared" si="16"/>
        <v>676750</v>
      </c>
    </row>
    <row r="176" spans="1:9" ht="12.75">
      <c r="A176" s="8" t="s">
        <v>1</v>
      </c>
      <c r="B176" s="12" t="s">
        <v>164</v>
      </c>
      <c r="C176" s="12" t="s">
        <v>282</v>
      </c>
      <c r="D176" s="12" t="s">
        <v>286</v>
      </c>
      <c r="E176" s="12" t="s">
        <v>290</v>
      </c>
      <c r="F176" s="6">
        <v>648300</v>
      </c>
      <c r="G176" s="6">
        <v>648300</v>
      </c>
      <c r="H176" s="6">
        <v>676750</v>
      </c>
      <c r="I176" s="6">
        <v>676750</v>
      </c>
    </row>
    <row r="177" spans="1:9" ht="22.5" customHeight="1">
      <c r="A177" s="8" t="s">
        <v>283</v>
      </c>
      <c r="B177" s="12" t="s">
        <v>164</v>
      </c>
      <c r="C177" s="12" t="s">
        <v>284</v>
      </c>
      <c r="D177" s="12"/>
      <c r="E177" s="12"/>
      <c r="F177" s="6">
        <f aca="true" t="shared" si="17" ref="F177:I178">F178</f>
        <v>4189800</v>
      </c>
      <c r="G177" s="6">
        <f t="shared" si="17"/>
        <v>4189800</v>
      </c>
      <c r="H177" s="6">
        <f t="shared" si="17"/>
        <v>4373850</v>
      </c>
      <c r="I177" s="6">
        <f t="shared" si="17"/>
        <v>4373850</v>
      </c>
    </row>
    <row r="178" spans="1:9" ht="12.75">
      <c r="A178" s="8" t="s">
        <v>285</v>
      </c>
      <c r="B178" s="12" t="s">
        <v>164</v>
      </c>
      <c r="C178" s="12" t="s">
        <v>284</v>
      </c>
      <c r="D178" s="12" t="s">
        <v>286</v>
      </c>
      <c r="E178" s="12"/>
      <c r="F178" s="6">
        <f t="shared" si="17"/>
        <v>4189800</v>
      </c>
      <c r="G178" s="6">
        <f t="shared" si="17"/>
        <v>4189800</v>
      </c>
      <c r="H178" s="6">
        <f t="shared" si="17"/>
        <v>4373850</v>
      </c>
      <c r="I178" s="6">
        <f t="shared" si="17"/>
        <v>4373850</v>
      </c>
    </row>
    <row r="179" spans="1:9" ht="12.75">
      <c r="A179" s="5" t="s">
        <v>1</v>
      </c>
      <c r="B179" s="12" t="s">
        <v>164</v>
      </c>
      <c r="C179" s="12" t="s">
        <v>284</v>
      </c>
      <c r="D179" s="12" t="s">
        <v>286</v>
      </c>
      <c r="E179" s="12" t="s">
        <v>290</v>
      </c>
      <c r="F179" s="6">
        <f>427900+3761900</f>
        <v>4189800</v>
      </c>
      <c r="G179" s="6">
        <f>427900+3761900</f>
        <v>4189800</v>
      </c>
      <c r="H179" s="6">
        <f>446720+3927130</f>
        <v>4373850</v>
      </c>
      <c r="I179" s="6">
        <f>446720+3927130</f>
        <v>4373850</v>
      </c>
    </row>
    <row r="180" spans="1:9" ht="76.5">
      <c r="A180" s="8" t="s">
        <v>58</v>
      </c>
      <c r="B180" s="12" t="s">
        <v>165</v>
      </c>
      <c r="C180" s="12"/>
      <c r="D180" s="12"/>
      <c r="E180" s="12"/>
      <c r="F180" s="6">
        <f aca="true" t="shared" si="18" ref="F180:I182">F181</f>
        <v>70300</v>
      </c>
      <c r="G180" s="6">
        <f t="shared" si="18"/>
        <v>70300</v>
      </c>
      <c r="H180" s="6">
        <f t="shared" si="18"/>
        <v>73100</v>
      </c>
      <c r="I180" s="6">
        <f t="shared" si="18"/>
        <v>73100</v>
      </c>
    </row>
    <row r="181" spans="1:9" ht="25.5">
      <c r="A181" s="19" t="s">
        <v>281</v>
      </c>
      <c r="B181" s="12" t="s">
        <v>165</v>
      </c>
      <c r="C181" s="12" t="s">
        <v>282</v>
      </c>
      <c r="D181" s="12"/>
      <c r="E181" s="12"/>
      <c r="F181" s="6">
        <f t="shared" si="18"/>
        <v>70300</v>
      </c>
      <c r="G181" s="6">
        <f t="shared" si="18"/>
        <v>70300</v>
      </c>
      <c r="H181" s="6">
        <f t="shared" si="18"/>
        <v>73100</v>
      </c>
      <c r="I181" s="6">
        <f t="shared" si="18"/>
        <v>73100</v>
      </c>
    </row>
    <row r="182" spans="1:9" ht="12.75">
      <c r="A182" s="8" t="s">
        <v>285</v>
      </c>
      <c r="B182" s="12" t="s">
        <v>165</v>
      </c>
      <c r="C182" s="12" t="s">
        <v>282</v>
      </c>
      <c r="D182" s="12" t="s">
        <v>286</v>
      </c>
      <c r="E182" s="12"/>
      <c r="F182" s="6">
        <f t="shared" si="18"/>
        <v>70300</v>
      </c>
      <c r="G182" s="6">
        <f t="shared" si="18"/>
        <v>70300</v>
      </c>
      <c r="H182" s="6">
        <f t="shared" si="18"/>
        <v>73100</v>
      </c>
      <c r="I182" s="6">
        <f t="shared" si="18"/>
        <v>73100</v>
      </c>
    </row>
    <row r="183" spans="1:9" ht="12.75">
      <c r="A183" s="8" t="s">
        <v>1</v>
      </c>
      <c r="B183" s="12" t="s">
        <v>165</v>
      </c>
      <c r="C183" s="12" t="s">
        <v>282</v>
      </c>
      <c r="D183" s="12" t="s">
        <v>286</v>
      </c>
      <c r="E183" s="12" t="s">
        <v>290</v>
      </c>
      <c r="F183" s="6">
        <v>70300</v>
      </c>
      <c r="G183" s="6">
        <v>70300</v>
      </c>
      <c r="H183" s="6">
        <v>73100</v>
      </c>
      <c r="I183" s="6">
        <v>73100</v>
      </c>
    </row>
    <row r="184" spans="1:9" s="18" customFormat="1" ht="25.5">
      <c r="A184" s="24" t="s">
        <v>193</v>
      </c>
      <c r="B184" s="23" t="s">
        <v>166</v>
      </c>
      <c r="C184" s="23"/>
      <c r="D184" s="23"/>
      <c r="E184" s="23"/>
      <c r="F184" s="25">
        <f>F185</f>
        <v>32214980</v>
      </c>
      <c r="G184" s="25">
        <f>G185</f>
        <v>2080</v>
      </c>
      <c r="H184" s="25">
        <f>H185</f>
        <v>32214980</v>
      </c>
      <c r="I184" s="25">
        <f>I185</f>
        <v>2080</v>
      </c>
    </row>
    <row r="185" spans="1:9" s="18" customFormat="1" ht="25.5">
      <c r="A185" s="24" t="s">
        <v>190</v>
      </c>
      <c r="B185" s="23" t="s">
        <v>167</v>
      </c>
      <c r="C185" s="23"/>
      <c r="D185" s="23"/>
      <c r="E185" s="23"/>
      <c r="F185" s="25">
        <f>F186+F190+F198+F202+F206+F213</f>
        <v>32214980</v>
      </c>
      <c r="G185" s="25">
        <f>G186+G190+G198+G202+G206+G213</f>
        <v>2080</v>
      </c>
      <c r="H185" s="25">
        <f>H186+H190+H198+H202+H206+H213</f>
        <v>32214980</v>
      </c>
      <c r="I185" s="25">
        <f>I186+I190+I198+I202+I206+I213</f>
        <v>2080</v>
      </c>
    </row>
    <row r="186" spans="1:9" ht="51">
      <c r="A186" s="8" t="s">
        <v>19</v>
      </c>
      <c r="B186" s="15" t="s">
        <v>168</v>
      </c>
      <c r="C186" s="12"/>
      <c r="D186" s="12"/>
      <c r="E186" s="12"/>
      <c r="F186" s="6">
        <f>F187</f>
        <v>31062900</v>
      </c>
      <c r="G186" s="6"/>
      <c r="H186" s="6">
        <f>H187</f>
        <v>31062900</v>
      </c>
      <c r="I186" s="6"/>
    </row>
    <row r="187" spans="1:9" ht="38.25">
      <c r="A187" s="5" t="s">
        <v>272</v>
      </c>
      <c r="B187" s="15" t="s">
        <v>168</v>
      </c>
      <c r="C187" s="15" t="s">
        <v>273</v>
      </c>
      <c r="D187" s="12"/>
      <c r="E187" s="12"/>
      <c r="F187" s="6">
        <f>F188</f>
        <v>31062900</v>
      </c>
      <c r="G187" s="6"/>
      <c r="H187" s="6">
        <f>H188</f>
        <v>31062900</v>
      </c>
      <c r="I187" s="6"/>
    </row>
    <row r="188" spans="1:9" ht="12.75">
      <c r="A188" s="8" t="s">
        <v>48</v>
      </c>
      <c r="B188" s="15" t="s">
        <v>168</v>
      </c>
      <c r="C188" s="15" t="s">
        <v>273</v>
      </c>
      <c r="D188" s="15" t="s">
        <v>49</v>
      </c>
      <c r="E188" s="12"/>
      <c r="F188" s="6">
        <f>F189</f>
        <v>31062900</v>
      </c>
      <c r="G188" s="6"/>
      <c r="H188" s="6">
        <f>H189</f>
        <v>31062900</v>
      </c>
      <c r="I188" s="6"/>
    </row>
    <row r="189" spans="1:9" ht="12.75">
      <c r="A189" s="8" t="s">
        <v>50</v>
      </c>
      <c r="B189" s="15" t="s">
        <v>168</v>
      </c>
      <c r="C189" s="15" t="s">
        <v>273</v>
      </c>
      <c r="D189" s="15" t="s">
        <v>49</v>
      </c>
      <c r="E189" s="15" t="s">
        <v>278</v>
      </c>
      <c r="F189" s="6">
        <v>31062900</v>
      </c>
      <c r="G189" s="6"/>
      <c r="H189" s="6">
        <v>31062900</v>
      </c>
      <c r="I189" s="6"/>
    </row>
    <row r="190" spans="1:9" ht="25.5">
      <c r="A190" s="8" t="s">
        <v>170</v>
      </c>
      <c r="B190" s="15" t="s">
        <v>169</v>
      </c>
      <c r="C190" s="12"/>
      <c r="D190" s="12"/>
      <c r="E190" s="12"/>
      <c r="F190" s="6">
        <f>F191</f>
        <v>570000</v>
      </c>
      <c r="G190" s="6"/>
      <c r="H190" s="6">
        <f>H191</f>
        <v>570000</v>
      </c>
      <c r="I190" s="6"/>
    </row>
    <row r="191" spans="1:9" ht="38.25">
      <c r="A191" s="5" t="s">
        <v>272</v>
      </c>
      <c r="B191" s="15" t="s">
        <v>169</v>
      </c>
      <c r="C191" s="15" t="s">
        <v>273</v>
      </c>
      <c r="D191" s="12"/>
      <c r="E191" s="12"/>
      <c r="F191" s="6">
        <f>F192+F195</f>
        <v>570000</v>
      </c>
      <c r="G191" s="6"/>
      <c r="H191" s="6">
        <f>H192+H195</f>
        <v>570000</v>
      </c>
      <c r="I191" s="6"/>
    </row>
    <row r="192" spans="1:9" ht="12.75">
      <c r="A192" s="5" t="s">
        <v>274</v>
      </c>
      <c r="B192" s="15" t="s">
        <v>169</v>
      </c>
      <c r="C192" s="15" t="s">
        <v>273</v>
      </c>
      <c r="D192" s="15" t="s">
        <v>275</v>
      </c>
      <c r="E192" s="12"/>
      <c r="F192" s="6">
        <f>F193+F194</f>
        <v>488000</v>
      </c>
      <c r="G192" s="6"/>
      <c r="H192" s="6">
        <f>H193+H194</f>
        <v>488000</v>
      </c>
      <c r="I192" s="6"/>
    </row>
    <row r="193" spans="1:9" ht="12.75">
      <c r="A193" s="8" t="s">
        <v>2</v>
      </c>
      <c r="B193" s="15" t="s">
        <v>169</v>
      </c>
      <c r="C193" s="15" t="s">
        <v>273</v>
      </c>
      <c r="D193" s="15" t="s">
        <v>275</v>
      </c>
      <c r="E193" s="15" t="s">
        <v>289</v>
      </c>
      <c r="F193" s="6">
        <v>30000</v>
      </c>
      <c r="G193" s="6"/>
      <c r="H193" s="6">
        <v>30000</v>
      </c>
      <c r="I193" s="6"/>
    </row>
    <row r="194" spans="1:9" ht="12.75">
      <c r="A194" s="8" t="s">
        <v>0</v>
      </c>
      <c r="B194" s="15" t="s">
        <v>169</v>
      </c>
      <c r="C194" s="15" t="s">
        <v>273</v>
      </c>
      <c r="D194" s="15" t="s">
        <v>275</v>
      </c>
      <c r="E194" s="15" t="s">
        <v>278</v>
      </c>
      <c r="F194" s="6">
        <f>360000+98000</f>
        <v>458000</v>
      </c>
      <c r="G194" s="6"/>
      <c r="H194" s="6">
        <f>360000+98000</f>
        <v>458000</v>
      </c>
      <c r="I194" s="6"/>
    </row>
    <row r="195" spans="1:9" ht="12.75">
      <c r="A195" s="8" t="s">
        <v>48</v>
      </c>
      <c r="B195" s="15" t="s">
        <v>169</v>
      </c>
      <c r="C195" s="15" t="s">
        <v>273</v>
      </c>
      <c r="D195" s="15" t="s">
        <v>49</v>
      </c>
      <c r="E195" s="12"/>
      <c r="F195" s="6">
        <f>F196+F197</f>
        <v>82000</v>
      </c>
      <c r="G195" s="6"/>
      <c r="H195" s="6">
        <f>H196+H197</f>
        <v>82000</v>
      </c>
      <c r="I195" s="6"/>
    </row>
    <row r="196" spans="1:9" ht="12.75">
      <c r="A196" s="8" t="s">
        <v>171</v>
      </c>
      <c r="B196" s="15" t="s">
        <v>169</v>
      </c>
      <c r="C196" s="15" t="s">
        <v>273</v>
      </c>
      <c r="D196" s="15" t="s">
        <v>49</v>
      </c>
      <c r="E196" s="15" t="s">
        <v>289</v>
      </c>
      <c r="F196" s="6">
        <v>30000</v>
      </c>
      <c r="G196" s="6"/>
      <c r="H196" s="6">
        <v>30000</v>
      </c>
      <c r="I196" s="6"/>
    </row>
    <row r="197" spans="1:9" ht="12.75">
      <c r="A197" s="8" t="s">
        <v>50</v>
      </c>
      <c r="B197" s="15" t="s">
        <v>169</v>
      </c>
      <c r="C197" s="15" t="s">
        <v>273</v>
      </c>
      <c r="D197" s="15" t="s">
        <v>49</v>
      </c>
      <c r="E197" s="15" t="s">
        <v>278</v>
      </c>
      <c r="F197" s="6">
        <v>52000</v>
      </c>
      <c r="G197" s="6"/>
      <c r="H197" s="6">
        <v>52000</v>
      </c>
      <c r="I197" s="6"/>
    </row>
    <row r="198" spans="1:9" ht="50.25" customHeight="1">
      <c r="A198" s="8" t="s">
        <v>216</v>
      </c>
      <c r="B198" s="15" t="s">
        <v>172</v>
      </c>
      <c r="C198" s="12"/>
      <c r="D198" s="12"/>
      <c r="E198" s="12"/>
      <c r="F198" s="6">
        <f>F199</f>
        <v>0</v>
      </c>
      <c r="G198" s="6"/>
      <c r="H198" s="6">
        <f>H199</f>
        <v>0</v>
      </c>
      <c r="I198" s="6"/>
    </row>
    <row r="199" spans="1:9" ht="32.25" customHeight="1">
      <c r="A199" s="5" t="s">
        <v>272</v>
      </c>
      <c r="B199" s="15" t="s">
        <v>172</v>
      </c>
      <c r="C199" s="15" t="s">
        <v>273</v>
      </c>
      <c r="D199" s="12"/>
      <c r="E199" s="12"/>
      <c r="F199" s="6">
        <f>F200</f>
        <v>0</v>
      </c>
      <c r="G199" s="6"/>
      <c r="H199" s="6">
        <f>H200</f>
        <v>0</v>
      </c>
      <c r="I199" s="6"/>
    </row>
    <row r="200" spans="1:9" ht="12.75">
      <c r="A200" s="5" t="s">
        <v>274</v>
      </c>
      <c r="B200" s="15" t="s">
        <v>172</v>
      </c>
      <c r="C200" s="15" t="s">
        <v>273</v>
      </c>
      <c r="D200" s="15" t="s">
        <v>275</v>
      </c>
      <c r="E200" s="12"/>
      <c r="F200" s="6">
        <f>F201</f>
        <v>0</v>
      </c>
      <c r="G200" s="6"/>
      <c r="H200" s="6">
        <f>H201</f>
        <v>0</v>
      </c>
      <c r="I200" s="6"/>
    </row>
    <row r="201" spans="1:9" ht="12.75">
      <c r="A201" s="8" t="s">
        <v>276</v>
      </c>
      <c r="B201" s="15" t="s">
        <v>172</v>
      </c>
      <c r="C201" s="15" t="s">
        <v>273</v>
      </c>
      <c r="D201" s="15" t="s">
        <v>275</v>
      </c>
      <c r="E201" s="15" t="s">
        <v>277</v>
      </c>
      <c r="F201" s="6">
        <v>0</v>
      </c>
      <c r="G201" s="6"/>
      <c r="H201" s="6">
        <v>0</v>
      </c>
      <c r="I201" s="6"/>
    </row>
    <row r="202" spans="1:9" ht="38.25">
      <c r="A202" s="8" t="s">
        <v>200</v>
      </c>
      <c r="B202" s="15" t="s">
        <v>173</v>
      </c>
      <c r="C202" s="15"/>
      <c r="D202" s="15"/>
      <c r="E202" s="15"/>
      <c r="F202" s="6">
        <f>F203</f>
        <v>450000</v>
      </c>
      <c r="G202" s="6"/>
      <c r="H202" s="6">
        <f>H203</f>
        <v>450000</v>
      </c>
      <c r="I202" s="6"/>
    </row>
    <row r="203" spans="1:9" ht="38.25">
      <c r="A203" s="5" t="s">
        <v>272</v>
      </c>
      <c r="B203" s="15" t="s">
        <v>173</v>
      </c>
      <c r="C203" s="15" t="s">
        <v>273</v>
      </c>
      <c r="D203" s="12"/>
      <c r="E203" s="12"/>
      <c r="F203" s="6">
        <f>F204</f>
        <v>450000</v>
      </c>
      <c r="G203" s="6"/>
      <c r="H203" s="6">
        <f>H204</f>
        <v>450000</v>
      </c>
      <c r="I203" s="6"/>
    </row>
    <row r="204" spans="1:9" ht="12.75">
      <c r="A204" s="5" t="s">
        <v>274</v>
      </c>
      <c r="B204" s="15" t="s">
        <v>173</v>
      </c>
      <c r="C204" s="15" t="s">
        <v>273</v>
      </c>
      <c r="D204" s="15" t="s">
        <v>275</v>
      </c>
      <c r="E204" s="12"/>
      <c r="F204" s="6">
        <f>F205</f>
        <v>450000</v>
      </c>
      <c r="G204" s="6"/>
      <c r="H204" s="6">
        <f>H205</f>
        <v>450000</v>
      </c>
      <c r="I204" s="6"/>
    </row>
    <row r="205" spans="1:9" ht="12.75">
      <c r="A205" s="8" t="s">
        <v>276</v>
      </c>
      <c r="B205" s="15" t="s">
        <v>173</v>
      </c>
      <c r="C205" s="15" t="s">
        <v>273</v>
      </c>
      <c r="D205" s="15" t="s">
        <v>275</v>
      </c>
      <c r="E205" s="15" t="s">
        <v>277</v>
      </c>
      <c r="F205" s="6">
        <v>450000</v>
      </c>
      <c r="G205" s="6"/>
      <c r="H205" s="6">
        <v>450000</v>
      </c>
      <c r="I205" s="6"/>
    </row>
    <row r="206" spans="1:9" ht="25.5">
      <c r="A206" s="8" t="s">
        <v>175</v>
      </c>
      <c r="B206" s="15" t="s">
        <v>174</v>
      </c>
      <c r="C206" s="15"/>
      <c r="D206" s="15"/>
      <c r="E206" s="15"/>
      <c r="F206" s="6">
        <f>F207</f>
        <v>130000</v>
      </c>
      <c r="G206" s="6"/>
      <c r="H206" s="6">
        <f>H207</f>
        <v>130000</v>
      </c>
      <c r="I206" s="6"/>
    </row>
    <row r="207" spans="1:9" ht="38.25">
      <c r="A207" s="5" t="s">
        <v>272</v>
      </c>
      <c r="B207" s="15" t="s">
        <v>174</v>
      </c>
      <c r="C207" s="15" t="s">
        <v>273</v>
      </c>
      <c r="D207" s="15"/>
      <c r="E207" s="15"/>
      <c r="F207" s="6">
        <f>F208+F210</f>
        <v>130000</v>
      </c>
      <c r="G207" s="6"/>
      <c r="H207" s="6">
        <f>H208+H210</f>
        <v>130000</v>
      </c>
      <c r="I207" s="6"/>
    </row>
    <row r="208" spans="1:9" ht="12.75">
      <c r="A208" s="5" t="s">
        <v>274</v>
      </c>
      <c r="B208" s="15" t="s">
        <v>174</v>
      </c>
      <c r="C208" s="15" t="s">
        <v>273</v>
      </c>
      <c r="D208" s="15" t="s">
        <v>275</v>
      </c>
      <c r="E208" s="12"/>
      <c r="F208" s="6">
        <f>F209</f>
        <v>30000</v>
      </c>
      <c r="G208" s="6"/>
      <c r="H208" s="6">
        <f>H209</f>
        <v>30000</v>
      </c>
      <c r="I208" s="6"/>
    </row>
    <row r="209" spans="1:9" ht="12.75">
      <c r="A209" s="8" t="s">
        <v>276</v>
      </c>
      <c r="B209" s="15" t="s">
        <v>174</v>
      </c>
      <c r="C209" s="15" t="s">
        <v>273</v>
      </c>
      <c r="D209" s="15" t="s">
        <v>275</v>
      </c>
      <c r="E209" s="15" t="s">
        <v>277</v>
      </c>
      <c r="F209" s="6">
        <v>30000</v>
      </c>
      <c r="G209" s="6"/>
      <c r="H209" s="6">
        <v>30000</v>
      </c>
      <c r="I209" s="6"/>
    </row>
    <row r="210" spans="1:9" ht="12.75">
      <c r="A210" s="8" t="s">
        <v>48</v>
      </c>
      <c r="B210" s="15" t="s">
        <v>174</v>
      </c>
      <c r="C210" s="15" t="s">
        <v>273</v>
      </c>
      <c r="D210" s="15" t="s">
        <v>49</v>
      </c>
      <c r="E210" s="15"/>
      <c r="F210" s="6">
        <f>F211+F212</f>
        <v>100000</v>
      </c>
      <c r="G210" s="6"/>
      <c r="H210" s="6">
        <f>H211+H212</f>
        <v>100000</v>
      </c>
      <c r="I210" s="6"/>
    </row>
    <row r="211" spans="1:9" ht="12.75">
      <c r="A211" s="8" t="s">
        <v>171</v>
      </c>
      <c r="B211" s="15" t="s">
        <v>174</v>
      </c>
      <c r="C211" s="15" t="s">
        <v>273</v>
      </c>
      <c r="D211" s="15" t="s">
        <v>49</v>
      </c>
      <c r="E211" s="15" t="s">
        <v>289</v>
      </c>
      <c r="F211" s="6">
        <v>50000</v>
      </c>
      <c r="G211" s="6"/>
      <c r="H211" s="6">
        <v>50000</v>
      </c>
      <c r="I211" s="6"/>
    </row>
    <row r="212" spans="1:9" ht="12.75">
      <c r="A212" s="8" t="s">
        <v>50</v>
      </c>
      <c r="B212" s="15" t="s">
        <v>174</v>
      </c>
      <c r="C212" s="15" t="s">
        <v>273</v>
      </c>
      <c r="D212" s="15" t="s">
        <v>49</v>
      </c>
      <c r="E212" s="15" t="s">
        <v>278</v>
      </c>
      <c r="F212" s="6">
        <v>50000</v>
      </c>
      <c r="G212" s="6"/>
      <c r="H212" s="6">
        <v>50000</v>
      </c>
      <c r="I212" s="6"/>
    </row>
    <row r="213" spans="1:9" ht="76.5">
      <c r="A213" s="8" t="s">
        <v>64</v>
      </c>
      <c r="B213" s="15" t="s">
        <v>176</v>
      </c>
      <c r="C213" s="15"/>
      <c r="D213" s="15"/>
      <c r="E213" s="15"/>
      <c r="F213" s="6">
        <f aca="true" t="shared" si="19" ref="F213:I215">F214</f>
        <v>2080</v>
      </c>
      <c r="G213" s="6">
        <f t="shared" si="19"/>
        <v>2080</v>
      </c>
      <c r="H213" s="6">
        <f t="shared" si="19"/>
        <v>2080</v>
      </c>
      <c r="I213" s="6">
        <f t="shared" si="19"/>
        <v>2080</v>
      </c>
    </row>
    <row r="214" spans="1:9" ht="25.5">
      <c r="A214" s="19" t="s">
        <v>281</v>
      </c>
      <c r="B214" s="15" t="s">
        <v>176</v>
      </c>
      <c r="C214" s="12" t="s">
        <v>282</v>
      </c>
      <c r="D214" s="12"/>
      <c r="E214" s="12"/>
      <c r="F214" s="6">
        <f t="shared" si="19"/>
        <v>2080</v>
      </c>
      <c r="G214" s="6">
        <f t="shared" si="19"/>
        <v>2080</v>
      </c>
      <c r="H214" s="6">
        <f t="shared" si="19"/>
        <v>2080</v>
      </c>
      <c r="I214" s="6">
        <f t="shared" si="19"/>
        <v>2080</v>
      </c>
    </row>
    <row r="215" spans="1:9" ht="12.75">
      <c r="A215" s="8" t="s">
        <v>60</v>
      </c>
      <c r="B215" s="15" t="s">
        <v>176</v>
      </c>
      <c r="C215" s="12" t="s">
        <v>282</v>
      </c>
      <c r="D215" s="12" t="s">
        <v>289</v>
      </c>
      <c r="E215" s="12"/>
      <c r="F215" s="6">
        <f t="shared" si="19"/>
        <v>2080</v>
      </c>
      <c r="G215" s="6">
        <f t="shared" si="19"/>
        <v>2080</v>
      </c>
      <c r="H215" s="6">
        <f t="shared" si="19"/>
        <v>2080</v>
      </c>
      <c r="I215" s="6">
        <f t="shared" si="19"/>
        <v>2080</v>
      </c>
    </row>
    <row r="216" spans="1:9" ht="12.75">
      <c r="A216" s="8" t="s">
        <v>61</v>
      </c>
      <c r="B216" s="15" t="s">
        <v>176</v>
      </c>
      <c r="C216" s="12" t="s">
        <v>282</v>
      </c>
      <c r="D216" s="12" t="s">
        <v>289</v>
      </c>
      <c r="E216" s="12" t="s">
        <v>62</v>
      </c>
      <c r="F216" s="6">
        <v>2080</v>
      </c>
      <c r="G216" s="6">
        <v>2080</v>
      </c>
      <c r="H216" s="6">
        <v>2080</v>
      </c>
      <c r="I216" s="6">
        <v>2080</v>
      </c>
    </row>
    <row r="217" spans="1:9" s="18" customFormat="1" ht="40.5" customHeight="1">
      <c r="A217" s="3" t="s">
        <v>189</v>
      </c>
      <c r="B217" s="11" t="s">
        <v>177</v>
      </c>
      <c r="C217" s="11"/>
      <c r="D217" s="11"/>
      <c r="E217" s="11"/>
      <c r="F217" s="4">
        <f>F218</f>
        <v>23926952.4</v>
      </c>
      <c r="G217" s="4">
        <f>G218</f>
        <v>2371690</v>
      </c>
      <c r="H217" s="4">
        <f>H218</f>
        <v>23945042.4</v>
      </c>
      <c r="I217" s="4">
        <f>I218</f>
        <v>2389780</v>
      </c>
    </row>
    <row r="218" spans="1:9" s="18" customFormat="1" ht="41.25" customHeight="1">
      <c r="A218" s="3" t="s">
        <v>191</v>
      </c>
      <c r="B218" s="11" t="s">
        <v>188</v>
      </c>
      <c r="C218" s="11"/>
      <c r="D218" s="11"/>
      <c r="E218" s="11"/>
      <c r="F218" s="4">
        <f>F219+F225+F232+F239+F245+F249</f>
        <v>23926952.4</v>
      </c>
      <c r="G218" s="4">
        <f>G219+G225+G232+G239+G245+G249</f>
        <v>2371690</v>
      </c>
      <c r="H218" s="4">
        <f>H219+H225+H232+H239+H245+H249</f>
        <v>23945042.4</v>
      </c>
      <c r="I218" s="4">
        <f>I219+I225+I232+I239+I245+I249</f>
        <v>2389780</v>
      </c>
    </row>
    <row r="219" spans="1:9" ht="51">
      <c r="A219" s="8" t="s">
        <v>19</v>
      </c>
      <c r="B219" s="15" t="s">
        <v>178</v>
      </c>
      <c r="C219" s="12"/>
      <c r="D219" s="12"/>
      <c r="E219" s="12"/>
      <c r="F219" s="6">
        <f>F220</f>
        <v>20040262.4</v>
      </c>
      <c r="G219" s="6"/>
      <c r="H219" s="6">
        <f>H220</f>
        <v>20040262.4</v>
      </c>
      <c r="I219" s="6"/>
    </row>
    <row r="220" spans="1:9" ht="38.25">
      <c r="A220" s="8" t="s">
        <v>272</v>
      </c>
      <c r="B220" s="15" t="s">
        <v>178</v>
      </c>
      <c r="C220" s="15" t="s">
        <v>273</v>
      </c>
      <c r="D220" s="12"/>
      <c r="E220" s="12"/>
      <c r="F220" s="6">
        <f>F221+F223</f>
        <v>20040262.4</v>
      </c>
      <c r="G220" s="6"/>
      <c r="H220" s="6">
        <f>H221+H223</f>
        <v>20040262.4</v>
      </c>
      <c r="I220" s="6"/>
    </row>
    <row r="221" spans="1:9" ht="12.75">
      <c r="A221" s="5" t="s">
        <v>274</v>
      </c>
      <c r="B221" s="15" t="s">
        <v>178</v>
      </c>
      <c r="C221" s="15" t="s">
        <v>273</v>
      </c>
      <c r="D221" s="15" t="s">
        <v>275</v>
      </c>
      <c r="E221" s="12"/>
      <c r="F221" s="6">
        <f>F222</f>
        <v>12878450</v>
      </c>
      <c r="G221" s="6"/>
      <c r="H221" s="6">
        <f>H222</f>
        <v>12878450</v>
      </c>
      <c r="I221" s="6"/>
    </row>
    <row r="222" spans="1:9" ht="12.75">
      <c r="A222" s="8" t="s">
        <v>0</v>
      </c>
      <c r="B222" s="15" t="s">
        <v>178</v>
      </c>
      <c r="C222" s="15" t="s">
        <v>273</v>
      </c>
      <c r="D222" s="15" t="s">
        <v>275</v>
      </c>
      <c r="E222" s="15" t="s">
        <v>278</v>
      </c>
      <c r="F222" s="6">
        <v>12878450</v>
      </c>
      <c r="G222" s="6"/>
      <c r="H222" s="6">
        <v>12878450</v>
      </c>
      <c r="I222" s="6"/>
    </row>
    <row r="223" spans="1:9" ht="12.75">
      <c r="A223" s="8" t="s">
        <v>179</v>
      </c>
      <c r="B223" s="15" t="s">
        <v>178</v>
      </c>
      <c r="C223" s="15" t="s">
        <v>273</v>
      </c>
      <c r="D223" s="15" t="s">
        <v>46</v>
      </c>
      <c r="E223" s="12"/>
      <c r="F223" s="6">
        <f>F224</f>
        <v>7161812.4</v>
      </c>
      <c r="G223" s="6"/>
      <c r="H223" s="6">
        <f>H224</f>
        <v>7161812.4</v>
      </c>
      <c r="I223" s="6"/>
    </row>
    <row r="224" spans="1:9" ht="12.75">
      <c r="A224" s="8" t="s">
        <v>47</v>
      </c>
      <c r="B224" s="15" t="s">
        <v>178</v>
      </c>
      <c r="C224" s="15" t="s">
        <v>273</v>
      </c>
      <c r="D224" s="15" t="s">
        <v>46</v>
      </c>
      <c r="E224" s="15" t="s">
        <v>289</v>
      </c>
      <c r="F224" s="6">
        <f>3015300+4146512.4</f>
        <v>7161812.4</v>
      </c>
      <c r="G224" s="6"/>
      <c r="H224" s="6">
        <f>3015300+4146512.4</f>
        <v>7161812.4</v>
      </c>
      <c r="I224" s="6"/>
    </row>
    <row r="225" spans="1:9" ht="38.25">
      <c r="A225" s="8" t="s">
        <v>181</v>
      </c>
      <c r="B225" s="15" t="s">
        <v>180</v>
      </c>
      <c r="C225" s="12"/>
      <c r="D225" s="12"/>
      <c r="E225" s="12"/>
      <c r="F225" s="6">
        <f>F226+F229</f>
        <v>803000</v>
      </c>
      <c r="G225" s="6"/>
      <c r="H225" s="6">
        <f>H226+H229</f>
        <v>803000</v>
      </c>
      <c r="I225" s="6"/>
    </row>
    <row r="226" spans="1:9" ht="25.5">
      <c r="A226" s="19" t="s">
        <v>281</v>
      </c>
      <c r="B226" s="15" t="s">
        <v>180</v>
      </c>
      <c r="C226" s="12" t="s">
        <v>282</v>
      </c>
      <c r="D226" s="12"/>
      <c r="E226" s="12"/>
      <c r="F226" s="6">
        <f>F227</f>
        <v>780000</v>
      </c>
      <c r="G226" s="6"/>
      <c r="H226" s="6">
        <f>H227</f>
        <v>780000</v>
      </c>
      <c r="I226" s="6"/>
    </row>
    <row r="227" spans="1:9" ht="12.75">
      <c r="A227" s="8" t="s">
        <v>60</v>
      </c>
      <c r="B227" s="15" t="s">
        <v>180</v>
      </c>
      <c r="C227" s="12" t="s">
        <v>282</v>
      </c>
      <c r="D227" s="12" t="s">
        <v>289</v>
      </c>
      <c r="E227" s="12"/>
      <c r="F227" s="6">
        <f>F228</f>
        <v>780000</v>
      </c>
      <c r="G227" s="6"/>
      <c r="H227" s="6">
        <f>H228</f>
        <v>780000</v>
      </c>
      <c r="I227" s="6"/>
    </row>
    <row r="228" spans="1:9" ht="12.75">
      <c r="A228" s="8" t="s">
        <v>61</v>
      </c>
      <c r="B228" s="15" t="s">
        <v>180</v>
      </c>
      <c r="C228" s="12" t="s">
        <v>282</v>
      </c>
      <c r="D228" s="12" t="s">
        <v>289</v>
      </c>
      <c r="E228" s="12" t="s">
        <v>62</v>
      </c>
      <c r="F228" s="6">
        <f>220000+10000+35000+440000+25000+50000</f>
        <v>780000</v>
      </c>
      <c r="G228" s="6"/>
      <c r="H228" s="6">
        <f>220000+10000+35000+440000+25000+50000</f>
        <v>780000</v>
      </c>
      <c r="I228" s="6"/>
    </row>
    <row r="229" spans="1:9" ht="38.25">
      <c r="A229" s="5" t="s">
        <v>272</v>
      </c>
      <c r="B229" s="15" t="s">
        <v>180</v>
      </c>
      <c r="C229" s="15" t="s">
        <v>273</v>
      </c>
      <c r="D229" s="12"/>
      <c r="E229" s="12"/>
      <c r="F229" s="6">
        <f>F230</f>
        <v>23000</v>
      </c>
      <c r="G229" s="6"/>
      <c r="H229" s="6">
        <f>H230</f>
        <v>23000</v>
      </c>
      <c r="I229" s="6"/>
    </row>
    <row r="230" spans="1:9" ht="12.75">
      <c r="A230" s="5" t="s">
        <v>274</v>
      </c>
      <c r="B230" s="15" t="s">
        <v>180</v>
      </c>
      <c r="C230" s="15" t="s">
        <v>273</v>
      </c>
      <c r="D230" s="15" t="s">
        <v>275</v>
      </c>
      <c r="E230" s="12"/>
      <c r="F230" s="6">
        <f>F231</f>
        <v>23000</v>
      </c>
      <c r="G230" s="6"/>
      <c r="H230" s="6">
        <f>H231</f>
        <v>23000</v>
      </c>
      <c r="I230" s="6"/>
    </row>
    <row r="231" spans="1:9" ht="12.75">
      <c r="A231" s="8" t="s">
        <v>0</v>
      </c>
      <c r="B231" s="15" t="s">
        <v>180</v>
      </c>
      <c r="C231" s="15" t="s">
        <v>273</v>
      </c>
      <c r="D231" s="15" t="s">
        <v>275</v>
      </c>
      <c r="E231" s="15" t="s">
        <v>278</v>
      </c>
      <c r="F231" s="6">
        <v>23000</v>
      </c>
      <c r="G231" s="6"/>
      <c r="H231" s="6">
        <v>23000</v>
      </c>
      <c r="I231" s="6"/>
    </row>
    <row r="232" spans="1:9" ht="25.5">
      <c r="A232" s="8" t="s">
        <v>183</v>
      </c>
      <c r="B232" s="15" t="s">
        <v>182</v>
      </c>
      <c r="C232" s="12"/>
      <c r="D232" s="12"/>
      <c r="E232" s="12"/>
      <c r="F232" s="6">
        <f>F233+F236</f>
        <v>212000</v>
      </c>
      <c r="G232" s="6"/>
      <c r="H232" s="6">
        <f>H233+H236</f>
        <v>212000</v>
      </c>
      <c r="I232" s="6"/>
    </row>
    <row r="233" spans="1:9" ht="25.5">
      <c r="A233" s="19" t="s">
        <v>281</v>
      </c>
      <c r="B233" s="15" t="s">
        <v>182</v>
      </c>
      <c r="C233" s="15" t="s">
        <v>282</v>
      </c>
      <c r="D233" s="12"/>
      <c r="E233" s="12"/>
      <c r="F233" s="6">
        <f>F234</f>
        <v>12000</v>
      </c>
      <c r="G233" s="6"/>
      <c r="H233" s="6">
        <f>H234</f>
        <v>12000</v>
      </c>
      <c r="I233" s="6"/>
    </row>
    <row r="234" spans="1:9" ht="12.75">
      <c r="A234" s="8" t="s">
        <v>60</v>
      </c>
      <c r="B234" s="15" t="s">
        <v>182</v>
      </c>
      <c r="C234" s="12" t="s">
        <v>282</v>
      </c>
      <c r="D234" s="15" t="s">
        <v>289</v>
      </c>
      <c r="E234" s="12"/>
      <c r="F234" s="6">
        <f>F235</f>
        <v>12000</v>
      </c>
      <c r="G234" s="6"/>
      <c r="H234" s="6">
        <f>H235</f>
        <v>12000</v>
      </c>
      <c r="I234" s="6"/>
    </row>
    <row r="235" spans="1:9" ht="12.75">
      <c r="A235" s="8" t="s">
        <v>61</v>
      </c>
      <c r="B235" s="15" t="s">
        <v>182</v>
      </c>
      <c r="C235" s="12" t="s">
        <v>282</v>
      </c>
      <c r="D235" s="15" t="s">
        <v>289</v>
      </c>
      <c r="E235" s="15" t="s">
        <v>62</v>
      </c>
      <c r="F235" s="6">
        <v>12000</v>
      </c>
      <c r="G235" s="6"/>
      <c r="H235" s="6">
        <v>12000</v>
      </c>
      <c r="I235" s="6"/>
    </row>
    <row r="236" spans="1:9" ht="38.25">
      <c r="A236" s="5" t="s">
        <v>272</v>
      </c>
      <c r="B236" s="15" t="s">
        <v>182</v>
      </c>
      <c r="C236" s="15" t="s">
        <v>273</v>
      </c>
      <c r="D236" s="12"/>
      <c r="E236" s="12"/>
      <c r="F236" s="6">
        <f>F237</f>
        <v>200000</v>
      </c>
      <c r="G236" s="6"/>
      <c r="H236" s="6">
        <f>H237</f>
        <v>200000</v>
      </c>
      <c r="I236" s="6"/>
    </row>
    <row r="237" spans="1:9" ht="12.75">
      <c r="A237" s="8" t="s">
        <v>179</v>
      </c>
      <c r="B237" s="15" t="s">
        <v>182</v>
      </c>
      <c r="C237" s="15" t="s">
        <v>273</v>
      </c>
      <c r="D237" s="15" t="s">
        <v>46</v>
      </c>
      <c r="E237" s="12"/>
      <c r="F237" s="6">
        <f>F238</f>
        <v>200000</v>
      </c>
      <c r="G237" s="6"/>
      <c r="H237" s="6">
        <f>H238</f>
        <v>200000</v>
      </c>
      <c r="I237" s="6"/>
    </row>
    <row r="238" spans="1:9" ht="21.75" customHeight="1">
      <c r="A238" s="8" t="s">
        <v>184</v>
      </c>
      <c r="B238" s="15" t="s">
        <v>182</v>
      </c>
      <c r="C238" s="15" t="s">
        <v>273</v>
      </c>
      <c r="D238" s="15" t="s">
        <v>46</v>
      </c>
      <c r="E238" s="15" t="s">
        <v>290</v>
      </c>
      <c r="F238" s="6">
        <v>200000</v>
      </c>
      <c r="G238" s="6"/>
      <c r="H238" s="6">
        <v>200000</v>
      </c>
      <c r="I238" s="6"/>
    </row>
    <row r="239" spans="1:9" ht="45" customHeight="1">
      <c r="A239" s="8" t="s">
        <v>216</v>
      </c>
      <c r="B239" s="15" t="s">
        <v>185</v>
      </c>
      <c r="C239" s="12"/>
      <c r="D239" s="12"/>
      <c r="E239" s="15"/>
      <c r="F239" s="6">
        <f>F240</f>
        <v>500000</v>
      </c>
      <c r="G239" s="6"/>
      <c r="H239" s="6">
        <f>H240</f>
        <v>500000</v>
      </c>
      <c r="I239" s="6"/>
    </row>
    <row r="240" spans="1:9" ht="32.25" customHeight="1">
      <c r="A240" s="5" t="s">
        <v>272</v>
      </c>
      <c r="B240" s="15" t="s">
        <v>185</v>
      </c>
      <c r="C240" s="15" t="s">
        <v>273</v>
      </c>
      <c r="D240" s="12"/>
      <c r="E240" s="15"/>
      <c r="F240" s="6">
        <f>F241+F243</f>
        <v>500000</v>
      </c>
      <c r="G240" s="6"/>
      <c r="H240" s="6">
        <f>H241+H243</f>
        <v>500000</v>
      </c>
      <c r="I240" s="6"/>
    </row>
    <row r="241" spans="1:9" ht="12.75">
      <c r="A241" s="5" t="s">
        <v>274</v>
      </c>
      <c r="B241" s="15" t="s">
        <v>185</v>
      </c>
      <c r="C241" s="15" t="s">
        <v>273</v>
      </c>
      <c r="D241" s="15" t="s">
        <v>275</v>
      </c>
      <c r="E241" s="15"/>
      <c r="F241" s="6">
        <f>F242</f>
        <v>500000</v>
      </c>
      <c r="G241" s="6"/>
      <c r="H241" s="6">
        <f>H242</f>
        <v>300000</v>
      </c>
      <c r="I241" s="6"/>
    </row>
    <row r="242" spans="1:9" ht="12.75">
      <c r="A242" s="8" t="s">
        <v>276</v>
      </c>
      <c r="B242" s="15" t="s">
        <v>185</v>
      </c>
      <c r="C242" s="15" t="s">
        <v>273</v>
      </c>
      <c r="D242" s="15" t="s">
        <v>275</v>
      </c>
      <c r="E242" s="15" t="s">
        <v>277</v>
      </c>
      <c r="F242" s="6">
        <v>500000</v>
      </c>
      <c r="G242" s="6"/>
      <c r="H242" s="6">
        <v>300000</v>
      </c>
      <c r="I242" s="6"/>
    </row>
    <row r="243" spans="1:9" ht="12.75">
      <c r="A243" s="8" t="s">
        <v>179</v>
      </c>
      <c r="B243" s="15" t="s">
        <v>185</v>
      </c>
      <c r="C243" s="15" t="s">
        <v>273</v>
      </c>
      <c r="D243" s="15" t="s">
        <v>46</v>
      </c>
      <c r="E243" s="15"/>
      <c r="F243" s="6">
        <f>F244</f>
        <v>0</v>
      </c>
      <c r="G243" s="6"/>
      <c r="H243" s="6">
        <f>H244</f>
        <v>200000</v>
      </c>
      <c r="I243" s="6"/>
    </row>
    <row r="244" spans="1:9" ht="25.5">
      <c r="A244" s="8" t="s">
        <v>184</v>
      </c>
      <c r="B244" s="15" t="s">
        <v>185</v>
      </c>
      <c r="C244" s="15" t="s">
        <v>273</v>
      </c>
      <c r="D244" s="15" t="s">
        <v>46</v>
      </c>
      <c r="E244" s="15" t="s">
        <v>290</v>
      </c>
      <c r="F244" s="6">
        <v>0</v>
      </c>
      <c r="G244" s="6"/>
      <c r="H244" s="6">
        <v>200000</v>
      </c>
      <c r="I244" s="6"/>
    </row>
    <row r="245" spans="1:9" ht="51">
      <c r="A245" s="8" t="s">
        <v>65</v>
      </c>
      <c r="B245" s="15" t="s">
        <v>186</v>
      </c>
      <c r="C245" s="12"/>
      <c r="D245" s="12"/>
      <c r="E245" s="15"/>
      <c r="F245" s="6">
        <f aca="true" t="shared" si="20" ref="F245:I247">F246</f>
        <v>14400</v>
      </c>
      <c r="G245" s="6">
        <f t="shared" si="20"/>
        <v>14400</v>
      </c>
      <c r="H245" s="6">
        <f t="shared" si="20"/>
        <v>0</v>
      </c>
      <c r="I245" s="6">
        <f t="shared" si="20"/>
        <v>0</v>
      </c>
    </row>
    <row r="246" spans="1:9" ht="38.25">
      <c r="A246" s="5" t="s">
        <v>272</v>
      </c>
      <c r="B246" s="15" t="s">
        <v>186</v>
      </c>
      <c r="C246" s="15" t="s">
        <v>273</v>
      </c>
      <c r="D246" s="12"/>
      <c r="E246" s="15"/>
      <c r="F246" s="6">
        <f t="shared" si="20"/>
        <v>14400</v>
      </c>
      <c r="G246" s="6">
        <f t="shared" si="20"/>
        <v>14400</v>
      </c>
      <c r="H246" s="6">
        <f t="shared" si="20"/>
        <v>0</v>
      </c>
      <c r="I246" s="6">
        <f t="shared" si="20"/>
        <v>0</v>
      </c>
    </row>
    <row r="247" spans="1:9" ht="12.75">
      <c r="A247" s="8" t="s">
        <v>179</v>
      </c>
      <c r="B247" s="15" t="s">
        <v>186</v>
      </c>
      <c r="C247" s="15" t="s">
        <v>273</v>
      </c>
      <c r="D247" s="15" t="s">
        <v>46</v>
      </c>
      <c r="E247" s="15"/>
      <c r="F247" s="6">
        <f t="shared" si="20"/>
        <v>14400</v>
      </c>
      <c r="G247" s="6">
        <f t="shared" si="20"/>
        <v>14400</v>
      </c>
      <c r="H247" s="6">
        <f t="shared" si="20"/>
        <v>0</v>
      </c>
      <c r="I247" s="6">
        <f t="shared" si="20"/>
        <v>0</v>
      </c>
    </row>
    <row r="248" spans="1:9" ht="12.75">
      <c r="A248" s="8" t="s">
        <v>47</v>
      </c>
      <c r="B248" s="15" t="s">
        <v>186</v>
      </c>
      <c r="C248" s="15" t="s">
        <v>273</v>
      </c>
      <c r="D248" s="15" t="s">
        <v>46</v>
      </c>
      <c r="E248" s="15" t="s">
        <v>289</v>
      </c>
      <c r="F248" s="6">
        <v>14400</v>
      </c>
      <c r="G248" s="6">
        <v>14400</v>
      </c>
      <c r="H248" s="6">
        <v>0</v>
      </c>
      <c r="I248" s="6">
        <v>0</v>
      </c>
    </row>
    <row r="249" spans="1:9" ht="63.75">
      <c r="A249" s="8" t="s">
        <v>51</v>
      </c>
      <c r="B249" s="15" t="s">
        <v>187</v>
      </c>
      <c r="C249" s="12"/>
      <c r="D249" s="12"/>
      <c r="E249" s="15"/>
      <c r="F249" s="6">
        <f>F250</f>
        <v>2357290</v>
      </c>
      <c r="G249" s="6">
        <f>G250</f>
        <v>2357290</v>
      </c>
      <c r="H249" s="6">
        <f>H250</f>
        <v>2389780</v>
      </c>
      <c r="I249" s="6">
        <f>I250</f>
        <v>2389780</v>
      </c>
    </row>
    <row r="250" spans="1:9" ht="38.25">
      <c r="A250" s="5" t="s">
        <v>272</v>
      </c>
      <c r="B250" s="15" t="s">
        <v>187</v>
      </c>
      <c r="C250" s="15" t="s">
        <v>273</v>
      </c>
      <c r="D250" s="12"/>
      <c r="E250" s="15"/>
      <c r="F250" s="6">
        <f>F253+F251</f>
        <v>2357290</v>
      </c>
      <c r="G250" s="6">
        <f>G253+G251</f>
        <v>2357290</v>
      </c>
      <c r="H250" s="6">
        <f>H253+H251</f>
        <v>2389780</v>
      </c>
      <c r="I250" s="6">
        <f>I253+I251</f>
        <v>2389780</v>
      </c>
    </row>
    <row r="251" spans="1:9" ht="12.75">
      <c r="A251" s="5" t="s">
        <v>274</v>
      </c>
      <c r="B251" s="15" t="s">
        <v>187</v>
      </c>
      <c r="C251" s="15" t="s">
        <v>273</v>
      </c>
      <c r="D251" s="15" t="s">
        <v>275</v>
      </c>
      <c r="E251" s="12"/>
      <c r="F251" s="6">
        <f>F252</f>
        <v>1552670</v>
      </c>
      <c r="G251" s="6">
        <f>G252</f>
        <v>1552670</v>
      </c>
      <c r="H251" s="6">
        <f>H252</f>
        <v>1552670</v>
      </c>
      <c r="I251" s="6">
        <f>I252</f>
        <v>1552670</v>
      </c>
    </row>
    <row r="252" spans="1:9" ht="12.75">
      <c r="A252" s="8" t="s">
        <v>0</v>
      </c>
      <c r="B252" s="15" t="s">
        <v>187</v>
      </c>
      <c r="C252" s="15" t="s">
        <v>273</v>
      </c>
      <c r="D252" s="15" t="s">
        <v>275</v>
      </c>
      <c r="E252" s="15" t="s">
        <v>278</v>
      </c>
      <c r="F252" s="6">
        <v>1552670</v>
      </c>
      <c r="G252" s="6">
        <v>1552670</v>
      </c>
      <c r="H252" s="6">
        <v>1552670</v>
      </c>
      <c r="I252" s="6">
        <v>1552670</v>
      </c>
    </row>
    <row r="253" spans="1:9" ht="12.75">
      <c r="A253" s="8" t="s">
        <v>179</v>
      </c>
      <c r="B253" s="15" t="s">
        <v>187</v>
      </c>
      <c r="C253" s="15" t="s">
        <v>273</v>
      </c>
      <c r="D253" s="15" t="s">
        <v>46</v>
      </c>
      <c r="E253" s="15"/>
      <c r="F253" s="6">
        <f>F254</f>
        <v>804620</v>
      </c>
      <c r="G253" s="6">
        <f>G254</f>
        <v>804620</v>
      </c>
      <c r="H253" s="6">
        <f>H254</f>
        <v>837110</v>
      </c>
      <c r="I253" s="6">
        <f>I254</f>
        <v>837110</v>
      </c>
    </row>
    <row r="254" spans="1:9" ht="12.75">
      <c r="A254" s="8" t="s">
        <v>47</v>
      </c>
      <c r="B254" s="15" t="s">
        <v>187</v>
      </c>
      <c r="C254" s="15" t="s">
        <v>273</v>
      </c>
      <c r="D254" s="15" t="s">
        <v>46</v>
      </c>
      <c r="E254" s="15" t="s">
        <v>289</v>
      </c>
      <c r="F254" s="6">
        <v>804620</v>
      </c>
      <c r="G254" s="6">
        <v>804620</v>
      </c>
      <c r="H254" s="6">
        <v>837110</v>
      </c>
      <c r="I254" s="6">
        <v>837110</v>
      </c>
    </row>
    <row r="255" spans="1:9" s="18" customFormat="1" ht="38.25">
      <c r="A255" s="3" t="s">
        <v>192</v>
      </c>
      <c r="B255" s="11" t="s">
        <v>196</v>
      </c>
      <c r="C255" s="11"/>
      <c r="D255" s="11"/>
      <c r="E255" s="11"/>
      <c r="F255" s="4">
        <f>F256+F270+F279+F285</f>
        <v>73616800</v>
      </c>
      <c r="G255" s="4">
        <f>G256+G270+G279+G285</f>
        <v>16401000</v>
      </c>
      <c r="H255" s="4">
        <f>H256+H270+H279+H285</f>
        <v>71386600</v>
      </c>
      <c r="I255" s="4">
        <f>I256+I270+I279+I285</f>
        <v>16401000</v>
      </c>
    </row>
    <row r="256" spans="1:9" s="18" customFormat="1" ht="25.5">
      <c r="A256" s="3" t="s">
        <v>195</v>
      </c>
      <c r="B256" s="11" t="s">
        <v>197</v>
      </c>
      <c r="C256" s="11"/>
      <c r="D256" s="11"/>
      <c r="E256" s="11"/>
      <c r="F256" s="4">
        <f>F257+F261+F266</f>
        <v>22798100</v>
      </c>
      <c r="G256" s="4"/>
      <c r="H256" s="4">
        <f>H257+H261+H266</f>
        <v>18798100</v>
      </c>
      <c r="I256" s="4"/>
    </row>
    <row r="257" spans="1:9" ht="51">
      <c r="A257" s="8" t="s">
        <v>216</v>
      </c>
      <c r="B257" s="15" t="s">
        <v>198</v>
      </c>
      <c r="C257" s="12"/>
      <c r="D257" s="12"/>
      <c r="E257" s="15"/>
      <c r="F257" s="6">
        <f>F258</f>
        <v>4000000</v>
      </c>
      <c r="G257" s="6"/>
      <c r="H257" s="6">
        <f>H258</f>
        <v>0</v>
      </c>
      <c r="I257" s="6"/>
    </row>
    <row r="258" spans="1:9" ht="28.5" customHeight="1">
      <c r="A258" s="5" t="s">
        <v>272</v>
      </c>
      <c r="B258" s="15" t="s">
        <v>198</v>
      </c>
      <c r="C258" s="15" t="s">
        <v>273</v>
      </c>
      <c r="D258" s="12"/>
      <c r="E258" s="15"/>
      <c r="F258" s="6">
        <f>F259</f>
        <v>4000000</v>
      </c>
      <c r="G258" s="6"/>
      <c r="H258" s="6">
        <f>H259</f>
        <v>0</v>
      </c>
      <c r="I258" s="6"/>
    </row>
    <row r="259" spans="1:9" ht="12.75">
      <c r="A259" s="8" t="s">
        <v>68</v>
      </c>
      <c r="B259" s="15" t="s">
        <v>198</v>
      </c>
      <c r="C259" s="15" t="s">
        <v>273</v>
      </c>
      <c r="D259" s="15" t="s">
        <v>298</v>
      </c>
      <c r="E259" s="15"/>
      <c r="F259" s="6">
        <f>F260</f>
        <v>4000000</v>
      </c>
      <c r="G259" s="6"/>
      <c r="H259" s="6">
        <f>H260</f>
        <v>0</v>
      </c>
      <c r="I259" s="6"/>
    </row>
    <row r="260" spans="1:9" ht="25.5">
      <c r="A260" s="8" t="s">
        <v>69</v>
      </c>
      <c r="B260" s="15" t="s">
        <v>198</v>
      </c>
      <c r="C260" s="15" t="s">
        <v>273</v>
      </c>
      <c r="D260" s="15" t="s">
        <v>298</v>
      </c>
      <c r="E260" s="15" t="s">
        <v>298</v>
      </c>
      <c r="F260" s="6">
        <v>4000000</v>
      </c>
      <c r="G260" s="6"/>
      <c r="H260" s="6">
        <v>0</v>
      </c>
      <c r="I260" s="6"/>
    </row>
    <row r="261" spans="1:9" ht="38.25">
      <c r="A261" s="8" t="s">
        <v>200</v>
      </c>
      <c r="B261" s="15" t="s">
        <v>199</v>
      </c>
      <c r="C261" s="12"/>
      <c r="D261" s="12"/>
      <c r="E261" s="15"/>
      <c r="F261" s="6">
        <f>F262</f>
        <v>18798100</v>
      </c>
      <c r="G261" s="6"/>
      <c r="H261" s="6">
        <f>H262</f>
        <v>18798100</v>
      </c>
      <c r="I261" s="6"/>
    </row>
    <row r="262" spans="1:9" ht="38.25">
      <c r="A262" s="5" t="s">
        <v>272</v>
      </c>
      <c r="B262" s="15" t="s">
        <v>199</v>
      </c>
      <c r="C262" s="15" t="s">
        <v>273</v>
      </c>
      <c r="D262" s="12"/>
      <c r="E262" s="15"/>
      <c r="F262" s="6">
        <f>F263</f>
        <v>18798100</v>
      </c>
      <c r="G262" s="6"/>
      <c r="H262" s="6">
        <f>H263</f>
        <v>18798100</v>
      </c>
      <c r="I262" s="6"/>
    </row>
    <row r="263" spans="1:9" ht="12.75">
      <c r="A263" s="8" t="s">
        <v>68</v>
      </c>
      <c r="B263" s="15" t="s">
        <v>199</v>
      </c>
      <c r="C263" s="15" t="s">
        <v>273</v>
      </c>
      <c r="D263" s="15" t="s">
        <v>298</v>
      </c>
      <c r="E263" s="15"/>
      <c r="F263" s="6">
        <f>F264+F265</f>
        <v>18798100</v>
      </c>
      <c r="G263" s="6"/>
      <c r="H263" s="6">
        <f>H264+H265</f>
        <v>18798100</v>
      </c>
      <c r="I263" s="6"/>
    </row>
    <row r="264" spans="1:9" ht="12.75">
      <c r="A264" s="8" t="s">
        <v>73</v>
      </c>
      <c r="B264" s="15" t="s">
        <v>199</v>
      </c>
      <c r="C264" s="15" t="s">
        <v>273</v>
      </c>
      <c r="D264" s="15" t="s">
        <v>298</v>
      </c>
      <c r="E264" s="15" t="s">
        <v>289</v>
      </c>
      <c r="F264" s="6">
        <v>15500000</v>
      </c>
      <c r="G264" s="6"/>
      <c r="H264" s="6">
        <v>15500000</v>
      </c>
      <c r="I264" s="6"/>
    </row>
    <row r="265" spans="1:9" s="22" customFormat="1" ht="12.75">
      <c r="A265" s="19" t="s">
        <v>70</v>
      </c>
      <c r="B265" s="20" t="s">
        <v>199</v>
      </c>
      <c r="C265" s="20" t="s">
        <v>273</v>
      </c>
      <c r="D265" s="20" t="s">
        <v>298</v>
      </c>
      <c r="E265" s="20" t="s">
        <v>278</v>
      </c>
      <c r="F265" s="21">
        <v>3298100</v>
      </c>
      <c r="G265" s="21"/>
      <c r="H265" s="21">
        <v>3298100</v>
      </c>
      <c r="I265" s="21"/>
    </row>
    <row r="266" spans="1:9" ht="25.5">
      <c r="A266" s="8" t="s">
        <v>175</v>
      </c>
      <c r="B266" s="15" t="s">
        <v>201</v>
      </c>
      <c r="C266" s="20"/>
      <c r="D266" s="12"/>
      <c r="E266" s="15"/>
      <c r="F266" s="6">
        <f>F267</f>
        <v>0</v>
      </c>
      <c r="G266" s="6"/>
      <c r="H266" s="6">
        <f>H267</f>
        <v>0</v>
      </c>
      <c r="I266" s="6"/>
    </row>
    <row r="267" spans="1:9" ht="38.25">
      <c r="A267" s="5" t="s">
        <v>272</v>
      </c>
      <c r="B267" s="15" t="s">
        <v>201</v>
      </c>
      <c r="C267" s="20" t="s">
        <v>273</v>
      </c>
      <c r="D267" s="15"/>
      <c r="E267" s="15"/>
      <c r="F267" s="6">
        <f>F268</f>
        <v>0</v>
      </c>
      <c r="G267" s="6"/>
      <c r="H267" s="6">
        <f>H268</f>
        <v>0</v>
      </c>
      <c r="I267" s="6"/>
    </row>
    <row r="268" spans="1:9" ht="12.75">
      <c r="A268" s="8" t="s">
        <v>68</v>
      </c>
      <c r="B268" s="15" t="s">
        <v>201</v>
      </c>
      <c r="C268" s="20" t="s">
        <v>273</v>
      </c>
      <c r="D268" s="15" t="s">
        <v>298</v>
      </c>
      <c r="E268" s="15"/>
      <c r="F268" s="6">
        <f>F269</f>
        <v>0</v>
      </c>
      <c r="G268" s="6"/>
      <c r="H268" s="6">
        <f>H269</f>
        <v>0</v>
      </c>
      <c r="I268" s="6"/>
    </row>
    <row r="269" spans="1:9" ht="12.75">
      <c r="A269" s="8" t="s">
        <v>73</v>
      </c>
      <c r="B269" s="15" t="s">
        <v>201</v>
      </c>
      <c r="C269" s="20" t="s">
        <v>273</v>
      </c>
      <c r="D269" s="15" t="s">
        <v>298</v>
      </c>
      <c r="E269" s="15" t="s">
        <v>289</v>
      </c>
      <c r="F269" s="6">
        <v>0</v>
      </c>
      <c r="G269" s="6"/>
      <c r="H269" s="6">
        <v>0</v>
      </c>
      <c r="I269" s="6"/>
    </row>
    <row r="270" spans="1:9" s="18" customFormat="1" ht="25.5">
      <c r="A270" s="3" t="s">
        <v>203</v>
      </c>
      <c r="B270" s="11" t="s">
        <v>202</v>
      </c>
      <c r="C270" s="11"/>
      <c r="D270" s="11"/>
      <c r="E270" s="11"/>
      <c r="F270" s="4">
        <f>F271+F275</f>
        <v>3951500</v>
      </c>
      <c r="G270" s="4"/>
      <c r="H270" s="4">
        <f>H271+H275</f>
        <v>4177700</v>
      </c>
      <c r="I270" s="4"/>
    </row>
    <row r="271" spans="1:9" ht="38.25">
      <c r="A271" s="8" t="s">
        <v>181</v>
      </c>
      <c r="B271" s="15" t="s">
        <v>204</v>
      </c>
      <c r="C271" s="12"/>
      <c r="D271" s="12"/>
      <c r="E271" s="15"/>
      <c r="F271" s="6">
        <f>F272</f>
        <v>30000</v>
      </c>
      <c r="G271" s="6"/>
      <c r="H271" s="6">
        <f>H272</f>
        <v>40000</v>
      </c>
      <c r="I271" s="6"/>
    </row>
    <row r="272" spans="1:9" ht="38.25">
      <c r="A272" s="5" t="s">
        <v>272</v>
      </c>
      <c r="B272" s="15" t="s">
        <v>204</v>
      </c>
      <c r="C272" s="20" t="s">
        <v>273</v>
      </c>
      <c r="D272" s="12"/>
      <c r="E272" s="15"/>
      <c r="F272" s="6">
        <f>F273</f>
        <v>30000</v>
      </c>
      <c r="G272" s="6"/>
      <c r="H272" s="6">
        <f>H273</f>
        <v>40000</v>
      </c>
      <c r="I272" s="6"/>
    </row>
    <row r="273" spans="1:9" ht="12.75">
      <c r="A273" s="8" t="s">
        <v>68</v>
      </c>
      <c r="B273" s="15" t="s">
        <v>204</v>
      </c>
      <c r="C273" s="20" t="s">
        <v>273</v>
      </c>
      <c r="D273" s="15" t="s">
        <v>298</v>
      </c>
      <c r="E273" s="15"/>
      <c r="F273" s="6">
        <f>F274</f>
        <v>30000</v>
      </c>
      <c r="G273" s="6"/>
      <c r="H273" s="6">
        <f>H274</f>
        <v>40000</v>
      </c>
      <c r="I273" s="6"/>
    </row>
    <row r="274" spans="1:9" ht="12.75">
      <c r="A274" s="8" t="s">
        <v>124</v>
      </c>
      <c r="B274" s="15" t="s">
        <v>204</v>
      </c>
      <c r="C274" s="20" t="s">
        <v>273</v>
      </c>
      <c r="D274" s="15" t="s">
        <v>298</v>
      </c>
      <c r="E274" s="15" t="s">
        <v>279</v>
      </c>
      <c r="F274" s="6">
        <v>30000</v>
      </c>
      <c r="G274" s="6"/>
      <c r="H274" s="6">
        <v>40000</v>
      </c>
      <c r="I274" s="6"/>
    </row>
    <row r="275" spans="1:9" ht="38.25">
      <c r="A275" s="8" t="s">
        <v>200</v>
      </c>
      <c r="B275" s="15" t="s">
        <v>205</v>
      </c>
      <c r="C275" s="12"/>
      <c r="D275" s="12"/>
      <c r="E275" s="15"/>
      <c r="F275" s="6">
        <f>F276</f>
        <v>3921500</v>
      </c>
      <c r="G275" s="6"/>
      <c r="H275" s="6">
        <f>H276</f>
        <v>4137700</v>
      </c>
      <c r="I275" s="6"/>
    </row>
    <row r="276" spans="1:9" ht="38.25">
      <c r="A276" s="5" t="s">
        <v>272</v>
      </c>
      <c r="B276" s="15" t="s">
        <v>205</v>
      </c>
      <c r="C276" s="20" t="s">
        <v>273</v>
      </c>
      <c r="D276" s="12"/>
      <c r="E276" s="15"/>
      <c r="F276" s="6">
        <f>F277</f>
        <v>3921500</v>
      </c>
      <c r="G276" s="6"/>
      <c r="H276" s="6">
        <f>H277</f>
        <v>4137700</v>
      </c>
      <c r="I276" s="6"/>
    </row>
    <row r="277" spans="1:9" ht="12.75">
      <c r="A277" s="8" t="s">
        <v>68</v>
      </c>
      <c r="B277" s="15" t="s">
        <v>205</v>
      </c>
      <c r="C277" s="20" t="s">
        <v>273</v>
      </c>
      <c r="D277" s="15" t="s">
        <v>298</v>
      </c>
      <c r="E277" s="15"/>
      <c r="F277" s="6">
        <f>F278</f>
        <v>3921500</v>
      </c>
      <c r="G277" s="6"/>
      <c r="H277" s="6">
        <f>H278</f>
        <v>4137700</v>
      </c>
      <c r="I277" s="6"/>
    </row>
    <row r="278" spans="1:9" ht="12.75">
      <c r="A278" s="8" t="s">
        <v>124</v>
      </c>
      <c r="B278" s="15" t="s">
        <v>205</v>
      </c>
      <c r="C278" s="20" t="s">
        <v>273</v>
      </c>
      <c r="D278" s="15" t="s">
        <v>298</v>
      </c>
      <c r="E278" s="15" t="s">
        <v>279</v>
      </c>
      <c r="F278" s="6">
        <f>1490400+1941100+90000+400000</f>
        <v>3921500</v>
      </c>
      <c r="G278" s="6"/>
      <c r="H278" s="6">
        <f>1549500+2038200+100000+450000</f>
        <v>4137700</v>
      </c>
      <c r="I278" s="6"/>
    </row>
    <row r="279" spans="1:9" s="18" customFormat="1" ht="38.25">
      <c r="A279" s="3" t="s">
        <v>206</v>
      </c>
      <c r="B279" s="11" t="s">
        <v>207</v>
      </c>
      <c r="C279" s="11"/>
      <c r="D279" s="11"/>
      <c r="E279" s="11"/>
      <c r="F279" s="4">
        <f>F280</f>
        <v>13260000</v>
      </c>
      <c r="G279" s="4"/>
      <c r="H279" s="4">
        <f>H280</f>
        <v>14200000</v>
      </c>
      <c r="I279" s="4"/>
    </row>
    <row r="280" spans="1:9" ht="51">
      <c r="A280" s="8" t="s">
        <v>216</v>
      </c>
      <c r="B280" s="15" t="s">
        <v>208</v>
      </c>
      <c r="C280" s="12"/>
      <c r="D280" s="12"/>
      <c r="E280" s="15"/>
      <c r="F280" s="6">
        <f>F281</f>
        <v>13260000</v>
      </c>
      <c r="G280" s="6"/>
      <c r="H280" s="6">
        <f>H281</f>
        <v>14200000</v>
      </c>
      <c r="I280" s="6"/>
    </row>
    <row r="281" spans="1:9" ht="38.25">
      <c r="A281" s="5" t="s">
        <v>272</v>
      </c>
      <c r="B281" s="15" t="s">
        <v>208</v>
      </c>
      <c r="C281" s="15" t="s">
        <v>273</v>
      </c>
      <c r="D281" s="12"/>
      <c r="E281" s="15"/>
      <c r="F281" s="6">
        <f>F282</f>
        <v>13260000</v>
      </c>
      <c r="G281" s="6"/>
      <c r="H281" s="6">
        <f>H282</f>
        <v>14200000</v>
      </c>
      <c r="I281" s="6"/>
    </row>
    <row r="282" spans="1:9" ht="12.75">
      <c r="A282" s="8" t="s">
        <v>68</v>
      </c>
      <c r="B282" s="15" t="s">
        <v>208</v>
      </c>
      <c r="C282" s="15" t="s">
        <v>273</v>
      </c>
      <c r="D282" s="15" t="s">
        <v>298</v>
      </c>
      <c r="E282" s="15"/>
      <c r="F282" s="6">
        <f>F283+F284</f>
        <v>13260000</v>
      </c>
      <c r="G282" s="6"/>
      <c r="H282" s="6">
        <f>H283+H284</f>
        <v>14200000</v>
      </c>
      <c r="I282" s="6"/>
    </row>
    <row r="283" spans="1:9" ht="12.75">
      <c r="A283" s="8" t="s">
        <v>73</v>
      </c>
      <c r="B283" s="15" t="s">
        <v>208</v>
      </c>
      <c r="C283" s="15" t="s">
        <v>273</v>
      </c>
      <c r="D283" s="15" t="s">
        <v>298</v>
      </c>
      <c r="E283" s="15" t="s">
        <v>289</v>
      </c>
      <c r="F283" s="6">
        <f>360000+6300000+1000000+250000</f>
        <v>7910000</v>
      </c>
      <c r="G283" s="6"/>
      <c r="H283" s="6">
        <f>400000+6700000+1000000+770000</f>
        <v>8870000</v>
      </c>
      <c r="I283" s="6"/>
    </row>
    <row r="284" spans="1:9" ht="12.75">
      <c r="A284" s="19" t="s">
        <v>70</v>
      </c>
      <c r="B284" s="15" t="s">
        <v>208</v>
      </c>
      <c r="C284" s="20" t="s">
        <v>273</v>
      </c>
      <c r="D284" s="20" t="s">
        <v>298</v>
      </c>
      <c r="E284" s="20" t="s">
        <v>278</v>
      </c>
      <c r="F284" s="6">
        <f>4500000+850000</f>
        <v>5350000</v>
      </c>
      <c r="G284" s="6"/>
      <c r="H284" s="6">
        <f>4280000+1050000</f>
        <v>5330000</v>
      </c>
      <c r="I284" s="6"/>
    </row>
    <row r="285" spans="1:9" s="18" customFormat="1" ht="51">
      <c r="A285" s="3" t="s">
        <v>327</v>
      </c>
      <c r="B285" s="11" t="s">
        <v>209</v>
      </c>
      <c r="C285" s="11"/>
      <c r="D285" s="11"/>
      <c r="E285" s="11"/>
      <c r="F285" s="4">
        <f>F286+F290</f>
        <v>33607200</v>
      </c>
      <c r="G285" s="4">
        <f>G286+G290</f>
        <v>16401000</v>
      </c>
      <c r="H285" s="4">
        <f>H286+H290</f>
        <v>34210800</v>
      </c>
      <c r="I285" s="4">
        <f>I286+I290</f>
        <v>16401000</v>
      </c>
    </row>
    <row r="286" spans="1:9" ht="51">
      <c r="A286" s="8" t="s">
        <v>19</v>
      </c>
      <c r="B286" s="15" t="s">
        <v>210</v>
      </c>
      <c r="C286" s="12"/>
      <c r="D286" s="12"/>
      <c r="E286" s="15"/>
      <c r="F286" s="6">
        <f>F287</f>
        <v>17206200</v>
      </c>
      <c r="G286" s="6"/>
      <c r="H286" s="6">
        <f>H287</f>
        <v>17809800</v>
      </c>
      <c r="I286" s="6"/>
    </row>
    <row r="287" spans="1:9" ht="38.25">
      <c r="A287" s="5" t="s">
        <v>272</v>
      </c>
      <c r="B287" s="15" t="s">
        <v>210</v>
      </c>
      <c r="C287" s="15" t="s">
        <v>273</v>
      </c>
      <c r="D287" s="12"/>
      <c r="E287" s="15"/>
      <c r="F287" s="6">
        <f>F288</f>
        <v>17206200</v>
      </c>
      <c r="G287" s="6"/>
      <c r="H287" s="6">
        <f>H288</f>
        <v>17809800</v>
      </c>
      <c r="I287" s="6"/>
    </row>
    <row r="288" spans="1:9" ht="12.75">
      <c r="A288" s="8" t="s">
        <v>68</v>
      </c>
      <c r="B288" s="15" t="s">
        <v>210</v>
      </c>
      <c r="C288" s="15" t="s">
        <v>273</v>
      </c>
      <c r="D288" s="15" t="s">
        <v>298</v>
      </c>
      <c r="E288" s="15"/>
      <c r="F288" s="6">
        <f>F289</f>
        <v>17206200</v>
      </c>
      <c r="G288" s="6"/>
      <c r="H288" s="6">
        <f>H289</f>
        <v>17809800</v>
      </c>
      <c r="I288" s="6"/>
    </row>
    <row r="289" spans="1:9" ht="25.5">
      <c r="A289" s="8" t="s">
        <v>69</v>
      </c>
      <c r="B289" s="15" t="s">
        <v>210</v>
      </c>
      <c r="C289" s="15" t="s">
        <v>273</v>
      </c>
      <c r="D289" s="15" t="s">
        <v>298</v>
      </c>
      <c r="E289" s="15" t="s">
        <v>298</v>
      </c>
      <c r="F289" s="6">
        <v>17206200</v>
      </c>
      <c r="G289" s="6"/>
      <c r="H289" s="6">
        <v>17809800</v>
      </c>
      <c r="I289" s="6"/>
    </row>
    <row r="290" spans="1:9" ht="38.25">
      <c r="A290" s="8" t="s">
        <v>71</v>
      </c>
      <c r="B290" s="15" t="s">
        <v>211</v>
      </c>
      <c r="C290" s="12"/>
      <c r="D290" s="12"/>
      <c r="E290" s="15"/>
      <c r="F290" s="6">
        <f>F291+F294</f>
        <v>16401000</v>
      </c>
      <c r="G290" s="6">
        <f>G291+G294</f>
        <v>16401000</v>
      </c>
      <c r="H290" s="6">
        <f>H291+H294</f>
        <v>16401000</v>
      </c>
      <c r="I290" s="6">
        <f>I291+I294</f>
        <v>16401000</v>
      </c>
    </row>
    <row r="291" spans="1:9" ht="38.25">
      <c r="A291" s="8" t="s">
        <v>296</v>
      </c>
      <c r="B291" s="15" t="s">
        <v>211</v>
      </c>
      <c r="C291" s="15" t="s">
        <v>297</v>
      </c>
      <c r="D291" s="12"/>
      <c r="E291" s="15"/>
      <c r="F291" s="6">
        <f aca="true" t="shared" si="21" ref="F291:I292">F292</f>
        <v>16189900</v>
      </c>
      <c r="G291" s="6">
        <f t="shared" si="21"/>
        <v>16189900</v>
      </c>
      <c r="H291" s="6">
        <f t="shared" si="21"/>
        <v>16189900</v>
      </c>
      <c r="I291" s="6">
        <f t="shared" si="21"/>
        <v>16189900</v>
      </c>
    </row>
    <row r="292" spans="1:9" ht="12.75">
      <c r="A292" s="8" t="s">
        <v>68</v>
      </c>
      <c r="B292" s="15" t="s">
        <v>211</v>
      </c>
      <c r="C292" s="15" t="s">
        <v>297</v>
      </c>
      <c r="D292" s="15" t="s">
        <v>298</v>
      </c>
      <c r="E292" s="15"/>
      <c r="F292" s="6">
        <f t="shared" si="21"/>
        <v>16189900</v>
      </c>
      <c r="G292" s="6">
        <f t="shared" si="21"/>
        <v>16189900</v>
      </c>
      <c r="H292" s="6">
        <f t="shared" si="21"/>
        <v>16189900</v>
      </c>
      <c r="I292" s="6">
        <f t="shared" si="21"/>
        <v>16189900</v>
      </c>
    </row>
    <row r="293" spans="1:9" ht="25.5">
      <c r="A293" s="8" t="s">
        <v>69</v>
      </c>
      <c r="B293" s="15" t="s">
        <v>211</v>
      </c>
      <c r="C293" s="15" t="s">
        <v>297</v>
      </c>
      <c r="D293" s="15" t="s">
        <v>298</v>
      </c>
      <c r="E293" s="15" t="s">
        <v>298</v>
      </c>
      <c r="F293" s="6">
        <f>16828900-639000</f>
        <v>16189900</v>
      </c>
      <c r="G293" s="6">
        <f>16828900-639000</f>
        <v>16189900</v>
      </c>
      <c r="H293" s="6">
        <v>16189900</v>
      </c>
      <c r="I293" s="6">
        <v>16189900</v>
      </c>
    </row>
    <row r="294" spans="1:9" ht="25.5">
      <c r="A294" s="8" t="s">
        <v>283</v>
      </c>
      <c r="B294" s="15" t="s">
        <v>211</v>
      </c>
      <c r="C294" s="15" t="s">
        <v>284</v>
      </c>
      <c r="D294" s="12"/>
      <c r="E294" s="15"/>
      <c r="F294" s="6">
        <f aca="true" t="shared" si="22" ref="F294:I295">F295</f>
        <v>211100</v>
      </c>
      <c r="G294" s="6">
        <f t="shared" si="22"/>
        <v>211100</v>
      </c>
      <c r="H294" s="6">
        <f t="shared" si="22"/>
        <v>211100</v>
      </c>
      <c r="I294" s="6">
        <f t="shared" si="22"/>
        <v>211100</v>
      </c>
    </row>
    <row r="295" spans="1:9" ht="12.75">
      <c r="A295" s="8" t="s">
        <v>285</v>
      </c>
      <c r="B295" s="15" t="s">
        <v>211</v>
      </c>
      <c r="C295" s="15" t="s">
        <v>284</v>
      </c>
      <c r="D295" s="15" t="s">
        <v>286</v>
      </c>
      <c r="E295" s="15"/>
      <c r="F295" s="6">
        <f t="shared" si="22"/>
        <v>211100</v>
      </c>
      <c r="G295" s="6">
        <f t="shared" si="22"/>
        <v>211100</v>
      </c>
      <c r="H295" s="6">
        <f t="shared" si="22"/>
        <v>211100</v>
      </c>
      <c r="I295" s="6">
        <f t="shared" si="22"/>
        <v>211100</v>
      </c>
    </row>
    <row r="296" spans="1:9" ht="12.75">
      <c r="A296" s="8" t="s">
        <v>11</v>
      </c>
      <c r="B296" s="15" t="s">
        <v>211</v>
      </c>
      <c r="C296" s="15" t="s">
        <v>284</v>
      </c>
      <c r="D296" s="15" t="s">
        <v>286</v>
      </c>
      <c r="E296" s="15" t="s">
        <v>291</v>
      </c>
      <c r="F296" s="6">
        <v>211100</v>
      </c>
      <c r="G296" s="6">
        <v>211100</v>
      </c>
      <c r="H296" s="6">
        <v>211100</v>
      </c>
      <c r="I296" s="6">
        <v>211100</v>
      </c>
    </row>
    <row r="297" spans="1:9" s="18" customFormat="1" ht="38.25">
      <c r="A297" s="3" t="s">
        <v>215</v>
      </c>
      <c r="B297" s="11" t="s">
        <v>212</v>
      </c>
      <c r="C297" s="11"/>
      <c r="D297" s="11"/>
      <c r="E297" s="11"/>
      <c r="F297" s="4">
        <f>F298+F303+F321+F326</f>
        <v>27057660.41</v>
      </c>
      <c r="G297" s="4"/>
      <c r="H297" s="4">
        <f>H298+H303+H321+H326</f>
        <v>28003132.73</v>
      </c>
      <c r="I297" s="4"/>
    </row>
    <row r="298" spans="1:9" s="18" customFormat="1" ht="25.5">
      <c r="A298" s="3" t="s">
        <v>214</v>
      </c>
      <c r="B298" s="11" t="s">
        <v>213</v>
      </c>
      <c r="C298" s="11"/>
      <c r="D298" s="11"/>
      <c r="E298" s="11"/>
      <c r="F298" s="4">
        <f>F299</f>
        <v>23000</v>
      </c>
      <c r="G298" s="4"/>
      <c r="H298" s="4">
        <f>H299</f>
        <v>23000</v>
      </c>
      <c r="I298" s="4"/>
    </row>
    <row r="299" spans="1:9" ht="25.5">
      <c r="A299" s="8" t="s">
        <v>175</v>
      </c>
      <c r="B299" s="15" t="s">
        <v>217</v>
      </c>
      <c r="C299" s="12"/>
      <c r="D299" s="12"/>
      <c r="E299" s="15"/>
      <c r="F299" s="6">
        <f>F300</f>
        <v>23000</v>
      </c>
      <c r="G299" s="6"/>
      <c r="H299" s="6">
        <f>H300</f>
        <v>23000</v>
      </c>
      <c r="I299" s="6"/>
    </row>
    <row r="300" spans="1:9" ht="25.5">
      <c r="A300" s="19" t="s">
        <v>281</v>
      </c>
      <c r="B300" s="15" t="s">
        <v>217</v>
      </c>
      <c r="C300" s="15" t="s">
        <v>282</v>
      </c>
      <c r="D300" s="12"/>
      <c r="E300" s="15"/>
      <c r="F300" s="6">
        <f>F301</f>
        <v>23000</v>
      </c>
      <c r="G300" s="6"/>
      <c r="H300" s="6">
        <f>H301</f>
        <v>23000</v>
      </c>
      <c r="I300" s="6"/>
    </row>
    <row r="301" spans="1:9" ht="12.75">
      <c r="A301" s="8" t="s">
        <v>60</v>
      </c>
      <c r="B301" s="15" t="s">
        <v>217</v>
      </c>
      <c r="C301" s="15" t="s">
        <v>282</v>
      </c>
      <c r="D301" s="15" t="s">
        <v>289</v>
      </c>
      <c r="E301" s="15"/>
      <c r="F301" s="6">
        <f>F302</f>
        <v>23000</v>
      </c>
      <c r="G301" s="6"/>
      <c r="H301" s="6">
        <f>H302</f>
        <v>23000</v>
      </c>
      <c r="I301" s="6"/>
    </row>
    <row r="302" spans="1:9" ht="12.75">
      <c r="A302" s="8" t="s">
        <v>61</v>
      </c>
      <c r="B302" s="15" t="s">
        <v>217</v>
      </c>
      <c r="C302" s="15" t="s">
        <v>282</v>
      </c>
      <c r="D302" s="15" t="s">
        <v>289</v>
      </c>
      <c r="E302" s="15" t="s">
        <v>62</v>
      </c>
      <c r="F302" s="6">
        <f>2000+1000+2000+18000</f>
        <v>23000</v>
      </c>
      <c r="G302" s="6"/>
      <c r="H302" s="6">
        <f>2000+1000+2000+18000</f>
        <v>23000</v>
      </c>
      <c r="I302" s="6"/>
    </row>
    <row r="303" spans="1:11" s="18" customFormat="1" ht="51">
      <c r="A303" s="3" t="s">
        <v>120</v>
      </c>
      <c r="B303" s="11" t="s">
        <v>218</v>
      </c>
      <c r="C303" s="11"/>
      <c r="D303" s="11"/>
      <c r="E303" s="11"/>
      <c r="F303" s="4">
        <f>F304+F311+F315</f>
        <v>26498660.41</v>
      </c>
      <c r="G303" s="4"/>
      <c r="H303" s="4">
        <f>H304+H311+H315</f>
        <v>27118132.73</v>
      </c>
      <c r="I303" s="4"/>
      <c r="K303" s="34"/>
    </row>
    <row r="304" spans="1:9" s="22" customFormat="1" ht="51">
      <c r="A304" s="8" t="s">
        <v>19</v>
      </c>
      <c r="B304" s="20" t="s">
        <v>219</v>
      </c>
      <c r="C304" s="20"/>
      <c r="D304" s="20"/>
      <c r="E304" s="20"/>
      <c r="F304" s="21">
        <f>F305+F308</f>
        <v>13703800</v>
      </c>
      <c r="G304" s="21"/>
      <c r="H304" s="21">
        <f>H305+H308</f>
        <v>14223700</v>
      </c>
      <c r="I304" s="21"/>
    </row>
    <row r="305" spans="1:9" s="22" customFormat="1" ht="63.75">
      <c r="A305" s="19" t="s">
        <v>292</v>
      </c>
      <c r="B305" s="20" t="s">
        <v>219</v>
      </c>
      <c r="C305" s="20" t="s">
        <v>293</v>
      </c>
      <c r="D305" s="20"/>
      <c r="E305" s="20"/>
      <c r="F305" s="21">
        <f>F306</f>
        <v>12087600</v>
      </c>
      <c r="G305" s="21"/>
      <c r="H305" s="21">
        <f>H306</f>
        <v>12561900</v>
      </c>
      <c r="I305" s="21"/>
    </row>
    <row r="306" spans="1:9" s="22" customFormat="1" ht="25.5">
      <c r="A306" s="8" t="s">
        <v>67</v>
      </c>
      <c r="B306" s="20" t="s">
        <v>219</v>
      </c>
      <c r="C306" s="20" t="s">
        <v>293</v>
      </c>
      <c r="D306" s="20" t="s">
        <v>279</v>
      </c>
      <c r="E306" s="20"/>
      <c r="F306" s="21">
        <f>F307</f>
        <v>12087600</v>
      </c>
      <c r="G306" s="21"/>
      <c r="H306" s="21">
        <f>H307</f>
        <v>12561900</v>
      </c>
      <c r="I306" s="21"/>
    </row>
    <row r="307" spans="1:9" s="22" customFormat="1" ht="38.25">
      <c r="A307" s="19" t="s">
        <v>127</v>
      </c>
      <c r="B307" s="20" t="s">
        <v>219</v>
      </c>
      <c r="C307" s="20" t="s">
        <v>293</v>
      </c>
      <c r="D307" s="20" t="s">
        <v>279</v>
      </c>
      <c r="E307" s="20" t="s">
        <v>277</v>
      </c>
      <c r="F307" s="21">
        <v>12087600</v>
      </c>
      <c r="G307" s="21"/>
      <c r="H307" s="21">
        <v>12561900</v>
      </c>
      <c r="I307" s="21"/>
    </row>
    <row r="308" spans="1:9" s="22" customFormat="1" ht="25.5">
      <c r="A308" s="19" t="s">
        <v>281</v>
      </c>
      <c r="B308" s="20" t="s">
        <v>219</v>
      </c>
      <c r="C308" s="20" t="s">
        <v>282</v>
      </c>
      <c r="D308" s="20"/>
      <c r="E308" s="20"/>
      <c r="F308" s="21">
        <f>F309</f>
        <v>1616200</v>
      </c>
      <c r="G308" s="21"/>
      <c r="H308" s="21">
        <f>H309</f>
        <v>1661800</v>
      </c>
      <c r="I308" s="21"/>
    </row>
    <row r="309" spans="1:9" s="22" customFormat="1" ht="25.5">
      <c r="A309" s="8" t="s">
        <v>67</v>
      </c>
      <c r="B309" s="20" t="s">
        <v>219</v>
      </c>
      <c r="C309" s="20" t="s">
        <v>282</v>
      </c>
      <c r="D309" s="20" t="s">
        <v>279</v>
      </c>
      <c r="E309" s="20"/>
      <c r="F309" s="21">
        <f>F310</f>
        <v>1616200</v>
      </c>
      <c r="G309" s="21"/>
      <c r="H309" s="21">
        <f>H310</f>
        <v>1661800</v>
      </c>
      <c r="I309" s="21"/>
    </row>
    <row r="310" spans="1:9" ht="38.25">
      <c r="A310" s="19" t="s">
        <v>127</v>
      </c>
      <c r="B310" s="20" t="s">
        <v>219</v>
      </c>
      <c r="C310" s="20" t="s">
        <v>282</v>
      </c>
      <c r="D310" s="15" t="s">
        <v>279</v>
      </c>
      <c r="E310" s="15" t="s">
        <v>277</v>
      </c>
      <c r="F310" s="6">
        <v>1616200</v>
      </c>
      <c r="G310" s="6"/>
      <c r="H310" s="6">
        <v>1661800</v>
      </c>
      <c r="I310" s="6"/>
    </row>
    <row r="311" spans="1:9" s="22" customFormat="1" ht="12.75">
      <c r="A311" s="19" t="s">
        <v>221</v>
      </c>
      <c r="B311" s="20" t="s">
        <v>220</v>
      </c>
      <c r="C311" s="20"/>
      <c r="D311" s="20"/>
      <c r="E311" s="20"/>
      <c r="F311" s="21">
        <f>F312</f>
        <v>1000000</v>
      </c>
      <c r="G311" s="21"/>
      <c r="H311" s="21">
        <f>H312</f>
        <v>1000000</v>
      </c>
      <c r="I311" s="21"/>
    </row>
    <row r="312" spans="1:9" s="22" customFormat="1" ht="12.75">
      <c r="A312" s="19" t="s">
        <v>294</v>
      </c>
      <c r="B312" s="20" t="s">
        <v>220</v>
      </c>
      <c r="C312" s="20" t="s">
        <v>295</v>
      </c>
      <c r="D312" s="20"/>
      <c r="E312" s="20"/>
      <c r="F312" s="21">
        <f>F313</f>
        <v>1000000</v>
      </c>
      <c r="G312" s="21"/>
      <c r="H312" s="21">
        <f>H313</f>
        <v>1000000</v>
      </c>
      <c r="I312" s="21"/>
    </row>
    <row r="313" spans="1:9" s="22" customFormat="1" ht="12.75">
      <c r="A313" s="8" t="s">
        <v>60</v>
      </c>
      <c r="B313" s="20" t="s">
        <v>220</v>
      </c>
      <c r="C313" s="20" t="s">
        <v>295</v>
      </c>
      <c r="D313" s="20" t="s">
        <v>289</v>
      </c>
      <c r="E313" s="20"/>
      <c r="F313" s="21">
        <f>F314</f>
        <v>1000000</v>
      </c>
      <c r="G313" s="21"/>
      <c r="H313" s="21">
        <f>H314</f>
        <v>1000000</v>
      </c>
      <c r="I313" s="21"/>
    </row>
    <row r="314" spans="1:9" s="22" customFormat="1" ht="12.75">
      <c r="A314" s="19" t="s">
        <v>135</v>
      </c>
      <c r="B314" s="20" t="s">
        <v>220</v>
      </c>
      <c r="C314" s="20" t="s">
        <v>295</v>
      </c>
      <c r="D314" s="20" t="s">
        <v>289</v>
      </c>
      <c r="E314" s="20" t="s">
        <v>49</v>
      </c>
      <c r="F314" s="21">
        <v>1000000</v>
      </c>
      <c r="G314" s="21"/>
      <c r="H314" s="21">
        <v>1000000</v>
      </c>
      <c r="I314" s="21"/>
    </row>
    <row r="315" spans="1:9" s="22" customFormat="1" ht="25.5">
      <c r="A315" s="8" t="s">
        <v>175</v>
      </c>
      <c r="B315" s="20" t="s">
        <v>222</v>
      </c>
      <c r="C315" s="20"/>
      <c r="D315" s="20"/>
      <c r="E315" s="20"/>
      <c r="F315" s="21">
        <f>F316</f>
        <v>11794860.41</v>
      </c>
      <c r="G315" s="21"/>
      <c r="H315" s="21">
        <f>H316</f>
        <v>11894432.73</v>
      </c>
      <c r="I315" s="21"/>
    </row>
    <row r="316" spans="1:9" s="22" customFormat="1" ht="25.5">
      <c r="A316" s="19" t="s">
        <v>281</v>
      </c>
      <c r="B316" s="20" t="s">
        <v>222</v>
      </c>
      <c r="C316" s="20" t="s">
        <v>282</v>
      </c>
      <c r="D316" s="20"/>
      <c r="E316" s="20"/>
      <c r="F316" s="21">
        <f>F317+F319</f>
        <v>11794860.41</v>
      </c>
      <c r="G316" s="21"/>
      <c r="H316" s="21">
        <f>H317+H319</f>
        <v>11894432.73</v>
      </c>
      <c r="I316" s="21"/>
    </row>
    <row r="317" spans="1:9" s="22" customFormat="1" ht="12.75">
      <c r="A317" s="8" t="s">
        <v>60</v>
      </c>
      <c r="B317" s="20" t="s">
        <v>222</v>
      </c>
      <c r="C317" s="20" t="s">
        <v>282</v>
      </c>
      <c r="D317" s="20" t="s">
        <v>289</v>
      </c>
      <c r="E317" s="20"/>
      <c r="F317" s="21">
        <f>F318</f>
        <v>9824860.41</v>
      </c>
      <c r="G317" s="21"/>
      <c r="H317" s="21">
        <f>H318</f>
        <v>10224432.73</v>
      </c>
      <c r="I317" s="21"/>
    </row>
    <row r="318" spans="1:9" s="22" customFormat="1" ht="12.75">
      <c r="A318" s="8" t="s">
        <v>61</v>
      </c>
      <c r="B318" s="20" t="s">
        <v>222</v>
      </c>
      <c r="C318" s="20" t="s">
        <v>282</v>
      </c>
      <c r="D318" s="20" t="s">
        <v>289</v>
      </c>
      <c r="E318" s="20" t="s">
        <v>62</v>
      </c>
      <c r="F318" s="21">
        <f>8527644.61-461400+1758615.8</f>
        <v>9824860.41</v>
      </c>
      <c r="G318" s="21"/>
      <c r="H318" s="21">
        <f>8827044.92-461400+1858787.81</f>
        <v>10224432.73</v>
      </c>
      <c r="I318" s="21"/>
    </row>
    <row r="319" spans="1:9" s="22" customFormat="1" ht="25.5">
      <c r="A319" s="8" t="s">
        <v>67</v>
      </c>
      <c r="B319" s="20" t="s">
        <v>222</v>
      </c>
      <c r="C319" s="20" t="s">
        <v>282</v>
      </c>
      <c r="D319" s="20" t="s">
        <v>279</v>
      </c>
      <c r="E319" s="20"/>
      <c r="F319" s="21">
        <f>F320</f>
        <v>1970000</v>
      </c>
      <c r="G319" s="21"/>
      <c r="H319" s="21">
        <f>H320</f>
        <v>1670000</v>
      </c>
      <c r="I319" s="21"/>
    </row>
    <row r="320" spans="1:9" s="22" customFormat="1" ht="38.25">
      <c r="A320" s="19" t="s">
        <v>127</v>
      </c>
      <c r="B320" s="20" t="s">
        <v>222</v>
      </c>
      <c r="C320" s="20" t="s">
        <v>282</v>
      </c>
      <c r="D320" s="20" t="s">
        <v>279</v>
      </c>
      <c r="E320" s="20" t="s">
        <v>277</v>
      </c>
      <c r="F320" s="21">
        <f>400000+1040000+300000+200000+30000</f>
        <v>1970000</v>
      </c>
      <c r="G320" s="21"/>
      <c r="H320" s="21">
        <f>400000+1040000+100000+100000+30000</f>
        <v>1670000</v>
      </c>
      <c r="I320" s="21"/>
    </row>
    <row r="321" spans="1:9" s="18" customFormat="1" ht="25.5">
      <c r="A321" s="3" t="s">
        <v>223</v>
      </c>
      <c r="B321" s="11" t="s">
        <v>224</v>
      </c>
      <c r="C321" s="11"/>
      <c r="D321" s="11"/>
      <c r="E321" s="11"/>
      <c r="F321" s="4">
        <f>F322</f>
        <v>1000</v>
      </c>
      <c r="G321" s="4"/>
      <c r="H321" s="4">
        <f>H322</f>
        <v>1000</v>
      </c>
      <c r="I321" s="4"/>
    </row>
    <row r="322" spans="1:9" s="22" customFormat="1" ht="25.5">
      <c r="A322" s="8" t="s">
        <v>175</v>
      </c>
      <c r="B322" s="20" t="s">
        <v>225</v>
      </c>
      <c r="C322" s="20"/>
      <c r="D322" s="20"/>
      <c r="E322" s="20"/>
      <c r="F322" s="21">
        <f>F323</f>
        <v>1000</v>
      </c>
      <c r="G322" s="21"/>
      <c r="H322" s="21">
        <f>H323</f>
        <v>1000</v>
      </c>
      <c r="I322" s="21"/>
    </row>
    <row r="323" spans="1:9" s="22" customFormat="1" ht="25.5">
      <c r="A323" s="19" t="s">
        <v>281</v>
      </c>
      <c r="B323" s="20" t="s">
        <v>225</v>
      </c>
      <c r="C323" s="20" t="s">
        <v>282</v>
      </c>
      <c r="D323" s="20"/>
      <c r="E323" s="20"/>
      <c r="F323" s="21">
        <f>F324</f>
        <v>1000</v>
      </c>
      <c r="G323" s="21"/>
      <c r="H323" s="21">
        <f>H324</f>
        <v>1000</v>
      </c>
      <c r="I323" s="21"/>
    </row>
    <row r="324" spans="1:9" s="22" customFormat="1" ht="12.75">
      <c r="A324" s="8" t="s">
        <v>60</v>
      </c>
      <c r="B324" s="20" t="s">
        <v>225</v>
      </c>
      <c r="C324" s="20" t="s">
        <v>282</v>
      </c>
      <c r="D324" s="20" t="s">
        <v>289</v>
      </c>
      <c r="E324" s="20"/>
      <c r="F324" s="21">
        <f>F325</f>
        <v>1000</v>
      </c>
      <c r="G324" s="21"/>
      <c r="H324" s="21">
        <f>H325</f>
        <v>1000</v>
      </c>
      <c r="I324" s="21"/>
    </row>
    <row r="325" spans="1:9" s="22" customFormat="1" ht="12.75">
      <c r="A325" s="8" t="s">
        <v>61</v>
      </c>
      <c r="B325" s="20" t="s">
        <v>225</v>
      </c>
      <c r="C325" s="20" t="s">
        <v>282</v>
      </c>
      <c r="D325" s="20" t="s">
        <v>289</v>
      </c>
      <c r="E325" s="20" t="s">
        <v>62</v>
      </c>
      <c r="F325" s="21">
        <v>1000</v>
      </c>
      <c r="G325" s="21"/>
      <c r="H325" s="21">
        <v>1000</v>
      </c>
      <c r="I325" s="21"/>
    </row>
    <row r="326" spans="1:9" s="18" customFormat="1" ht="38.25">
      <c r="A326" s="3" t="s">
        <v>226</v>
      </c>
      <c r="B326" s="11" t="s">
        <v>227</v>
      </c>
      <c r="C326" s="11"/>
      <c r="D326" s="11"/>
      <c r="E326" s="11"/>
      <c r="F326" s="4">
        <f>F327+F331</f>
        <v>535000</v>
      </c>
      <c r="G326" s="4"/>
      <c r="H326" s="4">
        <f>H327+H331</f>
        <v>861000</v>
      </c>
      <c r="I326" s="4"/>
    </row>
    <row r="327" spans="1:9" ht="38.25">
      <c r="A327" s="8" t="s">
        <v>200</v>
      </c>
      <c r="B327" s="15" t="s">
        <v>307</v>
      </c>
      <c r="C327" s="12"/>
      <c r="D327" s="12"/>
      <c r="E327" s="15"/>
      <c r="F327" s="6">
        <f>F328</f>
        <v>220000</v>
      </c>
      <c r="G327" s="6"/>
      <c r="H327" s="6">
        <f>H328</f>
        <v>231000</v>
      </c>
      <c r="I327" s="6"/>
    </row>
    <row r="328" spans="1:9" ht="33.75" customHeight="1">
      <c r="A328" s="8" t="s">
        <v>272</v>
      </c>
      <c r="B328" s="15" t="s">
        <v>307</v>
      </c>
      <c r="C328" s="15" t="s">
        <v>273</v>
      </c>
      <c r="D328" s="12"/>
      <c r="E328" s="15"/>
      <c r="F328" s="6">
        <f>F329</f>
        <v>220000</v>
      </c>
      <c r="G328" s="6"/>
      <c r="H328" s="6">
        <f>H329</f>
        <v>231000</v>
      </c>
      <c r="I328" s="6"/>
    </row>
    <row r="329" spans="1:9" ht="25.5">
      <c r="A329" s="8" t="s">
        <v>67</v>
      </c>
      <c r="B329" s="15" t="s">
        <v>307</v>
      </c>
      <c r="C329" s="15" t="s">
        <v>273</v>
      </c>
      <c r="D329" s="15" t="s">
        <v>279</v>
      </c>
      <c r="E329" s="15"/>
      <c r="F329" s="6">
        <f>F330</f>
        <v>220000</v>
      </c>
      <c r="G329" s="6"/>
      <c r="H329" s="6">
        <f>H330</f>
        <v>231000</v>
      </c>
      <c r="I329" s="6"/>
    </row>
    <row r="330" spans="1:9" ht="25.5">
      <c r="A330" s="8" t="s">
        <v>125</v>
      </c>
      <c r="B330" s="15" t="s">
        <v>307</v>
      </c>
      <c r="C330" s="15" t="s">
        <v>273</v>
      </c>
      <c r="D330" s="15" t="s">
        <v>279</v>
      </c>
      <c r="E330" s="15" t="s">
        <v>72</v>
      </c>
      <c r="F330" s="6">
        <v>220000</v>
      </c>
      <c r="G330" s="6"/>
      <c r="H330" s="6">
        <v>231000</v>
      </c>
      <c r="I330" s="6"/>
    </row>
    <row r="331" spans="1:9" ht="29.25" customHeight="1">
      <c r="A331" s="5" t="s">
        <v>272</v>
      </c>
      <c r="B331" s="15" t="s">
        <v>308</v>
      </c>
      <c r="C331" s="15" t="s">
        <v>273</v>
      </c>
      <c r="D331" s="12"/>
      <c r="E331" s="15"/>
      <c r="F331" s="6">
        <f>F332</f>
        <v>315000</v>
      </c>
      <c r="G331" s="6"/>
      <c r="H331" s="6">
        <f>H332</f>
        <v>630000</v>
      </c>
      <c r="I331" s="6"/>
    </row>
    <row r="332" spans="1:9" ht="25.5">
      <c r="A332" s="8" t="s">
        <v>67</v>
      </c>
      <c r="B332" s="15" t="s">
        <v>308</v>
      </c>
      <c r="C332" s="15" t="s">
        <v>273</v>
      </c>
      <c r="D332" s="15" t="s">
        <v>279</v>
      </c>
      <c r="E332" s="15"/>
      <c r="F332" s="6">
        <f>F333</f>
        <v>315000</v>
      </c>
      <c r="G332" s="6"/>
      <c r="H332" s="6">
        <f>H333</f>
        <v>630000</v>
      </c>
      <c r="I332" s="6"/>
    </row>
    <row r="333" spans="1:9" ht="25.5">
      <c r="A333" s="8" t="s">
        <v>125</v>
      </c>
      <c r="B333" s="15" t="s">
        <v>308</v>
      </c>
      <c r="C333" s="15" t="s">
        <v>273</v>
      </c>
      <c r="D333" s="15" t="s">
        <v>279</v>
      </c>
      <c r="E333" s="15" t="s">
        <v>72</v>
      </c>
      <c r="F333" s="6">
        <v>315000</v>
      </c>
      <c r="G333" s="6"/>
      <c r="H333" s="6">
        <v>630000</v>
      </c>
      <c r="I333" s="6"/>
    </row>
    <row r="334" spans="1:9" s="18" customFormat="1" ht="25.5">
      <c r="A334" s="3" t="s">
        <v>229</v>
      </c>
      <c r="B334" s="11" t="s">
        <v>228</v>
      </c>
      <c r="C334" s="11"/>
      <c r="D334" s="11"/>
      <c r="E334" s="11"/>
      <c r="F334" s="4">
        <f>F335</f>
        <v>191800</v>
      </c>
      <c r="G334" s="4"/>
      <c r="H334" s="4">
        <f>H335</f>
        <v>176600</v>
      </c>
      <c r="I334" s="4"/>
    </row>
    <row r="335" spans="1:9" s="18" customFormat="1" ht="25.5">
      <c r="A335" s="3" t="s">
        <v>230</v>
      </c>
      <c r="B335" s="11" t="s">
        <v>231</v>
      </c>
      <c r="C335" s="11"/>
      <c r="D335" s="11"/>
      <c r="E335" s="11"/>
      <c r="F335" s="4">
        <f>F336+F340</f>
        <v>191800</v>
      </c>
      <c r="G335" s="4"/>
      <c r="H335" s="4">
        <f>H336+H340</f>
        <v>176600</v>
      </c>
      <c r="I335" s="4"/>
    </row>
    <row r="336" spans="1:9" ht="38.25">
      <c r="A336" s="8" t="s">
        <v>181</v>
      </c>
      <c r="B336" s="15" t="s">
        <v>232</v>
      </c>
      <c r="C336" s="12"/>
      <c r="D336" s="12"/>
      <c r="E336" s="15"/>
      <c r="F336" s="6">
        <f>F337</f>
        <v>20000</v>
      </c>
      <c r="G336" s="6"/>
      <c r="H336" s="6">
        <f>H337</f>
        <v>20000</v>
      </c>
      <c r="I336" s="6"/>
    </row>
    <row r="337" spans="1:9" ht="38.25">
      <c r="A337" s="5" t="s">
        <v>272</v>
      </c>
      <c r="B337" s="15" t="s">
        <v>232</v>
      </c>
      <c r="C337" s="15" t="s">
        <v>273</v>
      </c>
      <c r="D337" s="12"/>
      <c r="E337" s="15"/>
      <c r="F337" s="6">
        <f>F338</f>
        <v>20000</v>
      </c>
      <c r="G337" s="6"/>
      <c r="H337" s="6">
        <f>H338</f>
        <v>20000</v>
      </c>
      <c r="I337" s="6"/>
    </row>
    <row r="338" spans="1:9" ht="12.75">
      <c r="A338" s="5" t="s">
        <v>274</v>
      </c>
      <c r="B338" s="15" t="s">
        <v>232</v>
      </c>
      <c r="C338" s="15" t="s">
        <v>273</v>
      </c>
      <c r="D338" s="15" t="s">
        <v>275</v>
      </c>
      <c r="E338" s="15"/>
      <c r="F338" s="6">
        <f>F339</f>
        <v>20000</v>
      </c>
      <c r="G338" s="6"/>
      <c r="H338" s="6">
        <f>H339</f>
        <v>20000</v>
      </c>
      <c r="I338" s="6"/>
    </row>
    <row r="339" spans="1:9" ht="12.75">
      <c r="A339" s="8" t="s">
        <v>276</v>
      </c>
      <c r="B339" s="15" t="s">
        <v>232</v>
      </c>
      <c r="C339" s="15" t="s">
        <v>273</v>
      </c>
      <c r="D339" s="15" t="s">
        <v>275</v>
      </c>
      <c r="E339" s="15" t="s">
        <v>277</v>
      </c>
      <c r="F339" s="6">
        <v>20000</v>
      </c>
      <c r="G339" s="6"/>
      <c r="H339" s="6">
        <v>20000</v>
      </c>
      <c r="I339" s="6"/>
    </row>
    <row r="340" spans="1:9" ht="25.5">
      <c r="A340" s="8" t="s">
        <v>234</v>
      </c>
      <c r="B340" s="12" t="s">
        <v>233</v>
      </c>
      <c r="C340" s="12"/>
      <c r="D340" s="12"/>
      <c r="E340" s="15"/>
      <c r="F340" s="6">
        <f>F341+F344</f>
        <v>171800</v>
      </c>
      <c r="G340" s="6"/>
      <c r="H340" s="6">
        <f>H341+H344</f>
        <v>156600</v>
      </c>
      <c r="I340" s="6"/>
    </row>
    <row r="341" spans="1:9" ht="25.5">
      <c r="A341" s="19" t="s">
        <v>281</v>
      </c>
      <c r="B341" s="12" t="s">
        <v>233</v>
      </c>
      <c r="C341" s="15" t="s">
        <v>282</v>
      </c>
      <c r="D341" s="12"/>
      <c r="E341" s="15"/>
      <c r="F341" s="6">
        <f>F342</f>
        <v>30000</v>
      </c>
      <c r="G341" s="6"/>
      <c r="H341" s="6">
        <f>H342</f>
        <v>30000</v>
      </c>
      <c r="I341" s="6"/>
    </row>
    <row r="342" spans="1:9" ht="12.75">
      <c r="A342" s="8" t="s">
        <v>128</v>
      </c>
      <c r="B342" s="12" t="s">
        <v>233</v>
      </c>
      <c r="C342" s="15" t="s">
        <v>282</v>
      </c>
      <c r="D342" s="15" t="s">
        <v>291</v>
      </c>
      <c r="E342" s="15"/>
      <c r="F342" s="6">
        <f>F343</f>
        <v>30000</v>
      </c>
      <c r="G342" s="6"/>
      <c r="H342" s="6">
        <f>H343</f>
        <v>30000</v>
      </c>
      <c r="I342" s="6"/>
    </row>
    <row r="343" spans="1:11" ht="27" customHeight="1">
      <c r="A343" s="8" t="s">
        <v>129</v>
      </c>
      <c r="B343" s="12" t="s">
        <v>233</v>
      </c>
      <c r="C343" s="15" t="s">
        <v>282</v>
      </c>
      <c r="D343" s="15" t="s">
        <v>291</v>
      </c>
      <c r="E343" s="15" t="s">
        <v>298</v>
      </c>
      <c r="F343" s="6">
        <f>20000+10000</f>
        <v>30000</v>
      </c>
      <c r="G343" s="6"/>
      <c r="H343" s="6">
        <f>20000+10000</f>
        <v>30000</v>
      </c>
      <c r="I343" s="6"/>
      <c r="J343">
        <v>10000</v>
      </c>
      <c r="K343" s="32" t="s">
        <v>316</v>
      </c>
    </row>
    <row r="344" spans="1:9" ht="38.25">
      <c r="A344" s="5" t="s">
        <v>272</v>
      </c>
      <c r="B344" s="12" t="s">
        <v>233</v>
      </c>
      <c r="C344" s="15" t="s">
        <v>273</v>
      </c>
      <c r="D344" s="12"/>
      <c r="E344" s="15"/>
      <c r="F344" s="6">
        <f>F345</f>
        <v>141800</v>
      </c>
      <c r="G344" s="6"/>
      <c r="H344" s="6">
        <f>H345</f>
        <v>126600</v>
      </c>
      <c r="I344" s="6"/>
    </row>
    <row r="345" spans="1:9" ht="12.75">
      <c r="A345" s="8" t="s">
        <v>128</v>
      </c>
      <c r="B345" s="12" t="s">
        <v>233</v>
      </c>
      <c r="C345" s="15" t="s">
        <v>273</v>
      </c>
      <c r="D345" s="15" t="s">
        <v>291</v>
      </c>
      <c r="E345" s="15"/>
      <c r="F345" s="6">
        <f>F346</f>
        <v>141800</v>
      </c>
      <c r="G345" s="6"/>
      <c r="H345" s="6">
        <f>H346</f>
        <v>126600</v>
      </c>
      <c r="I345" s="6"/>
    </row>
    <row r="346" spans="1:9" ht="25.5">
      <c r="A346" s="8" t="s">
        <v>129</v>
      </c>
      <c r="B346" s="12" t="s">
        <v>233</v>
      </c>
      <c r="C346" s="15" t="s">
        <v>273</v>
      </c>
      <c r="D346" s="15" t="s">
        <v>291</v>
      </c>
      <c r="E346" s="15" t="s">
        <v>298</v>
      </c>
      <c r="F346" s="6">
        <v>141800</v>
      </c>
      <c r="G346" s="6"/>
      <c r="H346" s="6">
        <v>126600</v>
      </c>
      <c r="I346" s="6"/>
    </row>
    <row r="347" spans="1:9" s="18" customFormat="1" ht="25.5">
      <c r="A347" s="3" t="s">
        <v>236</v>
      </c>
      <c r="B347" s="11" t="s">
        <v>235</v>
      </c>
      <c r="C347" s="11"/>
      <c r="D347" s="11"/>
      <c r="E347" s="11"/>
      <c r="F347" s="4">
        <f>F348+F361</f>
        <v>9464920</v>
      </c>
      <c r="G347" s="4"/>
      <c r="H347" s="4">
        <f>H348+H361</f>
        <v>18605820</v>
      </c>
      <c r="I347" s="4"/>
    </row>
    <row r="348" spans="1:9" s="18" customFormat="1" ht="25.5">
      <c r="A348" s="3" t="s">
        <v>237</v>
      </c>
      <c r="B348" s="11" t="s">
        <v>238</v>
      </c>
      <c r="C348" s="11"/>
      <c r="D348" s="11"/>
      <c r="E348" s="11"/>
      <c r="F348" s="4">
        <f>F349+F353+F357</f>
        <v>8989300</v>
      </c>
      <c r="G348" s="4"/>
      <c r="H348" s="4">
        <f>H349+H353+H357</f>
        <v>18130200</v>
      </c>
      <c r="I348" s="4"/>
    </row>
    <row r="349" spans="1:9" ht="12.75">
      <c r="A349" s="8" t="s">
        <v>240</v>
      </c>
      <c r="B349" s="15" t="s">
        <v>239</v>
      </c>
      <c r="C349" s="12"/>
      <c r="D349" s="12"/>
      <c r="E349" s="15"/>
      <c r="F349" s="6">
        <f>F350</f>
        <v>500000</v>
      </c>
      <c r="G349" s="6"/>
      <c r="H349" s="6">
        <f>H350</f>
        <v>500000</v>
      </c>
      <c r="I349" s="6"/>
    </row>
    <row r="350" spans="1:9" ht="39" customHeight="1">
      <c r="A350" s="5" t="s">
        <v>272</v>
      </c>
      <c r="B350" s="15" t="s">
        <v>239</v>
      </c>
      <c r="C350" s="15" t="s">
        <v>273</v>
      </c>
      <c r="D350" s="12"/>
      <c r="E350" s="15"/>
      <c r="F350" s="6">
        <f>F351</f>
        <v>500000</v>
      </c>
      <c r="G350" s="6"/>
      <c r="H350" s="6">
        <f>H351</f>
        <v>500000</v>
      </c>
      <c r="I350" s="6"/>
    </row>
    <row r="351" spans="1:9" ht="12.75">
      <c r="A351" s="8" t="s">
        <v>66</v>
      </c>
      <c r="B351" s="15" t="s">
        <v>239</v>
      </c>
      <c r="C351" s="15" t="s">
        <v>273</v>
      </c>
      <c r="D351" s="15" t="s">
        <v>290</v>
      </c>
      <c r="E351" s="15"/>
      <c r="F351" s="6">
        <f>F352</f>
        <v>500000</v>
      </c>
      <c r="G351" s="6"/>
      <c r="H351" s="6">
        <f>H352</f>
        <v>500000</v>
      </c>
      <c r="I351" s="6"/>
    </row>
    <row r="352" spans="1:9" ht="12.75">
      <c r="A352" s="8" t="s">
        <v>123</v>
      </c>
      <c r="B352" s="15" t="s">
        <v>239</v>
      </c>
      <c r="C352" s="15" t="s">
        <v>273</v>
      </c>
      <c r="D352" s="15" t="s">
        <v>290</v>
      </c>
      <c r="E352" s="15" t="s">
        <v>277</v>
      </c>
      <c r="F352" s="6">
        <v>500000</v>
      </c>
      <c r="G352" s="6"/>
      <c r="H352" s="6">
        <v>500000</v>
      </c>
      <c r="I352" s="6"/>
    </row>
    <row r="353" spans="1:9" ht="38.25">
      <c r="A353" s="8" t="s">
        <v>200</v>
      </c>
      <c r="B353" s="15" t="s">
        <v>241</v>
      </c>
      <c r="C353" s="12"/>
      <c r="D353" s="12"/>
      <c r="E353" s="15"/>
      <c r="F353" s="6">
        <f>F354</f>
        <v>8489300</v>
      </c>
      <c r="G353" s="6"/>
      <c r="H353" s="6">
        <f>H354</f>
        <v>8913700</v>
      </c>
      <c r="I353" s="6"/>
    </row>
    <row r="354" spans="1:9" ht="38.25">
      <c r="A354" s="5" t="s">
        <v>272</v>
      </c>
      <c r="B354" s="15" t="s">
        <v>241</v>
      </c>
      <c r="C354" s="15" t="s">
        <v>273</v>
      </c>
      <c r="D354" s="12"/>
      <c r="E354" s="15"/>
      <c r="F354" s="6">
        <f>F355</f>
        <v>8489300</v>
      </c>
      <c r="G354" s="6"/>
      <c r="H354" s="6">
        <f>H355</f>
        <v>8913700</v>
      </c>
      <c r="I354" s="6"/>
    </row>
    <row r="355" spans="1:9" ht="12.75">
      <c r="A355" s="8" t="s">
        <v>66</v>
      </c>
      <c r="B355" s="15" t="s">
        <v>241</v>
      </c>
      <c r="C355" s="15" t="s">
        <v>273</v>
      </c>
      <c r="D355" s="15" t="s">
        <v>290</v>
      </c>
      <c r="E355" s="15"/>
      <c r="F355" s="6">
        <f>F356</f>
        <v>8489300</v>
      </c>
      <c r="G355" s="6"/>
      <c r="H355" s="6">
        <f>H356</f>
        <v>8913700</v>
      </c>
      <c r="I355" s="6"/>
    </row>
    <row r="356" spans="1:9" ht="12.75">
      <c r="A356" s="8" t="s">
        <v>123</v>
      </c>
      <c r="B356" s="15" t="s">
        <v>241</v>
      </c>
      <c r="C356" s="15" t="s">
        <v>273</v>
      </c>
      <c r="D356" s="15" t="s">
        <v>290</v>
      </c>
      <c r="E356" s="15" t="s">
        <v>277</v>
      </c>
      <c r="F356" s="6">
        <v>8489300</v>
      </c>
      <c r="G356" s="6"/>
      <c r="H356" s="6">
        <v>8913700</v>
      </c>
      <c r="I356" s="6"/>
    </row>
    <row r="357" spans="1:9" ht="51">
      <c r="A357" s="8" t="s">
        <v>303</v>
      </c>
      <c r="B357" s="15" t="s">
        <v>302</v>
      </c>
      <c r="C357" s="15"/>
      <c r="D357" s="15"/>
      <c r="E357" s="15"/>
      <c r="F357" s="6">
        <f>F358</f>
        <v>0</v>
      </c>
      <c r="G357" s="6"/>
      <c r="H357" s="6">
        <f>H358</f>
        <v>8716500</v>
      </c>
      <c r="I357" s="6"/>
    </row>
    <row r="358" spans="1:9" ht="38.25">
      <c r="A358" s="5" t="s">
        <v>272</v>
      </c>
      <c r="B358" s="15" t="s">
        <v>302</v>
      </c>
      <c r="C358" s="15" t="s">
        <v>273</v>
      </c>
      <c r="D358" s="15"/>
      <c r="E358" s="15"/>
      <c r="F358" s="6">
        <f>F359</f>
        <v>0</v>
      </c>
      <c r="G358" s="6"/>
      <c r="H358" s="6">
        <f>H359</f>
        <v>8716500</v>
      </c>
      <c r="I358" s="6"/>
    </row>
    <row r="359" spans="1:9" ht="12.75">
      <c r="A359" s="8" t="s">
        <v>66</v>
      </c>
      <c r="B359" s="15" t="s">
        <v>302</v>
      </c>
      <c r="C359" s="15" t="s">
        <v>273</v>
      </c>
      <c r="D359" s="15" t="s">
        <v>290</v>
      </c>
      <c r="E359" s="15"/>
      <c r="F359" s="6">
        <f>F360</f>
        <v>0</v>
      </c>
      <c r="G359" s="6"/>
      <c r="H359" s="6">
        <f>H360</f>
        <v>8716500</v>
      </c>
      <c r="I359" s="6"/>
    </row>
    <row r="360" spans="1:9" ht="12.75">
      <c r="A360" s="8" t="s">
        <v>123</v>
      </c>
      <c r="B360" s="15" t="s">
        <v>302</v>
      </c>
      <c r="C360" s="15" t="s">
        <v>273</v>
      </c>
      <c r="D360" s="15" t="s">
        <v>290</v>
      </c>
      <c r="E360" s="15" t="s">
        <v>277</v>
      </c>
      <c r="F360" s="6">
        <v>0</v>
      </c>
      <c r="G360" s="6"/>
      <c r="H360" s="6">
        <v>8716500</v>
      </c>
      <c r="I360" s="6"/>
    </row>
    <row r="361" spans="1:9" s="18" customFormat="1" ht="38.25">
      <c r="A361" s="3" t="s">
        <v>242</v>
      </c>
      <c r="B361" s="11" t="s">
        <v>243</v>
      </c>
      <c r="C361" s="11"/>
      <c r="D361" s="11"/>
      <c r="E361" s="11"/>
      <c r="F361" s="4">
        <f>F362</f>
        <v>475620</v>
      </c>
      <c r="G361" s="4"/>
      <c r="H361" s="4">
        <f>H362</f>
        <v>475620</v>
      </c>
      <c r="I361" s="4"/>
    </row>
    <row r="362" spans="1:9" ht="12.75">
      <c r="A362" s="8" t="s">
        <v>240</v>
      </c>
      <c r="B362" s="15" t="s">
        <v>244</v>
      </c>
      <c r="C362" s="12"/>
      <c r="D362" s="12"/>
      <c r="E362" s="15"/>
      <c r="F362" s="6">
        <f>F363</f>
        <v>475620</v>
      </c>
      <c r="G362" s="6"/>
      <c r="H362" s="6">
        <f>H363</f>
        <v>475620</v>
      </c>
      <c r="I362" s="6"/>
    </row>
    <row r="363" spans="1:9" ht="38.25">
      <c r="A363" s="5" t="s">
        <v>272</v>
      </c>
      <c r="B363" s="15" t="s">
        <v>244</v>
      </c>
      <c r="C363" s="15" t="s">
        <v>273</v>
      </c>
      <c r="D363" s="12"/>
      <c r="E363" s="15"/>
      <c r="F363" s="6">
        <f>F364+F366</f>
        <v>475620</v>
      </c>
      <c r="G363" s="6"/>
      <c r="H363" s="6">
        <f>H364+H366</f>
        <v>475620</v>
      </c>
      <c r="I363" s="6"/>
    </row>
    <row r="364" spans="1:9" ht="12.75">
      <c r="A364" s="8" t="s">
        <v>66</v>
      </c>
      <c r="B364" s="15" t="s">
        <v>244</v>
      </c>
      <c r="C364" s="15" t="s">
        <v>273</v>
      </c>
      <c r="D364" s="15" t="s">
        <v>290</v>
      </c>
      <c r="E364" s="15"/>
      <c r="F364" s="6">
        <f>F365</f>
        <v>275620</v>
      </c>
      <c r="G364" s="6"/>
      <c r="H364" s="6">
        <f>H365</f>
        <v>275620</v>
      </c>
      <c r="I364" s="6"/>
    </row>
    <row r="365" spans="1:9" ht="12.75">
      <c r="A365" s="8" t="s">
        <v>123</v>
      </c>
      <c r="B365" s="15" t="s">
        <v>244</v>
      </c>
      <c r="C365" s="15" t="s">
        <v>273</v>
      </c>
      <c r="D365" s="15" t="s">
        <v>290</v>
      </c>
      <c r="E365" s="15" t="s">
        <v>277</v>
      </c>
      <c r="F365" s="6">
        <v>275620</v>
      </c>
      <c r="G365" s="6"/>
      <c r="H365" s="6">
        <v>275620</v>
      </c>
      <c r="I365" s="6"/>
    </row>
    <row r="366" spans="1:9" ht="38.25">
      <c r="A366" s="5" t="s">
        <v>272</v>
      </c>
      <c r="B366" s="15" t="s">
        <v>244</v>
      </c>
      <c r="C366" s="15" t="s">
        <v>273</v>
      </c>
      <c r="D366" s="12"/>
      <c r="E366" s="15"/>
      <c r="F366" s="6">
        <f>F367</f>
        <v>200000</v>
      </c>
      <c r="G366" s="6"/>
      <c r="H366" s="6">
        <f>H367</f>
        <v>200000</v>
      </c>
      <c r="I366" s="6"/>
    </row>
    <row r="367" spans="1:9" ht="12.75">
      <c r="A367" s="8" t="s">
        <v>68</v>
      </c>
      <c r="B367" s="15" t="s">
        <v>244</v>
      </c>
      <c r="C367" s="15" t="s">
        <v>273</v>
      </c>
      <c r="D367" s="15" t="s">
        <v>298</v>
      </c>
      <c r="E367" s="15"/>
      <c r="F367" s="6">
        <f>F368</f>
        <v>200000</v>
      </c>
      <c r="G367" s="6"/>
      <c r="H367" s="6">
        <f>H368</f>
        <v>200000</v>
      </c>
      <c r="I367" s="6"/>
    </row>
    <row r="368" spans="1:9" ht="25.5">
      <c r="A368" s="8" t="s">
        <v>69</v>
      </c>
      <c r="B368" s="15" t="s">
        <v>244</v>
      </c>
      <c r="C368" s="15" t="s">
        <v>273</v>
      </c>
      <c r="D368" s="15" t="s">
        <v>298</v>
      </c>
      <c r="E368" s="15" t="s">
        <v>298</v>
      </c>
      <c r="F368" s="6">
        <v>200000</v>
      </c>
      <c r="G368" s="6"/>
      <c r="H368" s="6">
        <v>200000</v>
      </c>
      <c r="I368" s="6"/>
    </row>
    <row r="369" spans="1:9" s="18" customFormat="1" ht="25.5">
      <c r="A369" s="3" t="s">
        <v>246</v>
      </c>
      <c r="B369" s="11" t="s">
        <v>245</v>
      </c>
      <c r="C369" s="11"/>
      <c r="D369" s="11"/>
      <c r="E369" s="11"/>
      <c r="F369" s="4">
        <f>F370+F375</f>
        <v>1101700</v>
      </c>
      <c r="G369" s="4"/>
      <c r="H369" s="4">
        <f>H370+H375</f>
        <v>1254400</v>
      </c>
      <c r="I369" s="4"/>
    </row>
    <row r="370" spans="1:9" s="18" customFormat="1" ht="38.25">
      <c r="A370" s="3" t="s">
        <v>247</v>
      </c>
      <c r="B370" s="11" t="s">
        <v>248</v>
      </c>
      <c r="C370" s="11"/>
      <c r="D370" s="11"/>
      <c r="E370" s="11"/>
      <c r="F370" s="4">
        <f>F371</f>
        <v>891900</v>
      </c>
      <c r="G370" s="4"/>
      <c r="H370" s="4">
        <f>H371</f>
        <v>865500</v>
      </c>
      <c r="I370" s="4"/>
    </row>
    <row r="371" spans="1:9" ht="25.5">
      <c r="A371" s="8" t="s">
        <v>250</v>
      </c>
      <c r="B371" s="15" t="s">
        <v>249</v>
      </c>
      <c r="C371" s="12"/>
      <c r="D371" s="12"/>
      <c r="E371" s="15"/>
      <c r="F371" s="6">
        <f>F372</f>
        <v>891900</v>
      </c>
      <c r="G371" s="6"/>
      <c r="H371" s="6">
        <f>H372</f>
        <v>865500</v>
      </c>
      <c r="I371" s="6"/>
    </row>
    <row r="372" spans="1:9" ht="38.25">
      <c r="A372" s="5" t="s">
        <v>272</v>
      </c>
      <c r="B372" s="15" t="s">
        <v>249</v>
      </c>
      <c r="C372" s="15" t="s">
        <v>273</v>
      </c>
      <c r="D372" s="12"/>
      <c r="E372" s="15"/>
      <c r="F372" s="6">
        <f>F373</f>
        <v>891900</v>
      </c>
      <c r="G372" s="6"/>
      <c r="H372" s="6">
        <f>H373</f>
        <v>865500</v>
      </c>
      <c r="I372" s="6"/>
    </row>
    <row r="373" spans="1:9" ht="12.75">
      <c r="A373" s="8" t="s">
        <v>68</v>
      </c>
      <c r="B373" s="15" t="s">
        <v>249</v>
      </c>
      <c r="C373" s="15" t="s">
        <v>273</v>
      </c>
      <c r="D373" s="15" t="s">
        <v>298</v>
      </c>
      <c r="E373" s="15"/>
      <c r="F373" s="6">
        <f>F374</f>
        <v>891900</v>
      </c>
      <c r="G373" s="6"/>
      <c r="H373" s="6">
        <f>H374</f>
        <v>865500</v>
      </c>
      <c r="I373" s="6"/>
    </row>
    <row r="374" spans="1:9" ht="25.5">
      <c r="A374" s="8" t="s">
        <v>69</v>
      </c>
      <c r="B374" s="15" t="s">
        <v>249</v>
      </c>
      <c r="C374" s="15" t="s">
        <v>273</v>
      </c>
      <c r="D374" s="15" t="s">
        <v>298</v>
      </c>
      <c r="E374" s="15" t="s">
        <v>298</v>
      </c>
      <c r="F374" s="6">
        <v>891900</v>
      </c>
      <c r="G374" s="6"/>
      <c r="H374" s="6">
        <v>865500</v>
      </c>
      <c r="I374" s="6"/>
    </row>
    <row r="375" spans="1:9" s="18" customFormat="1" ht="38.25">
      <c r="A375" s="3" t="s">
        <v>252</v>
      </c>
      <c r="B375" s="11" t="s">
        <v>251</v>
      </c>
      <c r="C375" s="11"/>
      <c r="D375" s="11"/>
      <c r="E375" s="11"/>
      <c r="F375" s="4">
        <f>F376</f>
        <v>209800</v>
      </c>
      <c r="G375" s="4"/>
      <c r="H375" s="4">
        <f>H376</f>
        <v>388900</v>
      </c>
      <c r="I375" s="4"/>
    </row>
    <row r="376" spans="1:9" ht="25.5">
      <c r="A376" s="8" t="s">
        <v>250</v>
      </c>
      <c r="B376" s="15" t="s">
        <v>253</v>
      </c>
      <c r="C376" s="12"/>
      <c r="D376" s="12"/>
      <c r="E376" s="15"/>
      <c r="F376" s="6">
        <f>F377</f>
        <v>209800</v>
      </c>
      <c r="G376" s="6"/>
      <c r="H376" s="6">
        <f>H377</f>
        <v>388900</v>
      </c>
      <c r="I376" s="6"/>
    </row>
    <row r="377" spans="1:9" ht="38.25">
      <c r="A377" s="8" t="s">
        <v>272</v>
      </c>
      <c r="B377" s="15" t="s">
        <v>253</v>
      </c>
      <c r="C377" s="15" t="s">
        <v>273</v>
      </c>
      <c r="D377" s="12"/>
      <c r="E377" s="15"/>
      <c r="F377" s="6">
        <f>F378</f>
        <v>209800</v>
      </c>
      <c r="G377" s="6"/>
      <c r="H377" s="6">
        <f>H378</f>
        <v>388900</v>
      </c>
      <c r="I377" s="6"/>
    </row>
    <row r="378" spans="1:9" ht="12.75">
      <c r="A378" s="8" t="s">
        <v>68</v>
      </c>
      <c r="B378" s="15" t="s">
        <v>253</v>
      </c>
      <c r="C378" s="15" t="s">
        <v>273</v>
      </c>
      <c r="D378" s="15" t="s">
        <v>298</v>
      </c>
      <c r="E378" s="15"/>
      <c r="F378" s="6">
        <f>F379</f>
        <v>209800</v>
      </c>
      <c r="G378" s="6"/>
      <c r="H378" s="6">
        <f>H379</f>
        <v>388900</v>
      </c>
      <c r="I378" s="6"/>
    </row>
    <row r="379" spans="1:9" ht="12.75">
      <c r="A379" s="8" t="s">
        <v>70</v>
      </c>
      <c r="B379" s="15" t="s">
        <v>253</v>
      </c>
      <c r="C379" s="15" t="s">
        <v>273</v>
      </c>
      <c r="D379" s="15" t="s">
        <v>298</v>
      </c>
      <c r="E379" s="15" t="s">
        <v>278</v>
      </c>
      <c r="F379" s="6">
        <v>209800</v>
      </c>
      <c r="G379" s="6"/>
      <c r="H379" s="6">
        <v>388900</v>
      </c>
      <c r="I379" s="6"/>
    </row>
    <row r="380" spans="1:9" s="18" customFormat="1" ht="25.5">
      <c r="A380" s="3" t="s">
        <v>76</v>
      </c>
      <c r="B380" s="11" t="s">
        <v>74</v>
      </c>
      <c r="C380" s="11"/>
      <c r="D380" s="11"/>
      <c r="E380" s="11"/>
      <c r="F380" s="4">
        <f>F381</f>
        <v>48300</v>
      </c>
      <c r="G380" s="4">
        <f>G381</f>
        <v>3300</v>
      </c>
      <c r="H380" s="4">
        <f>H381</f>
        <v>48300</v>
      </c>
      <c r="I380" s="4">
        <f>I381</f>
        <v>3300</v>
      </c>
    </row>
    <row r="381" spans="1:9" s="18" customFormat="1" ht="25.5">
      <c r="A381" s="3" t="s">
        <v>77</v>
      </c>
      <c r="B381" s="11" t="s">
        <v>75</v>
      </c>
      <c r="C381" s="11"/>
      <c r="D381" s="11"/>
      <c r="E381" s="11"/>
      <c r="F381" s="4">
        <f>F382+F386+F390</f>
        <v>48300</v>
      </c>
      <c r="G381" s="4">
        <f>G382+G386+G390</f>
        <v>3300</v>
      </c>
      <c r="H381" s="4">
        <f>H382+H386+H390</f>
        <v>48300</v>
      </c>
      <c r="I381" s="4">
        <f>I382+I386+I390</f>
        <v>3300</v>
      </c>
    </row>
    <row r="382" spans="1:9" ht="38.25">
      <c r="A382" s="8" t="s">
        <v>181</v>
      </c>
      <c r="B382" s="15" t="s">
        <v>78</v>
      </c>
      <c r="C382" s="12"/>
      <c r="D382" s="12"/>
      <c r="E382" s="15"/>
      <c r="F382" s="6">
        <f>F383</f>
        <v>5000</v>
      </c>
      <c r="G382" s="6"/>
      <c r="H382" s="6">
        <f>H383</f>
        <v>5000</v>
      </c>
      <c r="I382" s="6"/>
    </row>
    <row r="383" spans="1:9" ht="25.5">
      <c r="A383" s="19" t="s">
        <v>281</v>
      </c>
      <c r="B383" s="15" t="s">
        <v>78</v>
      </c>
      <c r="C383" s="15" t="s">
        <v>282</v>
      </c>
      <c r="D383" s="12"/>
      <c r="E383" s="15"/>
      <c r="F383" s="6">
        <f>F384</f>
        <v>5000</v>
      </c>
      <c r="G383" s="6"/>
      <c r="H383" s="6">
        <f>H384</f>
        <v>5000</v>
      </c>
      <c r="I383" s="6"/>
    </row>
    <row r="384" spans="1:9" ht="12.75">
      <c r="A384" s="8" t="s">
        <v>66</v>
      </c>
      <c r="B384" s="15" t="s">
        <v>78</v>
      </c>
      <c r="C384" s="15" t="s">
        <v>282</v>
      </c>
      <c r="D384" s="15" t="s">
        <v>290</v>
      </c>
      <c r="E384" s="15"/>
      <c r="F384" s="6">
        <f>F385</f>
        <v>5000</v>
      </c>
      <c r="G384" s="6"/>
      <c r="H384" s="6">
        <f>H385</f>
        <v>5000</v>
      </c>
      <c r="I384" s="6"/>
    </row>
    <row r="385" spans="1:9" ht="12.75">
      <c r="A385" s="8" t="s">
        <v>121</v>
      </c>
      <c r="B385" s="15" t="s">
        <v>78</v>
      </c>
      <c r="C385" s="15" t="s">
        <v>282</v>
      </c>
      <c r="D385" s="15" t="s">
        <v>290</v>
      </c>
      <c r="E385" s="15" t="s">
        <v>122</v>
      </c>
      <c r="F385" s="6">
        <v>5000</v>
      </c>
      <c r="G385" s="6"/>
      <c r="H385" s="6">
        <v>5000</v>
      </c>
      <c r="I385" s="6"/>
    </row>
    <row r="386" spans="1:9" ht="25.5">
      <c r="A386" s="8" t="s">
        <v>175</v>
      </c>
      <c r="B386" s="15" t="s">
        <v>79</v>
      </c>
      <c r="C386" s="12"/>
      <c r="D386" s="12"/>
      <c r="E386" s="15"/>
      <c r="F386" s="6">
        <f>F387</f>
        <v>40000</v>
      </c>
      <c r="G386" s="6"/>
      <c r="H386" s="6">
        <f>H387</f>
        <v>40000</v>
      </c>
      <c r="I386" s="6"/>
    </row>
    <row r="387" spans="1:9" ht="25.5">
      <c r="A387" s="19" t="s">
        <v>281</v>
      </c>
      <c r="B387" s="15" t="s">
        <v>79</v>
      </c>
      <c r="C387" s="15" t="s">
        <v>282</v>
      </c>
      <c r="D387" s="12"/>
      <c r="E387" s="15"/>
      <c r="F387" s="6">
        <f>F388</f>
        <v>40000</v>
      </c>
      <c r="G387" s="6"/>
      <c r="H387" s="6">
        <f>H388</f>
        <v>40000</v>
      </c>
      <c r="I387" s="6"/>
    </row>
    <row r="388" spans="1:9" ht="12.75">
      <c r="A388" s="8" t="s">
        <v>66</v>
      </c>
      <c r="B388" s="15" t="s">
        <v>79</v>
      </c>
      <c r="C388" s="15" t="s">
        <v>282</v>
      </c>
      <c r="D388" s="15" t="s">
        <v>290</v>
      </c>
      <c r="E388" s="15"/>
      <c r="F388" s="6">
        <f>F389</f>
        <v>40000</v>
      </c>
      <c r="G388" s="6"/>
      <c r="H388" s="6">
        <f>H389</f>
        <v>40000</v>
      </c>
      <c r="I388" s="6"/>
    </row>
    <row r="389" spans="1:9" ht="12.75">
      <c r="A389" s="8" t="s">
        <v>121</v>
      </c>
      <c r="B389" s="15" t="s">
        <v>79</v>
      </c>
      <c r="C389" s="15" t="s">
        <v>282</v>
      </c>
      <c r="D389" s="15" t="s">
        <v>290</v>
      </c>
      <c r="E389" s="15" t="s">
        <v>122</v>
      </c>
      <c r="F389" s="6">
        <v>40000</v>
      </c>
      <c r="G389" s="6"/>
      <c r="H389" s="6">
        <v>40000</v>
      </c>
      <c r="I389" s="6"/>
    </row>
    <row r="390" spans="1:9" ht="76.5">
      <c r="A390" s="8" t="s">
        <v>131</v>
      </c>
      <c r="B390" s="15" t="s">
        <v>80</v>
      </c>
      <c r="C390" s="12"/>
      <c r="D390" s="12"/>
      <c r="E390" s="15"/>
      <c r="F390" s="6">
        <f aca="true" t="shared" si="23" ref="F390:I392">F391</f>
        <v>3300</v>
      </c>
      <c r="G390" s="6">
        <f t="shared" si="23"/>
        <v>3300</v>
      </c>
      <c r="H390" s="6">
        <f t="shared" si="23"/>
        <v>3300</v>
      </c>
      <c r="I390" s="6">
        <f t="shared" si="23"/>
        <v>3300</v>
      </c>
    </row>
    <row r="391" spans="1:9" ht="63.75">
      <c r="A391" s="8" t="s">
        <v>292</v>
      </c>
      <c r="B391" s="15" t="s">
        <v>80</v>
      </c>
      <c r="C391" s="15" t="s">
        <v>293</v>
      </c>
      <c r="D391" s="12"/>
      <c r="E391" s="15"/>
      <c r="F391" s="6">
        <f t="shared" si="23"/>
        <v>3300</v>
      </c>
      <c r="G391" s="6">
        <f t="shared" si="23"/>
        <v>3300</v>
      </c>
      <c r="H391" s="6">
        <f t="shared" si="23"/>
        <v>3300</v>
      </c>
      <c r="I391" s="6">
        <f t="shared" si="23"/>
        <v>3300</v>
      </c>
    </row>
    <row r="392" spans="1:9" ht="12.75">
      <c r="A392" s="8" t="s">
        <v>66</v>
      </c>
      <c r="B392" s="15" t="s">
        <v>80</v>
      </c>
      <c r="C392" s="15" t="s">
        <v>293</v>
      </c>
      <c r="D392" s="15" t="s">
        <v>290</v>
      </c>
      <c r="E392" s="15"/>
      <c r="F392" s="6">
        <f t="shared" si="23"/>
        <v>3300</v>
      </c>
      <c r="G392" s="6">
        <f t="shared" si="23"/>
        <v>3300</v>
      </c>
      <c r="H392" s="6">
        <f t="shared" si="23"/>
        <v>3300</v>
      </c>
      <c r="I392" s="6">
        <f t="shared" si="23"/>
        <v>3300</v>
      </c>
    </row>
    <row r="393" spans="1:9" ht="12.75">
      <c r="A393" s="8" t="s">
        <v>121</v>
      </c>
      <c r="B393" s="15" t="s">
        <v>80</v>
      </c>
      <c r="C393" s="15" t="s">
        <v>293</v>
      </c>
      <c r="D393" s="15" t="s">
        <v>290</v>
      </c>
      <c r="E393" s="15" t="s">
        <v>122</v>
      </c>
      <c r="F393" s="6">
        <v>3300</v>
      </c>
      <c r="G393" s="6">
        <v>3300</v>
      </c>
      <c r="H393" s="6">
        <v>3300</v>
      </c>
      <c r="I393" s="6">
        <v>3300</v>
      </c>
    </row>
    <row r="394" spans="1:9" s="18" customFormat="1" ht="25.5">
      <c r="A394" s="3" t="s">
        <v>83</v>
      </c>
      <c r="B394" s="11" t="s">
        <v>81</v>
      </c>
      <c r="C394" s="11"/>
      <c r="D394" s="11"/>
      <c r="E394" s="11"/>
      <c r="F394" s="4">
        <f>F395+F404</f>
        <v>10924800</v>
      </c>
      <c r="G394" s="4">
        <f>G395+G404</f>
        <v>644400</v>
      </c>
      <c r="H394" s="4">
        <f>H395+H404</f>
        <v>10301900</v>
      </c>
      <c r="I394" s="4">
        <f>I395+I404</f>
        <v>11400</v>
      </c>
    </row>
    <row r="395" spans="1:9" s="18" customFormat="1" ht="38.25">
      <c r="A395" s="3" t="s">
        <v>84</v>
      </c>
      <c r="B395" s="11" t="s">
        <v>82</v>
      </c>
      <c r="C395" s="11"/>
      <c r="D395" s="11"/>
      <c r="E395" s="11"/>
      <c r="F395" s="4">
        <f>F396+F400</f>
        <v>3996200</v>
      </c>
      <c r="G395" s="4"/>
      <c r="H395" s="4">
        <f>H396+H400</f>
        <v>4040900</v>
      </c>
      <c r="I395" s="4"/>
    </row>
    <row r="396" spans="1:9" ht="51">
      <c r="A396" s="8" t="s">
        <v>19</v>
      </c>
      <c r="B396" s="15" t="s">
        <v>85</v>
      </c>
      <c r="C396" s="12"/>
      <c r="D396" s="12"/>
      <c r="E396" s="15"/>
      <c r="F396" s="6">
        <f>F397</f>
        <v>3992200</v>
      </c>
      <c r="G396" s="6"/>
      <c r="H396" s="6">
        <f>H397</f>
        <v>4036900</v>
      </c>
      <c r="I396" s="6"/>
    </row>
    <row r="397" spans="1:9" ht="38.25">
      <c r="A397" s="5" t="s">
        <v>272</v>
      </c>
      <c r="B397" s="15" t="s">
        <v>85</v>
      </c>
      <c r="C397" s="15" t="s">
        <v>273</v>
      </c>
      <c r="D397" s="12"/>
      <c r="E397" s="15"/>
      <c r="F397" s="6">
        <f>F398</f>
        <v>3992200</v>
      </c>
      <c r="G397" s="6"/>
      <c r="H397" s="6">
        <f>H398</f>
        <v>4036900</v>
      </c>
      <c r="I397" s="6"/>
    </row>
    <row r="398" spans="1:9" ht="12.75">
      <c r="A398" s="8" t="s">
        <v>132</v>
      </c>
      <c r="B398" s="15" t="s">
        <v>85</v>
      </c>
      <c r="C398" s="15" t="s">
        <v>273</v>
      </c>
      <c r="D398" s="15" t="s">
        <v>122</v>
      </c>
      <c r="E398" s="15"/>
      <c r="F398" s="6">
        <f>F399</f>
        <v>3992200</v>
      </c>
      <c r="G398" s="6"/>
      <c r="H398" s="6">
        <f>H399</f>
        <v>4036900</v>
      </c>
      <c r="I398" s="6"/>
    </row>
    <row r="399" spans="1:9" ht="12.75">
      <c r="A399" s="8" t="s">
        <v>133</v>
      </c>
      <c r="B399" s="15" t="s">
        <v>85</v>
      </c>
      <c r="C399" s="15" t="s">
        <v>273</v>
      </c>
      <c r="D399" s="15" t="s">
        <v>122</v>
      </c>
      <c r="E399" s="15" t="s">
        <v>278</v>
      </c>
      <c r="F399" s="6">
        <v>3992200</v>
      </c>
      <c r="G399" s="6"/>
      <c r="H399" s="6">
        <v>4036900</v>
      </c>
      <c r="I399" s="6"/>
    </row>
    <row r="400" spans="1:9" ht="38.25">
      <c r="A400" s="8" t="s">
        <v>181</v>
      </c>
      <c r="B400" s="15" t="s">
        <v>86</v>
      </c>
      <c r="C400" s="12"/>
      <c r="D400" s="12"/>
      <c r="E400" s="15"/>
      <c r="F400" s="6">
        <f>F401</f>
        <v>4000</v>
      </c>
      <c r="G400" s="6"/>
      <c r="H400" s="6">
        <f>H401</f>
        <v>4000</v>
      </c>
      <c r="I400" s="6"/>
    </row>
    <row r="401" spans="1:9" ht="38.25">
      <c r="A401" s="5" t="s">
        <v>272</v>
      </c>
      <c r="B401" s="15" t="s">
        <v>86</v>
      </c>
      <c r="C401" s="15" t="s">
        <v>273</v>
      </c>
      <c r="D401" s="12"/>
      <c r="E401" s="15"/>
      <c r="F401" s="6">
        <f>F402</f>
        <v>4000</v>
      </c>
      <c r="G401" s="6"/>
      <c r="H401" s="6">
        <f>H402</f>
        <v>4000</v>
      </c>
      <c r="I401" s="6"/>
    </row>
    <row r="402" spans="1:9" ht="12.75">
      <c r="A402" s="8" t="s">
        <v>132</v>
      </c>
      <c r="B402" s="15" t="s">
        <v>86</v>
      </c>
      <c r="C402" s="15" t="s">
        <v>273</v>
      </c>
      <c r="D402" s="15" t="s">
        <v>122</v>
      </c>
      <c r="E402" s="15"/>
      <c r="F402" s="6">
        <f>F403</f>
        <v>4000</v>
      </c>
      <c r="G402" s="6"/>
      <c r="H402" s="6">
        <f>H403</f>
        <v>4000</v>
      </c>
      <c r="I402" s="6"/>
    </row>
    <row r="403" spans="1:9" ht="12.75">
      <c r="A403" s="8" t="s">
        <v>133</v>
      </c>
      <c r="B403" s="15" t="s">
        <v>86</v>
      </c>
      <c r="C403" s="15" t="s">
        <v>273</v>
      </c>
      <c r="D403" s="15" t="s">
        <v>122</v>
      </c>
      <c r="E403" s="15" t="s">
        <v>278</v>
      </c>
      <c r="F403" s="6">
        <v>4000</v>
      </c>
      <c r="G403" s="6"/>
      <c r="H403" s="6">
        <v>4000</v>
      </c>
      <c r="I403" s="6"/>
    </row>
    <row r="404" spans="1:9" s="18" customFormat="1" ht="25.5">
      <c r="A404" s="3" t="s">
        <v>88</v>
      </c>
      <c r="B404" s="11" t="s">
        <v>87</v>
      </c>
      <c r="C404" s="11"/>
      <c r="D404" s="11"/>
      <c r="E404" s="11"/>
      <c r="F404" s="4">
        <f>F405+F413+F409</f>
        <v>6928600</v>
      </c>
      <c r="G404" s="4">
        <f>G405+G413+G409</f>
        <v>644400</v>
      </c>
      <c r="H404" s="4">
        <f>H405+H413+H409</f>
        <v>6261000</v>
      </c>
      <c r="I404" s="4">
        <f>I405+I413+I409</f>
        <v>11400</v>
      </c>
    </row>
    <row r="405" spans="1:9" ht="38.25">
      <c r="A405" s="8" t="s">
        <v>63</v>
      </c>
      <c r="B405" s="15" t="s">
        <v>89</v>
      </c>
      <c r="C405" s="12"/>
      <c r="D405" s="12"/>
      <c r="E405" s="15"/>
      <c r="F405" s="6">
        <f>F406</f>
        <v>6284200</v>
      </c>
      <c r="G405" s="6"/>
      <c r="H405" s="6">
        <f>H406</f>
        <v>6249600</v>
      </c>
      <c r="I405" s="6"/>
    </row>
    <row r="406" spans="1:9" ht="25.5">
      <c r="A406" s="19" t="s">
        <v>281</v>
      </c>
      <c r="B406" s="15" t="s">
        <v>89</v>
      </c>
      <c r="C406" s="15" t="s">
        <v>282</v>
      </c>
      <c r="D406" s="12"/>
      <c r="E406" s="15"/>
      <c r="F406" s="6">
        <f>F407</f>
        <v>6284200</v>
      </c>
      <c r="G406" s="6"/>
      <c r="H406" s="6">
        <f>H407</f>
        <v>6249600</v>
      </c>
      <c r="I406" s="6"/>
    </row>
    <row r="407" spans="1:9" ht="12.75">
      <c r="A407" s="8" t="s">
        <v>60</v>
      </c>
      <c r="B407" s="15" t="s">
        <v>89</v>
      </c>
      <c r="C407" s="15" t="s">
        <v>282</v>
      </c>
      <c r="D407" s="15" t="s">
        <v>289</v>
      </c>
      <c r="E407" s="15"/>
      <c r="F407" s="6">
        <f>F408</f>
        <v>6284200</v>
      </c>
      <c r="G407" s="6"/>
      <c r="H407" s="6">
        <f>H408</f>
        <v>6249600</v>
      </c>
      <c r="I407" s="6"/>
    </row>
    <row r="408" spans="1:9" ht="12.75">
      <c r="A408" s="8" t="s">
        <v>61</v>
      </c>
      <c r="B408" s="15" t="s">
        <v>89</v>
      </c>
      <c r="C408" s="15" t="s">
        <v>282</v>
      </c>
      <c r="D408" s="15" t="s">
        <v>289</v>
      </c>
      <c r="E408" s="15" t="s">
        <v>62</v>
      </c>
      <c r="F408" s="6">
        <f>1100000+1667000+300000+1926200+791000+500000</f>
        <v>6284200</v>
      </c>
      <c r="G408" s="6"/>
      <c r="H408" s="6">
        <f>1100000+1667000+300000+1926200+756400+500000</f>
        <v>6249600</v>
      </c>
      <c r="I408" s="6"/>
    </row>
    <row r="409" spans="1:9" ht="25.5">
      <c r="A409" s="8" t="s">
        <v>305</v>
      </c>
      <c r="B409" s="15" t="s">
        <v>304</v>
      </c>
      <c r="C409" s="15"/>
      <c r="D409" s="15"/>
      <c r="E409" s="15"/>
      <c r="F409" s="6">
        <f>F410</f>
        <v>633000</v>
      </c>
      <c r="G409" s="6">
        <f aca="true" t="shared" si="24" ref="G409:I411">G410</f>
        <v>633000</v>
      </c>
      <c r="H409" s="6">
        <f t="shared" si="24"/>
        <v>0</v>
      </c>
      <c r="I409" s="6">
        <f t="shared" si="24"/>
        <v>0</v>
      </c>
    </row>
    <row r="410" spans="1:9" ht="25.5">
      <c r="A410" s="19" t="s">
        <v>281</v>
      </c>
      <c r="B410" s="15" t="s">
        <v>304</v>
      </c>
      <c r="C410" s="15" t="s">
        <v>282</v>
      </c>
      <c r="D410" s="15"/>
      <c r="E410" s="15"/>
      <c r="F410" s="6">
        <f>F411</f>
        <v>633000</v>
      </c>
      <c r="G410" s="6">
        <f t="shared" si="24"/>
        <v>633000</v>
      </c>
      <c r="H410" s="6">
        <f t="shared" si="24"/>
        <v>0</v>
      </c>
      <c r="I410" s="6">
        <f t="shared" si="24"/>
        <v>0</v>
      </c>
    </row>
    <row r="411" spans="1:9" ht="12.75">
      <c r="A411" s="8" t="s">
        <v>60</v>
      </c>
      <c r="B411" s="15" t="s">
        <v>304</v>
      </c>
      <c r="C411" s="15" t="s">
        <v>282</v>
      </c>
      <c r="D411" s="15" t="s">
        <v>289</v>
      </c>
      <c r="E411" s="15"/>
      <c r="F411" s="6">
        <f>F412</f>
        <v>633000</v>
      </c>
      <c r="G411" s="6">
        <f t="shared" si="24"/>
        <v>633000</v>
      </c>
      <c r="H411" s="6">
        <f t="shared" si="24"/>
        <v>0</v>
      </c>
      <c r="I411" s="6">
        <f t="shared" si="24"/>
        <v>0</v>
      </c>
    </row>
    <row r="412" spans="1:9" ht="12.75">
      <c r="A412" s="8" t="s">
        <v>61</v>
      </c>
      <c r="B412" s="15" t="s">
        <v>304</v>
      </c>
      <c r="C412" s="15" t="s">
        <v>282</v>
      </c>
      <c r="D412" s="15" t="s">
        <v>289</v>
      </c>
      <c r="E412" s="15" t="s">
        <v>62</v>
      </c>
      <c r="F412" s="6">
        <v>633000</v>
      </c>
      <c r="G412" s="6">
        <v>633000</v>
      </c>
      <c r="H412" s="6">
        <v>0</v>
      </c>
      <c r="I412" s="6">
        <v>0</v>
      </c>
    </row>
    <row r="413" spans="1:9" ht="63.75">
      <c r="A413" s="8" t="s">
        <v>134</v>
      </c>
      <c r="B413" s="15" t="s">
        <v>90</v>
      </c>
      <c r="C413" s="12"/>
      <c r="D413" s="12"/>
      <c r="E413" s="15"/>
      <c r="F413" s="6">
        <f aca="true" t="shared" si="25" ref="F413:I415">F414</f>
        <v>11400</v>
      </c>
      <c r="G413" s="6">
        <f t="shared" si="25"/>
        <v>11400</v>
      </c>
      <c r="H413" s="6">
        <f t="shared" si="25"/>
        <v>11400</v>
      </c>
      <c r="I413" s="6">
        <f t="shared" si="25"/>
        <v>11400</v>
      </c>
    </row>
    <row r="414" spans="1:9" ht="25.5">
      <c r="A414" s="19" t="s">
        <v>281</v>
      </c>
      <c r="B414" s="15" t="s">
        <v>90</v>
      </c>
      <c r="C414" s="15" t="s">
        <v>282</v>
      </c>
      <c r="D414" s="12"/>
      <c r="E414" s="15"/>
      <c r="F414" s="6">
        <f t="shared" si="25"/>
        <v>11400</v>
      </c>
      <c r="G414" s="6">
        <f t="shared" si="25"/>
        <v>11400</v>
      </c>
      <c r="H414" s="6">
        <f t="shared" si="25"/>
        <v>11400</v>
      </c>
      <c r="I414" s="6">
        <f t="shared" si="25"/>
        <v>11400</v>
      </c>
    </row>
    <row r="415" spans="1:9" ht="12.75">
      <c r="A415" s="8" t="s">
        <v>66</v>
      </c>
      <c r="B415" s="15" t="s">
        <v>90</v>
      </c>
      <c r="C415" s="15" t="s">
        <v>282</v>
      </c>
      <c r="D415" s="15" t="s">
        <v>290</v>
      </c>
      <c r="E415" s="15"/>
      <c r="F415" s="6">
        <f t="shared" si="25"/>
        <v>11400</v>
      </c>
      <c r="G415" s="6">
        <f t="shared" si="25"/>
        <v>11400</v>
      </c>
      <c r="H415" s="6">
        <f t="shared" si="25"/>
        <v>11400</v>
      </c>
      <c r="I415" s="6">
        <f t="shared" si="25"/>
        <v>11400</v>
      </c>
    </row>
    <row r="416" spans="1:9" ht="12.75">
      <c r="A416" s="8" t="s">
        <v>130</v>
      </c>
      <c r="B416" s="15" t="s">
        <v>90</v>
      </c>
      <c r="C416" s="15" t="s">
        <v>282</v>
      </c>
      <c r="D416" s="15" t="s">
        <v>290</v>
      </c>
      <c r="E416" s="15" t="s">
        <v>286</v>
      </c>
      <c r="F416" s="6">
        <v>11400</v>
      </c>
      <c r="G416" s="6">
        <v>11400</v>
      </c>
      <c r="H416" s="6">
        <v>11400</v>
      </c>
      <c r="I416" s="6">
        <v>11400</v>
      </c>
    </row>
    <row r="417" spans="1:9" s="18" customFormat="1" ht="63.75">
      <c r="A417" s="3" t="s">
        <v>91</v>
      </c>
      <c r="B417" s="11" t="s">
        <v>94</v>
      </c>
      <c r="C417" s="11"/>
      <c r="D417" s="11"/>
      <c r="E417" s="11"/>
      <c r="F417" s="4">
        <f>F418+F426</f>
        <v>7954000</v>
      </c>
      <c r="G417" s="4"/>
      <c r="H417" s="4">
        <f>H418+H426</f>
        <v>8102200</v>
      </c>
      <c r="I417" s="4"/>
    </row>
    <row r="418" spans="1:9" s="18" customFormat="1" ht="25.5">
      <c r="A418" s="3" t="s">
        <v>92</v>
      </c>
      <c r="B418" s="11" t="s">
        <v>95</v>
      </c>
      <c r="C418" s="11"/>
      <c r="D418" s="11"/>
      <c r="E418" s="11"/>
      <c r="F418" s="4">
        <f>F419</f>
        <v>1603100</v>
      </c>
      <c r="G418" s="4"/>
      <c r="H418" s="4">
        <f>H419</f>
        <v>1751300</v>
      </c>
      <c r="I418" s="4"/>
    </row>
    <row r="419" spans="1:9" ht="25.5">
      <c r="A419" s="8" t="s">
        <v>175</v>
      </c>
      <c r="B419" s="15" t="s">
        <v>93</v>
      </c>
      <c r="C419" s="12"/>
      <c r="D419" s="12"/>
      <c r="E419" s="15"/>
      <c r="F419" s="6">
        <f>F420+F423</f>
        <v>1603100</v>
      </c>
      <c r="G419" s="6"/>
      <c r="H419" s="6">
        <f>H420+H423</f>
        <v>1751300</v>
      </c>
      <c r="I419" s="6"/>
    </row>
    <row r="420" spans="1:9" ht="63.75">
      <c r="A420" s="8" t="s">
        <v>292</v>
      </c>
      <c r="B420" s="15" t="s">
        <v>93</v>
      </c>
      <c r="C420" s="15" t="s">
        <v>293</v>
      </c>
      <c r="D420" s="12"/>
      <c r="E420" s="15"/>
      <c r="F420" s="6">
        <f>F421</f>
        <v>63600</v>
      </c>
      <c r="G420" s="6"/>
      <c r="H420" s="6">
        <f>H421</f>
        <v>67420</v>
      </c>
      <c r="I420" s="6"/>
    </row>
    <row r="421" spans="1:9" ht="12.75">
      <c r="A421" s="8" t="s">
        <v>60</v>
      </c>
      <c r="B421" s="15" t="s">
        <v>93</v>
      </c>
      <c r="C421" s="15" t="s">
        <v>293</v>
      </c>
      <c r="D421" s="15" t="s">
        <v>289</v>
      </c>
      <c r="E421" s="15"/>
      <c r="F421" s="6">
        <f>F422</f>
        <v>63600</v>
      </c>
      <c r="G421" s="6"/>
      <c r="H421" s="6">
        <f>H422</f>
        <v>67420</v>
      </c>
      <c r="I421" s="6"/>
    </row>
    <row r="422" spans="1:9" ht="12.75">
      <c r="A422" s="8" t="s">
        <v>61</v>
      </c>
      <c r="B422" s="15" t="s">
        <v>93</v>
      </c>
      <c r="C422" s="15" t="s">
        <v>293</v>
      </c>
      <c r="D422" s="15" t="s">
        <v>289</v>
      </c>
      <c r="E422" s="15" t="s">
        <v>62</v>
      </c>
      <c r="F422" s="6">
        <v>63600</v>
      </c>
      <c r="G422" s="6"/>
      <c r="H422" s="6">
        <v>67420</v>
      </c>
      <c r="I422" s="6"/>
    </row>
    <row r="423" spans="1:9" ht="25.5">
      <c r="A423" s="19" t="s">
        <v>281</v>
      </c>
      <c r="B423" s="15" t="s">
        <v>93</v>
      </c>
      <c r="C423" s="15" t="s">
        <v>282</v>
      </c>
      <c r="D423" s="12"/>
      <c r="E423" s="15"/>
      <c r="F423" s="6">
        <f>F424</f>
        <v>1539500</v>
      </c>
      <c r="G423" s="6"/>
      <c r="H423" s="6">
        <f>H424</f>
        <v>1683880</v>
      </c>
      <c r="I423" s="6"/>
    </row>
    <row r="424" spans="1:9" ht="12.75">
      <c r="A424" s="8" t="s">
        <v>60</v>
      </c>
      <c r="B424" s="15" t="s">
        <v>93</v>
      </c>
      <c r="C424" s="15" t="s">
        <v>282</v>
      </c>
      <c r="D424" s="15" t="s">
        <v>289</v>
      </c>
      <c r="E424" s="15"/>
      <c r="F424" s="6">
        <f>F425</f>
        <v>1539500</v>
      </c>
      <c r="G424" s="6"/>
      <c r="H424" s="6">
        <f>H425</f>
        <v>1683880</v>
      </c>
      <c r="I424" s="6"/>
    </row>
    <row r="425" spans="1:9" ht="12.75">
      <c r="A425" s="8" t="s">
        <v>61</v>
      </c>
      <c r="B425" s="15" t="s">
        <v>93</v>
      </c>
      <c r="C425" s="15" t="s">
        <v>282</v>
      </c>
      <c r="D425" s="15" t="s">
        <v>289</v>
      </c>
      <c r="E425" s="15" t="s">
        <v>62</v>
      </c>
      <c r="F425" s="6">
        <f>254400+1285100</f>
        <v>1539500</v>
      </c>
      <c r="G425" s="6"/>
      <c r="H425" s="6">
        <f>269680+1414200</f>
        <v>1683880</v>
      </c>
      <c r="I425" s="6"/>
    </row>
    <row r="426" spans="1:9" s="18" customFormat="1" ht="38.25">
      <c r="A426" s="3" t="s">
        <v>328</v>
      </c>
      <c r="B426" s="11" t="s">
        <v>96</v>
      </c>
      <c r="C426" s="11"/>
      <c r="D426" s="11"/>
      <c r="E426" s="11"/>
      <c r="F426" s="4">
        <f>F427+F431</f>
        <v>6350900</v>
      </c>
      <c r="G426" s="4"/>
      <c r="H426" s="4">
        <f>H427+H431</f>
        <v>6350900</v>
      </c>
      <c r="I426" s="4"/>
    </row>
    <row r="427" spans="1:9" ht="25.5">
      <c r="A427" s="8" t="s">
        <v>138</v>
      </c>
      <c r="B427" s="15" t="s">
        <v>98</v>
      </c>
      <c r="C427" s="12"/>
      <c r="D427" s="12"/>
      <c r="E427" s="15"/>
      <c r="F427" s="6">
        <f>F428</f>
        <v>6206400</v>
      </c>
      <c r="G427" s="6"/>
      <c r="H427" s="6">
        <f>H428</f>
        <v>6206400</v>
      </c>
      <c r="I427" s="6"/>
    </row>
    <row r="428" spans="1:9" ht="63.75">
      <c r="A428" s="8" t="s">
        <v>292</v>
      </c>
      <c r="B428" s="15" t="s">
        <v>98</v>
      </c>
      <c r="C428" s="15" t="s">
        <v>293</v>
      </c>
      <c r="D428" s="12"/>
      <c r="E428" s="15"/>
      <c r="F428" s="6">
        <f>F429</f>
        <v>6206400</v>
      </c>
      <c r="G428" s="6"/>
      <c r="H428" s="6">
        <f>H429</f>
        <v>6206400</v>
      </c>
      <c r="I428" s="6"/>
    </row>
    <row r="429" spans="1:9" ht="12.75">
      <c r="A429" s="8" t="s">
        <v>60</v>
      </c>
      <c r="B429" s="15" t="s">
        <v>98</v>
      </c>
      <c r="C429" s="15" t="s">
        <v>293</v>
      </c>
      <c r="D429" s="15" t="s">
        <v>289</v>
      </c>
      <c r="E429" s="15"/>
      <c r="F429" s="6">
        <f>F430</f>
        <v>6206400</v>
      </c>
      <c r="G429" s="6"/>
      <c r="H429" s="6">
        <f>H430</f>
        <v>6206400</v>
      </c>
      <c r="I429" s="6"/>
    </row>
    <row r="430" spans="1:9" ht="51">
      <c r="A430" s="8" t="s">
        <v>136</v>
      </c>
      <c r="B430" s="15" t="s">
        <v>98</v>
      </c>
      <c r="C430" s="15" t="s">
        <v>293</v>
      </c>
      <c r="D430" s="15" t="s">
        <v>289</v>
      </c>
      <c r="E430" s="15" t="s">
        <v>290</v>
      </c>
      <c r="F430" s="6">
        <f>6206400</f>
        <v>6206400</v>
      </c>
      <c r="G430" s="6"/>
      <c r="H430" s="6">
        <f>6206400</f>
        <v>6206400</v>
      </c>
      <c r="I430" s="6"/>
    </row>
    <row r="431" spans="1:9" ht="25.5">
      <c r="A431" s="8" t="s">
        <v>100</v>
      </c>
      <c r="B431" s="15" t="s">
        <v>99</v>
      </c>
      <c r="C431" s="12"/>
      <c r="D431" s="12"/>
      <c r="E431" s="15"/>
      <c r="F431" s="6">
        <f>+F432</f>
        <v>144500</v>
      </c>
      <c r="G431" s="6"/>
      <c r="H431" s="6">
        <f>+H432</f>
        <v>144500</v>
      </c>
      <c r="I431" s="6"/>
    </row>
    <row r="432" spans="1:9" ht="25.5">
      <c r="A432" s="19" t="s">
        <v>281</v>
      </c>
      <c r="B432" s="15" t="s">
        <v>99</v>
      </c>
      <c r="C432" s="15" t="s">
        <v>282</v>
      </c>
      <c r="D432" s="12"/>
      <c r="E432" s="15"/>
      <c r="F432" s="6">
        <f>+F433</f>
        <v>144500</v>
      </c>
      <c r="G432" s="6"/>
      <c r="H432" s="6">
        <f>+H433</f>
        <v>144500</v>
      </c>
      <c r="I432" s="6"/>
    </row>
    <row r="433" spans="1:9" ht="12.75">
      <c r="A433" s="8" t="s">
        <v>60</v>
      </c>
      <c r="B433" s="15" t="s">
        <v>99</v>
      </c>
      <c r="C433" s="15" t="s">
        <v>282</v>
      </c>
      <c r="D433" s="15" t="s">
        <v>289</v>
      </c>
      <c r="E433" s="15"/>
      <c r="F433" s="6">
        <f>F434</f>
        <v>144500</v>
      </c>
      <c r="G433" s="6"/>
      <c r="H433" s="6">
        <f>H434</f>
        <v>144500</v>
      </c>
      <c r="I433" s="6"/>
    </row>
    <row r="434" spans="1:9" ht="51">
      <c r="A434" s="8" t="s">
        <v>136</v>
      </c>
      <c r="B434" s="15" t="s">
        <v>99</v>
      </c>
      <c r="C434" s="15" t="s">
        <v>282</v>
      </c>
      <c r="D434" s="15" t="s">
        <v>289</v>
      </c>
      <c r="E434" s="15" t="s">
        <v>290</v>
      </c>
      <c r="F434" s="6">
        <f>144500</f>
        <v>144500</v>
      </c>
      <c r="G434" s="6"/>
      <c r="H434" s="6">
        <f>144500</f>
        <v>144500</v>
      </c>
      <c r="I434" s="6"/>
    </row>
    <row r="435" spans="1:9" s="18" customFormat="1" ht="25.5">
      <c r="A435" s="3" t="s">
        <v>103</v>
      </c>
      <c r="B435" s="11" t="s">
        <v>101</v>
      </c>
      <c r="C435" s="11"/>
      <c r="D435" s="11"/>
      <c r="E435" s="11"/>
      <c r="F435" s="4">
        <f>F436+F441+F449</f>
        <v>33868400</v>
      </c>
      <c r="G435" s="4">
        <f>G436+G441+G449</f>
        <v>2169700</v>
      </c>
      <c r="H435" s="4">
        <f>H436+H441+H449</f>
        <v>32201900</v>
      </c>
      <c r="I435" s="4">
        <f>I436+I441+I449</f>
        <v>2169700</v>
      </c>
    </row>
    <row r="436" spans="1:9" s="18" customFormat="1" ht="50.25" customHeight="1">
      <c r="A436" s="3" t="s">
        <v>104</v>
      </c>
      <c r="B436" s="11" t="s">
        <v>102</v>
      </c>
      <c r="C436" s="11"/>
      <c r="D436" s="11"/>
      <c r="E436" s="11"/>
      <c r="F436" s="4">
        <f>F437</f>
        <v>4750000</v>
      </c>
      <c r="G436" s="4"/>
      <c r="H436" s="4">
        <f>H437</f>
        <v>2830000</v>
      </c>
      <c r="I436" s="4"/>
    </row>
    <row r="437" spans="1:9" ht="25.5">
      <c r="A437" s="8" t="s">
        <v>175</v>
      </c>
      <c r="B437" s="15" t="s">
        <v>105</v>
      </c>
      <c r="C437" s="12"/>
      <c r="D437" s="12"/>
      <c r="E437" s="15"/>
      <c r="F437" s="6">
        <f>F438</f>
        <v>4750000</v>
      </c>
      <c r="G437" s="6"/>
      <c r="H437" s="6">
        <f>H438</f>
        <v>2830000</v>
      </c>
      <c r="I437" s="6"/>
    </row>
    <row r="438" spans="1:9" ht="25.5">
      <c r="A438" s="19" t="s">
        <v>281</v>
      </c>
      <c r="B438" s="15" t="s">
        <v>105</v>
      </c>
      <c r="C438" s="15" t="s">
        <v>282</v>
      </c>
      <c r="D438" s="12"/>
      <c r="E438" s="15"/>
      <c r="F438" s="6">
        <f>F439</f>
        <v>4750000</v>
      </c>
      <c r="G438" s="6"/>
      <c r="H438" s="6">
        <f>H439</f>
        <v>2830000</v>
      </c>
      <c r="I438" s="6"/>
    </row>
    <row r="439" spans="1:9" ht="12.75">
      <c r="A439" s="8" t="s">
        <v>66</v>
      </c>
      <c r="B439" s="15" t="s">
        <v>105</v>
      </c>
      <c r="C439" s="15" t="s">
        <v>282</v>
      </c>
      <c r="D439" s="15" t="s">
        <v>290</v>
      </c>
      <c r="E439" s="15"/>
      <c r="F439" s="6">
        <f>F440</f>
        <v>4750000</v>
      </c>
      <c r="G439" s="6"/>
      <c r="H439" s="6">
        <f>H440</f>
        <v>2830000</v>
      </c>
      <c r="I439" s="6"/>
    </row>
    <row r="440" spans="1:9" ht="12.75">
      <c r="A440" s="8" t="s">
        <v>121</v>
      </c>
      <c r="B440" s="15" t="s">
        <v>105</v>
      </c>
      <c r="C440" s="15" t="s">
        <v>282</v>
      </c>
      <c r="D440" s="15" t="s">
        <v>290</v>
      </c>
      <c r="E440" s="15" t="s">
        <v>122</v>
      </c>
      <c r="F440" s="6">
        <f>200000+150000+400000+0+4000000</f>
        <v>4750000</v>
      </c>
      <c r="G440" s="6"/>
      <c r="H440" s="6">
        <f>30000+200000+400000+0+2200000</f>
        <v>2830000</v>
      </c>
      <c r="I440" s="6"/>
    </row>
    <row r="441" spans="1:9" s="18" customFormat="1" ht="30" customHeight="1">
      <c r="A441" s="3" t="s">
        <v>107</v>
      </c>
      <c r="B441" s="11" t="s">
        <v>106</v>
      </c>
      <c r="C441" s="11"/>
      <c r="D441" s="11"/>
      <c r="E441" s="11"/>
      <c r="F441" s="4">
        <f>F442</f>
        <v>1599200</v>
      </c>
      <c r="G441" s="4"/>
      <c r="H441" s="4">
        <f>H442</f>
        <v>1599200</v>
      </c>
      <c r="I441" s="4"/>
    </row>
    <row r="442" spans="1:9" ht="25.5">
      <c r="A442" s="8" t="s">
        <v>175</v>
      </c>
      <c r="B442" s="15" t="s">
        <v>108</v>
      </c>
      <c r="C442" s="12"/>
      <c r="D442" s="12"/>
      <c r="E442" s="15"/>
      <c r="F442" s="6">
        <f>F443+F446</f>
        <v>1599200</v>
      </c>
      <c r="G442" s="6"/>
      <c r="H442" s="6">
        <f>H443+H446</f>
        <v>1599200</v>
      </c>
      <c r="I442" s="6"/>
    </row>
    <row r="443" spans="1:9" ht="63.75">
      <c r="A443" s="8" t="s">
        <v>292</v>
      </c>
      <c r="B443" s="15" t="s">
        <v>108</v>
      </c>
      <c r="C443" s="15" t="s">
        <v>293</v>
      </c>
      <c r="D443" s="12"/>
      <c r="E443" s="15"/>
      <c r="F443" s="6">
        <f>F444</f>
        <v>340600</v>
      </c>
      <c r="G443" s="6"/>
      <c r="H443" s="6">
        <f>H444</f>
        <v>340600</v>
      </c>
      <c r="I443" s="6"/>
    </row>
    <row r="444" spans="1:9" ht="12.75">
      <c r="A444" s="8" t="s">
        <v>60</v>
      </c>
      <c r="B444" s="15" t="s">
        <v>108</v>
      </c>
      <c r="C444" s="15" t="s">
        <v>293</v>
      </c>
      <c r="D444" s="15" t="s">
        <v>289</v>
      </c>
      <c r="E444" s="15"/>
      <c r="F444" s="6">
        <f>F445</f>
        <v>340600</v>
      </c>
      <c r="G444" s="6"/>
      <c r="H444" s="6">
        <f>H445</f>
        <v>340600</v>
      </c>
      <c r="I444" s="6"/>
    </row>
    <row r="445" spans="1:9" ht="12.75">
      <c r="A445" s="8" t="s">
        <v>61</v>
      </c>
      <c r="B445" s="15" t="s">
        <v>108</v>
      </c>
      <c r="C445" s="15" t="s">
        <v>293</v>
      </c>
      <c r="D445" s="15" t="s">
        <v>289</v>
      </c>
      <c r="E445" s="15" t="s">
        <v>62</v>
      </c>
      <c r="F445" s="6">
        <f>170600+75000+35000+60000</f>
        <v>340600</v>
      </c>
      <c r="G445" s="6"/>
      <c r="H445" s="6">
        <f>170600+75000+35000+60000</f>
        <v>340600</v>
      </c>
      <c r="I445" s="6"/>
    </row>
    <row r="446" spans="1:9" ht="25.5">
      <c r="A446" s="19" t="s">
        <v>281</v>
      </c>
      <c r="B446" s="15" t="s">
        <v>108</v>
      </c>
      <c r="C446" s="15" t="s">
        <v>282</v>
      </c>
      <c r="D446" s="12"/>
      <c r="E446" s="15"/>
      <c r="F446" s="6">
        <f>F447</f>
        <v>1258600</v>
      </c>
      <c r="G446" s="6"/>
      <c r="H446" s="6">
        <f>H447</f>
        <v>1258600</v>
      </c>
      <c r="I446" s="6"/>
    </row>
    <row r="447" spans="1:9" ht="12.75">
      <c r="A447" s="8" t="s">
        <v>60</v>
      </c>
      <c r="B447" s="15" t="s">
        <v>108</v>
      </c>
      <c r="C447" s="15" t="s">
        <v>282</v>
      </c>
      <c r="D447" s="15" t="s">
        <v>289</v>
      </c>
      <c r="E447" s="15"/>
      <c r="F447" s="6">
        <f>F448</f>
        <v>1258600</v>
      </c>
      <c r="G447" s="6"/>
      <c r="H447" s="6">
        <f>H448</f>
        <v>1258600</v>
      </c>
      <c r="I447" s="6"/>
    </row>
    <row r="448" spans="1:11" ht="12.75">
      <c r="A448" s="8" t="s">
        <v>61</v>
      </c>
      <c r="B448" s="15" t="s">
        <v>108</v>
      </c>
      <c r="C448" s="15" t="s">
        <v>282</v>
      </c>
      <c r="D448" s="15" t="s">
        <v>289</v>
      </c>
      <c r="E448" s="15" t="s">
        <v>62</v>
      </c>
      <c r="F448" s="6">
        <f>203500+213200+252000+262500+43000+270000+14400</f>
        <v>1258600</v>
      </c>
      <c r="G448" s="6"/>
      <c r="H448" s="6">
        <f>203500+213200+252000+262500+43000+270000+14400</f>
        <v>1258600</v>
      </c>
      <c r="I448" s="6"/>
      <c r="J448">
        <v>14400</v>
      </c>
      <c r="K448" s="32" t="s">
        <v>315</v>
      </c>
    </row>
    <row r="449" spans="1:9" s="18" customFormat="1" ht="25.5">
      <c r="A449" s="3" t="s">
        <v>329</v>
      </c>
      <c r="B449" s="11" t="s">
        <v>109</v>
      </c>
      <c r="C449" s="11"/>
      <c r="D449" s="11"/>
      <c r="E449" s="11"/>
      <c r="F449" s="4">
        <f>F450+F454+F458+F462+F470+F477+F481+F485+F489+F466</f>
        <v>27519200</v>
      </c>
      <c r="G449" s="4">
        <f>G450+G454+G458+G462+G470+G477+G481+G485+G489</f>
        <v>2169700</v>
      </c>
      <c r="H449" s="4">
        <f>H450+H454+H458+H462+H470+H477+H481+H485+H489+H466</f>
        <v>27772700</v>
      </c>
      <c r="I449" s="4">
        <f>I450+I454+I458+I462+I470+I477+I481+I485+I489</f>
        <v>2169700</v>
      </c>
    </row>
    <row r="450" spans="1:9" ht="25.5">
      <c r="A450" s="8" t="s">
        <v>111</v>
      </c>
      <c r="B450" s="15" t="s">
        <v>110</v>
      </c>
      <c r="C450" s="12"/>
      <c r="D450" s="12"/>
      <c r="E450" s="15"/>
      <c r="F450" s="6">
        <f>F451</f>
        <v>1711200</v>
      </c>
      <c r="G450" s="6"/>
      <c r="H450" s="6">
        <f>H451</f>
        <v>1711200</v>
      </c>
      <c r="I450" s="6"/>
    </row>
    <row r="451" spans="1:9" ht="63.75">
      <c r="A451" s="8" t="s">
        <v>292</v>
      </c>
      <c r="B451" s="15" t="s">
        <v>110</v>
      </c>
      <c r="C451" s="15" t="s">
        <v>293</v>
      </c>
      <c r="D451" s="12"/>
      <c r="E451" s="15"/>
      <c r="F451" s="6">
        <f>F452</f>
        <v>1711200</v>
      </c>
      <c r="G451" s="6"/>
      <c r="H451" s="6">
        <f>H452</f>
        <v>1711200</v>
      </c>
      <c r="I451" s="6"/>
    </row>
    <row r="452" spans="1:9" ht="12.75">
      <c r="A452" s="8" t="s">
        <v>60</v>
      </c>
      <c r="B452" s="15" t="s">
        <v>110</v>
      </c>
      <c r="C452" s="15" t="s">
        <v>293</v>
      </c>
      <c r="D452" s="15" t="s">
        <v>289</v>
      </c>
      <c r="E452" s="15"/>
      <c r="F452" s="6">
        <f>F453</f>
        <v>1711200</v>
      </c>
      <c r="G452" s="6"/>
      <c r="H452" s="6">
        <f>H453</f>
        <v>1711200</v>
      </c>
      <c r="I452" s="6"/>
    </row>
    <row r="453" spans="1:9" ht="12.75">
      <c r="A453" s="8" t="s">
        <v>61</v>
      </c>
      <c r="B453" s="15" t="s">
        <v>110</v>
      </c>
      <c r="C453" s="15" t="s">
        <v>293</v>
      </c>
      <c r="D453" s="15" t="s">
        <v>289</v>
      </c>
      <c r="E453" s="15" t="s">
        <v>290</v>
      </c>
      <c r="F453" s="6">
        <v>1711200</v>
      </c>
      <c r="G453" s="6"/>
      <c r="H453" s="6">
        <v>1711200</v>
      </c>
      <c r="I453" s="6"/>
    </row>
    <row r="454" spans="1:9" ht="25.5">
      <c r="A454" s="8" t="s">
        <v>138</v>
      </c>
      <c r="B454" s="15" t="s">
        <v>113</v>
      </c>
      <c r="C454" s="12"/>
      <c r="D454" s="12"/>
      <c r="E454" s="15"/>
      <c r="F454" s="6">
        <f>F455</f>
        <v>20224100</v>
      </c>
      <c r="G454" s="6"/>
      <c r="H454" s="6">
        <f>H455</f>
        <v>20224100</v>
      </c>
      <c r="I454" s="6"/>
    </row>
    <row r="455" spans="1:9" ht="63.75">
      <c r="A455" s="8" t="s">
        <v>292</v>
      </c>
      <c r="B455" s="15" t="s">
        <v>113</v>
      </c>
      <c r="C455" s="15" t="s">
        <v>293</v>
      </c>
      <c r="D455" s="12"/>
      <c r="E455" s="15"/>
      <c r="F455" s="6">
        <f>F456</f>
        <v>20224100</v>
      </c>
      <c r="G455" s="6"/>
      <c r="H455" s="6">
        <f>H456</f>
        <v>20224100</v>
      </c>
      <c r="I455" s="6"/>
    </row>
    <row r="456" spans="1:9" ht="12.75">
      <c r="A456" s="8" t="s">
        <v>60</v>
      </c>
      <c r="B456" s="15" t="s">
        <v>113</v>
      </c>
      <c r="C456" s="15" t="s">
        <v>293</v>
      </c>
      <c r="D456" s="15" t="s">
        <v>289</v>
      </c>
      <c r="E456" s="15"/>
      <c r="F456" s="6">
        <f>F457</f>
        <v>20224100</v>
      </c>
      <c r="G456" s="6"/>
      <c r="H456" s="6">
        <f>H457</f>
        <v>20224100</v>
      </c>
      <c r="I456" s="6"/>
    </row>
    <row r="457" spans="1:9" ht="51">
      <c r="A457" s="8" t="s">
        <v>136</v>
      </c>
      <c r="B457" s="15" t="s">
        <v>113</v>
      </c>
      <c r="C457" s="15" t="s">
        <v>293</v>
      </c>
      <c r="D457" s="15" t="s">
        <v>289</v>
      </c>
      <c r="E457" s="15" t="s">
        <v>290</v>
      </c>
      <c r="F457" s="6">
        <v>20224100</v>
      </c>
      <c r="G457" s="6"/>
      <c r="H457" s="6">
        <v>20224100</v>
      </c>
      <c r="I457" s="6"/>
    </row>
    <row r="458" spans="1:9" ht="25.5">
      <c r="A458" s="8" t="s">
        <v>100</v>
      </c>
      <c r="B458" s="15" t="s">
        <v>114</v>
      </c>
      <c r="C458" s="12"/>
      <c r="D458" s="12"/>
      <c r="E458" s="15"/>
      <c r="F458" s="6">
        <f>F459</f>
        <v>442000</v>
      </c>
      <c r="G458" s="6"/>
      <c r="H458" s="6">
        <f>H459</f>
        <v>442000</v>
      </c>
      <c r="I458" s="6"/>
    </row>
    <row r="459" spans="1:9" ht="25.5">
      <c r="A459" s="19" t="s">
        <v>281</v>
      </c>
      <c r="B459" s="15" t="s">
        <v>114</v>
      </c>
      <c r="C459" s="15" t="s">
        <v>282</v>
      </c>
      <c r="D459" s="12"/>
      <c r="E459" s="15"/>
      <c r="F459" s="6">
        <f>F460</f>
        <v>442000</v>
      </c>
      <c r="G459" s="6"/>
      <c r="H459" s="6">
        <f>H460</f>
        <v>442000</v>
      </c>
      <c r="I459" s="6"/>
    </row>
    <row r="460" spans="1:9" ht="12.75">
      <c r="A460" s="8" t="s">
        <v>60</v>
      </c>
      <c r="B460" s="15" t="s">
        <v>114</v>
      </c>
      <c r="C460" s="15" t="s">
        <v>282</v>
      </c>
      <c r="D460" s="15" t="s">
        <v>289</v>
      </c>
      <c r="E460" s="15"/>
      <c r="F460" s="6">
        <f>F461</f>
        <v>442000</v>
      </c>
      <c r="G460" s="6"/>
      <c r="H460" s="6">
        <f>H461</f>
        <v>442000</v>
      </c>
      <c r="I460" s="6"/>
    </row>
    <row r="461" spans="1:9" ht="51">
      <c r="A461" s="8" t="s">
        <v>136</v>
      </c>
      <c r="B461" s="15" t="s">
        <v>114</v>
      </c>
      <c r="C461" s="15" t="s">
        <v>282</v>
      </c>
      <c r="D461" s="15" t="s">
        <v>289</v>
      </c>
      <c r="E461" s="15" t="s">
        <v>290</v>
      </c>
      <c r="F461" s="6">
        <v>442000</v>
      </c>
      <c r="G461" s="6"/>
      <c r="H461" s="6">
        <v>442000</v>
      </c>
      <c r="I461" s="6"/>
    </row>
    <row r="462" spans="1:9" ht="38.25">
      <c r="A462" s="8" t="s">
        <v>200</v>
      </c>
      <c r="B462" s="15" t="s">
        <v>112</v>
      </c>
      <c r="C462" s="15"/>
      <c r="D462" s="15"/>
      <c r="E462" s="15"/>
      <c r="F462" s="6">
        <f>F463</f>
        <v>2535200</v>
      </c>
      <c r="G462" s="6"/>
      <c r="H462" s="6">
        <f>H463</f>
        <v>2788700</v>
      </c>
      <c r="I462" s="6"/>
    </row>
    <row r="463" spans="1:9" ht="38.25">
      <c r="A463" s="5" t="s">
        <v>272</v>
      </c>
      <c r="B463" s="15" t="s">
        <v>112</v>
      </c>
      <c r="C463" s="15" t="s">
        <v>273</v>
      </c>
      <c r="D463" s="15"/>
      <c r="E463" s="15"/>
      <c r="F463" s="6">
        <f>F464</f>
        <v>2535200</v>
      </c>
      <c r="G463" s="6"/>
      <c r="H463" s="6">
        <f>H464</f>
        <v>2788700</v>
      </c>
      <c r="I463" s="6"/>
    </row>
    <row r="464" spans="1:9" ht="12.75">
      <c r="A464" s="8" t="s">
        <v>68</v>
      </c>
      <c r="B464" s="15" t="s">
        <v>112</v>
      </c>
      <c r="C464" s="15" t="s">
        <v>273</v>
      </c>
      <c r="D464" s="15" t="s">
        <v>298</v>
      </c>
      <c r="E464" s="15"/>
      <c r="F464" s="6">
        <f>F465</f>
        <v>2535200</v>
      </c>
      <c r="G464" s="6"/>
      <c r="H464" s="6">
        <f>H465</f>
        <v>2788700</v>
      </c>
      <c r="I464" s="6"/>
    </row>
    <row r="465" spans="1:9" ht="25.5">
      <c r="A465" s="8" t="s">
        <v>69</v>
      </c>
      <c r="B465" s="15" t="s">
        <v>112</v>
      </c>
      <c r="C465" s="15" t="s">
        <v>273</v>
      </c>
      <c r="D465" s="15" t="s">
        <v>298</v>
      </c>
      <c r="E465" s="15" t="s">
        <v>298</v>
      </c>
      <c r="F465" s="6">
        <v>2535200</v>
      </c>
      <c r="G465" s="6"/>
      <c r="H465" s="6">
        <v>2788700</v>
      </c>
      <c r="I465" s="6"/>
    </row>
    <row r="466" spans="1:9" ht="25.5">
      <c r="A466" s="8" t="s">
        <v>175</v>
      </c>
      <c r="B466" s="15" t="s">
        <v>314</v>
      </c>
      <c r="C466" s="15"/>
      <c r="D466" s="15"/>
      <c r="E466" s="15"/>
      <c r="F466" s="6">
        <f>F467</f>
        <v>437000</v>
      </c>
      <c r="G466" s="6"/>
      <c r="H466" s="6">
        <f>H467</f>
        <v>437000</v>
      </c>
      <c r="I466" s="6"/>
    </row>
    <row r="467" spans="1:9" ht="25.5">
      <c r="A467" s="19" t="s">
        <v>281</v>
      </c>
      <c r="B467" s="15" t="s">
        <v>314</v>
      </c>
      <c r="C467" s="15" t="s">
        <v>282</v>
      </c>
      <c r="D467" s="15"/>
      <c r="E467" s="15"/>
      <c r="F467" s="6">
        <f>F468</f>
        <v>437000</v>
      </c>
      <c r="G467" s="6"/>
      <c r="H467" s="6">
        <f>H468</f>
        <v>437000</v>
      </c>
      <c r="I467" s="6"/>
    </row>
    <row r="468" spans="1:9" ht="12.75">
      <c r="A468" s="8" t="s">
        <v>60</v>
      </c>
      <c r="B468" s="15" t="s">
        <v>314</v>
      </c>
      <c r="C468" s="15" t="s">
        <v>282</v>
      </c>
      <c r="D468" s="15" t="s">
        <v>289</v>
      </c>
      <c r="E468" s="15"/>
      <c r="F468" s="6">
        <f>F469</f>
        <v>437000</v>
      </c>
      <c r="G468" s="6"/>
      <c r="H468" s="6">
        <f>H469</f>
        <v>437000</v>
      </c>
      <c r="I468" s="6"/>
    </row>
    <row r="469" spans="1:9" ht="12.75">
      <c r="A469" s="8" t="s">
        <v>61</v>
      </c>
      <c r="B469" s="15" t="s">
        <v>314</v>
      </c>
      <c r="C469" s="15" t="s">
        <v>282</v>
      </c>
      <c r="D469" s="15" t="s">
        <v>289</v>
      </c>
      <c r="E469" s="15" t="s">
        <v>62</v>
      </c>
      <c r="F469" s="6">
        <v>437000</v>
      </c>
      <c r="G469" s="6"/>
      <c r="H469" s="6">
        <v>437000</v>
      </c>
      <c r="I469" s="6"/>
    </row>
    <row r="470" spans="1:9" ht="38.25">
      <c r="A470" s="8" t="s">
        <v>260</v>
      </c>
      <c r="B470" s="15" t="s">
        <v>115</v>
      </c>
      <c r="C470" s="15"/>
      <c r="D470" s="15"/>
      <c r="E470" s="15"/>
      <c r="F470" s="6">
        <f>F471+F474</f>
        <v>282500</v>
      </c>
      <c r="G470" s="6">
        <f>G471+G474</f>
        <v>282500</v>
      </c>
      <c r="H470" s="6">
        <f>H471+H474</f>
        <v>282500</v>
      </c>
      <c r="I470" s="6">
        <f>I471+I474</f>
        <v>282500</v>
      </c>
    </row>
    <row r="471" spans="1:9" ht="63.75">
      <c r="A471" s="8" t="s">
        <v>292</v>
      </c>
      <c r="B471" s="15" t="s">
        <v>115</v>
      </c>
      <c r="C471" s="15" t="s">
        <v>293</v>
      </c>
      <c r="D471" s="15"/>
      <c r="E471" s="15"/>
      <c r="F471" s="6">
        <f aca="true" t="shared" si="26" ref="F471:I472">F472</f>
        <v>272100</v>
      </c>
      <c r="G471" s="6">
        <f t="shared" si="26"/>
        <v>272100</v>
      </c>
      <c r="H471" s="6">
        <f t="shared" si="26"/>
        <v>272100</v>
      </c>
      <c r="I471" s="6">
        <f t="shared" si="26"/>
        <v>272100</v>
      </c>
    </row>
    <row r="472" spans="1:9" ht="12.75">
      <c r="A472" s="8" t="s">
        <v>261</v>
      </c>
      <c r="B472" s="15" t="s">
        <v>115</v>
      </c>
      <c r="C472" s="15" t="s">
        <v>293</v>
      </c>
      <c r="D472" s="15" t="s">
        <v>278</v>
      </c>
      <c r="E472" s="15"/>
      <c r="F472" s="6">
        <f t="shared" si="26"/>
        <v>272100</v>
      </c>
      <c r="G472" s="6">
        <f t="shared" si="26"/>
        <v>272100</v>
      </c>
      <c r="H472" s="6">
        <f t="shared" si="26"/>
        <v>272100</v>
      </c>
      <c r="I472" s="6">
        <f t="shared" si="26"/>
        <v>272100</v>
      </c>
    </row>
    <row r="473" spans="1:9" ht="12.75">
      <c r="A473" s="8" t="s">
        <v>262</v>
      </c>
      <c r="B473" s="15" t="s">
        <v>115</v>
      </c>
      <c r="C473" s="15" t="s">
        <v>293</v>
      </c>
      <c r="D473" s="15" t="s">
        <v>278</v>
      </c>
      <c r="E473" s="15" t="s">
        <v>279</v>
      </c>
      <c r="F473" s="6">
        <f>209000+63100</f>
        <v>272100</v>
      </c>
      <c r="G473" s="6">
        <f>209000+63100</f>
        <v>272100</v>
      </c>
      <c r="H473" s="6">
        <f>209000+63100</f>
        <v>272100</v>
      </c>
      <c r="I473" s="6">
        <f>209000+63100</f>
        <v>272100</v>
      </c>
    </row>
    <row r="474" spans="1:9" ht="25.5">
      <c r="A474" s="19" t="s">
        <v>281</v>
      </c>
      <c r="B474" s="15" t="s">
        <v>115</v>
      </c>
      <c r="C474" s="15" t="s">
        <v>282</v>
      </c>
      <c r="D474" s="15"/>
      <c r="E474" s="15"/>
      <c r="F474" s="6">
        <f aca="true" t="shared" si="27" ref="F474:I475">F475</f>
        <v>10400</v>
      </c>
      <c r="G474" s="6">
        <f t="shared" si="27"/>
        <v>10400</v>
      </c>
      <c r="H474" s="6">
        <f t="shared" si="27"/>
        <v>10400</v>
      </c>
      <c r="I474" s="6">
        <f t="shared" si="27"/>
        <v>10400</v>
      </c>
    </row>
    <row r="475" spans="1:9" ht="12.75">
      <c r="A475" s="8" t="s">
        <v>261</v>
      </c>
      <c r="B475" s="15" t="s">
        <v>115</v>
      </c>
      <c r="C475" s="15" t="s">
        <v>282</v>
      </c>
      <c r="D475" s="15" t="s">
        <v>278</v>
      </c>
      <c r="E475" s="15"/>
      <c r="F475" s="6">
        <f t="shared" si="27"/>
        <v>10400</v>
      </c>
      <c r="G475" s="6">
        <f t="shared" si="27"/>
        <v>10400</v>
      </c>
      <c r="H475" s="6">
        <f t="shared" si="27"/>
        <v>10400</v>
      </c>
      <c r="I475" s="6">
        <f t="shared" si="27"/>
        <v>10400</v>
      </c>
    </row>
    <row r="476" spans="1:9" ht="12.75">
      <c r="A476" s="8" t="s">
        <v>262</v>
      </c>
      <c r="B476" s="15" t="s">
        <v>115</v>
      </c>
      <c r="C476" s="15" t="s">
        <v>282</v>
      </c>
      <c r="D476" s="15" t="s">
        <v>278</v>
      </c>
      <c r="E476" s="15" t="s">
        <v>279</v>
      </c>
      <c r="F476" s="6">
        <v>10400</v>
      </c>
      <c r="G476" s="6">
        <v>10400</v>
      </c>
      <c r="H476" s="6">
        <v>10400</v>
      </c>
      <c r="I476" s="6">
        <v>10400</v>
      </c>
    </row>
    <row r="477" spans="1:9" ht="25.5">
      <c r="A477" s="8" t="s">
        <v>254</v>
      </c>
      <c r="B477" s="15" t="s">
        <v>116</v>
      </c>
      <c r="C477" s="15"/>
      <c r="D477" s="15"/>
      <c r="E477" s="15"/>
      <c r="F477" s="6">
        <f aca="true" t="shared" si="28" ref="F477:I479">F478</f>
        <v>824000</v>
      </c>
      <c r="G477" s="6">
        <f t="shared" si="28"/>
        <v>824000</v>
      </c>
      <c r="H477" s="6">
        <f t="shared" si="28"/>
        <v>824000</v>
      </c>
      <c r="I477" s="6">
        <f t="shared" si="28"/>
        <v>824000</v>
      </c>
    </row>
    <row r="478" spans="1:9" ht="63.75">
      <c r="A478" s="8" t="s">
        <v>292</v>
      </c>
      <c r="B478" s="15" t="s">
        <v>116</v>
      </c>
      <c r="C478" s="15" t="s">
        <v>293</v>
      </c>
      <c r="D478" s="15"/>
      <c r="E478" s="15"/>
      <c r="F478" s="6">
        <f t="shared" si="28"/>
        <v>824000</v>
      </c>
      <c r="G478" s="6">
        <f t="shared" si="28"/>
        <v>824000</v>
      </c>
      <c r="H478" s="6">
        <f t="shared" si="28"/>
        <v>824000</v>
      </c>
      <c r="I478" s="6">
        <f t="shared" si="28"/>
        <v>824000</v>
      </c>
    </row>
    <row r="479" spans="1:9" ht="25.5">
      <c r="A479" s="8" t="s">
        <v>67</v>
      </c>
      <c r="B479" s="15" t="s">
        <v>116</v>
      </c>
      <c r="C479" s="15" t="s">
        <v>293</v>
      </c>
      <c r="D479" s="15" t="s">
        <v>279</v>
      </c>
      <c r="E479" s="15"/>
      <c r="F479" s="6">
        <f t="shared" si="28"/>
        <v>824000</v>
      </c>
      <c r="G479" s="6">
        <f t="shared" si="28"/>
        <v>824000</v>
      </c>
      <c r="H479" s="6">
        <f t="shared" si="28"/>
        <v>824000</v>
      </c>
      <c r="I479" s="6">
        <f t="shared" si="28"/>
        <v>824000</v>
      </c>
    </row>
    <row r="480" spans="1:9" ht="12.75">
      <c r="A480" s="8" t="s">
        <v>255</v>
      </c>
      <c r="B480" s="15" t="s">
        <v>116</v>
      </c>
      <c r="C480" s="15" t="s">
        <v>293</v>
      </c>
      <c r="D480" s="15" t="s">
        <v>279</v>
      </c>
      <c r="E480" s="15" t="s">
        <v>290</v>
      </c>
      <c r="F480" s="6">
        <v>824000</v>
      </c>
      <c r="G480" s="6">
        <v>824000</v>
      </c>
      <c r="H480" s="6">
        <v>824000</v>
      </c>
      <c r="I480" s="6">
        <v>824000</v>
      </c>
    </row>
    <row r="481" spans="1:9" ht="102">
      <c r="A481" s="8" t="s">
        <v>256</v>
      </c>
      <c r="B481" s="15" t="s">
        <v>117</v>
      </c>
      <c r="C481" s="12"/>
      <c r="D481" s="12"/>
      <c r="E481" s="15"/>
      <c r="F481" s="6">
        <f aca="true" t="shared" si="29" ref="F481:I483">F482</f>
        <v>6000</v>
      </c>
      <c r="G481" s="6">
        <f t="shared" si="29"/>
        <v>6000</v>
      </c>
      <c r="H481" s="6">
        <f t="shared" si="29"/>
        <v>6000</v>
      </c>
      <c r="I481" s="6">
        <f t="shared" si="29"/>
        <v>6000</v>
      </c>
    </row>
    <row r="482" spans="1:9" ht="25.5">
      <c r="A482" s="19" t="s">
        <v>281</v>
      </c>
      <c r="B482" s="15" t="s">
        <v>117</v>
      </c>
      <c r="C482" s="15" t="s">
        <v>282</v>
      </c>
      <c r="D482" s="12"/>
      <c r="E482" s="15"/>
      <c r="F482" s="6">
        <f t="shared" si="29"/>
        <v>6000</v>
      </c>
      <c r="G482" s="6">
        <f t="shared" si="29"/>
        <v>6000</v>
      </c>
      <c r="H482" s="6">
        <f t="shared" si="29"/>
        <v>6000</v>
      </c>
      <c r="I482" s="6">
        <f t="shared" si="29"/>
        <v>6000</v>
      </c>
    </row>
    <row r="483" spans="1:9" ht="12.75">
      <c r="A483" s="8" t="s">
        <v>60</v>
      </c>
      <c r="B483" s="15" t="s">
        <v>117</v>
      </c>
      <c r="C483" s="15" t="s">
        <v>282</v>
      </c>
      <c r="D483" s="15" t="s">
        <v>289</v>
      </c>
      <c r="E483" s="15"/>
      <c r="F483" s="6">
        <f t="shared" si="29"/>
        <v>6000</v>
      </c>
      <c r="G483" s="6">
        <f t="shared" si="29"/>
        <v>6000</v>
      </c>
      <c r="H483" s="6">
        <f t="shared" si="29"/>
        <v>6000</v>
      </c>
      <c r="I483" s="6">
        <f t="shared" si="29"/>
        <v>6000</v>
      </c>
    </row>
    <row r="484" spans="1:9" ht="12.75">
      <c r="A484" s="8" t="s">
        <v>61</v>
      </c>
      <c r="B484" s="15" t="s">
        <v>117</v>
      </c>
      <c r="C484" s="15" t="s">
        <v>282</v>
      </c>
      <c r="D484" s="15" t="s">
        <v>289</v>
      </c>
      <c r="E484" s="15" t="s">
        <v>62</v>
      </c>
      <c r="F484" s="6">
        <v>6000</v>
      </c>
      <c r="G484" s="6">
        <v>6000</v>
      </c>
      <c r="H484" s="6">
        <v>6000</v>
      </c>
      <c r="I484" s="6">
        <v>6000</v>
      </c>
    </row>
    <row r="485" spans="1:9" ht="25.5">
      <c r="A485" s="8" t="s">
        <v>257</v>
      </c>
      <c r="B485" s="15" t="s">
        <v>118</v>
      </c>
      <c r="C485" s="12"/>
      <c r="D485" s="12"/>
      <c r="E485" s="15"/>
      <c r="F485" s="6">
        <f aca="true" t="shared" si="30" ref="F485:I487">F486</f>
        <v>176200</v>
      </c>
      <c r="G485" s="6">
        <f t="shared" si="30"/>
        <v>176200</v>
      </c>
      <c r="H485" s="6">
        <f t="shared" si="30"/>
        <v>176200</v>
      </c>
      <c r="I485" s="6">
        <f t="shared" si="30"/>
        <v>176200</v>
      </c>
    </row>
    <row r="486" spans="1:9" ht="63.75">
      <c r="A486" s="8" t="s">
        <v>292</v>
      </c>
      <c r="B486" s="15" t="s">
        <v>118</v>
      </c>
      <c r="C486" s="15" t="s">
        <v>293</v>
      </c>
      <c r="D486" s="12"/>
      <c r="E486" s="15"/>
      <c r="F486" s="6">
        <f t="shared" si="30"/>
        <v>176200</v>
      </c>
      <c r="G486" s="6">
        <f t="shared" si="30"/>
        <v>176200</v>
      </c>
      <c r="H486" s="6">
        <f t="shared" si="30"/>
        <v>176200</v>
      </c>
      <c r="I486" s="6">
        <f t="shared" si="30"/>
        <v>176200</v>
      </c>
    </row>
    <row r="487" spans="1:9" ht="12.75">
      <c r="A487" s="8" t="s">
        <v>60</v>
      </c>
      <c r="B487" s="15" t="s">
        <v>118</v>
      </c>
      <c r="C487" s="15" t="s">
        <v>293</v>
      </c>
      <c r="D487" s="15" t="s">
        <v>289</v>
      </c>
      <c r="E487" s="15"/>
      <c r="F487" s="6">
        <f t="shared" si="30"/>
        <v>176200</v>
      </c>
      <c r="G487" s="6">
        <f t="shared" si="30"/>
        <v>176200</v>
      </c>
      <c r="H487" s="6">
        <f t="shared" si="30"/>
        <v>176200</v>
      </c>
      <c r="I487" s="6">
        <f t="shared" si="30"/>
        <v>176200</v>
      </c>
    </row>
    <row r="488" spans="1:9" ht="12.75">
      <c r="A488" s="8" t="s">
        <v>61</v>
      </c>
      <c r="B488" s="15" t="s">
        <v>118</v>
      </c>
      <c r="C488" s="15" t="s">
        <v>293</v>
      </c>
      <c r="D488" s="15" t="s">
        <v>289</v>
      </c>
      <c r="E488" s="15" t="s">
        <v>62</v>
      </c>
      <c r="F488" s="6">
        <f>176500-300</f>
        <v>176200</v>
      </c>
      <c r="G488" s="6">
        <f>176500-300</f>
        <v>176200</v>
      </c>
      <c r="H488" s="6">
        <f>176500-300</f>
        <v>176200</v>
      </c>
      <c r="I488" s="6">
        <f>176500-300</f>
        <v>176200</v>
      </c>
    </row>
    <row r="489" spans="1:9" ht="38.25">
      <c r="A489" s="8" t="s">
        <v>126</v>
      </c>
      <c r="B489" s="15" t="s">
        <v>119</v>
      </c>
      <c r="C489" s="12"/>
      <c r="D489" s="12"/>
      <c r="E489" s="15"/>
      <c r="F489" s="6">
        <f>F490+F493</f>
        <v>881000</v>
      </c>
      <c r="G489" s="6">
        <f>G490+G493</f>
        <v>881000</v>
      </c>
      <c r="H489" s="6">
        <f>H490+H493</f>
        <v>881000</v>
      </c>
      <c r="I489" s="6">
        <f>I490+I493</f>
        <v>881000</v>
      </c>
    </row>
    <row r="490" spans="1:9" ht="63.75">
      <c r="A490" s="8" t="s">
        <v>292</v>
      </c>
      <c r="B490" s="15" t="s">
        <v>119</v>
      </c>
      <c r="C490" s="15" t="s">
        <v>293</v>
      </c>
      <c r="D490" s="12"/>
      <c r="E490" s="15"/>
      <c r="F490" s="6">
        <f aca="true" t="shared" si="31" ref="F490:I491">F491</f>
        <v>819400</v>
      </c>
      <c r="G490" s="6">
        <f t="shared" si="31"/>
        <v>819400</v>
      </c>
      <c r="H490" s="6">
        <f t="shared" si="31"/>
        <v>799400</v>
      </c>
      <c r="I490" s="6">
        <f t="shared" si="31"/>
        <v>799400</v>
      </c>
    </row>
    <row r="491" spans="1:9" ht="12.75">
      <c r="A491" s="8" t="s">
        <v>285</v>
      </c>
      <c r="B491" s="15" t="s">
        <v>119</v>
      </c>
      <c r="C491" s="15" t="s">
        <v>293</v>
      </c>
      <c r="D491" s="15" t="s">
        <v>286</v>
      </c>
      <c r="E491" s="15"/>
      <c r="F491" s="6">
        <f t="shared" si="31"/>
        <v>819400</v>
      </c>
      <c r="G491" s="6">
        <f t="shared" si="31"/>
        <v>819400</v>
      </c>
      <c r="H491" s="6">
        <f t="shared" si="31"/>
        <v>799400</v>
      </c>
      <c r="I491" s="6">
        <f t="shared" si="31"/>
        <v>799400</v>
      </c>
    </row>
    <row r="492" spans="1:9" ht="12.75">
      <c r="A492" s="8" t="s">
        <v>1</v>
      </c>
      <c r="B492" s="15" t="s">
        <v>119</v>
      </c>
      <c r="C492" s="15" t="s">
        <v>293</v>
      </c>
      <c r="D492" s="15" t="s">
        <v>286</v>
      </c>
      <c r="E492" s="15" t="s">
        <v>290</v>
      </c>
      <c r="F492" s="6">
        <v>819400</v>
      </c>
      <c r="G492" s="6">
        <v>819400</v>
      </c>
      <c r="H492" s="6">
        <v>799400</v>
      </c>
      <c r="I492" s="6">
        <v>799400</v>
      </c>
    </row>
    <row r="493" spans="1:9" ht="25.5">
      <c r="A493" s="19" t="s">
        <v>281</v>
      </c>
      <c r="B493" s="15" t="s">
        <v>119</v>
      </c>
      <c r="C493" s="15" t="s">
        <v>282</v>
      </c>
      <c r="D493" s="12"/>
      <c r="E493" s="15"/>
      <c r="F493" s="6">
        <f aca="true" t="shared" si="32" ref="F493:I494">F494</f>
        <v>61600</v>
      </c>
      <c r="G493" s="6">
        <f t="shared" si="32"/>
        <v>61600</v>
      </c>
      <c r="H493" s="6">
        <f t="shared" si="32"/>
        <v>81600</v>
      </c>
      <c r="I493" s="6">
        <f t="shared" si="32"/>
        <v>81600</v>
      </c>
    </row>
    <row r="494" spans="1:9" ht="12.75">
      <c r="A494" s="8" t="s">
        <v>285</v>
      </c>
      <c r="B494" s="15" t="s">
        <v>119</v>
      </c>
      <c r="C494" s="15" t="s">
        <v>282</v>
      </c>
      <c r="D494" s="15" t="s">
        <v>286</v>
      </c>
      <c r="E494" s="15"/>
      <c r="F494" s="6">
        <f t="shared" si="32"/>
        <v>61600</v>
      </c>
      <c r="G494" s="6">
        <f t="shared" si="32"/>
        <v>61600</v>
      </c>
      <c r="H494" s="6">
        <f t="shared" si="32"/>
        <v>81600</v>
      </c>
      <c r="I494" s="6">
        <f t="shared" si="32"/>
        <v>81600</v>
      </c>
    </row>
    <row r="495" spans="1:9" ht="12.75">
      <c r="A495" s="8" t="s">
        <v>1</v>
      </c>
      <c r="B495" s="15" t="s">
        <v>119</v>
      </c>
      <c r="C495" s="15" t="s">
        <v>282</v>
      </c>
      <c r="D495" s="15" t="s">
        <v>286</v>
      </c>
      <c r="E495" s="15" t="s">
        <v>290</v>
      </c>
      <c r="F495" s="6">
        <v>61600</v>
      </c>
      <c r="G495" s="6">
        <v>61600</v>
      </c>
      <c r="H495" s="6">
        <v>81600</v>
      </c>
      <c r="I495" s="6">
        <v>81600</v>
      </c>
    </row>
    <row r="496" spans="1:9" s="18" customFormat="1" ht="18.75" customHeight="1">
      <c r="A496" s="3" t="s">
        <v>312</v>
      </c>
      <c r="B496" s="11" t="s">
        <v>323</v>
      </c>
      <c r="C496" s="11"/>
      <c r="D496" s="11"/>
      <c r="E496" s="11"/>
      <c r="F496" s="4">
        <f>F497</f>
        <v>5862500</v>
      </c>
      <c r="G496" s="4"/>
      <c r="H496" s="4">
        <f>H497</f>
        <v>5862500</v>
      </c>
      <c r="I496" s="4"/>
    </row>
    <row r="497" spans="1:9" s="18" customFormat="1" ht="25.5">
      <c r="A497" s="3" t="s">
        <v>313</v>
      </c>
      <c r="B497" s="11" t="s">
        <v>324</v>
      </c>
      <c r="C497" s="11"/>
      <c r="D497" s="11"/>
      <c r="E497" s="11"/>
      <c r="F497" s="4">
        <f>F498+F502+F506+F510</f>
        <v>5862500</v>
      </c>
      <c r="G497" s="4"/>
      <c r="H497" s="4">
        <f>H498+H502+H506+H510</f>
        <v>5862500</v>
      </c>
      <c r="I497" s="4"/>
    </row>
    <row r="498" spans="1:9" ht="25.5">
      <c r="A498" s="8" t="s">
        <v>300</v>
      </c>
      <c r="B498" s="15" t="s">
        <v>319</v>
      </c>
      <c r="C498" s="12"/>
      <c r="D498" s="12"/>
      <c r="E498" s="15"/>
      <c r="F498" s="6">
        <v>1968300</v>
      </c>
      <c r="G498" s="6"/>
      <c r="H498" s="6">
        <v>1968300</v>
      </c>
      <c r="I498" s="6"/>
    </row>
    <row r="499" spans="1:9" ht="63.75">
      <c r="A499" s="8" t="s">
        <v>292</v>
      </c>
      <c r="B499" s="15" t="s">
        <v>319</v>
      </c>
      <c r="C499" s="15" t="s">
        <v>293</v>
      </c>
      <c r="D499" s="12"/>
      <c r="E499" s="15"/>
      <c r="F499" s="6">
        <v>1968300</v>
      </c>
      <c r="G499" s="6"/>
      <c r="H499" s="6">
        <v>1968300</v>
      </c>
      <c r="I499" s="6"/>
    </row>
    <row r="500" spans="1:9" ht="12.75">
      <c r="A500" s="8" t="s">
        <v>60</v>
      </c>
      <c r="B500" s="15" t="s">
        <v>319</v>
      </c>
      <c r="C500" s="15" t="s">
        <v>293</v>
      </c>
      <c r="D500" s="15" t="s">
        <v>289</v>
      </c>
      <c r="E500" s="15"/>
      <c r="F500" s="6">
        <v>1968300</v>
      </c>
      <c r="G500" s="6"/>
      <c r="H500" s="6">
        <v>1968300</v>
      </c>
      <c r="I500" s="6"/>
    </row>
    <row r="501" spans="1:9" ht="38.25">
      <c r="A501" s="8" t="s">
        <v>259</v>
      </c>
      <c r="B501" s="15" t="s">
        <v>319</v>
      </c>
      <c r="C501" s="15" t="s">
        <v>293</v>
      </c>
      <c r="D501" s="15" t="s">
        <v>289</v>
      </c>
      <c r="E501" s="15" t="s">
        <v>278</v>
      </c>
      <c r="F501" s="6">
        <v>1968300</v>
      </c>
      <c r="G501" s="6"/>
      <c r="H501" s="6">
        <v>1968300</v>
      </c>
      <c r="I501" s="6"/>
    </row>
    <row r="502" spans="1:9" ht="38.25">
      <c r="A502" s="8" t="s">
        <v>97</v>
      </c>
      <c r="B502" s="15" t="s">
        <v>320</v>
      </c>
      <c r="C502" s="12"/>
      <c r="D502" s="12"/>
      <c r="E502" s="15"/>
      <c r="F502" s="6">
        <v>1482300</v>
      </c>
      <c r="G502" s="6"/>
      <c r="H502" s="6">
        <v>1482300</v>
      </c>
      <c r="I502" s="6"/>
    </row>
    <row r="503" spans="1:9" ht="63.75">
      <c r="A503" s="8" t="s">
        <v>292</v>
      </c>
      <c r="B503" s="15" t="s">
        <v>320</v>
      </c>
      <c r="C503" s="15" t="s">
        <v>293</v>
      </c>
      <c r="D503" s="12"/>
      <c r="E503" s="15"/>
      <c r="F503" s="6">
        <v>1482300</v>
      </c>
      <c r="G503" s="6"/>
      <c r="H503" s="6">
        <v>1482300</v>
      </c>
      <c r="I503" s="6"/>
    </row>
    <row r="504" spans="1:9" ht="12.75">
      <c r="A504" s="8" t="s">
        <v>60</v>
      </c>
      <c r="B504" s="15" t="s">
        <v>320</v>
      </c>
      <c r="C504" s="15" t="s">
        <v>293</v>
      </c>
      <c r="D504" s="15" t="s">
        <v>289</v>
      </c>
      <c r="E504" s="15"/>
      <c r="F504" s="6">
        <v>1482300</v>
      </c>
      <c r="G504" s="6"/>
      <c r="H504" s="6">
        <v>1482300</v>
      </c>
      <c r="I504" s="6"/>
    </row>
    <row r="505" spans="1:9" ht="51">
      <c r="A505" s="8" t="s">
        <v>258</v>
      </c>
      <c r="B505" s="15" t="s">
        <v>320</v>
      </c>
      <c r="C505" s="15" t="s">
        <v>293</v>
      </c>
      <c r="D505" s="15" t="s">
        <v>289</v>
      </c>
      <c r="E505" s="15" t="s">
        <v>279</v>
      </c>
      <c r="F505" s="6">
        <v>1482300</v>
      </c>
      <c r="G505" s="6"/>
      <c r="H505" s="6">
        <v>1482300</v>
      </c>
      <c r="I505" s="6"/>
    </row>
    <row r="506" spans="1:9" ht="25.5">
      <c r="A506" s="8" t="s">
        <v>138</v>
      </c>
      <c r="B506" s="15" t="s">
        <v>321</v>
      </c>
      <c r="C506" s="12"/>
      <c r="D506" s="12"/>
      <c r="E506" s="15"/>
      <c r="F506" s="6">
        <f>F507</f>
        <v>2157600</v>
      </c>
      <c r="G506" s="6"/>
      <c r="H506" s="6">
        <f>H507</f>
        <v>2157600</v>
      </c>
      <c r="I506" s="6"/>
    </row>
    <row r="507" spans="1:9" ht="63.75">
      <c r="A507" s="8" t="s">
        <v>292</v>
      </c>
      <c r="B507" s="15" t="s">
        <v>321</v>
      </c>
      <c r="C507" s="15" t="s">
        <v>293</v>
      </c>
      <c r="D507" s="12"/>
      <c r="E507" s="15"/>
      <c r="F507" s="6">
        <f>F508</f>
        <v>2157600</v>
      </c>
      <c r="G507" s="6"/>
      <c r="H507" s="6">
        <f>H508</f>
        <v>2157600</v>
      </c>
      <c r="I507" s="6"/>
    </row>
    <row r="508" spans="1:9" ht="12.75">
      <c r="A508" s="8" t="s">
        <v>60</v>
      </c>
      <c r="B508" s="15" t="s">
        <v>321</v>
      </c>
      <c r="C508" s="15" t="s">
        <v>293</v>
      </c>
      <c r="D508" s="15" t="s">
        <v>289</v>
      </c>
      <c r="E508" s="15"/>
      <c r="F508" s="6">
        <f>F509</f>
        <v>2157600</v>
      </c>
      <c r="G508" s="6"/>
      <c r="H508" s="6">
        <f>H509</f>
        <v>2157600</v>
      </c>
      <c r="I508" s="6"/>
    </row>
    <row r="509" spans="1:9" ht="51">
      <c r="A509" s="8" t="s">
        <v>258</v>
      </c>
      <c r="B509" s="15" t="s">
        <v>321</v>
      </c>
      <c r="C509" s="15" t="s">
        <v>293</v>
      </c>
      <c r="D509" s="15" t="s">
        <v>289</v>
      </c>
      <c r="E509" s="15" t="s">
        <v>279</v>
      </c>
      <c r="F509" s="6">
        <v>2157600</v>
      </c>
      <c r="G509" s="6"/>
      <c r="H509" s="6">
        <v>2157600</v>
      </c>
      <c r="I509" s="6"/>
    </row>
    <row r="510" spans="1:9" ht="25.5">
      <c r="A510" s="8" t="s">
        <v>100</v>
      </c>
      <c r="B510" s="15" t="s">
        <v>322</v>
      </c>
      <c r="C510" s="12"/>
      <c r="D510" s="12"/>
      <c r="E510" s="15"/>
      <c r="F510" s="6">
        <f>F511</f>
        <v>254300</v>
      </c>
      <c r="G510" s="6"/>
      <c r="H510" s="6">
        <f>H511</f>
        <v>254300</v>
      </c>
      <c r="I510" s="6"/>
    </row>
    <row r="511" spans="1:9" ht="25.5">
      <c r="A511" s="19" t="s">
        <v>281</v>
      </c>
      <c r="B511" s="15" t="s">
        <v>322</v>
      </c>
      <c r="C511" s="15" t="s">
        <v>282</v>
      </c>
      <c r="D511" s="12"/>
      <c r="E511" s="15"/>
      <c r="F511" s="6">
        <f>F512</f>
        <v>254300</v>
      </c>
      <c r="G511" s="6"/>
      <c r="H511" s="6">
        <f>H512</f>
        <v>254300</v>
      </c>
      <c r="I511" s="6"/>
    </row>
    <row r="512" spans="1:9" ht="12.75">
      <c r="A512" s="8" t="s">
        <v>60</v>
      </c>
      <c r="B512" s="15" t="s">
        <v>322</v>
      </c>
      <c r="C512" s="15" t="s">
        <v>282</v>
      </c>
      <c r="D512" s="15" t="s">
        <v>289</v>
      </c>
      <c r="E512" s="15"/>
      <c r="F512" s="6">
        <f>F513</f>
        <v>254300</v>
      </c>
      <c r="G512" s="6"/>
      <c r="H512" s="6">
        <f>H513</f>
        <v>254300</v>
      </c>
      <c r="I512" s="6"/>
    </row>
    <row r="513" spans="1:9" ht="51">
      <c r="A513" s="8" t="s">
        <v>258</v>
      </c>
      <c r="B513" s="15" t="s">
        <v>322</v>
      </c>
      <c r="C513" s="15" t="s">
        <v>282</v>
      </c>
      <c r="D513" s="15" t="s">
        <v>289</v>
      </c>
      <c r="E513" s="15" t="s">
        <v>279</v>
      </c>
      <c r="F513" s="6">
        <v>254300</v>
      </c>
      <c r="G513" s="6"/>
      <c r="H513" s="6">
        <v>254300</v>
      </c>
      <c r="I513" s="6"/>
    </row>
    <row r="514" spans="1:9" ht="12.75">
      <c r="A514" s="7" t="s">
        <v>263</v>
      </c>
      <c r="B514" s="13" t="s">
        <v>264</v>
      </c>
      <c r="C514" s="13" t="s">
        <v>264</v>
      </c>
      <c r="D514" s="13" t="s">
        <v>264</v>
      </c>
      <c r="E514" s="13" t="s">
        <v>264</v>
      </c>
      <c r="F514" s="4">
        <f>F10+F124+F184+F217+F255+F297+F334+F347+F369+F380+F394+F417+F435+F496</f>
        <v>449685449.40000004</v>
      </c>
      <c r="G514" s="4">
        <f>G10+G124+G184+G217+G255+G297+G334+G347+G369+G380+G394+G417+G435</f>
        <v>163234180</v>
      </c>
      <c r="H514" s="4">
        <f>H10+H124+H184+H217+H255+H297+H334+H347+H369+H380+H394+H417+H435+H496</f>
        <v>468681021.72</v>
      </c>
      <c r="I514" s="4">
        <f>I10+I124+I184+I217+I255+I297+I334+I347+I369+I380+I394+I417+I435</f>
        <v>174978780</v>
      </c>
    </row>
    <row r="516" spans="6:8" ht="2.25" customHeight="1">
      <c r="F516" s="27">
        <v>448566133.6</v>
      </c>
      <c r="H516" s="33">
        <v>450421533.90504</v>
      </c>
    </row>
    <row r="517" spans="6:8" ht="12.75">
      <c r="F517" s="27">
        <f>F516-F514</f>
        <v>-1119315.800000012</v>
      </c>
      <c r="H517" s="27">
        <f>H516-H514</f>
        <v>-18259487.814960003</v>
      </c>
    </row>
    <row r="519" ht="12.75">
      <c r="H519" s="32" t="s">
        <v>306</v>
      </c>
    </row>
  </sheetData>
  <sheetProtection/>
  <autoFilter ref="A9:K514"/>
  <mergeCells count="12">
    <mergeCell ref="D8:D9"/>
    <mergeCell ref="E8:E9"/>
    <mergeCell ref="F3:I3"/>
    <mergeCell ref="F8:G8"/>
    <mergeCell ref="H8:I8"/>
    <mergeCell ref="A8:A9"/>
    <mergeCell ref="H1:I1"/>
    <mergeCell ref="G2:I2"/>
    <mergeCell ref="A5:I5"/>
    <mergeCell ref="H4:I4"/>
    <mergeCell ref="B8:B9"/>
    <mergeCell ref="C8:C9"/>
  </mergeCells>
  <printOptions/>
  <pageMargins left="0.5905511811023623" right="0.3937007874015748" top="0.3937007874015748" bottom="0.3937007874015748" header="0.31496062992125984" footer="0.31496062992125984"/>
  <pageSetup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2014-04-28T06:24:28Z</cp:lastPrinted>
  <dcterms:created xsi:type="dcterms:W3CDTF">2006-09-16T00:00:00Z</dcterms:created>
  <dcterms:modified xsi:type="dcterms:W3CDTF">2014-04-29T08:00:10Z</dcterms:modified>
  <cp:category/>
  <cp:version/>
  <cp:contentType/>
  <cp:contentStatus/>
</cp:coreProperties>
</file>