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1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2015'!$A$1:$G$141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<sst xmlns="http://schemas.openxmlformats.org/spreadsheetml/2006/main" count="497" uniqueCount="267">
  <si>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</si>
  <si>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</si>
  <si>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</si>
  <si>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</si>
  <si>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</si>
  <si>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</si>
  <si>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</si>
  <si>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</si>
  <si>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</si>
  <si>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</si>
  <si>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</si>
  <si>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</si>
  <si>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</si>
  <si>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</si>
  <si>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</si>
  <si>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</si>
  <si>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</si>
  <si>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</si>
  <si>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</si>
  <si>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</si>
  <si>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</si>
  <si>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</si>
  <si>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</si>
  <si>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</si>
  <si>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</si>
  <si>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</si>
  <si>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</si>
  <si>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</si>
  <si>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</si>
  <si>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</si>
  <si>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</si>
  <si>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</si>
  <si>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</si>
  <si>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</si>
  <si>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</si>
  <si>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</si>
  <si>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</si>
  <si>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</si>
  <si>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</si>
  <si>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</si>
  <si>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</si>
  <si>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</si>
  <si>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</si>
  <si>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</si>
  <si>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</si>
  <si>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</si>
  <si>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</si>
  <si>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</si>
  <si>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</si>
  <si>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</si>
  <si>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</si>
  <si>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</si>
  <si>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</si>
  <si>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</si>
  <si>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</si>
  <si>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</si>
  <si>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</si>
  <si>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</si>
  <si>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</si>
  <si>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</si>
  <si>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</si>
  <si>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</si>
  <si>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</si>
  <si>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</si>
  <si>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</si>
  <si>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</si>
  <si>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</si>
  <si>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</si>
  <si>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</si>
  <si>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</si>
  <si>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</si>
  <si>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</si>
  <si>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</si>
  <si>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</si>
  <si>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</si>
  <si>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</si>
  <si>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</si>
  <si>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</si>
  <si>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</si>
  <si>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</si>
  <si>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</si>
  <si>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</si>
  <si>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</si>
  <si>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</si>
  <si>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</si>
  <si>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</si>
  <si>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</si>
  <si>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</si>
  <si>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</si>
  <si>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</si>
  <si>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</si>
  <si>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</si>
  <si>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</si>
  <si>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</si>
  <si>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</si>
  <si>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</si>
  <si>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</si>
  <si>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</si>
  <si>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</si>
  <si>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</si>
  <si>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</si>
  <si>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</si>
  <si>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</si>
  <si>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</si>
  <si>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</si>
  <si>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</si>
  <si>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</si>
  <si>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</si>
  <si>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</si>
  <si>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</si>
  <si>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</si>
  <si>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</si>
  <si>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</si>
  <si>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</si>
  <si>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</si>
  <si>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</si>
  <si>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</si>
  <si>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</si>
  <si>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</si>
  <si>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</si>
  <si>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</si>
  <si>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</si>
  <si>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</si>
  <si>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</si>
  <si>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</si>
  <si>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</si>
  <si>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</si>
  <si>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</si>
  <si>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</si>
  <si>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</si>
  <si>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</si>
  <si>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</si>
  <si>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</si>
  <si>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</si>
  <si>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</si>
  <si>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</si>
  <si>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</si>
  <si>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</si>
  <si>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</si>
  <si>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</si>
  <si>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</si>
  <si>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</si>
  <si>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</si>
  <si>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</si>
  <si>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</si>
  <si>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</si>
  <si>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</si>
  <si>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</si>
  <si>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</si>
  <si>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</si>
  <si>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</si>
  <si>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</si>
  <si>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</si>
  <si>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</si>
  <si>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</si>
  <si>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</si>
  <si>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</si>
  <si>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</si>
  <si>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</si>
  <si>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</si>
  <si>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</si>
  <si>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</si>
  <si>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</si>
  <si>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</si>
  <si>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</si>
  <si>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</si>
  <si>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</si>
  <si>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</si>
  <si>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</si>
  <si>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</si>
  <si>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</si>
  <si>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</si>
  <si>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</si>
  <si>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</si>
  <si>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</si>
  <si>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</si>
  <si>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</si>
  <si>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</si>
  <si>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</si>
  <si>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</si>
  <si>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</si>
  <si>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</si>
  <si>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</si>
  <si>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</si>
  <si>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</si>
  <si>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</si>
  <si>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</si>
  <si>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</si>
  <si>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</si>
  <si>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</si>
  <si>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</si>
  <si>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</si>
  <si>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</si>
  <si>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</si>
  <si>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</si>
  <si>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</si>
  <si>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</si>
  <si>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</si>
  <si>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</si>
  <si>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</si>
  <si>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</si>
  <si>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</si>
  <si>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</si>
  <si>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</si>
  <si>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</si>
  <si>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</si>
  <si>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</si>
  <si>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</si>
  <si>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</si>
  <si>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</si>
  <si>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</si>
  <si>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</si>
  <si>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</si>
  <si>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к решению Совета депутатов ЗАТО Видяево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</si>
  <si>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</si>
  <si>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</si>
  <si>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</si>
  <si>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</si>
  <si>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</si>
  <si>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</si>
  <si>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</si>
  <si>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</si>
  <si>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</si>
  <si>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</si>
  <si>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</si>
  <si>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</si>
  <si>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</si>
  <si>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</si>
  <si>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</si>
  <si>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</si>
  <si>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</si>
  <si>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</si>
  <si>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</si>
  <si>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</si>
  <si>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</si>
  <si>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</si>
  <si>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</si>
  <si>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</si>
  <si>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</si>
  <si>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</si>
  <si>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</si>
  <si>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</si>
  <si>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</si>
  <si>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</si>
  <si>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</si>
  <si>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</si>
  <si>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</si>
  <si>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</si>
  <si>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</si>
  <si>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</si>
  <si>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</si>
  <si>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</si>
  <si>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</si>
  <si>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</si>
  <si>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</si>
  <si>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</si>
  <si>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</si>
  <si>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</si>
  <si>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</si>
  <si>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</si>
  <si>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</si>
  <si>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000 2 02 02051 04 0000 151</t>
  </si>
  <si>
    <t>000 2 02 02000 00 0000 151</t>
  </si>
  <si>
    <t>000 2 02 02051 00 0000 151</t>
  </si>
  <si>
    <t>Субсидии бюджетам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</si>
  <si>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</si>
  <si>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>от 29 июня 2015 № 286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</si>
</sst>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7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7" fillId="32" borderId="19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view="pageBreakPreview" zoomScaleSheetLayoutView="100" zoomScalePageLayoutView="0" workbookViewId="0" topLeftCell="A69">
      <selection activeCell="M73" sqref="M73"/>
    </sheetView>
  </sheetViews>
  <sheetFormatPr defaultColWidth="9.00390625" defaultRowHeight="12.75"/>
  <cols>
    <col min="1" max="1" width="66.00390625" style="43" customWidth="1"/>
    <col min="2" max="2" width="28.125" style="124" customWidth="1"/>
    <col min="3" max="3" width="18.375" style="125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2" customWidth="1"/>
    <col min="11" max="11" width="15.125" style="2" customWidth="1"/>
    <col min="12" max="29" width="9.125" style="2" customWidth="1"/>
  </cols>
  <sheetData>
    <row r="1" spans="1:3" ht="12.75">
      <c r="A1" s="27"/>
      <c r="B1" s="181" t="s">
        <v>166</v>
      </c>
      <c r="C1" s="181"/>
    </row>
    <row r="2" spans="1:6" ht="12.75" customHeight="1">
      <c r="A2" s="186" t="s">
        <v>213</v>
      </c>
      <c r="B2" s="186"/>
      <c r="C2" s="186"/>
      <c r="D2" s="186"/>
      <c r="E2" s="186"/>
      <c r="F2" s="186"/>
    </row>
    <row r="3" spans="1:6" ht="36.75" customHeight="1">
      <c r="A3" s="187" t="s">
        <v>224</v>
      </c>
      <c r="B3" s="187"/>
      <c r="C3" s="187"/>
      <c r="D3" s="187"/>
      <c r="E3" s="187"/>
      <c r="F3" s="187"/>
    </row>
    <row r="4" spans="2:5" ht="12.75">
      <c r="B4" s="183" t="s">
        <v>257</v>
      </c>
      <c r="C4" s="184"/>
      <c r="D4" s="26"/>
      <c r="E4" s="26"/>
    </row>
    <row r="5" spans="1:5" ht="12.75">
      <c r="A5" s="28"/>
      <c r="B5" s="185"/>
      <c r="C5" s="185"/>
      <c r="D5" s="15"/>
      <c r="E5" s="15"/>
    </row>
    <row r="6" spans="1:3" ht="12.75">
      <c r="A6" s="29"/>
      <c r="B6" s="113"/>
      <c r="C6" s="113"/>
    </row>
    <row r="7" spans="1:3" ht="18.75">
      <c r="A7" s="182" t="s">
        <v>182</v>
      </c>
      <c r="B7" s="182"/>
      <c r="C7" s="182"/>
    </row>
    <row r="8" spans="1:3" ht="14.25">
      <c r="A8" s="29"/>
      <c r="B8" s="114"/>
      <c r="C8" s="115"/>
    </row>
    <row r="9" spans="1:3" ht="16.5" thickBot="1">
      <c r="A9" s="29"/>
      <c r="B9" s="116"/>
      <c r="C9" s="117" t="s">
        <v>158</v>
      </c>
    </row>
    <row r="10" spans="1:6" ht="26.25" thickBot="1">
      <c r="A10" s="64" t="s">
        <v>59</v>
      </c>
      <c r="B10" s="118" t="s">
        <v>58</v>
      </c>
      <c r="C10" s="119" t="s">
        <v>63</v>
      </c>
      <c r="E10" s="31"/>
      <c r="F10" s="31"/>
    </row>
    <row r="11" spans="1:10" ht="15.75">
      <c r="A11" s="162" t="s">
        <v>85</v>
      </c>
      <c r="B11" s="163"/>
      <c r="C11" s="164"/>
      <c r="E11" s="31"/>
      <c r="F11" s="31"/>
      <c r="J11" s="2"/>
    </row>
    <row r="12" spans="1:9" s="2" customFormat="1" ht="15.75">
      <c r="A12" s="71" t="s">
        <v>19</v>
      </c>
      <c r="B12" s="120" t="s">
        <v>52</v>
      </c>
      <c r="C12" s="75">
        <f>C13+C48</f>
        <v>132527960</v>
      </c>
      <c r="D12" s="45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1" t="s">
        <v>15</v>
      </c>
      <c r="B13" s="120"/>
      <c r="C13" s="75">
        <f>C14+C25+C45+C19+C37</f>
        <v>129076839</v>
      </c>
      <c r="D13" s="45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10" ht="15.75">
      <c r="A14" s="87" t="s">
        <v>65</v>
      </c>
      <c r="B14" s="120" t="s">
        <v>66</v>
      </c>
      <c r="C14" s="68">
        <f>C15</f>
        <v>123815839</v>
      </c>
      <c r="D14" s="46">
        <f>D15</f>
        <v>0</v>
      </c>
      <c r="E14" s="33">
        <f>E15</f>
        <v>89242</v>
      </c>
      <c r="F14" s="33">
        <f>F15</f>
        <v>89778</v>
      </c>
      <c r="J14" s="2"/>
    </row>
    <row r="15" spans="1:29" s="1" customFormat="1" ht="15.75">
      <c r="A15" s="87" t="s">
        <v>60</v>
      </c>
      <c r="B15" s="120" t="s">
        <v>67</v>
      </c>
      <c r="C15" s="68">
        <f>C16+C17+C18</f>
        <v>123815839</v>
      </c>
      <c r="D15" s="46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6" t="s">
        <v>104</v>
      </c>
      <c r="B16" s="121" t="s">
        <v>95</v>
      </c>
      <c r="C16" s="70">
        <f>124414068-210161-504000</f>
        <v>123699907</v>
      </c>
      <c r="E16" s="31">
        <v>89242</v>
      </c>
      <c r="F16" s="31">
        <v>89778</v>
      </c>
      <c r="G16" s="2">
        <f>11800*4-8843.4+224</f>
        <v>38580.6</v>
      </c>
      <c r="J16" s="61"/>
      <c r="K16" s="61"/>
    </row>
    <row r="17" spans="1:11" ht="110.25">
      <c r="A17" s="66" t="s">
        <v>218</v>
      </c>
      <c r="B17" s="121" t="s">
        <v>88</v>
      </c>
      <c r="C17" s="70">
        <v>43520</v>
      </c>
      <c r="E17" s="31"/>
      <c r="F17" s="31"/>
      <c r="G17" s="2">
        <v>-40</v>
      </c>
      <c r="J17" s="61"/>
      <c r="K17" s="61"/>
    </row>
    <row r="18" spans="1:11" ht="47.25">
      <c r="A18" s="66" t="s">
        <v>106</v>
      </c>
      <c r="B18" s="121" t="s">
        <v>105</v>
      </c>
      <c r="C18" s="70">
        <v>72412</v>
      </c>
      <c r="E18" s="31"/>
      <c r="F18" s="31"/>
      <c r="G18" s="2">
        <v>40</v>
      </c>
      <c r="J18" s="61"/>
      <c r="K18" s="61"/>
    </row>
    <row r="19" spans="1:11" ht="47.25">
      <c r="A19" s="71" t="s">
        <v>127</v>
      </c>
      <c r="B19" s="120" t="s">
        <v>128</v>
      </c>
      <c r="C19" s="68">
        <f>C20</f>
        <v>1484000</v>
      </c>
      <c r="E19" s="31"/>
      <c r="F19" s="31"/>
      <c r="J19" s="61"/>
      <c r="K19" s="61"/>
    </row>
    <row r="20" spans="1:11" ht="31.5">
      <c r="A20" s="66" t="s">
        <v>125</v>
      </c>
      <c r="B20" s="121" t="s">
        <v>126</v>
      </c>
      <c r="C20" s="70">
        <f>C21+C22+C23+C24</f>
        <v>1484000</v>
      </c>
      <c r="E20" s="31"/>
      <c r="F20" s="31"/>
      <c r="I20" s="22">
        <v>2593440</v>
      </c>
      <c r="J20" s="61"/>
      <c r="K20" s="61"/>
    </row>
    <row r="21" spans="1:11" ht="81.75" customHeight="1">
      <c r="A21" s="159" t="s">
        <v>214</v>
      </c>
      <c r="B21" s="121" t="s">
        <v>124</v>
      </c>
      <c r="C21" s="70">
        <v>526315</v>
      </c>
      <c r="E21" s="31"/>
      <c r="F21" s="31"/>
      <c r="I21" s="22">
        <v>919480</v>
      </c>
      <c r="J21" s="61"/>
      <c r="K21" s="61"/>
    </row>
    <row r="22" spans="1:11" ht="94.5">
      <c r="A22" s="159" t="s">
        <v>215</v>
      </c>
      <c r="B22" s="121" t="s">
        <v>123</v>
      </c>
      <c r="C22" s="70">
        <v>11575</v>
      </c>
      <c r="E22" s="31"/>
      <c r="F22" s="31"/>
      <c r="I22" s="22">
        <v>20100</v>
      </c>
      <c r="J22" s="61"/>
      <c r="K22" s="61"/>
    </row>
    <row r="23" spans="1:11" ht="78.75">
      <c r="A23" s="159" t="s">
        <v>216</v>
      </c>
      <c r="B23" s="121" t="s">
        <v>122</v>
      </c>
      <c r="C23" s="70">
        <v>890290</v>
      </c>
      <c r="E23" s="31"/>
      <c r="F23" s="31"/>
      <c r="I23" s="22">
        <v>1556440</v>
      </c>
      <c r="J23" s="61"/>
      <c r="K23" s="61"/>
    </row>
    <row r="24" spans="1:11" ht="78.75">
      <c r="A24" s="159" t="s">
        <v>217</v>
      </c>
      <c r="B24" s="121" t="s">
        <v>121</v>
      </c>
      <c r="C24" s="70">
        <v>55820</v>
      </c>
      <c r="E24" s="31"/>
      <c r="F24" s="31"/>
      <c r="I24" s="22">
        <v>97420</v>
      </c>
      <c r="J24" s="61"/>
      <c r="K24" s="61"/>
    </row>
    <row r="25" spans="1:29" s="1" customFormat="1" ht="15.75">
      <c r="A25" s="87" t="s">
        <v>69</v>
      </c>
      <c r="B25" s="120" t="s">
        <v>68</v>
      </c>
      <c r="C25" s="68">
        <f>C32+C26+C35</f>
        <v>3647000</v>
      </c>
      <c r="D25" s="46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1" t="s">
        <v>96</v>
      </c>
      <c r="B26" s="120" t="s">
        <v>98</v>
      </c>
      <c r="C26" s="68">
        <f>C27+C30</f>
        <v>256000</v>
      </c>
      <c r="D26" s="46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6" t="s">
        <v>97</v>
      </c>
      <c r="B27" s="121" t="s">
        <v>99</v>
      </c>
      <c r="C27" s="70">
        <f>C28+C29</f>
        <v>143000</v>
      </c>
      <c r="D27" s="46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6" t="s">
        <v>183</v>
      </c>
      <c r="B28" s="121" t="s">
        <v>108</v>
      </c>
      <c r="C28" s="70">
        <f>151000-8000</f>
        <v>143000</v>
      </c>
      <c r="D28" s="46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6" t="s">
        <v>110</v>
      </c>
      <c r="B29" s="121" t="s">
        <v>109</v>
      </c>
      <c r="C29" s="70">
        <v>0</v>
      </c>
      <c r="D29" s="46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4" customFormat="1" ht="47.25">
      <c r="A30" s="71" t="s">
        <v>114</v>
      </c>
      <c r="B30" s="120" t="s">
        <v>111</v>
      </c>
      <c r="C30" s="68">
        <f>C31</f>
        <v>113000</v>
      </c>
      <c r="D30" s="51"/>
      <c r="E30" s="52"/>
      <c r="F30" s="52"/>
      <c r="G30" s="57"/>
      <c r="H30" s="53"/>
      <c r="I30" s="12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54" customFormat="1" ht="47.25">
      <c r="A31" s="66" t="s">
        <v>113</v>
      </c>
      <c r="B31" s="121" t="s">
        <v>112</v>
      </c>
      <c r="C31" s="70">
        <v>113000</v>
      </c>
      <c r="D31" s="55"/>
      <c r="E31" s="56"/>
      <c r="F31" s="56"/>
      <c r="G31" s="57">
        <v>141</v>
      </c>
      <c r="H31" s="53"/>
      <c r="I31" s="12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1" customFormat="1" ht="31.5">
      <c r="A32" s="71" t="s">
        <v>1</v>
      </c>
      <c r="B32" s="120" t="s">
        <v>8</v>
      </c>
      <c r="C32" s="68">
        <f>C33+C34</f>
        <v>3338000</v>
      </c>
      <c r="D32" s="46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6" t="s">
        <v>1</v>
      </c>
      <c r="B33" s="121" t="s">
        <v>17</v>
      </c>
      <c r="C33" s="70">
        <v>3333000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6" t="s">
        <v>228</v>
      </c>
      <c r="B34" s="121" t="s">
        <v>227</v>
      </c>
      <c r="C34" s="70">
        <v>5000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1" t="s">
        <v>100</v>
      </c>
      <c r="B35" s="120" t="s">
        <v>102</v>
      </c>
      <c r="C35" s="68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6" t="s">
        <v>101</v>
      </c>
      <c r="B36" s="121" t="s">
        <v>103</v>
      </c>
      <c r="C36" s="70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7" t="s">
        <v>135</v>
      </c>
      <c r="B37" s="120" t="s">
        <v>136</v>
      </c>
      <c r="C37" s="68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7" t="s">
        <v>133</v>
      </c>
      <c r="B38" s="120" t="s">
        <v>134</v>
      </c>
      <c r="C38" s="70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8" t="s">
        <v>131</v>
      </c>
      <c r="B39" s="121" t="s">
        <v>132</v>
      </c>
      <c r="C39" s="70">
        <f>3000+2000</f>
        <v>5000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89" t="s">
        <v>129</v>
      </c>
      <c r="B40" s="120" t="s">
        <v>130</v>
      </c>
      <c r="C40" s="70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0" t="s">
        <v>220</v>
      </c>
      <c r="B41" s="120" t="s">
        <v>222</v>
      </c>
      <c r="C41" s="70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8" t="s">
        <v>221</v>
      </c>
      <c r="B42" s="121" t="s">
        <v>219</v>
      </c>
      <c r="C42" s="70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0" t="s">
        <v>232</v>
      </c>
      <c r="B43" s="120" t="s">
        <v>230</v>
      </c>
      <c r="C43" s="70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8" t="s">
        <v>231</v>
      </c>
      <c r="B44" s="121" t="s">
        <v>229</v>
      </c>
      <c r="C44" s="70">
        <v>1000</v>
      </c>
      <c r="D44" s="10"/>
      <c r="E44" s="34"/>
      <c r="F44" s="34"/>
      <c r="G44" s="8"/>
      <c r="H44" s="8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10" ht="15.75">
      <c r="A45" s="71" t="s">
        <v>53</v>
      </c>
      <c r="B45" s="120" t="s">
        <v>70</v>
      </c>
      <c r="C45" s="68">
        <f>C46</f>
        <v>122000</v>
      </c>
      <c r="D45" s="46">
        <f>D46</f>
        <v>281</v>
      </c>
      <c r="E45" s="35">
        <f>E46</f>
        <v>282</v>
      </c>
      <c r="F45" s="35">
        <f>F46</f>
        <v>283</v>
      </c>
      <c r="J45" s="2"/>
    </row>
    <row r="46" spans="1:10" ht="31.5">
      <c r="A46" s="71" t="s">
        <v>54</v>
      </c>
      <c r="B46" s="120" t="s">
        <v>55</v>
      </c>
      <c r="C46" s="68">
        <f>C47</f>
        <v>122000</v>
      </c>
      <c r="D46" s="46">
        <v>281</v>
      </c>
      <c r="E46" s="35">
        <v>282</v>
      </c>
      <c r="F46" s="35">
        <v>283</v>
      </c>
      <c r="J46" s="2"/>
    </row>
    <row r="47" spans="1:29" s="1" customFormat="1" ht="47.25">
      <c r="A47" s="66" t="s">
        <v>56</v>
      </c>
      <c r="B47" s="121" t="s">
        <v>2</v>
      </c>
      <c r="C47" s="70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0" ht="15.75">
      <c r="A48" s="71" t="s">
        <v>83</v>
      </c>
      <c r="B48" s="120"/>
      <c r="C48" s="68">
        <f>C49+C71+C84+C67+C57+C63</f>
        <v>3451121</v>
      </c>
      <c r="D48" s="46" t="e">
        <f>D49+#REF!+D71+D84+#REF!</f>
        <v>#REF!</v>
      </c>
      <c r="E48" s="33" t="e">
        <f>E49+#REF!+E71+E84+#REF!</f>
        <v>#REF!</v>
      </c>
      <c r="F48" s="33" t="e">
        <f>F49+#REF!+F71+F84+#REF!</f>
        <v>#REF!</v>
      </c>
      <c r="J48" s="2"/>
    </row>
    <row r="49" spans="1:10" ht="47.25">
      <c r="A49" s="71" t="s">
        <v>72</v>
      </c>
      <c r="B49" s="120" t="s">
        <v>71</v>
      </c>
      <c r="C49" s="68">
        <f>C50+C54</f>
        <v>2497000</v>
      </c>
      <c r="D49" s="46" t="e">
        <f>D50</f>
        <v>#REF!</v>
      </c>
      <c r="E49" s="33" t="e">
        <f>E50</f>
        <v>#REF!</v>
      </c>
      <c r="F49" s="33" t="e">
        <f>F50</f>
        <v>#REF!</v>
      </c>
      <c r="J49" s="2"/>
    </row>
    <row r="50" spans="1:10" ht="94.5">
      <c r="A50" s="66" t="s">
        <v>90</v>
      </c>
      <c r="B50" s="120" t="s">
        <v>89</v>
      </c>
      <c r="C50" s="68">
        <f>C53+C52+C51</f>
        <v>2357000</v>
      </c>
      <c r="D50" s="47" t="e">
        <f>#REF!+D53</f>
        <v>#REF!</v>
      </c>
      <c r="E50" s="36" t="e">
        <f>#REF!+E53</f>
        <v>#REF!</v>
      </c>
      <c r="F50" s="36" t="e">
        <f>#REF!+F53</f>
        <v>#REF!</v>
      </c>
      <c r="J50" s="2"/>
    </row>
    <row r="51" spans="1:29" s="1" customFormat="1" ht="78.75">
      <c r="A51" s="66" t="s">
        <v>87</v>
      </c>
      <c r="B51" s="121" t="s">
        <v>86</v>
      </c>
      <c r="C51" s="70">
        <v>17000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10" ht="78.75">
      <c r="A52" s="88" t="s">
        <v>18</v>
      </c>
      <c r="B52" s="121" t="s">
        <v>3</v>
      </c>
      <c r="C52" s="70">
        <v>90000</v>
      </c>
      <c r="E52" s="31"/>
      <c r="F52" s="31"/>
      <c r="I52" s="22">
        <v>210000</v>
      </c>
      <c r="J52" s="2"/>
    </row>
    <row r="53" spans="1:29" s="1" customFormat="1" ht="78.75">
      <c r="A53" s="66" t="s">
        <v>16</v>
      </c>
      <c r="B53" s="121" t="s">
        <v>4</v>
      </c>
      <c r="C53" s="70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4" customFormat="1" ht="94.5">
      <c r="A54" s="71" t="s">
        <v>116</v>
      </c>
      <c r="B54" s="120" t="s">
        <v>115</v>
      </c>
      <c r="C54" s="68">
        <f>C55</f>
        <v>140000</v>
      </c>
      <c r="D54" s="58"/>
      <c r="E54" s="59"/>
      <c r="F54" s="59"/>
      <c r="G54" s="53"/>
      <c r="H54" s="53"/>
      <c r="I54" s="127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s="54" customFormat="1" ht="94.5">
      <c r="A55" s="71" t="s">
        <v>117</v>
      </c>
      <c r="B55" s="120" t="s">
        <v>118</v>
      </c>
      <c r="C55" s="68">
        <f>C56</f>
        <v>140000</v>
      </c>
      <c r="D55" s="60"/>
      <c r="E55" s="59"/>
      <c r="F55" s="59"/>
      <c r="G55" s="53"/>
      <c r="H55" s="53"/>
      <c r="I55" s="127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s="54" customFormat="1" ht="78.75">
      <c r="A56" s="66" t="s">
        <v>120</v>
      </c>
      <c r="B56" s="121" t="s">
        <v>119</v>
      </c>
      <c r="C56" s="70">
        <v>140000</v>
      </c>
      <c r="D56" s="58"/>
      <c r="E56" s="59"/>
      <c r="F56" s="59"/>
      <c r="G56" s="53">
        <v>70</v>
      </c>
      <c r="H56" s="53"/>
      <c r="I56" s="127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s="1" customFormat="1" ht="35.25" customHeight="1">
      <c r="A57" s="71" t="s">
        <v>74</v>
      </c>
      <c r="B57" s="120" t="s">
        <v>73</v>
      </c>
      <c r="C57" s="68">
        <f>C58</f>
        <v>124000</v>
      </c>
      <c r="D57" s="11"/>
      <c r="E57" s="37"/>
      <c r="F57" s="37"/>
      <c r="G57" s="4"/>
      <c r="H57" s="4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>
      <c r="A58" s="66" t="s">
        <v>64</v>
      </c>
      <c r="B58" s="121" t="s">
        <v>75</v>
      </c>
      <c r="C58" s="70">
        <f>C59+C60+C61+C62</f>
        <v>124000</v>
      </c>
      <c r="D58" s="11"/>
      <c r="E58" s="37"/>
      <c r="F58" s="37"/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1.5">
      <c r="A59" s="66" t="s">
        <v>234</v>
      </c>
      <c r="B59" s="121" t="s">
        <v>233</v>
      </c>
      <c r="C59" s="70">
        <v>11000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>
      <c r="A60" s="66" t="s">
        <v>236</v>
      </c>
      <c r="B60" s="121" t="s">
        <v>235</v>
      </c>
      <c r="C60" s="70">
        <v>500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>
      <c r="A61" s="66" t="s">
        <v>237</v>
      </c>
      <c r="B61" s="121" t="s">
        <v>238</v>
      </c>
      <c r="C61" s="70">
        <v>100500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>
      <c r="A62" s="66" t="s">
        <v>167</v>
      </c>
      <c r="B62" s="121" t="s">
        <v>239</v>
      </c>
      <c r="C62" s="70">
        <v>12000</v>
      </c>
      <c r="D62" s="11"/>
      <c r="E62" s="37"/>
      <c r="F62" s="37"/>
      <c r="G62" s="4"/>
      <c r="H62" s="4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>
      <c r="A63" s="71" t="s">
        <v>170</v>
      </c>
      <c r="B63" s="120" t="s">
        <v>171</v>
      </c>
      <c r="C63" s="68">
        <f>C64</f>
        <v>380000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15.75">
      <c r="A64" s="66" t="s">
        <v>176</v>
      </c>
      <c r="B64" s="121" t="s">
        <v>177</v>
      </c>
      <c r="C64" s="70">
        <f>C65</f>
        <v>380000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6" t="s">
        <v>174</v>
      </c>
      <c r="B65" s="121" t="s">
        <v>175</v>
      </c>
      <c r="C65" s="70">
        <f>C66</f>
        <v>380000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6" t="s">
        <v>173</v>
      </c>
      <c r="B66" s="121" t="s">
        <v>172</v>
      </c>
      <c r="C66" s="70">
        <v>380000</v>
      </c>
      <c r="D66" s="11"/>
      <c r="E66" s="37"/>
      <c r="F66" s="37"/>
      <c r="G66" s="4"/>
      <c r="H66" s="4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40" customFormat="1" ht="47.25">
      <c r="A67" s="132" t="s">
        <v>205</v>
      </c>
      <c r="B67" s="120" t="s">
        <v>206</v>
      </c>
      <c r="C67" s="68">
        <f>C68</f>
        <v>210161</v>
      </c>
      <c r="D67" s="150"/>
      <c r="E67" s="68">
        <f>E68</f>
        <v>75000</v>
      </c>
      <c r="F67" s="120"/>
      <c r="G67" s="68">
        <f>G68</f>
        <v>0</v>
      </c>
      <c r="H67" s="138"/>
      <c r="I67" s="15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1:29" s="136" customFormat="1" ht="110.25">
      <c r="A68" s="133" t="s">
        <v>207</v>
      </c>
      <c r="B68" s="121" t="s">
        <v>209</v>
      </c>
      <c r="C68" s="70">
        <f>C69</f>
        <v>210161</v>
      </c>
      <c r="D68" s="150"/>
      <c r="E68" s="68">
        <f>E70</f>
        <v>75000</v>
      </c>
      <c r="F68" s="120"/>
      <c r="G68" s="68">
        <f>G70</f>
        <v>0</v>
      </c>
      <c r="H68" s="135"/>
      <c r="I68" s="157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s="136" customFormat="1" ht="110.25">
      <c r="A69" s="133" t="s">
        <v>211</v>
      </c>
      <c r="B69" s="121" t="s">
        <v>212</v>
      </c>
      <c r="C69" s="70">
        <f>C70</f>
        <v>210161</v>
      </c>
      <c r="D69" s="150"/>
      <c r="E69" s="68"/>
      <c r="F69" s="120"/>
      <c r="G69" s="68"/>
      <c r="H69" s="135"/>
      <c r="I69" s="157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s="136" customFormat="1" ht="94.5">
      <c r="A70" s="133" t="s">
        <v>208</v>
      </c>
      <c r="B70" s="121" t="s">
        <v>226</v>
      </c>
      <c r="C70" s="70">
        <v>210161</v>
      </c>
      <c r="D70" s="150"/>
      <c r="E70" s="68">
        <v>75000</v>
      </c>
      <c r="F70" s="120"/>
      <c r="G70" s="68"/>
      <c r="H70" s="135"/>
      <c r="I70" s="157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10" ht="15.75">
      <c r="A71" s="87" t="s">
        <v>77</v>
      </c>
      <c r="B71" s="120" t="s">
        <v>76</v>
      </c>
      <c r="C71" s="68">
        <f>C72+C74+C75+C76+C82+C78+C80</f>
        <v>239960</v>
      </c>
      <c r="D71" s="46" t="e">
        <f>#REF!</f>
        <v>#REF!</v>
      </c>
      <c r="E71" s="33" t="e">
        <f>#REF!</f>
        <v>#REF!</v>
      </c>
      <c r="F71" s="33" t="e">
        <f>#REF!</f>
        <v>#REF!</v>
      </c>
      <c r="G71" s="8"/>
      <c r="I71" s="157"/>
      <c r="J71" s="2"/>
    </row>
    <row r="72" spans="1:10" ht="31.5">
      <c r="A72" s="71" t="s">
        <v>184</v>
      </c>
      <c r="B72" s="120" t="s">
        <v>185</v>
      </c>
      <c r="C72" s="68">
        <f>C73</f>
        <v>7000</v>
      </c>
      <c r="D72" s="46" t="e">
        <f>#REF!</f>
        <v>#REF!</v>
      </c>
      <c r="E72" s="33">
        <v>500</v>
      </c>
      <c r="F72" s="33">
        <v>510</v>
      </c>
      <c r="I72" s="157"/>
      <c r="J72" s="2"/>
    </row>
    <row r="73" spans="1:10" ht="78.75">
      <c r="A73" s="71" t="s">
        <v>186</v>
      </c>
      <c r="B73" s="120" t="s">
        <v>187</v>
      </c>
      <c r="C73" s="68">
        <v>7000</v>
      </c>
      <c r="D73" s="126"/>
      <c r="E73" s="33"/>
      <c r="F73" s="33"/>
      <c r="I73" s="157">
        <v>7000</v>
      </c>
      <c r="J73" s="2"/>
    </row>
    <row r="74" spans="1:10" ht="63">
      <c r="A74" s="71" t="s">
        <v>188</v>
      </c>
      <c r="B74" s="120" t="s">
        <v>189</v>
      </c>
      <c r="C74" s="68">
        <v>3000</v>
      </c>
      <c r="D74" s="126"/>
      <c r="E74" s="33"/>
      <c r="F74" s="33"/>
      <c r="I74" s="22">
        <v>3000</v>
      </c>
      <c r="J74" s="2"/>
    </row>
    <row r="75" spans="1:10" ht="63">
      <c r="A75" s="71" t="s">
        <v>190</v>
      </c>
      <c r="B75" s="120" t="s">
        <v>191</v>
      </c>
      <c r="C75" s="68">
        <v>10000</v>
      </c>
      <c r="D75" s="126"/>
      <c r="E75" s="33"/>
      <c r="F75" s="33"/>
      <c r="I75" s="22">
        <v>10000</v>
      </c>
      <c r="J75" s="2"/>
    </row>
    <row r="76" spans="1:10" ht="31.5">
      <c r="A76" s="71" t="s">
        <v>192</v>
      </c>
      <c r="B76" s="120" t="s">
        <v>193</v>
      </c>
      <c r="C76" s="68">
        <f>C77</f>
        <v>9000</v>
      </c>
      <c r="D76" s="126"/>
      <c r="E76" s="33"/>
      <c r="F76" s="33"/>
      <c r="J76" s="2"/>
    </row>
    <row r="77" spans="1:10" ht="31.5">
      <c r="A77" s="71" t="s">
        <v>194</v>
      </c>
      <c r="B77" s="120" t="s">
        <v>195</v>
      </c>
      <c r="C77" s="68">
        <v>9000</v>
      </c>
      <c r="D77" s="126"/>
      <c r="E77" s="33"/>
      <c r="F77" s="33"/>
      <c r="I77" s="22">
        <v>9000</v>
      </c>
      <c r="J77" s="2"/>
    </row>
    <row r="78" spans="1:10" ht="63">
      <c r="A78" s="71" t="s">
        <v>243</v>
      </c>
      <c r="B78" s="120" t="s">
        <v>242</v>
      </c>
      <c r="C78" s="68">
        <f>C79</f>
        <v>28000</v>
      </c>
      <c r="D78" s="126"/>
      <c r="E78" s="33"/>
      <c r="F78" s="33"/>
      <c r="J78" s="2"/>
    </row>
    <row r="79" spans="1:10" ht="78.75">
      <c r="A79" s="71" t="s">
        <v>240</v>
      </c>
      <c r="B79" s="120" t="s">
        <v>241</v>
      </c>
      <c r="C79" s="68">
        <f>20000+8000</f>
        <v>28000</v>
      </c>
      <c r="D79" s="126"/>
      <c r="E79" s="33"/>
      <c r="F79" s="33"/>
      <c r="J79" s="2"/>
    </row>
    <row r="80" spans="1:10" ht="31.5">
      <c r="A80" s="71" t="s">
        <v>246</v>
      </c>
      <c r="B80" s="120" t="s">
        <v>247</v>
      </c>
      <c r="C80" s="68">
        <f>C81</f>
        <v>26000</v>
      </c>
      <c r="D80" s="126"/>
      <c r="E80" s="33"/>
      <c r="F80" s="33"/>
      <c r="J80" s="2"/>
    </row>
    <row r="81" spans="1:10" ht="78.75">
      <c r="A81" s="71" t="s">
        <v>245</v>
      </c>
      <c r="B81" s="120" t="s">
        <v>244</v>
      </c>
      <c r="C81" s="68">
        <v>26000</v>
      </c>
      <c r="D81" s="126"/>
      <c r="E81" s="33"/>
      <c r="F81" s="33"/>
      <c r="J81" s="2"/>
    </row>
    <row r="82" spans="1:10" ht="31.5">
      <c r="A82" s="71" t="s">
        <v>9</v>
      </c>
      <c r="B82" s="120" t="s">
        <v>14</v>
      </c>
      <c r="C82" s="68">
        <f>C83</f>
        <v>156960</v>
      </c>
      <c r="D82" s="126"/>
      <c r="E82" s="33"/>
      <c r="F82" s="33"/>
      <c r="I82" s="22">
        <v>356960</v>
      </c>
      <c r="J82" s="2"/>
    </row>
    <row r="83" spans="1:29" s="1" customFormat="1" ht="47.25">
      <c r="A83" s="71" t="s">
        <v>5</v>
      </c>
      <c r="B83" s="120" t="s">
        <v>6</v>
      </c>
      <c r="C83" s="68">
        <v>156960</v>
      </c>
      <c r="D83" s="126"/>
      <c r="E83" s="33"/>
      <c r="F83" s="33"/>
      <c r="G83" s="2"/>
      <c r="H83" s="4"/>
      <c r="I83" s="22">
        <v>356960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10" ht="15.75">
      <c r="A84" s="71" t="s">
        <v>79</v>
      </c>
      <c r="B84" s="120" t="s">
        <v>78</v>
      </c>
      <c r="C84" s="68">
        <v>0</v>
      </c>
      <c r="D84" s="46" t="e">
        <f>#REF!</f>
        <v>#REF!</v>
      </c>
      <c r="E84" s="33" t="e">
        <f>#REF!</f>
        <v>#REF!</v>
      </c>
      <c r="F84" s="33" t="e">
        <f>#REF!</f>
        <v>#REF!</v>
      </c>
      <c r="J84" s="2"/>
    </row>
    <row r="85" spans="1:10" ht="15.75">
      <c r="A85" s="71" t="s">
        <v>84</v>
      </c>
      <c r="B85" s="121"/>
      <c r="C85" s="68">
        <f>C12</f>
        <v>132527960</v>
      </c>
      <c r="D85" s="46" t="e">
        <f>D12</f>
        <v>#REF!</v>
      </c>
      <c r="E85" s="33" t="e">
        <f>E12</f>
        <v>#REF!</v>
      </c>
      <c r="F85" s="33" t="e">
        <f>F12</f>
        <v>#REF!</v>
      </c>
      <c r="J85" s="2"/>
    </row>
    <row r="86" spans="1:10" ht="15.75">
      <c r="A86" s="71" t="s">
        <v>169</v>
      </c>
      <c r="B86" s="120" t="s">
        <v>81</v>
      </c>
      <c r="C86" s="68">
        <f>C87</f>
        <v>245854040</v>
      </c>
      <c r="D86" s="42" t="e">
        <f>D87</f>
        <v>#REF!</v>
      </c>
      <c r="E86" s="3" t="e">
        <f>E87</f>
        <v>#REF!</v>
      </c>
      <c r="F86" s="3" t="e">
        <f>F87</f>
        <v>#REF!</v>
      </c>
      <c r="G86" s="4"/>
      <c r="I86" s="23"/>
      <c r="J86" s="2"/>
    </row>
    <row r="87" spans="1:10" ht="31.5">
      <c r="A87" s="71" t="s">
        <v>26</v>
      </c>
      <c r="B87" s="120" t="s">
        <v>0</v>
      </c>
      <c r="C87" s="68">
        <f>C88+C105+C134+C93</f>
        <v>245854040</v>
      </c>
      <c r="D87" s="42" t="e">
        <f>D88+#REF!+D105+D134</f>
        <v>#REF!</v>
      </c>
      <c r="E87" s="3" t="e">
        <f>E88+#REF!+E105+E134</f>
        <v>#REF!</v>
      </c>
      <c r="F87" s="3" t="e">
        <f>F88+#REF!+F105+F134</f>
        <v>#REF!</v>
      </c>
      <c r="G87" s="4"/>
      <c r="I87" s="23"/>
      <c r="J87" s="2"/>
    </row>
    <row r="88" spans="1:10" ht="31.5">
      <c r="A88" s="71" t="s">
        <v>27</v>
      </c>
      <c r="B88" s="120" t="s">
        <v>82</v>
      </c>
      <c r="C88" s="68">
        <f>C89+C91</f>
        <v>113669800</v>
      </c>
      <c r="D88" s="42" t="e">
        <f>D89+D91+#REF!</f>
        <v>#REF!</v>
      </c>
      <c r="E88" s="3" t="e">
        <f>E89+E91+#REF!</f>
        <v>#REF!</v>
      </c>
      <c r="F88" s="3" t="e">
        <f>F89+F91+#REF!</f>
        <v>#REF!</v>
      </c>
      <c r="J88" s="2"/>
    </row>
    <row r="89" spans="1:10" ht="15.75">
      <c r="A89" s="71" t="s">
        <v>29</v>
      </c>
      <c r="B89" s="120" t="s">
        <v>30</v>
      </c>
      <c r="C89" s="68">
        <f>C90</f>
        <v>1969000</v>
      </c>
      <c r="D89" s="42">
        <f>D90</f>
        <v>0</v>
      </c>
      <c r="E89" s="3">
        <f>E90</f>
        <v>27935.4</v>
      </c>
      <c r="F89" s="3">
        <f>F90</f>
        <v>27970.7</v>
      </c>
      <c r="J89" s="2"/>
    </row>
    <row r="90" spans="1:29" s="1" customFormat="1" ht="31.5">
      <c r="A90" s="66" t="s">
        <v>146</v>
      </c>
      <c r="B90" s="121" t="s">
        <v>25</v>
      </c>
      <c r="C90" s="70">
        <v>1969000</v>
      </c>
      <c r="D90" s="10"/>
      <c r="E90" s="31">
        <f>1906.2+26029.2</f>
        <v>27935.4</v>
      </c>
      <c r="F90" s="31">
        <f>1906.2+26064.5</f>
        <v>27970.7</v>
      </c>
      <c r="G90" s="2"/>
      <c r="H90" s="4"/>
      <c r="I90" s="2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21" customFormat="1" ht="31.5">
      <c r="A91" s="71" t="s">
        <v>48</v>
      </c>
      <c r="B91" s="120" t="s">
        <v>28</v>
      </c>
      <c r="C91" s="68">
        <f>C92</f>
        <v>111700800</v>
      </c>
      <c r="D91" s="42">
        <f>D92</f>
        <v>0</v>
      </c>
      <c r="E91" s="3">
        <f>E92</f>
        <v>105209</v>
      </c>
      <c r="F91" s="3">
        <f>F92</f>
        <v>117970</v>
      </c>
      <c r="G91" s="4"/>
      <c r="H91" s="8"/>
      <c r="I91" s="23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18" customFormat="1" ht="31.5">
      <c r="A92" s="66" t="s">
        <v>49</v>
      </c>
      <c r="B92" s="121" t="s">
        <v>24</v>
      </c>
      <c r="C92" s="70">
        <f>124112000-12411200</f>
        <v>111700800</v>
      </c>
      <c r="D92" s="10"/>
      <c r="E92" s="31">
        <v>105209</v>
      </c>
      <c r="F92" s="31">
        <v>117970</v>
      </c>
      <c r="G92" s="2"/>
      <c r="H92" s="17"/>
      <c r="I92" s="22"/>
      <c r="J92" s="128">
        <v>-12411200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74" customFormat="1" ht="31.5">
      <c r="A93" s="71" t="s">
        <v>265</v>
      </c>
      <c r="B93" s="120" t="s">
        <v>262</v>
      </c>
      <c r="C93" s="68">
        <f>C94+C96</f>
        <v>7130200</v>
      </c>
      <c r="D93" s="11"/>
      <c r="E93" s="173"/>
      <c r="F93" s="173"/>
      <c r="G93" s="4"/>
      <c r="H93" s="16"/>
      <c r="I93" s="23"/>
      <c r="J93" s="12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74" customFormat="1" ht="32.25" customHeight="1">
      <c r="A94" s="176" t="s">
        <v>264</v>
      </c>
      <c r="B94" s="177" t="s">
        <v>263</v>
      </c>
      <c r="C94" s="178">
        <f>C95</f>
        <v>319300</v>
      </c>
      <c r="D94" s="11"/>
      <c r="E94" s="173"/>
      <c r="F94" s="173"/>
      <c r="G94" s="4"/>
      <c r="H94" s="16"/>
      <c r="I94" s="23"/>
      <c r="J94" s="12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8" customFormat="1" ht="47.25">
      <c r="A95" s="179" t="s">
        <v>258</v>
      </c>
      <c r="B95" s="180" t="s">
        <v>261</v>
      </c>
      <c r="C95" s="175">
        <v>319300</v>
      </c>
      <c r="D95" s="10"/>
      <c r="E95" s="172"/>
      <c r="F95" s="172"/>
      <c r="G95" s="2"/>
      <c r="H95" s="17"/>
      <c r="I95" s="22"/>
      <c r="J95" s="128">
        <v>319300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9" customFormat="1" ht="15.75">
      <c r="A96" s="94" t="s">
        <v>31</v>
      </c>
      <c r="B96" s="120" t="s">
        <v>32</v>
      </c>
      <c r="C96" s="68">
        <f>C97</f>
        <v>6810900</v>
      </c>
      <c r="D96" s="48">
        <f>SUM(D98:D101)</f>
        <v>0</v>
      </c>
      <c r="E96" s="5">
        <f>SUM(E98:E101)</f>
        <v>111.2</v>
      </c>
      <c r="F96" s="5">
        <f>SUM(F98:F101)</f>
        <v>114.2</v>
      </c>
      <c r="G96" s="4"/>
      <c r="H96" s="17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9" s="17" customFormat="1" ht="15.75">
      <c r="A97" s="91" t="s">
        <v>20</v>
      </c>
      <c r="B97" s="121" t="s">
        <v>33</v>
      </c>
      <c r="C97" s="70">
        <f>C98+C99+C100+C101+C102+C103+C104</f>
        <v>6810900</v>
      </c>
      <c r="D97" s="10"/>
      <c r="E97" s="34"/>
      <c r="F97" s="34"/>
      <c r="G97" s="8"/>
      <c r="I97" s="24"/>
    </row>
    <row r="98" spans="1:9" s="17" customFormat="1" ht="78.75">
      <c r="A98" s="91" t="s">
        <v>144</v>
      </c>
      <c r="B98" s="121" t="s">
        <v>33</v>
      </c>
      <c r="C98" s="70">
        <f>136600-400</f>
        <v>136200</v>
      </c>
      <c r="D98" s="10"/>
      <c r="E98" s="38">
        <v>111.2</v>
      </c>
      <c r="F98" s="38">
        <v>114.2</v>
      </c>
      <c r="I98" s="128"/>
    </row>
    <row r="99" spans="1:9" s="17" customFormat="1" ht="78.75">
      <c r="A99" s="92" t="s">
        <v>138</v>
      </c>
      <c r="B99" s="121" t="s">
        <v>33</v>
      </c>
      <c r="C99" s="70">
        <v>5969700</v>
      </c>
      <c r="D99" s="10"/>
      <c r="E99" s="38"/>
      <c r="F99" s="38"/>
      <c r="I99" s="128"/>
    </row>
    <row r="100" spans="1:9" s="16" customFormat="1" ht="78.75">
      <c r="A100" s="91" t="s">
        <v>141</v>
      </c>
      <c r="B100" s="121" t="s">
        <v>33</v>
      </c>
      <c r="C100" s="70">
        <v>248600</v>
      </c>
      <c r="D100" s="10"/>
      <c r="E100" s="38"/>
      <c r="F100" s="38"/>
      <c r="G100" s="17"/>
      <c r="I100" s="128"/>
    </row>
    <row r="101" spans="1:9" s="8" customFormat="1" ht="63">
      <c r="A101" s="91" t="s">
        <v>137</v>
      </c>
      <c r="B101" s="121" t="s">
        <v>33</v>
      </c>
      <c r="C101" s="70">
        <v>11400</v>
      </c>
      <c r="D101" s="10"/>
      <c r="E101" s="39"/>
      <c r="F101" s="38"/>
      <c r="G101" s="17"/>
      <c r="I101" s="128"/>
    </row>
    <row r="102" spans="1:10" ht="0.75" customHeight="1">
      <c r="A102" s="165" t="s">
        <v>178</v>
      </c>
      <c r="B102" s="121" t="s">
        <v>33</v>
      </c>
      <c r="C102" s="70">
        <v>0</v>
      </c>
      <c r="E102" s="95"/>
      <c r="F102" s="96"/>
      <c r="G102" s="17"/>
      <c r="I102" s="128"/>
      <c r="J102" s="2"/>
    </row>
    <row r="103" spans="1:10" ht="47.25">
      <c r="A103" s="91" t="s">
        <v>159</v>
      </c>
      <c r="B103" s="121" t="s">
        <v>33</v>
      </c>
      <c r="C103" s="70">
        <v>445000</v>
      </c>
      <c r="D103" s="12"/>
      <c r="E103" s="63"/>
      <c r="F103" s="63"/>
      <c r="G103" s="16"/>
      <c r="I103" s="129"/>
      <c r="J103" s="2"/>
    </row>
    <row r="104" spans="1:10" ht="63">
      <c r="A104" s="91" t="s">
        <v>223</v>
      </c>
      <c r="B104" s="121" t="s">
        <v>33</v>
      </c>
      <c r="C104" s="70">
        <f>36500-36500</f>
        <v>0</v>
      </c>
      <c r="D104" s="12"/>
      <c r="E104" s="63"/>
      <c r="F104" s="63"/>
      <c r="G104" s="16"/>
      <c r="I104" s="129"/>
      <c r="J104" s="2">
        <v>-36500</v>
      </c>
    </row>
    <row r="105" spans="1:10" ht="31.5">
      <c r="A105" s="160" t="s">
        <v>46</v>
      </c>
      <c r="B105" s="120" t="s">
        <v>47</v>
      </c>
      <c r="C105" s="68">
        <f>C106+C108+C114+C110+C112</f>
        <v>123394060</v>
      </c>
      <c r="D105" s="48" t="e">
        <f>D106+D108+#REF!+#REF!+D115+#REF!+#REF!</f>
        <v>#REF!</v>
      </c>
      <c r="E105" s="5" t="e">
        <f>E106+E108+#REF!+#REF!+E115+#REF!+#REF!</f>
        <v>#REF!</v>
      </c>
      <c r="F105" s="5" t="e">
        <f>F106+F108+#REF!+#REF!+F115+#REF!+#REF!</f>
        <v>#REF!</v>
      </c>
      <c r="G105" s="8"/>
      <c r="I105" s="24"/>
      <c r="J105" s="2"/>
    </row>
    <row r="106" spans="1:10" s="4" customFormat="1" ht="31.5">
      <c r="A106" s="94" t="s">
        <v>34</v>
      </c>
      <c r="B106" s="120" t="s">
        <v>35</v>
      </c>
      <c r="C106" s="68">
        <f>C107</f>
        <v>622000</v>
      </c>
      <c r="D106" s="48">
        <f>D107</f>
        <v>0</v>
      </c>
      <c r="E106" s="5">
        <f>E107</f>
        <v>825.9</v>
      </c>
      <c r="F106" s="5">
        <f>F107</f>
        <v>0</v>
      </c>
      <c r="G106" s="2"/>
      <c r="I106" s="22"/>
      <c r="J106" s="23"/>
    </row>
    <row r="107" spans="1:10" s="4" customFormat="1" ht="31.5">
      <c r="A107" s="91" t="s">
        <v>149</v>
      </c>
      <c r="B107" s="121" t="s">
        <v>36</v>
      </c>
      <c r="C107" s="70">
        <f>650400+40700-69100</f>
        <v>622000</v>
      </c>
      <c r="D107" s="10"/>
      <c r="E107" s="31">
        <v>825.9</v>
      </c>
      <c r="F107" s="31"/>
      <c r="G107" s="2"/>
      <c r="I107" s="22"/>
      <c r="J107" s="23">
        <v>-69100</v>
      </c>
    </row>
    <row r="108" spans="1:10" ht="47.25">
      <c r="A108" s="94" t="s">
        <v>37</v>
      </c>
      <c r="B108" s="120" t="s">
        <v>38</v>
      </c>
      <c r="C108" s="68">
        <f>C109</f>
        <v>275600</v>
      </c>
      <c r="D108" s="48">
        <f>D109</f>
        <v>0</v>
      </c>
      <c r="E108" s="5">
        <f>E109</f>
        <v>280.8</v>
      </c>
      <c r="F108" s="5">
        <f>F109</f>
        <v>0</v>
      </c>
      <c r="J108" s="2"/>
    </row>
    <row r="109" spans="1:10" ht="47.25">
      <c r="A109" s="91" t="s">
        <v>148</v>
      </c>
      <c r="B109" s="121" t="s">
        <v>39</v>
      </c>
      <c r="C109" s="70">
        <v>275600</v>
      </c>
      <c r="D109" s="11"/>
      <c r="E109" s="37">
        <v>280.8</v>
      </c>
      <c r="F109" s="37"/>
      <c r="G109" s="4"/>
      <c r="I109" s="23"/>
      <c r="J109" s="2"/>
    </row>
    <row r="110" spans="1:29" s="1" customFormat="1" ht="63">
      <c r="A110" s="94" t="s">
        <v>250</v>
      </c>
      <c r="B110" s="120" t="s">
        <v>248</v>
      </c>
      <c r="C110" s="68">
        <f>C111</f>
        <v>3160400</v>
      </c>
      <c r="D110" s="11"/>
      <c r="E110" s="37"/>
      <c r="F110" s="37"/>
      <c r="G110" s="4"/>
      <c r="H110" s="4"/>
      <c r="I110" s="2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10" ht="63">
      <c r="A111" s="91" t="s">
        <v>249</v>
      </c>
      <c r="B111" s="121" t="s">
        <v>251</v>
      </c>
      <c r="C111" s="70">
        <v>3160400</v>
      </c>
      <c r="D111" s="11"/>
      <c r="E111" s="37"/>
      <c r="F111" s="37"/>
      <c r="G111" s="4"/>
      <c r="I111" s="23"/>
      <c r="J111" s="2">
        <v>3160400</v>
      </c>
    </row>
    <row r="112" spans="1:29" s="1" customFormat="1" ht="94.5">
      <c r="A112" s="94" t="s">
        <v>255</v>
      </c>
      <c r="B112" s="120" t="s">
        <v>253</v>
      </c>
      <c r="C112" s="68">
        <f>C113</f>
        <v>1824600</v>
      </c>
      <c r="D112" s="11"/>
      <c r="E112" s="37"/>
      <c r="F112" s="37"/>
      <c r="G112" s="4"/>
      <c r="H112" s="4"/>
      <c r="I112" s="2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0" ht="94.5">
      <c r="A113" s="91" t="s">
        <v>254</v>
      </c>
      <c r="B113" s="121" t="s">
        <v>252</v>
      </c>
      <c r="C113" s="70">
        <f>1780100+44500</f>
        <v>1824600</v>
      </c>
      <c r="D113" s="11"/>
      <c r="E113" s="37"/>
      <c r="F113" s="37"/>
      <c r="G113" s="4"/>
      <c r="I113" s="23"/>
      <c r="J113" s="2">
        <v>1824600</v>
      </c>
    </row>
    <row r="114" spans="1:29" s="18" customFormat="1" ht="15.75">
      <c r="A114" s="94" t="s">
        <v>40</v>
      </c>
      <c r="B114" s="120" t="s">
        <v>41</v>
      </c>
      <c r="C114" s="68">
        <f>C115</f>
        <v>117511460</v>
      </c>
      <c r="D114" s="13"/>
      <c r="E114" s="38">
        <v>1620</v>
      </c>
      <c r="F114" s="38">
        <v>1620</v>
      </c>
      <c r="G114" s="17"/>
      <c r="H114" s="17"/>
      <c r="I114" s="128"/>
      <c r="J114" s="17">
        <f>-1824600-3160400</f>
        <v>-4985000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18" customFormat="1" ht="15.75">
      <c r="A115" s="91" t="s">
        <v>50</v>
      </c>
      <c r="B115" s="121" t="s">
        <v>42</v>
      </c>
      <c r="C115" s="70">
        <f>C116+C117+C118+C119+C120+C121+C122+C123+C124+C125+C126+C127+C128+C129+C130+C131+C132+C133</f>
        <v>117511460</v>
      </c>
      <c r="D115" s="48">
        <f>D116</f>
        <v>0</v>
      </c>
      <c r="E115" s="5">
        <f>E116</f>
        <v>80958.7</v>
      </c>
      <c r="F115" s="5">
        <f>F116</f>
        <v>84750.9</v>
      </c>
      <c r="G115" s="2"/>
      <c r="H115" s="17"/>
      <c r="I115" s="2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47.25">
      <c r="A116" s="91" t="s">
        <v>145</v>
      </c>
      <c r="B116" s="121" t="s">
        <v>42</v>
      </c>
      <c r="C116" s="70">
        <v>881000</v>
      </c>
      <c r="D116" s="49">
        <f>SUM(D117:D131)</f>
        <v>0</v>
      </c>
      <c r="E116" s="6">
        <f>SUM(E117:E131)</f>
        <v>80958.7</v>
      </c>
      <c r="F116" s="6">
        <f>SUM(F117:F131)</f>
        <v>84750.9</v>
      </c>
      <c r="G116" s="2"/>
      <c r="H116" s="17"/>
      <c r="I116" s="2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31.5">
      <c r="A117" s="91" t="s">
        <v>150</v>
      </c>
      <c r="B117" s="121" t="s">
        <v>42</v>
      </c>
      <c r="C117" s="70">
        <v>75000</v>
      </c>
      <c r="D117" s="10"/>
      <c r="E117" s="39">
        <v>61703</v>
      </c>
      <c r="F117" s="38">
        <v>63992.2</v>
      </c>
      <c r="G117" s="17"/>
      <c r="H117" s="17"/>
      <c r="I117" s="12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94.5">
      <c r="A118" s="91" t="s">
        <v>147</v>
      </c>
      <c r="B118" s="121" t="s">
        <v>42</v>
      </c>
      <c r="C118" s="70">
        <v>6000</v>
      </c>
      <c r="D118" s="10"/>
      <c r="E118" s="38">
        <v>19255.7</v>
      </c>
      <c r="F118" s="38">
        <v>20758.7</v>
      </c>
      <c r="G118" s="17"/>
      <c r="H118" s="17"/>
      <c r="I118" s="12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9" s="16" customFormat="1" ht="78.75">
      <c r="A119" s="91" t="s">
        <v>93</v>
      </c>
      <c r="B119" s="121" t="s">
        <v>42</v>
      </c>
      <c r="C119" s="70">
        <v>3300</v>
      </c>
      <c r="D119" s="10"/>
      <c r="E119" s="39"/>
      <c r="F119" s="38"/>
      <c r="G119" s="17"/>
      <c r="I119" s="128"/>
    </row>
    <row r="120" spans="1:9" s="16" customFormat="1" ht="94.5">
      <c r="A120" s="91" t="s">
        <v>151</v>
      </c>
      <c r="B120" s="121" t="s">
        <v>42</v>
      </c>
      <c r="C120" s="70">
        <v>8600</v>
      </c>
      <c r="D120" s="10"/>
      <c r="E120" s="38"/>
      <c r="F120" s="38"/>
      <c r="G120" s="17"/>
      <c r="I120" s="128"/>
    </row>
    <row r="121" spans="1:29" s="18" customFormat="1" ht="78.75">
      <c r="A121" s="93" t="s">
        <v>139</v>
      </c>
      <c r="B121" s="121" t="s">
        <v>42</v>
      </c>
      <c r="C121" s="70">
        <v>4400</v>
      </c>
      <c r="D121" s="10"/>
      <c r="E121" s="38"/>
      <c r="F121" s="38"/>
      <c r="G121" s="17"/>
      <c r="H121" s="17"/>
      <c r="I121" s="12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18" customFormat="1" ht="78.75">
      <c r="A122" s="93" t="s">
        <v>140</v>
      </c>
      <c r="B122" s="121" t="s">
        <v>42</v>
      </c>
      <c r="C122" s="70">
        <f>206700-5500</f>
        <v>201200</v>
      </c>
      <c r="D122" s="12"/>
      <c r="E122" s="40"/>
      <c r="F122" s="40"/>
      <c r="G122" s="16"/>
      <c r="H122" s="17"/>
      <c r="I122" s="12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9" s="16" customFormat="1" ht="47.25">
      <c r="A123" s="91" t="s">
        <v>152</v>
      </c>
      <c r="B123" s="121" t="s">
        <v>42</v>
      </c>
      <c r="C123" s="70">
        <f>60023400-3252300</f>
        <v>56771100</v>
      </c>
      <c r="D123" s="12"/>
      <c r="E123" s="40"/>
      <c r="F123" s="40"/>
      <c r="I123" s="129"/>
    </row>
    <row r="124" spans="1:29" s="18" customFormat="1" ht="63">
      <c r="A124" s="91" t="s">
        <v>143</v>
      </c>
      <c r="B124" s="121" t="s">
        <v>42</v>
      </c>
      <c r="C124" s="70">
        <f>46460700-1444700</f>
        <v>45016000</v>
      </c>
      <c r="D124" s="10"/>
      <c r="E124" s="38"/>
      <c r="F124" s="38"/>
      <c r="G124" s="17"/>
      <c r="H124" s="17"/>
      <c r="I124" s="12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9" s="16" customFormat="1" ht="35.25" customHeight="1">
      <c r="A125" s="91" t="s">
        <v>94</v>
      </c>
      <c r="B125" s="121" t="s">
        <v>42</v>
      </c>
      <c r="C125" s="70">
        <v>1258900</v>
      </c>
      <c r="D125" s="10"/>
      <c r="E125" s="38"/>
      <c r="F125" s="38"/>
      <c r="G125" s="17"/>
      <c r="I125" s="128"/>
    </row>
    <row r="126" spans="1:9" s="16" customFormat="1" ht="64.5" customHeight="1">
      <c r="A126" s="91" t="s">
        <v>142</v>
      </c>
      <c r="B126" s="121" t="s">
        <v>42</v>
      </c>
      <c r="C126" s="70">
        <v>0</v>
      </c>
      <c r="D126" s="20"/>
      <c r="E126" s="41"/>
      <c r="F126" s="40"/>
      <c r="I126" s="129"/>
    </row>
    <row r="127" spans="1:9" s="16" customFormat="1" ht="78.75">
      <c r="A127" s="91" t="s">
        <v>156</v>
      </c>
      <c r="B127" s="121" t="s">
        <v>42</v>
      </c>
      <c r="C127" s="70">
        <v>78400</v>
      </c>
      <c r="D127" s="10"/>
      <c r="E127" s="38"/>
      <c r="F127" s="38"/>
      <c r="G127" s="17"/>
      <c r="I127" s="128"/>
    </row>
    <row r="128" spans="1:9" s="16" customFormat="1" ht="78.75">
      <c r="A128" s="91" t="s">
        <v>157</v>
      </c>
      <c r="B128" s="121" t="s">
        <v>42</v>
      </c>
      <c r="C128" s="70">
        <v>12234300</v>
      </c>
      <c r="D128" s="12"/>
      <c r="E128" s="40"/>
      <c r="F128" s="40"/>
      <c r="I128" s="129"/>
    </row>
    <row r="129" spans="1:9" s="16" customFormat="1" ht="78.75">
      <c r="A129" s="93" t="s">
        <v>153</v>
      </c>
      <c r="B129" s="121" t="s">
        <v>42</v>
      </c>
      <c r="C129" s="70">
        <v>33800</v>
      </c>
      <c r="D129" s="12"/>
      <c r="E129" s="40"/>
      <c r="F129" s="40"/>
      <c r="I129" s="129"/>
    </row>
    <row r="130" spans="1:9" s="4" customFormat="1" ht="94.5">
      <c r="A130" s="91" t="s">
        <v>154</v>
      </c>
      <c r="B130" s="121" t="s">
        <v>42</v>
      </c>
      <c r="C130" s="70">
        <v>881000</v>
      </c>
      <c r="D130" s="12"/>
      <c r="E130" s="40"/>
      <c r="F130" s="40"/>
      <c r="G130" s="16"/>
      <c r="I130" s="129"/>
    </row>
    <row r="131" spans="1:9" s="4" customFormat="1" ht="78.75">
      <c r="A131" s="91" t="s">
        <v>155</v>
      </c>
      <c r="B131" s="121" t="s">
        <v>42</v>
      </c>
      <c r="C131" s="70">
        <v>4300</v>
      </c>
      <c r="D131" s="12"/>
      <c r="E131" s="40"/>
      <c r="F131" s="40"/>
      <c r="G131" s="16"/>
      <c r="I131" s="129"/>
    </row>
    <row r="132" spans="1:10" s="4" customFormat="1" ht="47.25">
      <c r="A132" s="91" t="s">
        <v>259</v>
      </c>
      <c r="B132" s="121" t="s">
        <v>42</v>
      </c>
      <c r="C132" s="175">
        <v>36540</v>
      </c>
      <c r="D132" s="12"/>
      <c r="E132" s="63"/>
      <c r="F132" s="63"/>
      <c r="G132" s="16"/>
      <c r="I132" s="129"/>
      <c r="J132" s="4">
        <v>36540</v>
      </c>
    </row>
    <row r="133" spans="1:10" s="4" customFormat="1" ht="47.25">
      <c r="A133" s="91" t="s">
        <v>260</v>
      </c>
      <c r="B133" s="121" t="s">
        <v>42</v>
      </c>
      <c r="C133" s="175">
        <v>17620</v>
      </c>
      <c r="D133" s="12"/>
      <c r="E133" s="63"/>
      <c r="F133" s="63"/>
      <c r="G133" s="16"/>
      <c r="I133" s="129"/>
      <c r="J133" s="4">
        <v>17620</v>
      </c>
    </row>
    <row r="134" spans="1:10" ht="15.75">
      <c r="A134" s="94" t="s">
        <v>203</v>
      </c>
      <c r="B134" s="122" t="s">
        <v>57</v>
      </c>
      <c r="C134" s="68">
        <f>C135+C137+C139</f>
        <v>1659980</v>
      </c>
      <c r="D134" s="48" t="e">
        <f>D135+#REF!+D137</f>
        <v>#REF!</v>
      </c>
      <c r="E134" s="5" t="e">
        <f>E135+#REF!+E137</f>
        <v>#REF!</v>
      </c>
      <c r="F134" s="5" t="e">
        <f>F135+#REF!+F137</f>
        <v>#REF!</v>
      </c>
      <c r="G134" s="4"/>
      <c r="I134" s="23"/>
      <c r="J134" s="2"/>
    </row>
    <row r="135" spans="1:9" ht="47.25">
      <c r="A135" s="94" t="s">
        <v>43</v>
      </c>
      <c r="B135" s="122" t="s">
        <v>44</v>
      </c>
      <c r="C135" s="68">
        <f>C136</f>
        <v>0</v>
      </c>
      <c r="D135" s="11"/>
      <c r="E135" s="37">
        <v>17040</v>
      </c>
      <c r="F135" s="37">
        <v>17040</v>
      </c>
      <c r="G135" s="4"/>
      <c r="I135" s="23"/>
    </row>
    <row r="136" spans="1:10" ht="55.5" customHeight="1">
      <c r="A136" s="133" t="s">
        <v>202</v>
      </c>
      <c r="B136" s="123" t="s">
        <v>45</v>
      </c>
      <c r="C136" s="70">
        <f>7562000-7562000</f>
        <v>0</v>
      </c>
      <c r="E136" s="31"/>
      <c r="F136" s="31"/>
      <c r="J136" s="22">
        <v>-7562000</v>
      </c>
    </row>
    <row r="137" spans="1:6" ht="63">
      <c r="A137" s="94" t="s">
        <v>21</v>
      </c>
      <c r="B137" s="122" t="s">
        <v>22</v>
      </c>
      <c r="C137" s="68">
        <f>C138</f>
        <v>1980</v>
      </c>
      <c r="E137" s="37">
        <v>14.4</v>
      </c>
      <c r="F137" s="31"/>
    </row>
    <row r="138" spans="1:10" s="4" customFormat="1" ht="51" customHeight="1">
      <c r="A138" s="133" t="s">
        <v>201</v>
      </c>
      <c r="B138" s="123" t="s">
        <v>23</v>
      </c>
      <c r="C138" s="70">
        <f>2200-220</f>
        <v>1980</v>
      </c>
      <c r="D138" s="10"/>
      <c r="E138" s="31"/>
      <c r="F138" s="31"/>
      <c r="G138" s="2"/>
      <c r="I138" s="22"/>
      <c r="J138" s="23">
        <v>-220</v>
      </c>
    </row>
    <row r="139" spans="1:9" s="4" customFormat="1" ht="63">
      <c r="A139" s="132" t="s">
        <v>198</v>
      </c>
      <c r="B139" s="122" t="s">
        <v>199</v>
      </c>
      <c r="C139" s="68">
        <f>C140</f>
        <v>1658000</v>
      </c>
      <c r="D139" s="10"/>
      <c r="E139" s="130"/>
      <c r="F139" s="130"/>
      <c r="G139" s="2"/>
      <c r="I139" s="22"/>
    </row>
    <row r="140" spans="1:10" ht="57.75" customHeight="1">
      <c r="A140" s="133" t="s">
        <v>204</v>
      </c>
      <c r="B140" s="123" t="s">
        <v>200</v>
      </c>
      <c r="C140" s="70">
        <f>1745300-87300</f>
        <v>1658000</v>
      </c>
      <c r="E140" s="130"/>
      <c r="F140" s="130"/>
      <c r="J140" s="2">
        <v>-87300</v>
      </c>
    </row>
    <row r="141" spans="1:10" ht="16.5" thickBot="1">
      <c r="A141" s="161" t="s">
        <v>62</v>
      </c>
      <c r="B141" s="122"/>
      <c r="C141" s="68">
        <f>C85+C86</f>
        <v>378382000</v>
      </c>
      <c r="D141" s="50" t="e">
        <f>D85+D86</f>
        <v>#REF!</v>
      </c>
      <c r="E141" s="9" t="e">
        <f>E85+E86</f>
        <v>#REF!</v>
      </c>
      <c r="F141" s="9" t="e">
        <f>F85+F86</f>
        <v>#REF!</v>
      </c>
      <c r="G141" s="4"/>
      <c r="I141" s="23"/>
      <c r="J141" s="2"/>
    </row>
    <row r="142" spans="4:9" ht="12.75">
      <c r="D142" s="14"/>
      <c r="E142" s="23"/>
      <c r="F142" s="4"/>
      <c r="G142" s="4"/>
      <c r="I142" s="23"/>
    </row>
    <row r="143" ht="12.75">
      <c r="C143" s="131"/>
    </row>
    <row r="151" spans="1:10" s="4" customFormat="1" ht="12.75">
      <c r="A151" s="43"/>
      <c r="B151" s="124"/>
      <c r="C151" s="125"/>
      <c r="D151" s="10"/>
      <c r="E151" s="22"/>
      <c r="F151" s="2"/>
      <c r="G151" s="2"/>
      <c r="I151" s="22"/>
      <c r="J151" s="23"/>
    </row>
    <row r="152" spans="1:10" s="4" customFormat="1" ht="12.75">
      <c r="A152" s="43"/>
      <c r="B152" s="124"/>
      <c r="C152" s="125"/>
      <c r="D152" s="10"/>
      <c r="E152" s="22"/>
      <c r="F152" s="2"/>
      <c r="G152" s="2"/>
      <c r="I152" s="22"/>
      <c r="J152" s="23"/>
    </row>
    <row r="153" spans="1:10" s="8" customFormat="1" ht="12.75">
      <c r="A153" s="43"/>
      <c r="B153" s="124"/>
      <c r="C153" s="125"/>
      <c r="D153" s="10"/>
      <c r="E153" s="22"/>
      <c r="F153" s="2"/>
      <c r="G153" s="2"/>
      <c r="I153" s="22"/>
      <c r="J153" s="24"/>
    </row>
    <row r="154" spans="1:10" s="4" customFormat="1" ht="12.75">
      <c r="A154" s="43"/>
      <c r="B154" s="124"/>
      <c r="C154" s="125"/>
      <c r="D154" s="11"/>
      <c r="E154" s="23"/>
      <c r="I154" s="23"/>
      <c r="J154" s="23"/>
    </row>
    <row r="155" spans="1:10" s="8" customFormat="1" ht="12.75">
      <c r="A155" s="43"/>
      <c r="B155" s="124"/>
      <c r="C155" s="125"/>
      <c r="D155" s="12"/>
      <c r="E155" s="23"/>
      <c r="F155" s="4"/>
      <c r="G155" s="4"/>
      <c r="I155" s="23"/>
      <c r="J155" s="24"/>
    </row>
    <row r="156" spans="1:10" s="4" customFormat="1" ht="12.75">
      <c r="A156" s="43"/>
      <c r="B156" s="124"/>
      <c r="C156" s="125"/>
      <c r="D156" s="10"/>
      <c r="E156" s="24"/>
      <c r="F156" s="8"/>
      <c r="G156" s="8"/>
      <c r="I156" s="24"/>
      <c r="J156" s="23"/>
    </row>
    <row r="157" spans="1:10" s="8" customFormat="1" ht="12.75">
      <c r="A157" s="43"/>
      <c r="B157" s="124"/>
      <c r="C157" s="125"/>
      <c r="D157" s="12"/>
      <c r="E157" s="23"/>
      <c r="F157" s="4"/>
      <c r="G157" s="4"/>
      <c r="I157" s="23"/>
      <c r="J157" s="24"/>
    </row>
    <row r="158" spans="1:10" s="8" customFormat="1" ht="12.75">
      <c r="A158" s="43"/>
      <c r="B158" s="124"/>
      <c r="C158" s="125"/>
      <c r="D158" s="10"/>
      <c r="E158" s="24"/>
      <c r="I158" s="24"/>
      <c r="J158" s="24"/>
    </row>
    <row r="159" spans="1:10" s="8" customFormat="1" ht="12.75">
      <c r="A159" s="43"/>
      <c r="B159" s="124"/>
      <c r="C159" s="125"/>
      <c r="D159" s="12"/>
      <c r="E159" s="23"/>
      <c r="F159" s="4"/>
      <c r="G159" s="4"/>
      <c r="I159" s="23"/>
      <c r="J159" s="24"/>
    </row>
    <row r="160" spans="1:10" s="7" customFormat="1" ht="15.75">
      <c r="A160" s="43"/>
      <c r="B160" s="124"/>
      <c r="C160" s="125"/>
      <c r="D160" s="10"/>
      <c r="E160" s="24"/>
      <c r="F160" s="8"/>
      <c r="G160" s="8"/>
      <c r="I160" s="24"/>
      <c r="J160" s="25"/>
    </row>
    <row r="161" spans="4:9" ht="12.75">
      <c r="D161" s="13"/>
      <c r="E161" s="24"/>
      <c r="F161" s="8"/>
      <c r="G161" s="8"/>
      <c r="I161" s="24"/>
    </row>
    <row r="162" spans="4:9" ht="12.75">
      <c r="D162" s="13"/>
      <c r="E162" s="24"/>
      <c r="F162" s="8"/>
      <c r="G162" s="8"/>
      <c r="I162" s="24"/>
    </row>
    <row r="163" spans="4:9" ht="15.75">
      <c r="D163" s="11"/>
      <c r="E163" s="25"/>
      <c r="F163" s="7"/>
      <c r="G163" s="7"/>
      <c r="I163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tabSelected="1" view="pageBreakPreview" zoomScale="91" zoomScaleSheetLayoutView="91" zoomScalePageLayoutView="0" workbookViewId="0" topLeftCell="A1">
      <selection activeCell="A5" sqref="A5"/>
    </sheetView>
  </sheetViews>
  <sheetFormatPr defaultColWidth="9.00390625" defaultRowHeight="12.75"/>
  <cols>
    <col min="1" max="1" width="65.00390625" style="8" customWidth="1"/>
    <col min="2" max="2" width="24.125" style="44" customWidth="1"/>
    <col min="3" max="3" width="0.12890625" style="8" hidden="1" customWidth="1"/>
    <col min="4" max="4" width="15.25390625" style="76" hidden="1" customWidth="1"/>
    <col min="5" max="5" width="20.25390625" style="98" customWidth="1"/>
    <col min="6" max="6" width="15.25390625" style="99" hidden="1" customWidth="1"/>
    <col min="7" max="7" width="18.375" style="97" customWidth="1"/>
    <col min="8" max="8" width="9.875" style="2" bestFit="1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96" t="s">
        <v>165</v>
      </c>
      <c r="C1" s="196"/>
      <c r="D1" s="196"/>
      <c r="E1" s="196"/>
      <c r="F1" s="196"/>
      <c r="G1" s="196"/>
    </row>
    <row r="2" spans="1:7" ht="12.75" customHeight="1">
      <c r="A2" s="43"/>
      <c r="B2" s="186" t="s">
        <v>213</v>
      </c>
      <c r="C2" s="186"/>
      <c r="D2" s="186"/>
      <c r="E2" s="186"/>
      <c r="F2" s="186"/>
      <c r="G2" s="186"/>
    </row>
    <row r="3" spans="1:7" ht="41.25" customHeight="1">
      <c r="A3" s="43"/>
      <c r="B3" s="187" t="s">
        <v>225</v>
      </c>
      <c r="C3" s="187"/>
      <c r="D3" s="187"/>
      <c r="E3" s="187"/>
      <c r="F3" s="187"/>
      <c r="G3" s="187"/>
    </row>
    <row r="4" spans="1:7" ht="17.25" customHeight="1">
      <c r="A4" s="43"/>
      <c r="B4" s="195"/>
      <c r="C4" s="195"/>
      <c r="D4" s="78"/>
      <c r="E4" s="184" t="s">
        <v>266</v>
      </c>
      <c r="F4" s="188"/>
      <c r="G4" s="188"/>
    </row>
    <row r="5" spans="1:6" ht="12.75" customHeight="1">
      <c r="A5" s="28"/>
      <c r="B5" s="187"/>
      <c r="C5" s="187"/>
      <c r="D5" s="77"/>
      <c r="E5" s="77"/>
      <c r="F5" s="77"/>
    </row>
    <row r="6" spans="1:3" ht="12.75">
      <c r="A6" s="29"/>
      <c r="B6" s="30"/>
      <c r="C6" s="30"/>
    </row>
    <row r="7" spans="1:7" ht="18.75">
      <c r="A7" s="182" t="s">
        <v>197</v>
      </c>
      <c r="B7" s="182"/>
      <c r="C7" s="182"/>
      <c r="D7" s="182"/>
      <c r="E7" s="182"/>
      <c r="F7" s="182"/>
      <c r="G7" s="182"/>
    </row>
    <row r="8" spans="1:3" ht="12.75">
      <c r="A8" s="29"/>
      <c r="B8" s="83"/>
      <c r="C8" s="29"/>
    </row>
    <row r="9" spans="1:7" ht="13.5" customHeight="1" thickBot="1">
      <c r="A9" s="29"/>
      <c r="B9" s="197" t="s">
        <v>158</v>
      </c>
      <c r="C9" s="197"/>
      <c r="D9" s="197"/>
      <c r="E9" s="197"/>
      <c r="F9" s="197"/>
      <c r="G9" s="197"/>
    </row>
    <row r="10" spans="1:7" ht="20.25" customHeight="1">
      <c r="A10" s="189" t="s">
        <v>59</v>
      </c>
      <c r="B10" s="191" t="s">
        <v>58</v>
      </c>
      <c r="C10" s="85"/>
      <c r="D10" s="85"/>
      <c r="E10" s="193" t="s">
        <v>164</v>
      </c>
      <c r="F10" s="193"/>
      <c r="G10" s="194"/>
    </row>
    <row r="11" spans="1:7" ht="34.5" customHeight="1" thickBot="1">
      <c r="A11" s="190"/>
      <c r="B11" s="192"/>
      <c r="C11" s="84" t="s">
        <v>63</v>
      </c>
      <c r="D11" s="86" t="s">
        <v>160</v>
      </c>
      <c r="E11" s="84">
        <v>2016</v>
      </c>
      <c r="F11" s="100" t="s">
        <v>160</v>
      </c>
      <c r="G11" s="101">
        <v>2017</v>
      </c>
    </row>
    <row r="12" spans="1:7" ht="15.75">
      <c r="A12" s="166" t="s">
        <v>85</v>
      </c>
      <c r="B12" s="167"/>
      <c r="C12" s="168"/>
      <c r="D12" s="169"/>
      <c r="E12" s="170"/>
      <c r="F12" s="171"/>
      <c r="G12" s="170"/>
    </row>
    <row r="13" spans="1:7" s="135" customFormat="1" ht="15.75">
      <c r="A13" s="132" t="s">
        <v>19</v>
      </c>
      <c r="B13" s="65" t="s">
        <v>52</v>
      </c>
      <c r="C13" s="75" t="e">
        <f>C15+C26+C43+C46+C37+C55+C62+C65</f>
        <v>#REF!</v>
      </c>
      <c r="D13" s="75" t="e">
        <f>D15+D26+D43+D46+D37+D55+D62+D65</f>
        <v>#REF!</v>
      </c>
      <c r="E13" s="75">
        <f>E14+E46</f>
        <v>138717280</v>
      </c>
      <c r="F13" s="75" t="e">
        <f>F14+F46</f>
        <v>#REF!</v>
      </c>
      <c r="G13" s="75">
        <f>G14+G46</f>
        <v>142930030</v>
      </c>
    </row>
    <row r="14" spans="1:7" s="135" customFormat="1" ht="15.75">
      <c r="A14" s="132" t="s">
        <v>15</v>
      </c>
      <c r="B14" s="65"/>
      <c r="C14" s="75">
        <f>C15+C26+C43</f>
        <v>153390400</v>
      </c>
      <c r="D14" s="75">
        <f>D15+D26+D43</f>
        <v>0.1365</v>
      </c>
      <c r="E14" s="75">
        <f>E15+E26+E43+E20+E37</f>
        <v>134390440</v>
      </c>
      <c r="F14" s="75">
        <f>F15+F26+F43+F20+F37</f>
        <v>0.3821</v>
      </c>
      <c r="G14" s="75">
        <f>G15+G26+G43+G20+G37</f>
        <v>138469130</v>
      </c>
    </row>
    <row r="15" spans="1:30" s="136" customFormat="1" ht="15.75">
      <c r="A15" s="134" t="s">
        <v>65</v>
      </c>
      <c r="B15" s="65" t="s">
        <v>66</v>
      </c>
      <c r="C15" s="68">
        <f>C16</f>
        <v>150000400</v>
      </c>
      <c r="D15" s="68">
        <f>D16</f>
        <v>0.1245</v>
      </c>
      <c r="E15" s="68">
        <f>E16</f>
        <v>128266000</v>
      </c>
      <c r="F15" s="68">
        <f>F16</f>
        <v>0.1332</v>
      </c>
      <c r="G15" s="68">
        <f>G16</f>
        <v>132113000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s="140" customFormat="1" ht="15.75">
      <c r="A16" s="134" t="s">
        <v>60</v>
      </c>
      <c r="B16" s="65" t="s">
        <v>67</v>
      </c>
      <c r="C16" s="68">
        <f>C17+C18+C19</f>
        <v>150000400</v>
      </c>
      <c r="D16" s="68">
        <f>D17+D18+D19</f>
        <v>0.1245</v>
      </c>
      <c r="E16" s="68">
        <f>E17+E18+E19</f>
        <v>128266000</v>
      </c>
      <c r="F16" s="68">
        <f>F17+F18+F19</f>
        <v>0.1332</v>
      </c>
      <c r="G16" s="68">
        <f>G17+G18+G19</f>
        <v>132113000</v>
      </c>
      <c r="H16" s="138"/>
      <c r="I16" s="138"/>
      <c r="J16" s="138"/>
      <c r="K16" s="139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</row>
    <row r="17" spans="1:30" s="136" customFormat="1" ht="78.75">
      <c r="A17" s="133" t="s">
        <v>104</v>
      </c>
      <c r="B17" s="67" t="s">
        <v>95</v>
      </c>
      <c r="C17" s="70">
        <v>149942410</v>
      </c>
      <c r="D17" s="149">
        <f>4.15/100</f>
        <v>0.0415</v>
      </c>
      <c r="E17" s="70">
        <v>128146590</v>
      </c>
      <c r="F17" s="121">
        <f>4.44/100</f>
        <v>0.0444</v>
      </c>
      <c r="G17" s="70">
        <v>131990008</v>
      </c>
      <c r="H17" s="135"/>
      <c r="I17" s="135"/>
      <c r="J17" s="141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s="136" customFormat="1" ht="112.5" customHeight="1">
      <c r="A18" s="133" t="s">
        <v>218</v>
      </c>
      <c r="B18" s="67" t="s">
        <v>88</v>
      </c>
      <c r="C18" s="70">
        <v>11595</v>
      </c>
      <c r="D18" s="149">
        <f>4.15/100</f>
        <v>0.0415</v>
      </c>
      <c r="E18" s="70">
        <v>44826</v>
      </c>
      <c r="F18" s="121">
        <f>4.44/100</f>
        <v>0.0444</v>
      </c>
      <c r="G18" s="70">
        <v>46170</v>
      </c>
      <c r="H18" s="135"/>
      <c r="I18" s="135"/>
      <c r="J18" s="141"/>
      <c r="K18" s="142"/>
      <c r="L18" s="142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s="136" customFormat="1" ht="47.25">
      <c r="A19" s="133" t="s">
        <v>106</v>
      </c>
      <c r="B19" s="67" t="s">
        <v>105</v>
      </c>
      <c r="C19" s="70">
        <v>46395</v>
      </c>
      <c r="D19" s="149">
        <f>4.15/100</f>
        <v>0.0415</v>
      </c>
      <c r="E19" s="70">
        <v>74584</v>
      </c>
      <c r="F19" s="121">
        <f>4.44/100</f>
        <v>0.0444</v>
      </c>
      <c r="G19" s="70">
        <v>76822</v>
      </c>
      <c r="H19" s="135"/>
      <c r="I19" s="135"/>
      <c r="J19" s="141"/>
      <c r="K19" s="142"/>
      <c r="L19" s="142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s="136" customFormat="1" ht="33" customHeight="1">
      <c r="A20" s="132" t="s">
        <v>127</v>
      </c>
      <c r="B20" s="65" t="s">
        <v>128</v>
      </c>
      <c r="C20" s="68">
        <f>C21</f>
        <v>2059400</v>
      </c>
      <c r="D20" s="68">
        <f>D21</f>
        <v>0.4243</v>
      </c>
      <c r="E20" s="68">
        <f>E21</f>
        <v>2788440</v>
      </c>
      <c r="F20" s="68">
        <f>F21</f>
        <v>0.1769</v>
      </c>
      <c r="G20" s="68">
        <f>G21</f>
        <v>2911130</v>
      </c>
      <c r="H20" s="135"/>
      <c r="I20" s="135"/>
      <c r="J20" s="141"/>
      <c r="K20" s="142"/>
      <c r="L20" s="142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s="140" customFormat="1" ht="31.5">
      <c r="A21" s="132" t="s">
        <v>125</v>
      </c>
      <c r="B21" s="65" t="s">
        <v>126</v>
      </c>
      <c r="C21" s="68">
        <f>C22+C23+C24+C25</f>
        <v>2059400</v>
      </c>
      <c r="D21" s="68">
        <f>D22+D23+D24+D25</f>
        <v>0.4243</v>
      </c>
      <c r="E21" s="68">
        <f>E22+E23+E24+E25</f>
        <v>2788440</v>
      </c>
      <c r="F21" s="68">
        <f>F22+F23+F24+F25</f>
        <v>0.1769</v>
      </c>
      <c r="G21" s="68">
        <f>G22+G23+G24+G25</f>
        <v>2911130</v>
      </c>
      <c r="H21" s="138"/>
      <c r="I21" s="138"/>
      <c r="J21" s="143"/>
      <c r="K21" s="139"/>
      <c r="L21" s="139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</row>
    <row r="22" spans="1:30" s="136" customFormat="1" ht="78.75">
      <c r="A22" s="159" t="s">
        <v>214</v>
      </c>
      <c r="B22" s="69" t="s">
        <v>124</v>
      </c>
      <c r="C22" s="70">
        <v>885542</v>
      </c>
      <c r="D22" s="149">
        <f>9.09/100</f>
        <v>0.0909</v>
      </c>
      <c r="E22" s="70">
        <v>1005380</v>
      </c>
      <c r="F22" s="121">
        <f>4.76/100</f>
        <v>0.047599999999999996</v>
      </c>
      <c r="G22" s="70">
        <v>1049620</v>
      </c>
      <c r="H22" s="135"/>
      <c r="I22" s="135"/>
      <c r="J22" s="141"/>
      <c r="K22" s="142"/>
      <c r="L22" s="14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s="136" customFormat="1" ht="33" customHeight="1">
      <c r="A23" s="159" t="s">
        <v>256</v>
      </c>
      <c r="B23" s="69" t="s">
        <v>123</v>
      </c>
      <c r="C23" s="70">
        <v>16475</v>
      </c>
      <c r="D23" s="149">
        <f>9.09/100</f>
        <v>0.0909</v>
      </c>
      <c r="E23" s="70">
        <v>20000</v>
      </c>
      <c r="F23" s="121">
        <f>4.31/100</f>
        <v>0.0431</v>
      </c>
      <c r="G23" s="70">
        <v>20880</v>
      </c>
      <c r="H23" s="135"/>
      <c r="I23" s="135"/>
      <c r="J23" s="141"/>
      <c r="K23" s="142"/>
      <c r="L23" s="142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s="136" customFormat="1" ht="78.75">
      <c r="A24" s="159" t="s">
        <v>216</v>
      </c>
      <c r="B24" s="69" t="s">
        <v>122</v>
      </c>
      <c r="C24" s="70">
        <v>1107957</v>
      </c>
      <c r="D24" s="149">
        <f>7.58/100</f>
        <v>0.0758</v>
      </c>
      <c r="E24" s="70">
        <v>1664270</v>
      </c>
      <c r="F24" s="121">
        <f>4.31/100</f>
        <v>0.0431</v>
      </c>
      <c r="G24" s="70">
        <v>1737500</v>
      </c>
      <c r="H24" s="135"/>
      <c r="I24" s="135"/>
      <c r="J24" s="141"/>
      <c r="K24" s="142"/>
      <c r="L24" s="14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s="136" customFormat="1" ht="78.75">
      <c r="A25" s="159" t="s">
        <v>217</v>
      </c>
      <c r="B25" s="69" t="s">
        <v>121</v>
      </c>
      <c r="C25" s="70">
        <v>49426</v>
      </c>
      <c r="D25" s="149">
        <f>16.67/100</f>
        <v>0.16670000000000001</v>
      </c>
      <c r="E25" s="70">
        <v>98790</v>
      </c>
      <c r="F25" s="121">
        <f>4.31/100</f>
        <v>0.0431</v>
      </c>
      <c r="G25" s="70">
        <v>103130</v>
      </c>
      <c r="H25" s="135"/>
      <c r="I25" s="135"/>
      <c r="J25" s="141"/>
      <c r="K25" s="142"/>
      <c r="L25" s="142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s="140" customFormat="1" ht="15.75">
      <c r="A26" s="134" t="s">
        <v>69</v>
      </c>
      <c r="B26" s="65" t="s">
        <v>68</v>
      </c>
      <c r="C26" s="68">
        <f>C33+C27+C35</f>
        <v>3096000</v>
      </c>
      <c r="D26" s="36">
        <f>D33</f>
        <v>0.012</v>
      </c>
      <c r="E26" s="102">
        <f>E33+E35+E27</f>
        <v>3166000</v>
      </c>
      <c r="F26" s="102">
        <f>F33+F35+F27</f>
        <v>0.07200000000000001</v>
      </c>
      <c r="G26" s="102">
        <f>G33+G35+G27</f>
        <v>3267000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0" s="140" customFormat="1" ht="31.5">
      <c r="A27" s="132" t="s">
        <v>96</v>
      </c>
      <c r="B27" s="65" t="s">
        <v>98</v>
      </c>
      <c r="C27" s="68">
        <f>C28+C31</f>
        <v>200000</v>
      </c>
      <c r="D27" s="68">
        <f>D28+D31</f>
        <v>0.036000000000000004</v>
      </c>
      <c r="E27" s="68">
        <f>E28+E31</f>
        <v>277000</v>
      </c>
      <c r="F27" s="68">
        <f>F28+F31</f>
        <v>0.048</v>
      </c>
      <c r="G27" s="68">
        <f>G28+G31</f>
        <v>291000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</row>
    <row r="28" spans="1:30" s="140" customFormat="1" ht="31.5">
      <c r="A28" s="133" t="s">
        <v>97</v>
      </c>
      <c r="B28" s="67" t="s">
        <v>99</v>
      </c>
      <c r="C28" s="70">
        <f>C29+C30</f>
        <v>114000</v>
      </c>
      <c r="D28" s="70">
        <f>D29+D30</f>
        <v>0.024</v>
      </c>
      <c r="E28" s="70">
        <f>E29</f>
        <v>277000</v>
      </c>
      <c r="F28" s="70">
        <f>F29+F30</f>
        <v>0.036000000000000004</v>
      </c>
      <c r="G28" s="70">
        <f>G29</f>
        <v>291000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1:30" s="140" customFormat="1" ht="31.5">
      <c r="A29" s="133" t="s">
        <v>107</v>
      </c>
      <c r="B29" s="67" t="s">
        <v>108</v>
      </c>
      <c r="C29" s="70">
        <v>114000</v>
      </c>
      <c r="D29" s="144">
        <f>1.2/100</f>
        <v>0.012</v>
      </c>
      <c r="E29" s="70">
        <v>277000</v>
      </c>
      <c r="F29" s="70">
        <f>F30+F31</f>
        <v>0.024</v>
      </c>
      <c r="G29" s="70">
        <v>291000</v>
      </c>
      <c r="H29" s="135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0" s="140" customFormat="1" ht="47.25" hidden="1">
      <c r="A30" s="133" t="s">
        <v>110</v>
      </c>
      <c r="B30" s="67" t="s">
        <v>109</v>
      </c>
      <c r="C30" s="70">
        <v>0</v>
      </c>
      <c r="D30" s="144">
        <f>1.2/100</f>
        <v>0.012</v>
      </c>
      <c r="E30" s="70">
        <v>0</v>
      </c>
      <c r="F30" s="70">
        <f>1.2/100</f>
        <v>0.012</v>
      </c>
      <c r="G30" s="70">
        <v>0</v>
      </c>
      <c r="H30" s="13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</row>
    <row r="31" spans="1:30" s="147" customFormat="1" ht="47.25" hidden="1">
      <c r="A31" s="132" t="s">
        <v>114</v>
      </c>
      <c r="B31" s="65" t="s">
        <v>111</v>
      </c>
      <c r="C31" s="68">
        <f>C32</f>
        <v>86000</v>
      </c>
      <c r="D31" s="68">
        <f>D32</f>
        <v>0.012</v>
      </c>
      <c r="E31" s="68">
        <f>E32</f>
        <v>0</v>
      </c>
      <c r="F31" s="68">
        <f>F32</f>
        <v>0.012</v>
      </c>
      <c r="G31" s="68">
        <f>G32</f>
        <v>0</v>
      </c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s="147" customFormat="1" ht="47.25" hidden="1">
      <c r="A32" s="133" t="s">
        <v>113</v>
      </c>
      <c r="B32" s="67" t="s">
        <v>112</v>
      </c>
      <c r="C32" s="70">
        <v>86000</v>
      </c>
      <c r="D32" s="144">
        <f>1.2/100</f>
        <v>0.012</v>
      </c>
      <c r="E32" s="70">
        <v>0</v>
      </c>
      <c r="F32" s="70">
        <f>1.2/100</f>
        <v>0.012</v>
      </c>
      <c r="G32" s="70">
        <v>0</v>
      </c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s="140" customFormat="1" ht="31.5">
      <c r="A33" s="132" t="s">
        <v>1</v>
      </c>
      <c r="B33" s="65" t="s">
        <v>8</v>
      </c>
      <c r="C33" s="68">
        <f>C34</f>
        <v>2832000</v>
      </c>
      <c r="D33" s="68">
        <f>D34</f>
        <v>0.012</v>
      </c>
      <c r="E33" s="68">
        <f>E34</f>
        <v>2833000</v>
      </c>
      <c r="F33" s="68">
        <f>F34</f>
        <v>0.012</v>
      </c>
      <c r="G33" s="68">
        <f>G34</f>
        <v>2917000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</row>
    <row r="34" spans="1:30" s="136" customFormat="1" ht="31.5">
      <c r="A34" s="133" t="s">
        <v>1</v>
      </c>
      <c r="B34" s="67" t="s">
        <v>17</v>
      </c>
      <c r="C34" s="70">
        <v>2832000</v>
      </c>
      <c r="D34" s="144">
        <f>1.2/100</f>
        <v>0.012</v>
      </c>
      <c r="E34" s="70">
        <v>2833000</v>
      </c>
      <c r="F34" s="70">
        <f>1.2/100</f>
        <v>0.012</v>
      </c>
      <c r="G34" s="70">
        <v>2917000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s="136" customFormat="1" ht="47.25">
      <c r="A35" s="132" t="s">
        <v>100</v>
      </c>
      <c r="B35" s="65" t="s">
        <v>102</v>
      </c>
      <c r="C35" s="68">
        <f>C36</f>
        <v>64000</v>
      </c>
      <c r="D35" s="68">
        <f>D36</f>
        <v>0.012</v>
      </c>
      <c r="E35" s="68">
        <f>E36</f>
        <v>56000</v>
      </c>
      <c r="F35" s="68">
        <f>F36</f>
        <v>0.012</v>
      </c>
      <c r="G35" s="68">
        <f>G36</f>
        <v>59000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s="136" customFormat="1" ht="37.5" customHeight="1">
      <c r="A36" s="133" t="s">
        <v>101</v>
      </c>
      <c r="B36" s="67" t="s">
        <v>103</v>
      </c>
      <c r="C36" s="70">
        <v>64000</v>
      </c>
      <c r="D36" s="144">
        <f>1.2/100</f>
        <v>0.012</v>
      </c>
      <c r="E36" s="70">
        <v>56000</v>
      </c>
      <c r="F36" s="70">
        <f>1.2/100</f>
        <v>0.012</v>
      </c>
      <c r="G36" s="70">
        <v>59000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s="136" customFormat="1" ht="15.75">
      <c r="A37" s="134" t="s">
        <v>135</v>
      </c>
      <c r="B37" s="65" t="s">
        <v>136</v>
      </c>
      <c r="C37" s="68">
        <f>C38+C40</f>
        <v>5000</v>
      </c>
      <c r="D37" s="68">
        <f>D38+D40</f>
        <v>0</v>
      </c>
      <c r="E37" s="68">
        <f>E38+E40</f>
        <v>6000</v>
      </c>
      <c r="F37" s="68">
        <f>F38+F40</f>
        <v>0</v>
      </c>
      <c r="G37" s="68">
        <f>G38+G40</f>
        <v>6000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s="136" customFormat="1" ht="15.75">
      <c r="A38" s="134" t="s">
        <v>133</v>
      </c>
      <c r="B38" s="65" t="s">
        <v>134</v>
      </c>
      <c r="C38" s="68">
        <f>C39</f>
        <v>3000</v>
      </c>
      <c r="D38" s="68">
        <f>D39</f>
        <v>0</v>
      </c>
      <c r="E38" s="68">
        <f>E39</f>
        <v>4000</v>
      </c>
      <c r="F38" s="68">
        <f>F39</f>
        <v>0</v>
      </c>
      <c r="G38" s="68">
        <f>G39</f>
        <v>4000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s="136" customFormat="1" ht="47.25">
      <c r="A39" s="133" t="s">
        <v>131</v>
      </c>
      <c r="B39" s="67" t="s">
        <v>132</v>
      </c>
      <c r="C39" s="70">
        <v>3000</v>
      </c>
      <c r="D39" s="149"/>
      <c r="E39" s="70">
        <v>4000</v>
      </c>
      <c r="F39" s="121"/>
      <c r="G39" s="70">
        <v>4000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s="140" customFormat="1" ht="15.75">
      <c r="A40" s="89" t="s">
        <v>129</v>
      </c>
      <c r="B40" s="65" t="s">
        <v>130</v>
      </c>
      <c r="C40" s="68">
        <f aca="true" t="shared" si="0" ref="C40:G41">C41</f>
        <v>2000</v>
      </c>
      <c r="D40" s="68">
        <f t="shared" si="0"/>
        <v>0</v>
      </c>
      <c r="E40" s="68">
        <f t="shared" si="0"/>
        <v>2000</v>
      </c>
      <c r="F40" s="68">
        <f t="shared" si="0"/>
        <v>0</v>
      </c>
      <c r="G40" s="68">
        <f t="shared" si="0"/>
        <v>2000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</row>
    <row r="41" spans="1:30" s="140" customFormat="1" ht="15.75">
      <c r="A41" s="90" t="s">
        <v>220</v>
      </c>
      <c r="B41" s="65" t="s">
        <v>222</v>
      </c>
      <c r="C41" s="68">
        <f t="shared" si="0"/>
        <v>2000</v>
      </c>
      <c r="D41" s="68">
        <f t="shared" si="0"/>
        <v>0</v>
      </c>
      <c r="E41" s="68">
        <f t="shared" si="0"/>
        <v>2000</v>
      </c>
      <c r="F41" s="68">
        <f t="shared" si="0"/>
        <v>0</v>
      </c>
      <c r="G41" s="68">
        <f t="shared" si="0"/>
        <v>2000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</row>
    <row r="42" spans="1:30" s="136" customFormat="1" ht="31.5">
      <c r="A42" s="88" t="s">
        <v>221</v>
      </c>
      <c r="B42" s="67" t="s">
        <v>219</v>
      </c>
      <c r="C42" s="70">
        <v>2000</v>
      </c>
      <c r="D42" s="149"/>
      <c r="E42" s="70">
        <v>2000</v>
      </c>
      <c r="F42" s="121"/>
      <c r="G42" s="70">
        <v>2000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s="136" customFormat="1" ht="15.75">
      <c r="A43" s="132" t="s">
        <v>53</v>
      </c>
      <c r="B43" s="65" t="s">
        <v>70</v>
      </c>
      <c r="C43" s="68">
        <f aca="true" t="shared" si="1" ref="C43:G44">C44</f>
        <v>294000</v>
      </c>
      <c r="D43" s="68">
        <f t="shared" si="1"/>
        <v>0</v>
      </c>
      <c r="E43" s="68">
        <f t="shared" si="1"/>
        <v>164000</v>
      </c>
      <c r="F43" s="68">
        <f t="shared" si="1"/>
        <v>0</v>
      </c>
      <c r="G43" s="68">
        <f t="shared" si="1"/>
        <v>172000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s="136" customFormat="1" ht="31.5">
      <c r="A44" s="132" t="s">
        <v>54</v>
      </c>
      <c r="B44" s="65" t="s">
        <v>55</v>
      </c>
      <c r="C44" s="68">
        <f t="shared" si="1"/>
        <v>294000</v>
      </c>
      <c r="D44" s="68">
        <f t="shared" si="1"/>
        <v>0</v>
      </c>
      <c r="E44" s="68">
        <f t="shared" si="1"/>
        <v>164000</v>
      </c>
      <c r="F44" s="68">
        <f t="shared" si="1"/>
        <v>0</v>
      </c>
      <c r="G44" s="68">
        <f t="shared" si="1"/>
        <v>172000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s="140" customFormat="1" ht="47.25">
      <c r="A45" s="133" t="s">
        <v>56</v>
      </c>
      <c r="B45" s="67" t="s">
        <v>2</v>
      </c>
      <c r="C45" s="70">
        <v>294000</v>
      </c>
      <c r="D45" s="150"/>
      <c r="E45" s="70">
        <v>164000</v>
      </c>
      <c r="F45" s="120"/>
      <c r="G45" s="70">
        <v>172000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</row>
    <row r="46" spans="1:30" s="136" customFormat="1" ht="15.75">
      <c r="A46" s="132" t="s">
        <v>83</v>
      </c>
      <c r="B46" s="65"/>
      <c r="C46" s="68" t="e">
        <f>C47+C55+C62+C65</f>
        <v>#REF!</v>
      </c>
      <c r="D46" s="68" t="e">
        <f>D47+D55+D62+D65</f>
        <v>#REF!</v>
      </c>
      <c r="E46" s="68">
        <f>E47+E55+E62+E65+E58</f>
        <v>4326840</v>
      </c>
      <c r="F46" s="68" t="e">
        <f>F47+F55+F62+F65</f>
        <v>#REF!</v>
      </c>
      <c r="G46" s="68">
        <f>G47+G55+G62+G65+G58</f>
        <v>4460900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s="136" customFormat="1" ht="47.25">
      <c r="A47" s="132" t="s">
        <v>72</v>
      </c>
      <c r="B47" s="65" t="s">
        <v>71</v>
      </c>
      <c r="C47" s="68" t="e">
        <f>C48+C52</f>
        <v>#REF!</v>
      </c>
      <c r="D47" s="68" t="e">
        <f>D48+D52</f>
        <v>#REF!</v>
      </c>
      <c r="E47" s="68">
        <f>E48+E52</f>
        <v>3886800</v>
      </c>
      <c r="F47" s="68" t="e">
        <f>F48+F52</f>
        <v>#REF!</v>
      </c>
      <c r="G47" s="68">
        <f>G48+G52</f>
        <v>4000000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s="136" customFormat="1" ht="94.5">
      <c r="A48" s="133" t="s">
        <v>90</v>
      </c>
      <c r="B48" s="65" t="s">
        <v>89</v>
      </c>
      <c r="C48" s="68" t="e">
        <f>C51+C50+C49+#REF!</f>
        <v>#REF!</v>
      </c>
      <c r="D48" s="68" t="e">
        <f>D51+D50+D49+#REF!</f>
        <v>#REF!</v>
      </c>
      <c r="E48" s="68">
        <f>E51+E50+E49</f>
        <v>3746800</v>
      </c>
      <c r="F48" s="68" t="e">
        <f>F51+F50+F49+#REF!</f>
        <v>#REF!</v>
      </c>
      <c r="G48" s="68">
        <f>G51+G50+G49</f>
        <v>3860000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s="136" customFormat="1" ht="78.75">
      <c r="A49" s="133" t="s">
        <v>87</v>
      </c>
      <c r="B49" s="67" t="s">
        <v>86</v>
      </c>
      <c r="C49" s="70">
        <v>700000</v>
      </c>
      <c r="D49" s="149"/>
      <c r="E49" s="70">
        <v>36800</v>
      </c>
      <c r="F49" s="121"/>
      <c r="G49" s="70">
        <v>30000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s="136" customFormat="1" ht="78.75">
      <c r="A50" s="133" t="s">
        <v>18</v>
      </c>
      <c r="B50" s="67" t="s">
        <v>3</v>
      </c>
      <c r="C50" s="70">
        <v>190000</v>
      </c>
      <c r="D50" s="149"/>
      <c r="E50" s="70">
        <v>210000</v>
      </c>
      <c r="F50" s="121"/>
      <c r="G50" s="70">
        <v>210000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s="136" customFormat="1" ht="65.25" customHeight="1">
      <c r="A51" s="133" t="s">
        <v>16</v>
      </c>
      <c r="B51" s="67" t="s">
        <v>4</v>
      </c>
      <c r="C51" s="70">
        <v>3150000</v>
      </c>
      <c r="D51" s="149"/>
      <c r="E51" s="70">
        <v>3500000</v>
      </c>
      <c r="F51" s="121"/>
      <c r="G51" s="70">
        <v>3620000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s="147" customFormat="1" ht="94.5">
      <c r="A52" s="132" t="s">
        <v>116</v>
      </c>
      <c r="B52" s="65" t="s">
        <v>115</v>
      </c>
      <c r="C52" s="68">
        <f aca="true" t="shared" si="2" ref="C52:G53">C53</f>
        <v>99253</v>
      </c>
      <c r="D52" s="68">
        <f t="shared" si="2"/>
        <v>0</v>
      </c>
      <c r="E52" s="68">
        <f t="shared" si="2"/>
        <v>140000</v>
      </c>
      <c r="F52" s="68">
        <f t="shared" si="2"/>
        <v>0</v>
      </c>
      <c r="G52" s="68">
        <f t="shared" si="2"/>
        <v>140000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s="147" customFormat="1" ht="94.5">
      <c r="A53" s="132" t="s">
        <v>117</v>
      </c>
      <c r="B53" s="65" t="s">
        <v>118</v>
      </c>
      <c r="C53" s="68">
        <f t="shared" si="2"/>
        <v>99253</v>
      </c>
      <c r="D53" s="68">
        <f t="shared" si="2"/>
        <v>0</v>
      </c>
      <c r="E53" s="68">
        <f t="shared" si="2"/>
        <v>140000</v>
      </c>
      <c r="F53" s="68">
        <f t="shared" si="2"/>
        <v>0</v>
      </c>
      <c r="G53" s="68">
        <f t="shared" si="2"/>
        <v>140000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s="147" customFormat="1" ht="78.75">
      <c r="A54" s="133" t="s">
        <v>120</v>
      </c>
      <c r="B54" s="67" t="s">
        <v>119</v>
      </c>
      <c r="C54" s="70">
        <v>99253</v>
      </c>
      <c r="D54" s="151"/>
      <c r="E54" s="70">
        <v>140000</v>
      </c>
      <c r="F54" s="152"/>
      <c r="G54" s="70">
        <v>140000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s="136" customFormat="1" ht="31.5" hidden="1">
      <c r="A55" s="132" t="s">
        <v>74</v>
      </c>
      <c r="B55" s="65" t="s">
        <v>73</v>
      </c>
      <c r="C55" s="68">
        <f>C56</f>
        <v>1000</v>
      </c>
      <c r="D55" s="68">
        <f>D56</f>
        <v>0</v>
      </c>
      <c r="E55" s="68">
        <f>E56</f>
        <v>0</v>
      </c>
      <c r="F55" s="68">
        <f>F56</f>
        <v>0</v>
      </c>
      <c r="G55" s="68">
        <f>G56</f>
        <v>0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s="140" customFormat="1" ht="15.75" hidden="1">
      <c r="A56" s="133" t="s">
        <v>64</v>
      </c>
      <c r="B56" s="67" t="s">
        <v>75</v>
      </c>
      <c r="C56" s="70">
        <v>1000</v>
      </c>
      <c r="D56" s="150"/>
      <c r="E56" s="68">
        <f>E57</f>
        <v>0</v>
      </c>
      <c r="F56" s="120"/>
      <c r="G56" s="68">
        <f>G57</f>
        <v>0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</row>
    <row r="57" spans="1:30" s="140" customFormat="1" ht="15.75" hidden="1">
      <c r="A57" s="133" t="s">
        <v>167</v>
      </c>
      <c r="B57" s="67" t="s">
        <v>168</v>
      </c>
      <c r="C57" s="70"/>
      <c r="D57" s="150"/>
      <c r="E57" s="68">
        <v>0</v>
      </c>
      <c r="F57" s="120"/>
      <c r="G57" s="68">
        <v>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</row>
    <row r="58" spans="1:29" s="140" customFormat="1" ht="35.25" customHeight="1" hidden="1">
      <c r="A58" s="132" t="s">
        <v>205</v>
      </c>
      <c r="B58" s="65" t="s">
        <v>206</v>
      </c>
      <c r="C58" s="68">
        <f>C59</f>
        <v>75000</v>
      </c>
      <c r="D58" s="150"/>
      <c r="E58" s="68">
        <f>E59</f>
        <v>0</v>
      </c>
      <c r="F58" s="120"/>
      <c r="G58" s="68">
        <f>G59</f>
        <v>0</v>
      </c>
      <c r="H58" s="138"/>
      <c r="I58" s="15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</row>
    <row r="59" spans="1:29" s="136" customFormat="1" ht="84" customHeight="1" hidden="1">
      <c r="A59" s="133" t="s">
        <v>207</v>
      </c>
      <c r="B59" s="67" t="s">
        <v>209</v>
      </c>
      <c r="C59" s="70">
        <f>C60</f>
        <v>75000</v>
      </c>
      <c r="D59" s="150"/>
      <c r="E59" s="68">
        <f>E60</f>
        <v>0</v>
      </c>
      <c r="F59" s="120"/>
      <c r="G59" s="68">
        <f>G60</f>
        <v>0</v>
      </c>
      <c r="H59" s="135"/>
      <c r="I59" s="157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1:29" s="136" customFormat="1" ht="102" customHeight="1" hidden="1">
      <c r="A60" s="133" t="s">
        <v>211</v>
      </c>
      <c r="B60" s="67" t="s">
        <v>212</v>
      </c>
      <c r="C60" s="70">
        <f>C61</f>
        <v>75000</v>
      </c>
      <c r="D60" s="150"/>
      <c r="E60" s="68">
        <f>E61</f>
        <v>0</v>
      </c>
      <c r="F60" s="120"/>
      <c r="G60" s="68">
        <f>G61</f>
        <v>0</v>
      </c>
      <c r="H60" s="135"/>
      <c r="I60" s="157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1:29" s="136" customFormat="1" ht="80.25" customHeight="1" hidden="1">
      <c r="A61" s="133" t="s">
        <v>208</v>
      </c>
      <c r="B61" s="67" t="s">
        <v>210</v>
      </c>
      <c r="C61" s="70">
        <v>75000</v>
      </c>
      <c r="D61" s="150"/>
      <c r="E61" s="68">
        <v>0</v>
      </c>
      <c r="F61" s="120"/>
      <c r="G61" s="68">
        <v>0</v>
      </c>
      <c r="H61" s="135"/>
      <c r="I61" s="15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1:30" s="136" customFormat="1" ht="15.75">
      <c r="A62" s="134" t="s">
        <v>77</v>
      </c>
      <c r="B62" s="65" t="s">
        <v>76</v>
      </c>
      <c r="C62" s="68">
        <f>C64</f>
        <v>473000</v>
      </c>
      <c r="D62" s="68">
        <f>D64</f>
        <v>0</v>
      </c>
      <c r="E62" s="68">
        <f>E64</f>
        <v>405040</v>
      </c>
      <c r="F62" s="68">
        <f>F64</f>
        <v>0</v>
      </c>
      <c r="G62" s="68">
        <f>G64</f>
        <v>424360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s="136" customFormat="1" ht="31.5">
      <c r="A63" s="132" t="s">
        <v>9</v>
      </c>
      <c r="B63" s="65" t="s">
        <v>14</v>
      </c>
      <c r="C63" s="68">
        <f>C64</f>
        <v>473000</v>
      </c>
      <c r="D63" s="68">
        <f>D64</f>
        <v>0</v>
      </c>
      <c r="E63" s="68">
        <f>E64</f>
        <v>405040</v>
      </c>
      <c r="F63" s="68">
        <f>F64</f>
        <v>0</v>
      </c>
      <c r="G63" s="68">
        <f>G64</f>
        <v>424360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s="136" customFormat="1" ht="47.25">
      <c r="A64" s="133" t="s">
        <v>5</v>
      </c>
      <c r="B64" s="67" t="s">
        <v>6</v>
      </c>
      <c r="C64" s="70">
        <v>473000</v>
      </c>
      <c r="D64" s="149"/>
      <c r="E64" s="70">
        <v>405040</v>
      </c>
      <c r="F64" s="121"/>
      <c r="G64" s="70">
        <v>424360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s="136" customFormat="1" ht="15.75">
      <c r="A65" s="132" t="s">
        <v>79</v>
      </c>
      <c r="B65" s="65" t="s">
        <v>78</v>
      </c>
      <c r="C65" s="68">
        <f>C68</f>
        <v>74000</v>
      </c>
      <c r="D65" s="68">
        <f>D68</f>
        <v>0</v>
      </c>
      <c r="E65" s="68">
        <f>E66+E68</f>
        <v>35000</v>
      </c>
      <c r="F65" s="68">
        <f>F68</f>
        <v>0</v>
      </c>
      <c r="G65" s="68">
        <f>G68+G66</f>
        <v>36540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s="136" customFormat="1" ht="15.75" hidden="1">
      <c r="A66" s="132" t="s">
        <v>10</v>
      </c>
      <c r="B66" s="65" t="s">
        <v>11</v>
      </c>
      <c r="C66" s="68">
        <f>C67</f>
        <v>0</v>
      </c>
      <c r="D66" s="68">
        <f>D67</f>
        <v>1</v>
      </c>
      <c r="E66" s="68">
        <f>E67</f>
        <v>0</v>
      </c>
      <c r="F66" s="68">
        <f>F67</f>
        <v>1</v>
      </c>
      <c r="G66" s="68">
        <f>G67</f>
        <v>0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s="140" customFormat="1" ht="31.5" hidden="1">
      <c r="A67" s="133" t="s">
        <v>12</v>
      </c>
      <c r="B67" s="67" t="s">
        <v>13</v>
      </c>
      <c r="C67" s="70">
        <v>0</v>
      </c>
      <c r="D67" s="70">
        <v>1</v>
      </c>
      <c r="E67" s="70">
        <v>0</v>
      </c>
      <c r="F67" s="70">
        <v>1</v>
      </c>
      <c r="G67" s="70">
        <v>0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</row>
    <row r="68" spans="1:30" s="136" customFormat="1" ht="15.75">
      <c r="A68" s="132" t="s">
        <v>61</v>
      </c>
      <c r="B68" s="65" t="s">
        <v>80</v>
      </c>
      <c r="C68" s="68">
        <f>C69</f>
        <v>74000</v>
      </c>
      <c r="D68" s="68">
        <f>D69</f>
        <v>0</v>
      </c>
      <c r="E68" s="68">
        <f>E69</f>
        <v>35000</v>
      </c>
      <c r="F68" s="68">
        <f>F69</f>
        <v>0</v>
      </c>
      <c r="G68" s="68">
        <f>G69</f>
        <v>36540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s="136" customFormat="1" ht="15.75">
      <c r="A69" s="133" t="s">
        <v>51</v>
      </c>
      <c r="B69" s="67" t="s">
        <v>7</v>
      </c>
      <c r="C69" s="70">
        <v>74000</v>
      </c>
      <c r="D69" s="149"/>
      <c r="E69" s="70">
        <v>35000</v>
      </c>
      <c r="F69" s="121"/>
      <c r="G69" s="70">
        <v>36540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s="136" customFormat="1" ht="15.75">
      <c r="A70" s="132" t="s">
        <v>84</v>
      </c>
      <c r="B70" s="67"/>
      <c r="C70" s="68" t="e">
        <f>C13</f>
        <v>#REF!</v>
      </c>
      <c r="D70" s="68" t="e">
        <f>D13</f>
        <v>#REF!</v>
      </c>
      <c r="E70" s="68">
        <f>E13</f>
        <v>138717280</v>
      </c>
      <c r="F70" s="68" t="e">
        <f>F13</f>
        <v>#REF!</v>
      </c>
      <c r="G70" s="68">
        <f>G13</f>
        <v>142930030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s="140" customFormat="1" ht="15.75">
      <c r="A71" s="132" t="s">
        <v>169</v>
      </c>
      <c r="B71" s="65" t="s">
        <v>81</v>
      </c>
      <c r="C71" s="68" t="e">
        <f>C72</f>
        <v>#REF!</v>
      </c>
      <c r="D71" s="68" t="e">
        <f>D72</f>
        <v>#REF!</v>
      </c>
      <c r="E71" s="68">
        <f>E72</f>
        <v>197105500</v>
      </c>
      <c r="F71" s="68">
        <f>F72</f>
        <v>3302900</v>
      </c>
      <c r="G71" s="68">
        <f>G72</f>
        <v>227797400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</row>
    <row r="72" spans="1:30" s="140" customFormat="1" ht="31.5">
      <c r="A72" s="132" t="s">
        <v>26</v>
      </c>
      <c r="B72" s="65" t="s">
        <v>0</v>
      </c>
      <c r="C72" s="68" t="e">
        <f>C73+C87+C116+C80</f>
        <v>#REF!</v>
      </c>
      <c r="D72" s="68" t="e">
        <f>D73+D87+D116+D80</f>
        <v>#REF!</v>
      </c>
      <c r="E72" s="68">
        <f>E73+E87+E116+E80</f>
        <v>197105500</v>
      </c>
      <c r="F72" s="68">
        <f>F73+F87+F116+F80</f>
        <v>3302900</v>
      </c>
      <c r="G72" s="68">
        <f>G73+G87+G116+G80</f>
        <v>227797400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</row>
    <row r="73" spans="1:30" s="136" customFormat="1" ht="31.5">
      <c r="A73" s="132" t="s">
        <v>27</v>
      </c>
      <c r="B73" s="65" t="s">
        <v>82</v>
      </c>
      <c r="C73" s="68">
        <f>C74+C76+C78</f>
        <v>140967900</v>
      </c>
      <c r="D73" s="68">
        <f>D74+D76+D78</f>
        <v>0</v>
      </c>
      <c r="E73" s="68">
        <f>E74+E76+E78</f>
        <v>55676000</v>
      </c>
      <c r="F73" s="68">
        <f>F74+F76+F78</f>
        <v>1969000</v>
      </c>
      <c r="G73" s="68">
        <f>G74+G76+G78</f>
        <v>78310000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s="136" customFormat="1" ht="15.75">
      <c r="A74" s="132" t="s">
        <v>29</v>
      </c>
      <c r="B74" s="65" t="s">
        <v>30</v>
      </c>
      <c r="C74" s="68">
        <f>C75</f>
        <v>1938000</v>
      </c>
      <c r="D74" s="68">
        <f>D75</f>
        <v>0</v>
      </c>
      <c r="E74" s="68">
        <f>E75</f>
        <v>1969000</v>
      </c>
      <c r="F74" s="68">
        <f>F75</f>
        <v>1969000</v>
      </c>
      <c r="G74" s="68">
        <f>G75</f>
        <v>1969000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  <row r="75" spans="1:30" s="136" customFormat="1" ht="31.5">
      <c r="A75" s="133" t="s">
        <v>146</v>
      </c>
      <c r="B75" s="67" t="s">
        <v>25</v>
      </c>
      <c r="C75" s="70">
        <v>1938000</v>
      </c>
      <c r="D75" s="149"/>
      <c r="E75" s="70">
        <v>1969000</v>
      </c>
      <c r="F75" s="70">
        <v>1969000</v>
      </c>
      <c r="G75" s="70">
        <v>1969000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</row>
    <row r="76" spans="1:30" s="136" customFormat="1" ht="31.5" hidden="1">
      <c r="A76" s="132" t="s">
        <v>91</v>
      </c>
      <c r="B76" s="65" t="s">
        <v>92</v>
      </c>
      <c r="C76" s="68">
        <f>C77</f>
        <v>33820900</v>
      </c>
      <c r="D76" s="68">
        <f>D77</f>
        <v>0</v>
      </c>
      <c r="E76" s="68">
        <f>E77</f>
        <v>0</v>
      </c>
      <c r="F76" s="68">
        <f>F77</f>
        <v>0</v>
      </c>
      <c r="G76" s="68">
        <f>G77</f>
        <v>0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</row>
    <row r="77" spans="1:30" s="136" customFormat="1" ht="31.5" hidden="1">
      <c r="A77" s="133" t="s">
        <v>91</v>
      </c>
      <c r="B77" s="67" t="s">
        <v>163</v>
      </c>
      <c r="C77" s="148">
        <v>33820900</v>
      </c>
      <c r="D77" s="149"/>
      <c r="E77" s="70">
        <v>0</v>
      </c>
      <c r="F77" s="121"/>
      <c r="G77" s="70">
        <v>0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</row>
    <row r="78" spans="1:30" s="140" customFormat="1" ht="31.5">
      <c r="A78" s="132" t="s">
        <v>48</v>
      </c>
      <c r="B78" s="65" t="s">
        <v>28</v>
      </c>
      <c r="C78" s="68">
        <f>C79</f>
        <v>105209000</v>
      </c>
      <c r="D78" s="68">
        <f>D79</f>
        <v>0</v>
      </c>
      <c r="E78" s="68">
        <f>E79</f>
        <v>53707000</v>
      </c>
      <c r="F78" s="68">
        <f>F79</f>
        <v>0</v>
      </c>
      <c r="G78" s="68">
        <f>G79</f>
        <v>76341000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</row>
    <row r="79" spans="1:30" s="136" customFormat="1" ht="31.5">
      <c r="A79" s="133" t="s">
        <v>49</v>
      </c>
      <c r="B79" s="67" t="s">
        <v>24</v>
      </c>
      <c r="C79" s="70">
        <v>105209000</v>
      </c>
      <c r="D79" s="149"/>
      <c r="E79" s="70">
        <v>53707000</v>
      </c>
      <c r="F79" s="121"/>
      <c r="G79" s="70">
        <v>76341000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</row>
    <row r="80" spans="1:30" s="140" customFormat="1" ht="15.75">
      <c r="A80" s="132" t="s">
        <v>31</v>
      </c>
      <c r="B80" s="65" t="s">
        <v>32</v>
      </c>
      <c r="C80" s="68">
        <f>C81</f>
        <v>7112400</v>
      </c>
      <c r="D80" s="68">
        <f>D81</f>
        <v>0</v>
      </c>
      <c r="E80" s="68">
        <f>E81</f>
        <v>6791000</v>
      </c>
      <c r="F80" s="68">
        <f>F81</f>
        <v>0</v>
      </c>
      <c r="G80" s="68">
        <f>G81</f>
        <v>7021600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</row>
    <row r="81" spans="1:30" s="136" customFormat="1" ht="15.75">
      <c r="A81" s="133" t="s">
        <v>20</v>
      </c>
      <c r="B81" s="67" t="s">
        <v>33</v>
      </c>
      <c r="C81" s="70">
        <f>C82+C83+C84+C85+C86</f>
        <v>7112400</v>
      </c>
      <c r="D81" s="70">
        <f>D82+D83+D84+D85+D86</f>
        <v>0</v>
      </c>
      <c r="E81" s="70">
        <f>E82+E83+E84+E85+E86</f>
        <v>6791000</v>
      </c>
      <c r="F81" s="70">
        <f>F82+F83+F84+F85+F86</f>
        <v>0</v>
      </c>
      <c r="G81" s="70">
        <f>G82+G83+G84+G85+G86</f>
        <v>7021600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s="136" customFormat="1" ht="83.25" customHeight="1">
      <c r="A82" s="133" t="s">
        <v>144</v>
      </c>
      <c r="B82" s="67" t="s">
        <v>33</v>
      </c>
      <c r="C82" s="70">
        <v>98500</v>
      </c>
      <c r="D82" s="149"/>
      <c r="E82" s="70">
        <v>130000</v>
      </c>
      <c r="F82" s="121"/>
      <c r="G82" s="70">
        <v>118500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</row>
    <row r="83" spans="1:30" s="154" customFormat="1" ht="78.75">
      <c r="A83" s="153" t="s">
        <v>138</v>
      </c>
      <c r="B83" s="67" t="s">
        <v>33</v>
      </c>
      <c r="C83" s="70">
        <v>6753900</v>
      </c>
      <c r="D83" s="149"/>
      <c r="E83" s="70">
        <v>6401000</v>
      </c>
      <c r="F83" s="121"/>
      <c r="G83" s="70">
        <v>6643100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</row>
    <row r="84" spans="1:7" s="135" customFormat="1" ht="78.75">
      <c r="A84" s="133" t="s">
        <v>141</v>
      </c>
      <c r="B84" s="67" t="s">
        <v>33</v>
      </c>
      <c r="C84" s="70">
        <v>248600</v>
      </c>
      <c r="D84" s="149"/>
      <c r="E84" s="70">
        <v>248600</v>
      </c>
      <c r="F84" s="121"/>
      <c r="G84" s="70">
        <v>248600</v>
      </c>
    </row>
    <row r="85" spans="1:7" s="135" customFormat="1" ht="63">
      <c r="A85" s="133" t="s">
        <v>137</v>
      </c>
      <c r="B85" s="67" t="s">
        <v>33</v>
      </c>
      <c r="C85" s="70">
        <v>11400</v>
      </c>
      <c r="D85" s="149"/>
      <c r="E85" s="70">
        <v>11400</v>
      </c>
      <c r="F85" s="121"/>
      <c r="G85" s="70">
        <v>11400</v>
      </c>
    </row>
    <row r="86" spans="1:7" s="138" customFormat="1" ht="47.25" hidden="1">
      <c r="A86" s="133" t="s">
        <v>159</v>
      </c>
      <c r="B86" s="67" t="s">
        <v>42</v>
      </c>
      <c r="C86" s="70">
        <v>0</v>
      </c>
      <c r="D86" s="150"/>
      <c r="E86" s="70">
        <v>0</v>
      </c>
      <c r="F86" s="121"/>
      <c r="G86" s="70">
        <v>0</v>
      </c>
    </row>
    <row r="87" spans="1:7" s="135" customFormat="1" ht="31.5">
      <c r="A87" s="137" t="s">
        <v>46</v>
      </c>
      <c r="B87" s="65" t="s">
        <v>47</v>
      </c>
      <c r="C87" s="68" t="e">
        <f>C88+C92+#REF!+#REF!+C98</f>
        <v>#REF!</v>
      </c>
      <c r="D87" s="68" t="e">
        <f>D88+D92+#REF!+#REF!+D98</f>
        <v>#REF!</v>
      </c>
      <c r="E87" s="68">
        <f>E88+E90+E92+E98+E94+E96</f>
        <v>127234300</v>
      </c>
      <c r="F87" s="68">
        <f>F88+F90+F92+F98+F94+F96</f>
        <v>1333900</v>
      </c>
      <c r="G87" s="68">
        <f>G88+G90+G92+G98+G94+G96</f>
        <v>135026600</v>
      </c>
    </row>
    <row r="88" spans="1:30" s="136" customFormat="1" ht="31.5">
      <c r="A88" s="132" t="s">
        <v>34</v>
      </c>
      <c r="B88" s="65" t="s">
        <v>35</v>
      </c>
      <c r="C88" s="68">
        <f>C89</f>
        <v>824500</v>
      </c>
      <c r="D88" s="68">
        <f>D89</f>
        <v>0</v>
      </c>
      <c r="E88" s="68">
        <f>E89</f>
        <v>653400</v>
      </c>
      <c r="F88" s="68">
        <f>F89</f>
        <v>0</v>
      </c>
      <c r="G88" s="68">
        <f>G89</f>
        <v>703300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</row>
    <row r="89" spans="1:30" s="136" customFormat="1" ht="31.5">
      <c r="A89" s="133" t="s">
        <v>149</v>
      </c>
      <c r="B89" s="67" t="s">
        <v>36</v>
      </c>
      <c r="C89" s="70">
        <v>824500</v>
      </c>
      <c r="D89" s="149"/>
      <c r="E89" s="70">
        <f>649500+3900</f>
        <v>653400</v>
      </c>
      <c r="F89" s="121"/>
      <c r="G89" s="70">
        <f>696300+7000</f>
        <v>703300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</row>
    <row r="90" spans="1:30" s="136" customFormat="1" ht="63">
      <c r="A90" s="132" t="s">
        <v>180</v>
      </c>
      <c r="B90" s="65" t="s">
        <v>181</v>
      </c>
      <c r="C90" s="68"/>
      <c r="D90" s="150"/>
      <c r="E90" s="68">
        <f>E91</f>
        <v>5200</v>
      </c>
      <c r="F90" s="120"/>
      <c r="G90" s="68">
        <f>G91</f>
        <v>0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spans="1:30" s="136" customFormat="1" ht="53.25" customHeight="1">
      <c r="A91" s="133" t="s">
        <v>180</v>
      </c>
      <c r="B91" s="67" t="s">
        <v>179</v>
      </c>
      <c r="C91" s="70"/>
      <c r="D91" s="149"/>
      <c r="E91" s="70">
        <v>5200</v>
      </c>
      <c r="F91" s="121"/>
      <c r="G91" s="70">
        <v>0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s="136" customFormat="1" ht="47.25">
      <c r="A92" s="132" t="s">
        <v>37</v>
      </c>
      <c r="B92" s="65" t="s">
        <v>38</v>
      </c>
      <c r="C92" s="68">
        <f>C93</f>
        <v>281900</v>
      </c>
      <c r="D92" s="68">
        <f>D93</f>
        <v>0</v>
      </c>
      <c r="E92" s="68">
        <f>E93</f>
        <v>279100</v>
      </c>
      <c r="F92" s="68">
        <f>F93</f>
        <v>0</v>
      </c>
      <c r="G92" s="68">
        <f>G93</f>
        <v>266400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</row>
    <row r="93" spans="1:7" s="138" customFormat="1" ht="47.25">
      <c r="A93" s="133" t="s">
        <v>148</v>
      </c>
      <c r="B93" s="67" t="s">
        <v>39</v>
      </c>
      <c r="C93" s="70">
        <v>281900</v>
      </c>
      <c r="D93" s="149"/>
      <c r="E93" s="70">
        <v>279100</v>
      </c>
      <c r="F93" s="121"/>
      <c r="G93" s="70">
        <v>266400</v>
      </c>
    </row>
    <row r="94" spans="1:8" s="138" customFormat="1" ht="63">
      <c r="A94" s="132" t="s">
        <v>250</v>
      </c>
      <c r="B94" s="65" t="s">
        <v>248</v>
      </c>
      <c r="C94" s="70"/>
      <c r="D94" s="149"/>
      <c r="E94" s="70">
        <f>E95</f>
        <v>3160400</v>
      </c>
      <c r="F94" s="70">
        <f>F95</f>
        <v>0</v>
      </c>
      <c r="G94" s="70">
        <f>G95</f>
        <v>3160400</v>
      </c>
      <c r="H94" s="138">
        <v>3160400</v>
      </c>
    </row>
    <row r="95" spans="1:7" s="138" customFormat="1" ht="63">
      <c r="A95" s="133" t="s">
        <v>249</v>
      </c>
      <c r="B95" s="67" t="s">
        <v>251</v>
      </c>
      <c r="C95" s="70"/>
      <c r="D95" s="149"/>
      <c r="E95" s="70">
        <v>3160400</v>
      </c>
      <c r="F95" s="121"/>
      <c r="G95" s="70">
        <v>3160400</v>
      </c>
    </row>
    <row r="96" spans="1:8" s="138" customFormat="1" ht="94.5">
      <c r="A96" s="132" t="s">
        <v>255</v>
      </c>
      <c r="B96" s="65" t="s">
        <v>253</v>
      </c>
      <c r="C96" s="70"/>
      <c r="D96" s="149"/>
      <c r="E96" s="70">
        <f>E97</f>
        <v>1824600</v>
      </c>
      <c r="F96" s="70">
        <f>F97</f>
        <v>0</v>
      </c>
      <c r="G96" s="70">
        <f>G97</f>
        <v>1824600</v>
      </c>
      <c r="H96" s="138">
        <v>1824600</v>
      </c>
    </row>
    <row r="97" spans="1:7" s="138" customFormat="1" ht="94.5">
      <c r="A97" s="133" t="s">
        <v>254</v>
      </c>
      <c r="B97" s="67" t="s">
        <v>252</v>
      </c>
      <c r="C97" s="70"/>
      <c r="D97" s="149"/>
      <c r="E97" s="70">
        <f>2365300+59100-14600-585200</f>
        <v>1824600</v>
      </c>
      <c r="F97" s="121"/>
      <c r="G97" s="70">
        <f>2382200+59600-15100-602100</f>
        <v>1824600</v>
      </c>
    </row>
    <row r="98" spans="1:30" s="136" customFormat="1" ht="15.75">
      <c r="A98" s="132" t="s">
        <v>40</v>
      </c>
      <c r="B98" s="65" t="s">
        <v>41</v>
      </c>
      <c r="C98" s="68">
        <f>C99</f>
        <v>124909220</v>
      </c>
      <c r="D98" s="68">
        <f>D99</f>
        <v>0</v>
      </c>
      <c r="E98" s="68">
        <f>E99</f>
        <v>121311600</v>
      </c>
      <c r="F98" s="68">
        <f>F99</f>
        <v>1333900</v>
      </c>
      <c r="G98" s="68">
        <f>G99</f>
        <v>129071900</v>
      </c>
      <c r="H98" s="135">
        <f>-3160400-1824600</f>
        <v>-4985000</v>
      </c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</row>
    <row r="99" spans="1:30" s="136" customFormat="1" ht="15.75">
      <c r="A99" s="133" t="s">
        <v>50</v>
      </c>
      <c r="B99" s="67" t="s">
        <v>42</v>
      </c>
      <c r="C99" s="70">
        <f>C100+C101+C102+C103+C104+C105+C106+C107+C108+C109+C110+C111+C112+C113+C114+C115</f>
        <v>124909220</v>
      </c>
      <c r="D99" s="70">
        <f>D100+D101+D102+D103+D104+D105+D106+D107+D108+D109+D110+D111+D112+D113+D114+D115</f>
        <v>0</v>
      </c>
      <c r="E99" s="70">
        <f>E100+E101+E102+E103+E104+E105+E106+E107+E108+E109+E110+E111+E112+E113+E114+E115</f>
        <v>121311600</v>
      </c>
      <c r="F99" s="70">
        <f>F100+F101+F102+F103+F104+F105+F106+F107+F108+F109+F110+F111+F112+F113+F114+F115</f>
        <v>1333900</v>
      </c>
      <c r="G99" s="70">
        <f>G100+G101+G102+G103+G104+G105+G106+G107+G108+G109+G110+G111+G112+G113+G114+G115</f>
        <v>129071900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</row>
    <row r="100" spans="1:30" s="136" customFormat="1" ht="47.25">
      <c r="A100" s="133" t="s">
        <v>145</v>
      </c>
      <c r="B100" s="67" t="s">
        <v>42</v>
      </c>
      <c r="C100" s="70">
        <v>853000</v>
      </c>
      <c r="D100" s="149"/>
      <c r="E100" s="70">
        <v>881000</v>
      </c>
      <c r="F100" s="121"/>
      <c r="G100" s="70">
        <v>881000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</row>
    <row r="101" spans="1:30" s="136" customFormat="1" ht="31.5">
      <c r="A101" s="133" t="s">
        <v>150</v>
      </c>
      <c r="B101" s="67" t="s">
        <v>42</v>
      </c>
      <c r="C101" s="70">
        <v>170600</v>
      </c>
      <c r="D101" s="149"/>
      <c r="E101" s="70">
        <v>75000</v>
      </c>
      <c r="F101" s="70">
        <v>75000</v>
      </c>
      <c r="G101" s="70">
        <v>75000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</row>
    <row r="102" spans="1:30" s="136" customFormat="1" ht="94.5">
      <c r="A102" s="133" t="s">
        <v>147</v>
      </c>
      <c r="B102" s="67" t="s">
        <v>42</v>
      </c>
      <c r="C102" s="70">
        <v>6000</v>
      </c>
      <c r="D102" s="149"/>
      <c r="E102" s="70">
        <v>6000</v>
      </c>
      <c r="F102" s="121"/>
      <c r="G102" s="70">
        <v>6000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</row>
    <row r="103" spans="1:30" s="136" customFormat="1" ht="78.75">
      <c r="A103" s="133" t="s">
        <v>93</v>
      </c>
      <c r="B103" s="67" t="s">
        <v>42</v>
      </c>
      <c r="C103" s="70">
        <v>3200</v>
      </c>
      <c r="D103" s="149"/>
      <c r="E103" s="70">
        <v>3300</v>
      </c>
      <c r="F103" s="121"/>
      <c r="G103" s="70">
        <v>3300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</row>
    <row r="104" spans="1:30" s="136" customFormat="1" ht="94.5">
      <c r="A104" s="133" t="s">
        <v>151</v>
      </c>
      <c r="B104" s="67" t="s">
        <v>42</v>
      </c>
      <c r="C104" s="70">
        <v>13100</v>
      </c>
      <c r="D104" s="149"/>
      <c r="E104" s="70">
        <v>8600</v>
      </c>
      <c r="F104" s="121"/>
      <c r="G104" s="70">
        <v>8600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</row>
    <row r="105" spans="1:7" s="138" customFormat="1" ht="78.75">
      <c r="A105" s="155" t="s">
        <v>139</v>
      </c>
      <c r="B105" s="67" t="s">
        <v>42</v>
      </c>
      <c r="C105" s="70">
        <v>4200</v>
      </c>
      <c r="D105" s="150"/>
      <c r="E105" s="70">
        <v>4400</v>
      </c>
      <c r="F105" s="121"/>
      <c r="G105" s="70">
        <v>4400</v>
      </c>
    </row>
    <row r="106" spans="1:7" s="138" customFormat="1" ht="78.75">
      <c r="A106" s="155" t="s">
        <v>140</v>
      </c>
      <c r="B106" s="67" t="s">
        <v>42</v>
      </c>
      <c r="C106" s="70">
        <v>238100</v>
      </c>
      <c r="D106" s="150"/>
      <c r="E106" s="70">
        <f>219300</f>
        <v>219300</v>
      </c>
      <c r="F106" s="121"/>
      <c r="G106" s="70">
        <v>231400</v>
      </c>
    </row>
    <row r="107" spans="1:30" s="136" customFormat="1" ht="63">
      <c r="A107" s="133" t="s">
        <v>152</v>
      </c>
      <c r="B107" s="67" t="s">
        <v>42</v>
      </c>
      <c r="C107" s="70">
        <v>62197900</v>
      </c>
      <c r="D107" s="149"/>
      <c r="E107" s="70">
        <f>67362100-5401200</f>
        <v>61960900</v>
      </c>
      <c r="F107" s="121"/>
      <c r="G107" s="70">
        <f>69763000-3279800</f>
        <v>66483200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</row>
    <row r="108" spans="1:30" s="136" customFormat="1" ht="63">
      <c r="A108" s="133" t="s">
        <v>143</v>
      </c>
      <c r="B108" s="67" t="s">
        <v>42</v>
      </c>
      <c r="C108" s="70">
        <v>44662200</v>
      </c>
      <c r="D108" s="149"/>
      <c r="E108" s="70">
        <f>39781500+3023800</f>
        <v>42805300</v>
      </c>
      <c r="F108" s="121"/>
      <c r="G108" s="70">
        <f>41404500+3933800</f>
        <v>45338300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</row>
    <row r="109" spans="1:7" s="138" customFormat="1" ht="47.25">
      <c r="A109" s="133" t="s">
        <v>94</v>
      </c>
      <c r="B109" s="67" t="s">
        <v>42</v>
      </c>
      <c r="C109" s="70">
        <v>1336900</v>
      </c>
      <c r="D109" s="149"/>
      <c r="E109" s="156">
        <v>1258900</v>
      </c>
      <c r="F109" s="156">
        <v>1258900</v>
      </c>
      <c r="G109" s="156">
        <v>1258900</v>
      </c>
    </row>
    <row r="110" spans="1:30" s="136" customFormat="1" ht="78.75">
      <c r="A110" s="133" t="s">
        <v>142</v>
      </c>
      <c r="B110" s="67" t="s">
        <v>42</v>
      </c>
      <c r="C110" s="70">
        <v>1363000</v>
      </c>
      <c r="D110" s="149"/>
      <c r="E110" s="70">
        <v>0</v>
      </c>
      <c r="F110" s="121"/>
      <c r="G110" s="70">
        <v>0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</row>
    <row r="111" spans="1:7" s="138" customFormat="1" ht="78.75">
      <c r="A111" s="133" t="s">
        <v>161</v>
      </c>
      <c r="B111" s="67" t="s">
        <v>42</v>
      </c>
      <c r="C111" s="70">
        <v>75100</v>
      </c>
      <c r="D111" s="150"/>
      <c r="E111" s="70">
        <v>78400</v>
      </c>
      <c r="F111" s="121"/>
      <c r="G111" s="70">
        <v>78400</v>
      </c>
    </row>
    <row r="112" spans="1:7" s="138" customFormat="1" ht="78.75">
      <c r="A112" s="133" t="s">
        <v>162</v>
      </c>
      <c r="B112" s="67" t="s">
        <v>42</v>
      </c>
      <c r="C112" s="70">
        <v>13063300</v>
      </c>
      <c r="D112" s="150"/>
      <c r="E112" s="70">
        <v>13091400</v>
      </c>
      <c r="F112" s="121"/>
      <c r="G112" s="70">
        <v>13784300</v>
      </c>
    </row>
    <row r="113" spans="1:7" s="138" customFormat="1" ht="78.75">
      <c r="A113" s="155" t="s">
        <v>153</v>
      </c>
      <c r="B113" s="67" t="s">
        <v>42</v>
      </c>
      <c r="C113" s="70">
        <v>67600</v>
      </c>
      <c r="D113" s="150"/>
      <c r="E113" s="70">
        <v>33800</v>
      </c>
      <c r="F113" s="121"/>
      <c r="G113" s="70">
        <v>33800</v>
      </c>
    </row>
    <row r="114" spans="1:7" s="138" customFormat="1" ht="94.5">
      <c r="A114" s="133" t="s">
        <v>154</v>
      </c>
      <c r="B114" s="67" t="s">
        <v>42</v>
      </c>
      <c r="C114" s="70">
        <v>853000</v>
      </c>
      <c r="D114" s="150"/>
      <c r="E114" s="70">
        <v>881000</v>
      </c>
      <c r="F114" s="121"/>
      <c r="G114" s="70">
        <v>881000</v>
      </c>
    </row>
    <row r="115" spans="1:7" s="138" customFormat="1" ht="83.25" customHeight="1">
      <c r="A115" s="133" t="s">
        <v>155</v>
      </c>
      <c r="B115" s="67" t="s">
        <v>42</v>
      </c>
      <c r="C115" s="70">
        <v>2020</v>
      </c>
      <c r="D115" s="150"/>
      <c r="E115" s="70">
        <v>4300</v>
      </c>
      <c r="F115" s="121"/>
      <c r="G115" s="70">
        <v>4300</v>
      </c>
    </row>
    <row r="116" spans="1:7" s="138" customFormat="1" ht="15.75">
      <c r="A116" s="132" t="s">
        <v>203</v>
      </c>
      <c r="B116" s="72" t="s">
        <v>57</v>
      </c>
      <c r="C116" s="68">
        <f>C117+C119</f>
        <v>17054400</v>
      </c>
      <c r="D116" s="68">
        <f>D117+D119</f>
        <v>0</v>
      </c>
      <c r="E116" s="68">
        <f>E117+E119+E121</f>
        <v>7404200</v>
      </c>
      <c r="F116" s="68">
        <f>F117+F119</f>
        <v>0</v>
      </c>
      <c r="G116" s="68">
        <f>G117+G119+G121</f>
        <v>7439200</v>
      </c>
    </row>
    <row r="117" spans="1:7" s="138" customFormat="1" ht="47.25">
      <c r="A117" s="132" t="s">
        <v>43</v>
      </c>
      <c r="B117" s="72" t="s">
        <v>44</v>
      </c>
      <c r="C117" s="68">
        <f>C118</f>
        <v>17040000</v>
      </c>
      <c r="D117" s="68">
        <f>D118</f>
        <v>0</v>
      </c>
      <c r="E117" s="68">
        <f>E118</f>
        <v>7402000</v>
      </c>
      <c r="F117" s="68">
        <f>F118</f>
        <v>0</v>
      </c>
      <c r="G117" s="68">
        <f>G118</f>
        <v>7437000</v>
      </c>
    </row>
    <row r="118" spans="1:30" s="136" customFormat="1" ht="54.75" customHeight="1">
      <c r="A118" s="133" t="s">
        <v>202</v>
      </c>
      <c r="B118" s="73" t="s">
        <v>45</v>
      </c>
      <c r="C118" s="70">
        <v>17040000</v>
      </c>
      <c r="D118" s="149"/>
      <c r="E118" s="70">
        <v>7402000</v>
      </c>
      <c r="F118" s="121"/>
      <c r="G118" s="70">
        <v>7437000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</row>
    <row r="119" spans="1:30" s="136" customFormat="1" ht="63">
      <c r="A119" s="132" t="s">
        <v>21</v>
      </c>
      <c r="B119" s="72" t="s">
        <v>22</v>
      </c>
      <c r="C119" s="68">
        <f>C120</f>
        <v>14400</v>
      </c>
      <c r="D119" s="68">
        <f>D120</f>
        <v>0</v>
      </c>
      <c r="E119" s="68">
        <f>E120</f>
        <v>2200</v>
      </c>
      <c r="F119" s="68">
        <f>F120</f>
        <v>0</v>
      </c>
      <c r="G119" s="68">
        <f>G120</f>
        <v>2200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</row>
    <row r="120" spans="1:30" s="136" customFormat="1" ht="49.5" customHeight="1">
      <c r="A120" s="133" t="s">
        <v>201</v>
      </c>
      <c r="B120" s="73" t="s">
        <v>23</v>
      </c>
      <c r="C120" s="70">
        <v>14400</v>
      </c>
      <c r="D120" s="149"/>
      <c r="E120" s="70">
        <v>2200</v>
      </c>
      <c r="F120" s="121"/>
      <c r="G120" s="70">
        <v>2200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</row>
    <row r="121" spans="1:30" s="136" customFormat="1" ht="50.25" customHeight="1" hidden="1">
      <c r="A121" s="132" t="s">
        <v>198</v>
      </c>
      <c r="B121" s="73" t="s">
        <v>196</v>
      </c>
      <c r="C121" s="70"/>
      <c r="D121" s="149"/>
      <c r="E121" s="70">
        <f>E122</f>
        <v>0</v>
      </c>
      <c r="F121" s="121"/>
      <c r="G121" s="70">
        <f>G122</f>
        <v>0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</row>
    <row r="122" spans="1:30" s="136" customFormat="1" ht="61.5" customHeight="1" hidden="1">
      <c r="A122" s="133" t="s">
        <v>204</v>
      </c>
      <c r="B122" s="73" t="s">
        <v>196</v>
      </c>
      <c r="C122" s="70"/>
      <c r="D122" s="149"/>
      <c r="E122" s="70">
        <v>0</v>
      </c>
      <c r="F122" s="121"/>
      <c r="G122" s="70">
        <v>0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</row>
    <row r="123" spans="1:7" s="138" customFormat="1" ht="15.75">
      <c r="A123" s="134" t="s">
        <v>62</v>
      </c>
      <c r="B123" s="122"/>
      <c r="C123" s="68" t="e">
        <f>C70+C71</f>
        <v>#REF!</v>
      </c>
      <c r="D123" s="68" t="e">
        <f>D70+D71</f>
        <v>#REF!</v>
      </c>
      <c r="E123" s="68">
        <f>E70+E71</f>
        <v>335822780</v>
      </c>
      <c r="F123" s="68" t="e">
        <f>F70+F71</f>
        <v>#REF!</v>
      </c>
      <c r="G123" s="68">
        <f>G70+G71</f>
        <v>370727430</v>
      </c>
    </row>
    <row r="124" spans="1:7" s="4" customFormat="1" ht="12.75">
      <c r="A124" s="8"/>
      <c r="B124" s="44"/>
      <c r="C124" s="8"/>
      <c r="D124" s="79"/>
      <c r="E124" s="103"/>
      <c r="F124" s="104"/>
      <c r="G124" s="105"/>
    </row>
    <row r="125" ht="12.75">
      <c r="C125" s="74"/>
    </row>
    <row r="136" spans="1:7" s="4" customFormat="1" ht="12.75">
      <c r="A136" s="8"/>
      <c r="B136" s="44"/>
      <c r="C136" s="8"/>
      <c r="D136" s="80"/>
      <c r="E136" s="103"/>
      <c r="F136" s="106"/>
      <c r="G136" s="105"/>
    </row>
    <row r="137" spans="1:7" s="4" customFormat="1" ht="12.75">
      <c r="A137" s="8"/>
      <c r="B137" s="44"/>
      <c r="C137" s="8"/>
      <c r="D137" s="81"/>
      <c r="E137" s="103"/>
      <c r="F137" s="107"/>
      <c r="G137" s="105"/>
    </row>
    <row r="138" spans="2:7" s="8" customFormat="1" ht="12.75">
      <c r="B138" s="44"/>
      <c r="D138" s="76"/>
      <c r="E138" s="108"/>
      <c r="F138" s="99"/>
      <c r="G138" s="109"/>
    </row>
    <row r="139" spans="1:7" s="4" customFormat="1" ht="12.75">
      <c r="A139" s="8"/>
      <c r="B139" s="44"/>
      <c r="C139" s="8"/>
      <c r="D139" s="81"/>
      <c r="E139" s="103"/>
      <c r="F139" s="107"/>
      <c r="G139" s="105"/>
    </row>
    <row r="140" spans="2:7" s="8" customFormat="1" ht="12.75">
      <c r="B140" s="44"/>
      <c r="D140" s="76"/>
      <c r="E140" s="108"/>
      <c r="F140" s="99"/>
      <c r="G140" s="109"/>
    </row>
    <row r="141" spans="1:7" s="4" customFormat="1" ht="12.75">
      <c r="A141" s="8"/>
      <c r="B141" s="44"/>
      <c r="C141" s="8"/>
      <c r="D141" s="81"/>
      <c r="E141" s="103"/>
      <c r="F141" s="107"/>
      <c r="G141" s="105"/>
    </row>
    <row r="142" spans="2:7" s="8" customFormat="1" ht="12.75">
      <c r="B142" s="44"/>
      <c r="D142" s="76"/>
      <c r="E142" s="108"/>
      <c r="F142" s="99"/>
      <c r="G142" s="109"/>
    </row>
    <row r="143" spans="2:7" s="8" customFormat="1" ht="12.75">
      <c r="B143" s="44"/>
      <c r="D143" s="82"/>
      <c r="E143" s="108"/>
      <c r="F143" s="110"/>
      <c r="G143" s="109"/>
    </row>
    <row r="144" spans="2:7" s="8" customFormat="1" ht="12.75">
      <c r="B144" s="44"/>
      <c r="D144" s="82"/>
      <c r="E144" s="108"/>
      <c r="F144" s="110"/>
      <c r="G144" s="109"/>
    </row>
    <row r="145" spans="1:7" s="7" customFormat="1" ht="15.75">
      <c r="A145" s="8"/>
      <c r="B145" s="44"/>
      <c r="C145" s="8"/>
      <c r="D145" s="80"/>
      <c r="E145" s="111"/>
      <c r="F145" s="106"/>
      <c r="G145" s="112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</cp:lastModifiedBy>
  <cp:lastPrinted>2015-07-07T11:04:11Z</cp:lastPrinted>
  <dcterms:created xsi:type="dcterms:W3CDTF">2002-10-10T06:25:05Z</dcterms:created>
  <dcterms:modified xsi:type="dcterms:W3CDTF">2015-07-07T11:04:13Z</dcterms:modified>
  <cp:category/>
  <cp:version/>
  <cp:contentType/>
  <cp:contentStatus/>
</cp:coreProperties>
</file>