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5445" windowWidth="8610" windowHeight="5340" activeTab="0"/>
  </bookViews>
  <sheets>
    <sheet name="Приложение 6" sheetId="1" r:id="rId1"/>
  </sheets>
  <definedNames>
    <definedName name="_xlnm._FilterDatabase" localSheetId="0" hidden="1">'Приложение 6'!$A$13:$AA$732</definedName>
    <definedName name="Z_67344378_3186_4586_A2BF_E24CABD4DA9B_.wvu.Cols" localSheetId="0" hidden="1">'Приложение 6'!#REF!</definedName>
    <definedName name="Z_67344378_3186_4586_A2BF_E24CABD4DA9B_.wvu.PrintTitles" localSheetId="0" hidden="1">'Приложение 6'!$13:$13</definedName>
    <definedName name="Z_7664A5B3_EF45_4AA7_BDEC_95B0CDD55233_.wvu.Rows" localSheetId="0" hidden="1">'Приложение 6'!#REF!</definedName>
    <definedName name="Z_AAC0F459_053F_45A7_8D3A_B729F4A9BC89_.wvu.Cols" localSheetId="0" hidden="1">'Приложение 6'!#REF!</definedName>
    <definedName name="Z_AAC0F459_053F_45A7_8D3A_B729F4A9BC89_.wvu.PrintTitles" localSheetId="0" hidden="1">'Приложение 6'!$13:$13</definedName>
    <definedName name="Z_F53D61FF_7344_487C_9B91_0F4522DFA38C_.wvu.PrintTitles" localSheetId="0" hidden="1">'Приложение 6'!$13:$13</definedName>
    <definedName name="Z_F53D61FF_7344_487C_9B91_0F4522DFA38C_.wvu.Rows" localSheetId="0" hidden="1">'Приложение 6'!#REF!,'Приложение 6'!#REF!</definedName>
    <definedName name="_xlnm.Print_Titles" localSheetId="0">'Приложение 6'!$13:$13</definedName>
    <definedName name="_xlnm.Print_Area" localSheetId="0">'Приложение 6'!$A$1:$G$741</definedName>
  </definedNames>
  <calcPr fullCalcOnLoad="1"/>
</workbook>
</file>

<file path=xl/sharedStrings.xml><?xml version="1.0" encoding="utf-8"?>
<sst xmlns="http://schemas.openxmlformats.org/spreadsheetml/2006/main" count="3240" uniqueCount="381">
  <si>
    <t xml:space="preserve">Ведомственная целевая программа «Отдых детей Мурманской области» на 2012-2014  годы </t>
  </si>
  <si>
    <t xml:space="preserve">Субсидии бюджетам муниципальных образований на организацию отдыха детей  Мурманской области в оздоровительных учреждениях с дневным пребыванием, организованных на базе муниципальных учреждений </t>
  </si>
  <si>
    <t xml:space="preserve">Обеспечение  специальным  топливом  и  горюче-смазочными материалами вне рамок государственного оборонного заказа </t>
  </si>
  <si>
    <t xml:space="preserve">Бюджетные инвестиции в объекты государственной (муниципальной) собственности государственным (муниципальным) учреждениям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</si>
  <si>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</si>
  <si>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620</t>
  </si>
  <si>
    <t>302 99 01</t>
  </si>
  <si>
    <t>002 99 01</t>
  </si>
  <si>
    <t>795 07 00</t>
  </si>
  <si>
    <t>Глава местной администрации (исполнительно-распорядительного органа муниципального образования)</t>
  </si>
  <si>
    <t>002 08 00</t>
  </si>
  <si>
    <t>002 99 00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</si>
  <si>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</si>
  <si>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Сумма</t>
  </si>
  <si>
    <t>Наименование</t>
  </si>
  <si>
    <t>Раздел</t>
  </si>
  <si>
    <t>Под-раздел</t>
  </si>
  <si>
    <t>Целевая статья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</si>
  <si>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</si>
  <si>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</si>
  <si>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</si>
  <si>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</si>
  <si>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001 00 00</t>
  </si>
  <si>
    <t>03</t>
  </si>
  <si>
    <t>Центральный аппарат</t>
  </si>
  <si>
    <t>04</t>
  </si>
  <si>
    <t>05</t>
  </si>
  <si>
    <t>07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</si>
  <si>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</si>
  <si>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</si>
  <si>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</si>
  <si>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</si>
  <si>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Выполнение других обязательств государства</t>
  </si>
  <si>
    <t>Национальная оборона</t>
  </si>
  <si>
    <t>Национальная безопасность и правоохранительная деятельность</t>
  </si>
  <si>
    <t>09</t>
  </si>
  <si>
    <t>10</t>
  </si>
  <si>
    <t>08</t>
  </si>
  <si>
    <t>Жилищно-коммунальное хозяйство</t>
  </si>
  <si>
    <t>Образование</t>
  </si>
  <si>
    <t>Общее образование</t>
  </si>
  <si>
    <t>тыс.рублей</t>
  </si>
  <si>
    <t>452 00 00</t>
  </si>
  <si>
    <t xml:space="preserve">Культура </t>
  </si>
  <si>
    <t>Вид  расходов</t>
  </si>
  <si>
    <t>Коммунальное хозяйство</t>
  </si>
  <si>
    <t>Дошкольное образование</t>
  </si>
  <si>
    <t>Другие вопросы в области жилищно-коммунального хозяйства</t>
  </si>
  <si>
    <t>Мобилизационная  и вневойсковая подготовка</t>
  </si>
  <si>
    <t>520 00 00</t>
  </si>
  <si>
    <t>Иные безвозмездные и безвозвратные перечисления</t>
  </si>
  <si>
    <t>092 00 00</t>
  </si>
  <si>
    <t>Реализация государственных функций, связанных с общегосударственным управлением</t>
  </si>
  <si>
    <t>ВСЕГО РАСХОДОВ</t>
  </si>
  <si>
    <t>795 00 00</t>
  </si>
  <si>
    <t>Целевые программы муниципальных образований</t>
  </si>
  <si>
    <t>795 05 00</t>
  </si>
  <si>
    <t>002 04 00</t>
  </si>
  <si>
    <t>002 00 00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</si>
  <si>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</si>
  <si>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</si>
  <si>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</si>
  <si>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</si>
  <si>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002 12 00</t>
  </si>
  <si>
    <t>Депутаты представительного органа муниципального образования</t>
  </si>
  <si>
    <t>002 03 00</t>
  </si>
  <si>
    <t>Глава муниципального образования</t>
  </si>
  <si>
    <t>070 05 00</t>
  </si>
  <si>
    <t>Резервные фонды местных администраций</t>
  </si>
  <si>
    <t>092 03 00</t>
  </si>
  <si>
    <t>001 38 00</t>
  </si>
  <si>
    <t>092 03 11</t>
  </si>
  <si>
    <t>092 03 12</t>
  </si>
  <si>
    <t>001 36 00</t>
  </si>
  <si>
    <t>302 00 00</t>
  </si>
  <si>
    <t>302 99 00</t>
  </si>
  <si>
    <t>Поисковые и аварийно-спасательные учреждения</t>
  </si>
  <si>
    <t>Жилищное хозяйство</t>
  </si>
  <si>
    <t>Бюджетные инвестиции</t>
  </si>
  <si>
    <t>Благоустройство</t>
  </si>
  <si>
    <t>452 99 00</t>
  </si>
  <si>
    <t>520 06 00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</si>
  <si>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</si>
  <si>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</si>
  <si>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002 04 11</t>
  </si>
  <si>
    <t>002 04 05</t>
  </si>
  <si>
    <t>002 04 07</t>
  </si>
  <si>
    <t>795 06 00</t>
  </si>
  <si>
    <t>Приложение 6</t>
  </si>
  <si>
    <t>429 78 00</t>
  </si>
  <si>
    <t>429 00 00</t>
  </si>
  <si>
    <t>Учебные заведения и курсы по переподготовке кадров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</si>
  <si>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</si>
  <si>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</si>
  <si>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</si>
  <si>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12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</si>
  <si>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</si>
  <si>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</si>
  <si>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</si>
  <si>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491 00 00</t>
  </si>
  <si>
    <t>491 01 00</t>
  </si>
  <si>
    <t>622 00 00</t>
  </si>
  <si>
    <t>Ведомственные целевые программы</t>
  </si>
  <si>
    <t>по разделам, подразделам, целевым статьям и видам расходов</t>
  </si>
  <si>
    <t>Распределение бюджетных ассигнований из бюджета  ЗАТО Видяево</t>
  </si>
  <si>
    <t>795 09 00</t>
  </si>
  <si>
    <t>002 99 15</t>
  </si>
  <si>
    <t>002 04 17</t>
  </si>
  <si>
    <t>Расходы на содержание аппарата органов местного самоуправления</t>
  </si>
  <si>
    <t>Расходы  на выполнения функций органами местного самоуправления</t>
  </si>
  <si>
    <t>Обеспечение деятельности аварийно - спасательной службы на территории ЗАТО Видяево</t>
  </si>
  <si>
    <t>Обеспечение деятельности управления муниципальной собственностью</t>
  </si>
  <si>
    <t>002 03 01</t>
  </si>
  <si>
    <t>Расходы на содержание главы муниципального образования</t>
  </si>
  <si>
    <t>002 12 01</t>
  </si>
  <si>
    <t>Расходы на содержание депутатов представительного органа муниципального образования</t>
  </si>
  <si>
    <t>002 08 01</t>
  </si>
  <si>
    <t>Расходы на содержание главы местной администрации</t>
  </si>
  <si>
    <t>Функционирование высшего должностного лица субъекта Российской Федерации и муниципального образования</t>
  </si>
  <si>
    <t>в том числе: за счет средств областного бюджета</t>
  </si>
  <si>
    <t>795 10 00</t>
  </si>
  <si>
    <t>795 11 00</t>
  </si>
  <si>
    <t>440 00 00</t>
  </si>
  <si>
    <t>440 02 00</t>
  </si>
  <si>
    <t>Доплаты к пенсиям муниципальных служащих</t>
  </si>
  <si>
    <t>491 01 01</t>
  </si>
  <si>
    <t>11</t>
  </si>
  <si>
    <t>Физическая культура</t>
  </si>
  <si>
    <t>Периодическая печать и издательства</t>
  </si>
  <si>
    <t>Органы юстиции</t>
  </si>
  <si>
    <t>122</t>
  </si>
  <si>
    <t>Иные выплаты персоналу, за исключением фонда оплаты труда</t>
  </si>
  <si>
    <t>121</t>
  </si>
  <si>
    <t>Фонд оплаты труда и страховые взносы</t>
  </si>
  <si>
    <t>Прочая закупка товаров, работ и услуг для государственных нужд</t>
  </si>
  <si>
    <t>244</t>
  </si>
  <si>
    <t>Дорожное хозяйство (дорожные фонды)</t>
  </si>
  <si>
    <t>400</t>
  </si>
  <si>
    <t>Субсидии бюджетным учреждениям на иные цели</t>
  </si>
  <si>
    <t>612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</si>
  <si>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</si>
  <si>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</si>
  <si>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622 74 00</t>
  </si>
  <si>
    <t>611</t>
  </si>
  <si>
    <t>520 54 00</t>
  </si>
  <si>
    <t>622 74 71</t>
  </si>
  <si>
    <t>622 74 24</t>
  </si>
  <si>
    <t>622 74 25</t>
  </si>
  <si>
    <t>622 74 22</t>
  </si>
  <si>
    <t>622 98 00</t>
  </si>
  <si>
    <t>622 98 21</t>
  </si>
  <si>
    <t>521 08 00</t>
  </si>
  <si>
    <t>521 08 01</t>
  </si>
  <si>
    <t>321</t>
  </si>
  <si>
    <t>622 56 24</t>
  </si>
  <si>
    <t>622 56 00</t>
  </si>
  <si>
    <t>622 74 27</t>
  </si>
  <si>
    <t>622 74 28</t>
  </si>
  <si>
    <t>314</t>
  </si>
  <si>
    <t>622 56 86</t>
  </si>
  <si>
    <t>622 56 87</t>
  </si>
  <si>
    <t>622 56 88</t>
  </si>
  <si>
    <t>Меры социальной поддержки населения по публичным нормативным обязательствам</t>
  </si>
  <si>
    <t>622 56 28</t>
  </si>
  <si>
    <t>621</t>
  </si>
  <si>
    <t>13</t>
  </si>
  <si>
    <t>Расходы на выплаты персоналу государственных органов</t>
  </si>
  <si>
    <t>120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</si>
  <si>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</si>
  <si>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</si>
  <si>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</si>
  <si>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</si>
  <si>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Предоставление субсидий федеральным бюджетным, автономным учреждениям и иным некоммерческим организациям</t>
  </si>
  <si>
    <t>Субсидии бюджетным учреждениям</t>
  </si>
  <si>
    <t>310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</si>
  <si>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</si>
  <si>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</si>
  <si>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</si>
  <si>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200</t>
  </si>
  <si>
    <t>240</t>
  </si>
  <si>
    <t>600</t>
  </si>
  <si>
    <t>610</t>
  </si>
  <si>
    <t>Социальные выплаты гражданам, кроме публичных нормативных социальных выплат</t>
  </si>
  <si>
    <t>320</t>
  </si>
  <si>
    <t xml:space="preserve"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 </t>
  </si>
  <si>
    <t xml:space="preserve"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</si>
  <si>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государственных органов </t>
  </si>
  <si>
    <t xml:space="preserve">Фонд оплаты труда и страховые взносы </t>
  </si>
  <si>
    <t xml:space="preserve">Иные выплаты персоналу, за исключением фонда оплаты труда </t>
  </si>
  <si>
    <t xml:space="preserve">Закупка товаров, работ и услуг для государственных нужд </t>
  </si>
  <si>
    <t xml:space="preserve">Иные закупки товаров, работ и услуг для государственных нужд </t>
  </si>
  <si>
    <t xml:space="preserve">Прочая закупка товаров, работ и услуг для государственных нужд </t>
  </si>
  <si>
    <t xml:space="preserve">Иные бюджетные ассигнования </t>
  </si>
  <si>
    <t>800</t>
  </si>
  <si>
    <t xml:space="preserve">Резервные средства </t>
  </si>
  <si>
    <t>870</t>
  </si>
  <si>
    <t>795 12 00</t>
  </si>
  <si>
    <t>795 13 00</t>
  </si>
  <si>
    <t xml:space="preserve">Расходы на выплаты персоналу казенных учреждений </t>
  </si>
  <si>
    <t>110</t>
  </si>
  <si>
    <t>111</t>
  </si>
  <si>
    <t>112</t>
  </si>
  <si>
    <t>220</t>
  </si>
  <si>
    <t>222</t>
  </si>
  <si>
    <t xml:space="preserve">Продовольственное обеспечение вне рамок государственного оборонного заказа </t>
  </si>
  <si>
    <t>224</t>
  </si>
  <si>
    <t xml:space="preserve">Предоставление субсидий федеральным бюджетным, автономным учреждениям и иным некоммерческим организациям </t>
  </si>
  <si>
    <t xml:space="preserve">Субсидии бюджетным учреждениям </t>
  </si>
  <si>
    <t xml:space="preserve">Субсидии бюджетным учреждениям на иные цели </t>
  </si>
  <si>
    <t>410</t>
  </si>
  <si>
    <t>Обеспечение деятельности учебно-методического кабинета</t>
  </si>
  <si>
    <t>452 99 11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</si>
  <si>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</si>
  <si>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государственную регистрацию актов гражданского состояния</t>
  </si>
  <si>
    <t>Субвенции бюджетам муниципальных образований на реализацию Закона Мурманской области «О комиссиях по делам несовершеннолетних и защите их прав в Мурманской области»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</si>
  <si>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несовершеннолетних»</t>
  </si>
  <si>
    <t>Субвенции бюджетам муниципальных образований на реализацию Закона Мурманской области "Об административных  комиссиях"</t>
  </si>
  <si>
    <t>Субвенции бюджетам муниципальных образований на реализацию Закона Мурманской области «О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граждан»</t>
  </si>
  <si>
    <t xml:space="preserve">Субсидии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</t>
  </si>
  <si>
    <t xml:space="preserve">Субвенции бюджетам муниципальных образований на реализацию Закона Мурманской области «О патронате» в части финансирования   расходов по выплате денежного вознаграждения лицам, осуществляющим постинтернатный патронат в отношении несовершеннолетних и социальный патронат </t>
  </si>
  <si>
    <t xml:space="preserve">Ведомственная целевая программа «Обеспечение предоставления услуг (работ) в сфере общего и дополнительного образования» на 2012-2014 годы </t>
  </si>
  <si>
    <t xml:space="preserve">Субвенции бюджетам муниципальных образований на реализацию Закона Мурманской области «О мерах социальной поддержки инвалидов» в части финансирования расходов по обеспечению воспитания и обучения детей-инвалидов на дому и в дошкольных учреждениях </t>
  </si>
  <si>
    <t>242</t>
  </si>
  <si>
    <t>Закупка товаров, работ, услуг в сфере информационно-коммуникационных технологий</t>
  </si>
  <si>
    <t>Иные межбюджетные трансферты на переселение граждан из закрытых административно-территориальных образований</t>
  </si>
  <si>
    <t xml:space="preserve">Субвенции бюджетам муниципальных образований на дополнительные расходы, связанные с выплатой компенсации части родительской платы за содержание ребенка в образовательных организациях,  реализующих основную общеобразовательную программу дошкольного образования (банковские, почтовые услуги) </t>
  </si>
  <si>
    <t>14</t>
  </si>
  <si>
    <t>522 59 10</t>
  </si>
  <si>
    <t>Другие вопросы в области национальной безопасности и правоохранительной деятельности</t>
  </si>
  <si>
    <t>Связь и информатика</t>
  </si>
  <si>
    <t xml:space="preserve">Субсидии бюджетным учреждениям на финансовое обеспечение государственного задания на оказание государственных услуг (выполнение работ) </t>
  </si>
  <si>
    <t>Субвенции бюджетам муниципальных образований на ежемесячное денежное вознаграждение за классное руководство (за счет средств областного бюджета)</t>
  </si>
  <si>
    <t>Субсидии бюджетам муниципальных образований на реализацию мероприятий по приобретению оборудования аппаратно-программного комплекса "Безопасный город" в рамках подпрограммы "Обеспечение общественной безопасности и правопорядка на территории Мурманской области" ДЦП "Профилактика правонарушений, обеспечение безопасности населения и выполнение мероприятий гражданской обороны в Мурманской области" на 2012-2014 годы</t>
  </si>
  <si>
    <t>622 74 21</t>
  </si>
  <si>
    <t>Субвенции бюджетам муниципальных образований на реализацию Закона Мурманской области  «О дополнительных гарантиях по социальной поддержки детей-сирот и детей, оставшихся без попечения  родителей, лиц из числа детей-сирот и детей, оставшихся без попечения родителей» в части предоставления мер социальной поддержки по оплате жилого помещения и коммунальных услуг, в т.ч. остатки прошлых лет</t>
  </si>
  <si>
    <t>Субвенции бюджетам муниципальных образований на реализацию Закона Мурманской области «О мерах социальной поддержки отдельных категорий граждан, работающих в сельских населенных пунктах или поселках городского типа» в части предоставления мер социальной поддержки по  оплате жилого помещения и коммунальных услуг отдельным категориям граждан, в том числе остати прошлых лет</t>
  </si>
  <si>
    <t>522 26 06</t>
  </si>
  <si>
    <t>002 04 09</t>
  </si>
  <si>
    <t>795 16 00</t>
  </si>
  <si>
    <t>795 15 00</t>
  </si>
  <si>
    <t>795 14 00</t>
  </si>
  <si>
    <t>Долгосрочная муниципальная целевая программа "Обеспечение предоставления услуг (работ) в сфере дошкольного, общего и дополнительного образования в ЗАТО Видяево" на 2013-2015 годы</t>
  </si>
  <si>
    <t>795 24 00</t>
  </si>
  <si>
    <t>795 26 00</t>
  </si>
  <si>
    <t>Долгосрочная муниципальная целевая программа "Развитие культуры в ЗАТО Видяево" на 2013-2015 годы</t>
  </si>
  <si>
    <t>795 28 00</t>
  </si>
  <si>
    <t>Долгосрочная муниципальная целевая программа "Сохранение на территории ЗАТО Видяево памятников истории и культуры, содержание мест захоронения военнослужащих, погибших при исполнении воинского долга" на 2011-2013 годы</t>
  </si>
  <si>
    <t>795 22 00</t>
  </si>
  <si>
    <t>795 23 00</t>
  </si>
  <si>
    <t>795 25 00</t>
  </si>
  <si>
    <t>795 29 00</t>
  </si>
  <si>
    <t>795 30 00</t>
  </si>
  <si>
    <t>Субвенции бюджетам городских округов на реализацию ЗМО "О дополнительных гарантиях по социальной поддержки детей-сирот и детей, оставшихся без попечения родителей, лиц из числа детей-сирот и детей, оставшихся без попечения родителей" в части организации предоставления мер соц поддержки</t>
  </si>
  <si>
    <t>795 27 00</t>
  </si>
  <si>
    <t>Долгосрочная муниципальная целевая программа "Развитие информационного общества в ЗАТО Видяево на 2012-2013 годы и на перспективу 2015 года"</t>
  </si>
  <si>
    <t>795 32 00</t>
  </si>
  <si>
    <t>795 21 00</t>
  </si>
  <si>
    <t>Долгосрочная муниципальная целевая программа «Дополнительные меры социальной поддержки отдельных категорий граждан» на 2013-2015 годы</t>
  </si>
  <si>
    <t>Долгосрочная муниципальная целевая программа «Развитие муниципальной службы в городском округе ЗАТО Видяево» на 2013-2015 годы</t>
  </si>
  <si>
    <t>Долгосрочная муниципальная целевая программа «Комплексная программа профилактики и борьбы с преступностью в ЗАТО Видяево» на 2011-2013 годы</t>
  </si>
  <si>
    <t>Долгосрочная муниципальная целевая программа «Повышение эффективности бюджетных расходов ЗАТО Видяево на 2013-2015 годы»</t>
  </si>
  <si>
    <t>Долгосрочная муниципальная целевая программа «Противодействие коррупции в ЗАТО Видяево» на 2013-2015 годы</t>
  </si>
  <si>
    <t>795 20 00</t>
  </si>
  <si>
    <t>Долгосрочная муниципальная целевая программа "Развитие транспортной инфраструктуры ЗАТО Видяево" на 2013-2015 годы</t>
  </si>
  <si>
    <t>Долгосрочная муниципальная целевая программа "Развитие земельно-имущественных отношений на территории ЗАТО Видяево" на 2013-2015 годы</t>
  </si>
  <si>
    <t>795 04 00</t>
  </si>
  <si>
    <t>Долгосрочная муниципальная целевая программа "Развитие малого и среднего предпринимательства в ЗАТО Видяево" на 2012-2014 годы</t>
  </si>
  <si>
    <t>795 26 01</t>
  </si>
  <si>
    <t>795 26 02</t>
  </si>
  <si>
    <t>Иные выплаты населению</t>
  </si>
  <si>
    <t>06</t>
  </si>
  <si>
    <t>360</t>
  </si>
  <si>
    <t>795 03 00</t>
  </si>
  <si>
    <t>Долгосрочная муниципальная целевая программа «Информирование населения о деятельности органов местного самоуправления ЗАТО Видяево» на 2013-2015 годы</t>
  </si>
  <si>
    <t>795 02 00</t>
  </si>
  <si>
    <t>795 18 00</t>
  </si>
  <si>
    <t>Долгосрочная муниципальная целевая программа "Развитие жилищно-коммунального комплекса ЗАТО Видяево" на 2013-2015 годы</t>
  </si>
  <si>
    <t>Долгосрочная муниципальная целевая программа "Капитальный и текущий ремонт объектов муниципальной собственности ЗАТО Видяево" на 2013-2015 годы</t>
  </si>
  <si>
    <t>Долгосрочная муниципальная целевая программа "Охрана окружающей среды ЗАТО Видяево" на 2013-2015 годы</t>
  </si>
  <si>
    <t>Долгосрочная муниципальная целевая программа "Энергосбережение и повышение энергетической эффективности в муниципальном образовании ЗАТО Видяево на период 2010-2014 годы"</t>
  </si>
  <si>
    <t>002 04 13</t>
  </si>
  <si>
    <t>2014 год</t>
  </si>
  <si>
    <t>2015 год</t>
  </si>
  <si>
    <t>Долгосрочная муниципальная целевая программа "Подготовка объектов и систем жизнеобеспечения на территории  ЗАТО Видяево к работе в отопительный период период» на 2013-2015 годы</t>
  </si>
  <si>
    <t>795 01 00</t>
  </si>
  <si>
    <t xml:space="preserve">классификации расходов бюджетов Российской Федерации на 2013 год </t>
  </si>
  <si>
    <t>Долгосрочная муниципальная целевая программа "Повышение безопасности дорожного движения и снижение дорожно-транспортного травматизма в ЗАТО Видяево" на 2011-2013 годы</t>
  </si>
  <si>
    <t xml:space="preserve">Коммунальные расходы и содержание административных зданий </t>
  </si>
  <si>
    <t>002 99 02</t>
  </si>
  <si>
    <t>002 04 30</t>
  </si>
  <si>
    <t>Субвенции бюджетам на реализацию ЗМО "О некоторых вопросах в области регулирования торговой деятельности на территории Мурманской области"</t>
  </si>
  <si>
    <t>Субвенции бюджетам городских округов на осуществление ОМС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предусмоторенных ЗМО "Об административных правонарушениях"</t>
  </si>
  <si>
    <t>Другие вопросы в области здравоохранения</t>
  </si>
  <si>
    <t>Долгосрочная муниципальная целевая программа "Благоустройство территорий ЗАТО Видяево" на 2012-2015 годы</t>
  </si>
  <si>
    <t>Субсидии автономным учреждениям на иные цели</t>
  </si>
  <si>
    <t>622</t>
  </si>
  <si>
    <t>522 42 21</t>
  </si>
  <si>
    <t>Субсидия на поддержку муниципальных образований, осуществляющих эффективное управление муниципальными финансами</t>
  </si>
  <si>
    <t>522 06 02</t>
  </si>
  <si>
    <t>520 09 00</t>
  </si>
  <si>
    <t>522 54 23</t>
  </si>
  <si>
    <t>Субсидии бюджетам муниципальных образований в рамках ДЦП "Развитие спортивной инфраструктуры в Мурманской области" на 2012-2015 годы</t>
  </si>
  <si>
    <t>522 87 00</t>
  </si>
  <si>
    <t>Субсидия бюджетам муниципальных образований в рамках долгосрочной целевой программы "Развитие образования Мурманской области" на 2012-2015 годы на 2013год (Подпрограмма "Модернизация региональных систем общего образования")</t>
  </si>
  <si>
    <t>436 21 00</t>
  </si>
  <si>
    <t>Субсидии бюджетам муниципальных образований в рамках долгосрочной целевой программы "Энергосбережение и повышение энергетической эффективности в Мурманской области" на 2011-2015  годы  и на перспективу до 2020 года на предоставление поддержки малоимущим гражданам на установку приборов учета используемых энергоресурсов</t>
  </si>
  <si>
    <t>522 54 00</t>
  </si>
  <si>
    <t>522 54 31</t>
  </si>
  <si>
    <t>522 00 00</t>
  </si>
  <si>
    <t xml:space="preserve">522 06 02 </t>
  </si>
  <si>
    <t xml:space="preserve">522 06 00 </t>
  </si>
  <si>
    <t>Долгосрочные целевые программы</t>
  </si>
  <si>
    <t xml:space="preserve">612 </t>
  </si>
  <si>
    <t>522 54 25</t>
  </si>
  <si>
    <t xml:space="preserve">522 54 25 </t>
  </si>
  <si>
    <t xml:space="preserve">520 00 00 </t>
  </si>
  <si>
    <t>522 06 00</t>
  </si>
  <si>
    <t>522 59 00</t>
  </si>
  <si>
    <t>Долгосрочная целевая программа "Профилактика правонарушений, обеспечение безопасности населения и выполнение мероприятий гражданской обороны в Мурманской области" нп 2012-2014 годы</t>
  </si>
  <si>
    <t>522 42 00</t>
  </si>
  <si>
    <t>Долгосрочная региональная целевая программа "Развитие транспортной инфраструктуры Мурманской области (2012-2014 годы)"</t>
  </si>
  <si>
    <t>522 26 00</t>
  </si>
  <si>
    <t>Долгосрочная региональная целевая программа "Развитие информационного общества и формирование электронного правительства в Мурманской области" на 2011-2013 годы</t>
  </si>
  <si>
    <t>Долгосрочная региональная целевая программа "Энергосбережение и повышение энергетической эффективности в Мурманской области" на 2010-2015  годы  и на перспективу до 2020 года "</t>
  </si>
  <si>
    <t xml:space="preserve">622 00 00 </t>
  </si>
  <si>
    <t>521 00 00</t>
  </si>
  <si>
    <t>Субвенции бюджетам муниципальных образований для финансового обеспечения расходных обзательств муниципальных образований, возникающих при выполнении государственных полномочий Мурманской области, переданных для осуществления органам местного самоуправления в установленном порядке</t>
  </si>
  <si>
    <t>Предоставление мер социальной поддержки</t>
  </si>
  <si>
    <t>Пособия и компенсации гражданам на иные социальные выплаты, кроме публичных нормативных обязательств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</si>
  <si>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</si>
  <si>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Переподготовка и повышение квалификции кадров</t>
  </si>
  <si>
    <t>Субвенции бюджетам муниципальных образований на обеспечение бесплатным питанием отдельных категорий обучающихся</t>
  </si>
  <si>
    <t>Субвенции бюджетам муниципальных образований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мер социальной поддержки по оплате жилого помещения и коммунальных услуг</t>
  </si>
  <si>
    <t>Ежемесячное денежное вознаграждение за классное руководство</t>
  </si>
  <si>
    <t>Долгосрочная целевая программа "Формирование благоприятных условий для выполнения полномочий органов местного самоуправления по решению вопросов местного значения" на 2013-2015 годы</t>
  </si>
  <si>
    <t>Субсидии муниципальным образованиям на создание АРМ "Муниципал" в рамках подсистемы нормативных правовых актов единой системы информационно-телекоммуникационного обеспечения Российской Федерации на 2013 год</t>
  </si>
  <si>
    <t>Субсидия бюджетам муниципальных образований на финансовое обеспечение дорожной деятельности (за исключением проектирования) в отношении автомобильных дорог общего пользования местного значения</t>
  </si>
  <si>
    <t>Субсидия муниципальным образованиям в рамках ДЦП "Энергосбережение и повышение энергетической эффективности в Мурманской области" на 2010-2015 годы и на перспективу до 2020 года" в виде грантов на софинансирование пилотных проектов в области энергосбережения</t>
  </si>
  <si>
    <t xml:space="preserve">      Долгосрочная целевая программа "Энергосбережение и повышение энергетической эффективности в Мурманской области" на 2010-2015 годы и на перспективу до 2020 года" на реализацию мероприятий муниципальных программ по подготовке объектов и систем жизнеобеспечения муниципальных образований к работе в отопительный период</t>
  </si>
  <si>
    <t>Ведомственная целевая программа "Оказание мер социальной поддержки детям-сиротам и детям, оставшимся без попечения родителей, лицам из их числа" на 2012-2014 годы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</si>
  <si>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(выплата приемному родителю на содержание)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</si>
  <si>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(за счет обл. бюджета) (вознаграждение приемному родителю)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</si>
  <si>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на 2013 год (за счет обл. бюджета) (выплата опекуну на содержание)</t>
  </si>
  <si>
    <t xml:space="preserve">Субсидии бюджетам муниципальных образований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</t>
  </si>
  <si>
    <t xml:space="preserve">Субвенции бюджетам муниципальных образований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(за счет средств областного бюджета) </t>
  </si>
  <si>
    <t>Субвенции бюджетам муниципальных образований на реализация Закона Мурманской области «О региональных нормативах финансирования системы образования Мурманской области»</t>
  </si>
  <si>
    <t>Долгосрочная муниципальная целевая программа "Отдых, оздоровление и занятость детей и молодежи ЗАТО Видяево" на 2013-2015 годы</t>
  </si>
  <si>
    <t>Долгосрочная муниципальная целевая программа "Обеспечение выполнения государственных полномочий по опеке и попечительству на территории ЗАТО Видяево" на 2013-2015 годы</t>
  </si>
  <si>
    <t>Долгосрочная муниципальная целевая программа "Профилактика наркомании и алкоголизма в молодежной среде ЗАТО Видяево" на 2013-2015 годы</t>
  </si>
  <si>
    <t>Подпрограмма «Модернизация образования ЗАТО Видяево» на 2013-2015 годы</t>
  </si>
  <si>
    <t>Долгосрочная муниципальная целевая программа "Молодежь ЗАТО Видяево" на 2013-2015 годы</t>
  </si>
  <si>
    <t>Долгосрочная муниципальная целевая программа "Профилактика безнадзорности, правонарушений несовершеннолетних и социального сиротства в ЗАТО Видяево" на 2013-2015 годы</t>
  </si>
  <si>
    <t xml:space="preserve">Культура и кинематография </t>
  </si>
  <si>
    <t>Здравоохранение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</si>
  <si>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</si>
  <si>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</si>
  <si>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</si>
  <si>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</si>
  <si>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</si>
  <si>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</si>
  <si>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</si>
  <si>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</si>
  <si>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</si>
  <si>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</si>
  <si>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Долгосрочная муниципальная целевая программа "Развитие образования в ЗАТО Видяево" на 2013-2015 годы</t>
  </si>
  <si>
    <t xml:space="preserve"> Долгосрочная муниципальная целевая программа "Развитие физической культуры и спорта в ЗАТО Видяево" на 2013-2015 годы</t>
  </si>
  <si>
    <t xml:space="preserve">      Подпрограмма "Строительство и реконструкция зданий образовательных учреждений ЗАТО Видяево" на 2013-2015 годы</t>
  </si>
  <si>
    <t xml:space="preserve">522 00 00 </t>
  </si>
  <si>
    <t>Долгосрочная муниципальная целевая программа  "Развитие транспортного инфраструктуры ЗАТО Видяево на 2013-2015 годы"</t>
  </si>
  <si>
    <t>к решению Совета депутатов ЗАТО Видяево</t>
  </si>
  <si>
    <t>"О внесении изменений в решение Совета депутатов ЗАТО Видяево от 21.12.2012 г. № 86 «Об утверждении бюджета ЗАТО Видяево
на 2013 год и на плановый период 2014 и 2015 годов»</t>
  </si>
  <si>
    <t>Долгосрочная муниципальная целевая программа с</t>
  </si>
  <si>
    <t xml:space="preserve">522 06 04 </t>
  </si>
  <si>
    <t>522 06 04</t>
  </si>
  <si>
    <t xml:space="preserve">      Долгосрочная муниципальная целевая программа «Повышение эффективности бюджетных расходов ЗАТО Видяево на 2013-2014 годы»</t>
  </si>
  <si>
    <t>Долгосрочная муниципальная целевая программа «Повышение эффективности бюджетных расходов ЗАТО Видяево на 2013-2014 годы»</t>
  </si>
  <si>
    <t xml:space="preserve">      Дотации муниципальным образованиям в целях поощрения достижения наилучших значений показателей деятельности органов местного самоуправления городских округов и муниципальных районов Мурманской области</t>
  </si>
  <si>
    <t xml:space="preserve">001 38 00 </t>
  </si>
  <si>
    <t>Субсидии юридическим лицам (кроме государственных учреждений) и физическим лицам -  производителям товаров, работ, услуг</t>
  </si>
  <si>
    <t>810</t>
  </si>
  <si>
    <t>от 20.12.2013 № 173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</si>
</sst>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9"/>
      <name val="Times New Roman Cyr"/>
      <family val="1"/>
    </font>
    <font>
      <sz val="12"/>
      <name val="Times New Roman CYR"/>
      <family val="0"/>
    </font>
    <font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2"/>
      <name val="Times New Roman"/>
      <family val="1"/>
    </font>
    <font>
      <i/>
      <sz val="14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8"/>
      <name val="Times New Roman CYR"/>
      <family val="0"/>
    </font>
    <font>
      <i/>
      <sz val="10"/>
      <name val="Times New Roman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Arial Cyr"/>
      <family val="0"/>
    </font>
    <font>
      <i/>
      <sz val="11"/>
      <name val="Times New Roman CYR"/>
      <family val="1"/>
    </font>
    <font>
      <b/>
      <sz val="12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left" wrapText="1"/>
    </xf>
    <xf numFmtId="3" fontId="6" fillId="4" borderId="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6" fillId="4" borderId="0" xfId="0" applyNumberFormat="1" applyFont="1" applyFill="1" applyBorder="1" applyAlignment="1">
      <alignment horizontal="left" wrapText="1"/>
    </xf>
    <xf numFmtId="3" fontId="3" fillId="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4" borderId="0" xfId="0" applyNumberFormat="1" applyFont="1" applyFill="1" applyBorder="1" applyAlignment="1">
      <alignment/>
    </xf>
    <xf numFmtId="3" fontId="9" fillId="4" borderId="0" xfId="0" applyNumberFormat="1" applyFont="1" applyFill="1" applyBorder="1" applyAlignment="1">
      <alignment/>
    </xf>
    <xf numFmtId="3" fontId="9" fillId="3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wrapText="1"/>
    </xf>
    <xf numFmtId="3" fontId="3" fillId="5" borderId="0" xfId="0" applyNumberFormat="1" applyFont="1" applyFill="1" applyBorder="1" applyAlignment="1">
      <alignment horizontal="left" wrapText="1"/>
    </xf>
    <xf numFmtId="3" fontId="3" fillId="5" borderId="0" xfId="0" applyNumberFormat="1" applyFont="1" applyFill="1" applyBorder="1" applyAlignment="1">
      <alignment/>
    </xf>
    <xf numFmtId="3" fontId="9" fillId="5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left" wrapText="1"/>
    </xf>
    <xf numFmtId="3" fontId="10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6" fillId="5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3" fontId="20" fillId="0" borderId="0" xfId="0" applyNumberFormat="1" applyFont="1" applyFill="1" applyBorder="1" applyAlignment="1">
      <alignment horizontal="center" wrapText="1"/>
    </xf>
    <xf numFmtId="49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164" fontId="4" fillId="35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4" fontId="24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 applyProtection="1">
      <alignment horizontal="center" vertical="center"/>
      <protection locked="0"/>
    </xf>
    <xf numFmtId="4" fontId="4" fillId="35" borderId="0" xfId="0" applyNumberFormat="1" applyFont="1" applyFill="1" applyBorder="1" applyAlignment="1">
      <alignment horizontal="right" wrapText="1"/>
    </xf>
    <xf numFmtId="4" fontId="2" fillId="35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 wrapText="1"/>
    </xf>
    <xf numFmtId="3" fontId="11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164" fontId="1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vertical="top"/>
    </xf>
    <xf numFmtId="3" fontId="26" fillId="0" borderId="12" xfId="0" applyNumberFormat="1" applyFont="1" applyFill="1" applyBorder="1" applyAlignment="1">
      <alignment/>
    </xf>
    <xf numFmtId="3" fontId="20" fillId="0" borderId="1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right"/>
    </xf>
    <xf numFmtId="4" fontId="23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Border="1" applyAlignment="1">
      <alignment horizontal="right" wrapText="1"/>
    </xf>
    <xf numFmtId="4" fontId="19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/>
    </xf>
    <xf numFmtId="164" fontId="14" fillId="0" borderId="0" xfId="0" applyNumberFormat="1" applyFont="1" applyFill="1" applyBorder="1" applyAlignment="1">
      <alignment vertical="top"/>
    </xf>
    <xf numFmtId="164" fontId="4" fillId="0" borderId="11" xfId="0" applyNumberFormat="1" applyFont="1" applyFill="1" applyBorder="1" applyAlignment="1">
      <alignment vertical="center" wrapText="1"/>
    </xf>
    <xf numFmtId="164" fontId="18" fillId="0" borderId="13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49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wrapText="1"/>
    </xf>
    <xf numFmtId="0" fontId="13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left" wrapText="1"/>
    </xf>
    <xf numFmtId="3" fontId="3" fillId="32" borderId="0" xfId="0" applyNumberFormat="1" applyFont="1" applyFill="1" applyBorder="1" applyAlignment="1">
      <alignment horizontal="left" wrapText="1"/>
    </xf>
    <xf numFmtId="3" fontId="3" fillId="32" borderId="0" xfId="0" applyNumberFormat="1" applyFont="1" applyFill="1" applyAlignment="1">
      <alignment wrapText="1"/>
    </xf>
    <xf numFmtId="3" fontId="9" fillId="32" borderId="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horizontal="left" wrapText="1"/>
    </xf>
    <xf numFmtId="3" fontId="3" fillId="32" borderId="0" xfId="0" applyNumberFormat="1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13" fillId="32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wrapText="1"/>
    </xf>
    <xf numFmtId="0" fontId="11" fillId="32" borderId="0" xfId="0" applyFont="1" applyFill="1" applyBorder="1" applyAlignment="1">
      <alignment horizontal="left" wrapText="1"/>
    </xf>
    <xf numFmtId="3" fontId="11" fillId="32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0" fontId="27" fillId="32" borderId="0" xfId="0" applyFont="1" applyFill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49" fontId="13" fillId="32" borderId="0" xfId="0" applyNumberFormat="1" applyFont="1" applyFill="1" applyBorder="1" applyAlignment="1">
      <alignment horizontal="left" vertical="top" wrapText="1"/>
    </xf>
    <xf numFmtId="0" fontId="13" fillId="36" borderId="0" xfId="0" applyNumberFormat="1" applyFont="1" applyFill="1" applyBorder="1" applyAlignment="1">
      <alignment horizontal="left" vertical="top" wrapText="1"/>
    </xf>
    <xf numFmtId="49" fontId="28" fillId="36" borderId="14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2" xfId="0" applyNumberFormat="1" applyFont="1" applyFill="1" applyBorder="1" applyAlignment="1">
      <alignment/>
    </xf>
    <xf numFmtId="4" fontId="14" fillId="0" borderId="15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2"/>
  <sheetViews>
    <sheetView tabSelected="1" view="pageBreakPreview" zoomScaleSheetLayoutView="100" zoomScalePageLayoutView="0" workbookViewId="0" topLeftCell="A713">
      <selection activeCell="F496" sqref="F496"/>
    </sheetView>
  </sheetViews>
  <sheetFormatPr defaultColWidth="9.00390625" defaultRowHeight="12.75"/>
  <cols>
    <col min="1" max="1" width="69.375" style="39" customWidth="1"/>
    <col min="2" max="2" width="8.25390625" style="40" customWidth="1"/>
    <col min="3" max="3" width="8.875" style="40" customWidth="1"/>
    <col min="4" max="4" width="11.875" style="40" customWidth="1"/>
    <col min="5" max="5" width="11.375" style="125" customWidth="1"/>
    <col min="6" max="6" width="16.375" style="133" customWidth="1"/>
    <col min="7" max="7" width="14.875" style="133" customWidth="1"/>
    <col min="8" max="10" width="14.875" style="94" hidden="1" customWidth="1"/>
    <col min="11" max="11" width="16.125" style="87" hidden="1" customWidth="1"/>
    <col min="12" max="12" width="8.625" style="77" hidden="1" customWidth="1"/>
    <col min="13" max="13" width="12.125" style="126" hidden="1" customWidth="1"/>
    <col min="14" max="17" width="9.125" style="58" customWidth="1"/>
    <col min="18" max="18" width="0.12890625" style="58" customWidth="1"/>
    <col min="19" max="27" width="9.125" style="58" customWidth="1"/>
    <col min="28" max="16384" width="9.125" style="1" customWidth="1"/>
  </cols>
  <sheetData>
    <row r="1" spans="1:10" ht="14.25" customHeight="1">
      <c r="A1" s="47"/>
      <c r="B1" s="47"/>
      <c r="C1" s="47"/>
      <c r="D1" s="53"/>
      <c r="E1" s="120"/>
      <c r="F1" s="174" t="s">
        <v>88</v>
      </c>
      <c r="G1" s="174"/>
      <c r="H1" s="90"/>
      <c r="I1" s="90"/>
      <c r="J1" s="90"/>
    </row>
    <row r="2" spans="1:27" s="54" customFormat="1" ht="15" customHeight="1">
      <c r="A2" s="75"/>
      <c r="B2" s="56"/>
      <c r="C2" s="56"/>
      <c r="D2" s="175" t="s">
        <v>369</v>
      </c>
      <c r="E2" s="175"/>
      <c r="F2" s="175"/>
      <c r="G2" s="175"/>
      <c r="H2" s="91"/>
      <c r="I2" s="91"/>
      <c r="J2" s="91"/>
      <c r="K2" s="88"/>
      <c r="L2" s="55"/>
      <c r="M2" s="127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</row>
    <row r="3" spans="1:27" s="54" customFormat="1" ht="41.25" customHeight="1">
      <c r="A3" s="75"/>
      <c r="B3" s="56"/>
      <c r="C3" s="56"/>
      <c r="D3" s="173" t="s">
        <v>370</v>
      </c>
      <c r="E3" s="173"/>
      <c r="F3" s="173"/>
      <c r="G3" s="173"/>
      <c r="H3" s="92"/>
      <c r="I3" s="92"/>
      <c r="J3" s="92"/>
      <c r="K3" s="89"/>
      <c r="L3" s="55"/>
      <c r="M3" s="127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</row>
    <row r="4" spans="1:27" s="54" customFormat="1" ht="18.75" customHeight="1">
      <c r="A4" s="75"/>
      <c r="B4" s="56"/>
      <c r="C4" s="56"/>
      <c r="D4" s="176"/>
      <c r="E4" s="176"/>
      <c r="F4" s="176"/>
      <c r="G4" s="176"/>
      <c r="H4" s="93"/>
      <c r="I4" s="93"/>
      <c r="J4" s="93"/>
      <c r="K4" s="89"/>
      <c r="L4" s="55"/>
      <c r="M4" s="127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54" customFormat="1" ht="18.75" customHeight="1">
      <c r="A5" s="75"/>
      <c r="B5" s="56"/>
      <c r="C5" s="56"/>
      <c r="D5" s="173" t="s">
        <v>380</v>
      </c>
      <c r="E5" s="173"/>
      <c r="F5" s="173"/>
      <c r="G5" s="173"/>
      <c r="H5" s="92"/>
      <c r="I5" s="92"/>
      <c r="J5" s="92"/>
      <c r="K5" s="89"/>
      <c r="L5" s="55"/>
      <c r="M5" s="127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4" customFormat="1" ht="12.75" customHeight="1">
      <c r="A6" s="41"/>
      <c r="B6" s="42"/>
      <c r="C6" s="42"/>
      <c r="D6" s="42"/>
      <c r="E6" s="73"/>
      <c r="F6" s="117"/>
      <c r="G6" s="133"/>
      <c r="H6" s="94"/>
      <c r="I6" s="94"/>
      <c r="J6" s="94"/>
      <c r="K6" s="87"/>
      <c r="L6" s="77"/>
      <c r="M6" s="126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2" customFormat="1" ht="24.75" customHeight="1">
      <c r="A7" s="170" t="s">
        <v>104</v>
      </c>
      <c r="B7" s="170"/>
      <c r="C7" s="170"/>
      <c r="D7" s="170"/>
      <c r="E7" s="170"/>
      <c r="F7" s="170"/>
      <c r="G7" s="170"/>
      <c r="H7" s="95"/>
      <c r="I7" s="95"/>
      <c r="J7" s="95"/>
      <c r="K7" s="87"/>
      <c r="L7" s="78"/>
      <c r="M7" s="126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1:27" s="2" customFormat="1" ht="21.75" customHeight="1">
      <c r="A8" s="170" t="s">
        <v>103</v>
      </c>
      <c r="B8" s="170"/>
      <c r="C8" s="170"/>
      <c r="D8" s="170"/>
      <c r="E8" s="170"/>
      <c r="F8" s="170"/>
      <c r="G8" s="170"/>
      <c r="H8" s="95"/>
      <c r="I8" s="95"/>
      <c r="J8" s="95"/>
      <c r="K8" s="87"/>
      <c r="L8" s="78"/>
      <c r="M8" s="126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</row>
    <row r="9" spans="1:27" s="2" customFormat="1" ht="21.75" customHeight="1">
      <c r="A9" s="170" t="s">
        <v>285</v>
      </c>
      <c r="B9" s="170"/>
      <c r="C9" s="170"/>
      <c r="D9" s="170"/>
      <c r="E9" s="170"/>
      <c r="F9" s="170"/>
      <c r="G9" s="170"/>
      <c r="H9" s="95"/>
      <c r="I9" s="95"/>
      <c r="J9" s="95"/>
      <c r="K9" s="87"/>
      <c r="L9" s="78"/>
      <c r="M9" s="126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27" s="2" customFormat="1" ht="18.75" customHeight="1" hidden="1">
      <c r="A10" s="43"/>
      <c r="B10" s="44"/>
      <c r="C10" s="44"/>
      <c r="D10" s="44"/>
      <c r="E10" s="121"/>
      <c r="F10" s="134"/>
      <c r="G10" s="133"/>
      <c r="H10" s="94"/>
      <c r="I10" s="94"/>
      <c r="J10" s="94"/>
      <c r="K10" s="87"/>
      <c r="L10" s="78"/>
      <c r="M10" s="126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s="2" customFormat="1" ht="18.75" customHeight="1">
      <c r="A11" s="43"/>
      <c r="B11" s="44"/>
      <c r="C11" s="44"/>
      <c r="D11" s="44"/>
      <c r="E11" s="121"/>
      <c r="F11" s="134"/>
      <c r="G11" s="133"/>
      <c r="H11" s="94"/>
      <c r="I11" s="94"/>
      <c r="J11" s="94"/>
      <c r="K11" s="87"/>
      <c r="L11" s="78"/>
      <c r="M11" s="12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 s="2" customFormat="1" ht="24.75" customHeight="1" thickBot="1">
      <c r="A12" s="85"/>
      <c r="B12" s="85"/>
      <c r="C12" s="85"/>
      <c r="D12" s="85"/>
      <c r="E12" s="122"/>
      <c r="F12" s="171" t="s">
        <v>41</v>
      </c>
      <c r="G12" s="171"/>
      <c r="H12" s="172" t="s">
        <v>281</v>
      </c>
      <c r="I12" s="172"/>
      <c r="J12" s="172" t="s">
        <v>282</v>
      </c>
      <c r="K12" s="172"/>
      <c r="L12" s="78"/>
      <c r="M12" s="126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</row>
    <row r="13" spans="1:27" s="3" customFormat="1" ht="70.5" customHeight="1" thickBot="1">
      <c r="A13" s="20" t="s">
        <v>14</v>
      </c>
      <c r="B13" s="45" t="s">
        <v>15</v>
      </c>
      <c r="C13" s="46" t="s">
        <v>16</v>
      </c>
      <c r="D13" s="46" t="s">
        <v>17</v>
      </c>
      <c r="E13" s="123" t="s">
        <v>44</v>
      </c>
      <c r="F13" s="135" t="s">
        <v>13</v>
      </c>
      <c r="G13" s="136" t="s">
        <v>119</v>
      </c>
      <c r="H13" s="105" t="s">
        <v>13</v>
      </c>
      <c r="I13" s="106" t="s">
        <v>119</v>
      </c>
      <c r="J13" s="105" t="s">
        <v>13</v>
      </c>
      <c r="K13" s="106" t="s">
        <v>119</v>
      </c>
      <c r="L13" s="48"/>
      <c r="M13" s="126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spans="1:27" s="7" customFormat="1" ht="20.25">
      <c r="A14" s="153" t="s">
        <v>18</v>
      </c>
      <c r="B14" s="38" t="s">
        <v>19</v>
      </c>
      <c r="C14" s="28"/>
      <c r="D14" s="165"/>
      <c r="E14" s="169"/>
      <c r="F14" s="115">
        <f aca="true" t="shared" si="0" ref="F14:K14">F15+F23+F40+F58+F63</f>
        <v>55897.5</v>
      </c>
      <c r="G14" s="115">
        <f t="shared" si="0"/>
        <v>1264.2</v>
      </c>
      <c r="H14" s="107" t="e">
        <f t="shared" si="0"/>
        <v>#REF!</v>
      </c>
      <c r="I14" s="107" t="e">
        <f t="shared" si="0"/>
        <v>#REF!</v>
      </c>
      <c r="J14" s="107" t="e">
        <f t="shared" si="0"/>
        <v>#REF!</v>
      </c>
      <c r="K14" s="107" t="e">
        <f t="shared" si="0"/>
        <v>#REF!</v>
      </c>
      <c r="L14" s="65"/>
      <c r="M14" s="128"/>
      <c r="N14" s="25"/>
      <c r="O14" s="25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</row>
    <row r="15" spans="1:27" s="15" customFormat="1" ht="32.25">
      <c r="A15" s="32" t="s">
        <v>118</v>
      </c>
      <c r="B15" s="37" t="s">
        <v>19</v>
      </c>
      <c r="C15" s="26" t="s">
        <v>20</v>
      </c>
      <c r="D15" s="26"/>
      <c r="E15" s="26"/>
      <c r="F15" s="103">
        <f aca="true" t="shared" si="1" ref="F15:G19">F16</f>
        <v>1921.4</v>
      </c>
      <c r="G15" s="103">
        <f t="shared" si="1"/>
        <v>0</v>
      </c>
      <c r="H15" s="33">
        <f aca="true" t="shared" si="2" ref="H15:K17">H16</f>
        <v>1968.3</v>
      </c>
      <c r="I15" s="33">
        <f t="shared" si="2"/>
        <v>0</v>
      </c>
      <c r="J15" s="33">
        <f t="shared" si="2"/>
        <v>1921.4</v>
      </c>
      <c r="K15" s="33">
        <f t="shared" si="2"/>
        <v>0</v>
      </c>
      <c r="L15" s="79"/>
      <c r="M15" s="129"/>
      <c r="N15" s="27"/>
      <c r="O15" s="27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</row>
    <row r="16" spans="1:27" s="15" customFormat="1" ht="48">
      <c r="A16" s="32" t="s">
        <v>60</v>
      </c>
      <c r="B16" s="37" t="s">
        <v>19</v>
      </c>
      <c r="C16" s="26" t="s">
        <v>20</v>
      </c>
      <c r="D16" s="26" t="s">
        <v>58</v>
      </c>
      <c r="E16" s="26"/>
      <c r="F16" s="103">
        <f>F17</f>
        <v>1921.4</v>
      </c>
      <c r="G16" s="103">
        <f t="shared" si="1"/>
        <v>0</v>
      </c>
      <c r="H16" s="33">
        <f t="shared" si="2"/>
        <v>1968.3</v>
      </c>
      <c r="I16" s="33">
        <f t="shared" si="2"/>
        <v>0</v>
      </c>
      <c r="J16" s="33">
        <f t="shared" si="2"/>
        <v>1921.4</v>
      </c>
      <c r="K16" s="33">
        <f t="shared" si="2"/>
        <v>0</v>
      </c>
      <c r="L16" s="79"/>
      <c r="M16" s="129"/>
      <c r="N16" s="27"/>
      <c r="O16" s="27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</row>
    <row r="17" spans="1:27" s="15" customFormat="1" ht="20.25">
      <c r="A17" s="32" t="s">
        <v>66</v>
      </c>
      <c r="B17" s="37" t="s">
        <v>19</v>
      </c>
      <c r="C17" s="26" t="s">
        <v>20</v>
      </c>
      <c r="D17" s="26" t="s">
        <v>65</v>
      </c>
      <c r="E17" s="26"/>
      <c r="F17" s="103">
        <f t="shared" si="1"/>
        <v>1921.4</v>
      </c>
      <c r="G17" s="103">
        <f t="shared" si="1"/>
        <v>0</v>
      </c>
      <c r="H17" s="33">
        <f t="shared" si="2"/>
        <v>1968.3</v>
      </c>
      <c r="I17" s="33">
        <f t="shared" si="2"/>
        <v>0</v>
      </c>
      <c r="J17" s="33">
        <f t="shared" si="2"/>
        <v>1921.4</v>
      </c>
      <c r="K17" s="33">
        <f t="shared" si="2"/>
        <v>0</v>
      </c>
      <c r="L17" s="79"/>
      <c r="M17" s="129"/>
      <c r="N17" s="27"/>
      <c r="O17" s="27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</row>
    <row r="18" spans="1:27" s="15" customFormat="1" ht="20.25">
      <c r="A18" s="32" t="s">
        <v>113</v>
      </c>
      <c r="B18" s="37" t="s">
        <v>19</v>
      </c>
      <c r="C18" s="26" t="s">
        <v>20</v>
      </c>
      <c r="D18" s="26" t="s">
        <v>112</v>
      </c>
      <c r="E18" s="26"/>
      <c r="F18" s="103">
        <f t="shared" si="1"/>
        <v>1921.4</v>
      </c>
      <c r="G18" s="103">
        <f t="shared" si="1"/>
        <v>0</v>
      </c>
      <c r="H18" s="33">
        <f aca="true" t="shared" si="3" ref="H18:K19">H19</f>
        <v>1968.3</v>
      </c>
      <c r="I18" s="33">
        <f t="shared" si="3"/>
        <v>0</v>
      </c>
      <c r="J18" s="33">
        <f t="shared" si="3"/>
        <v>1921.4</v>
      </c>
      <c r="K18" s="33">
        <f t="shared" si="3"/>
        <v>0</v>
      </c>
      <c r="L18" s="79"/>
      <c r="M18" s="129"/>
      <c r="N18" s="27"/>
      <c r="O18" s="27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</row>
    <row r="19" spans="1:27" s="15" customFormat="1" ht="48">
      <c r="A19" s="32" t="s">
        <v>185</v>
      </c>
      <c r="B19" s="37" t="s">
        <v>19</v>
      </c>
      <c r="C19" s="26" t="s">
        <v>20</v>
      </c>
      <c r="D19" s="26" t="s">
        <v>112</v>
      </c>
      <c r="E19" s="26" t="s">
        <v>168</v>
      </c>
      <c r="F19" s="103">
        <f t="shared" si="1"/>
        <v>1921.4</v>
      </c>
      <c r="G19" s="103">
        <f t="shared" si="1"/>
        <v>0</v>
      </c>
      <c r="H19" s="33">
        <f t="shared" si="3"/>
        <v>1968.3</v>
      </c>
      <c r="I19" s="33">
        <f t="shared" si="3"/>
        <v>0</v>
      </c>
      <c r="J19" s="33">
        <f t="shared" si="3"/>
        <v>1921.4</v>
      </c>
      <c r="K19" s="33">
        <f t="shared" si="3"/>
        <v>0</v>
      </c>
      <c r="L19" s="79"/>
      <c r="M19" s="129"/>
      <c r="N19" s="27"/>
      <c r="O19" s="27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</row>
    <row r="20" spans="1:27" s="15" customFormat="1" ht="20.25">
      <c r="A20" s="32" t="s">
        <v>186</v>
      </c>
      <c r="B20" s="37" t="s">
        <v>19</v>
      </c>
      <c r="C20" s="26" t="s">
        <v>20</v>
      </c>
      <c r="D20" s="26" t="s">
        <v>112</v>
      </c>
      <c r="E20" s="26" t="s">
        <v>167</v>
      </c>
      <c r="F20" s="103">
        <f aca="true" t="shared" si="4" ref="F20:K20">F21+F22</f>
        <v>1921.4</v>
      </c>
      <c r="G20" s="103">
        <f t="shared" si="4"/>
        <v>0</v>
      </c>
      <c r="H20" s="33">
        <f t="shared" si="4"/>
        <v>1968.3</v>
      </c>
      <c r="I20" s="33">
        <f t="shared" si="4"/>
        <v>0</v>
      </c>
      <c r="J20" s="33">
        <f t="shared" si="4"/>
        <v>1921.4</v>
      </c>
      <c r="K20" s="33">
        <f t="shared" si="4"/>
        <v>0</v>
      </c>
      <c r="L20" s="79"/>
      <c r="M20" s="129"/>
      <c r="N20" s="27"/>
      <c r="O20" s="27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</row>
    <row r="21" spans="1:27" s="15" customFormat="1" ht="20.25">
      <c r="A21" s="32" t="s">
        <v>187</v>
      </c>
      <c r="B21" s="37" t="s">
        <v>19</v>
      </c>
      <c r="C21" s="26" t="s">
        <v>20</v>
      </c>
      <c r="D21" s="26" t="s">
        <v>112</v>
      </c>
      <c r="E21" s="26" t="s">
        <v>132</v>
      </c>
      <c r="F21" s="103">
        <f>1910.4+104.3-93.3</f>
        <v>1921.4</v>
      </c>
      <c r="G21" s="103">
        <v>0</v>
      </c>
      <c r="H21" s="33">
        <v>1907.3</v>
      </c>
      <c r="I21" s="33"/>
      <c r="J21" s="33">
        <f>1605+305.4</f>
        <v>1910.4</v>
      </c>
      <c r="K21" s="76"/>
      <c r="L21" s="79"/>
      <c r="M21" s="129"/>
      <c r="N21" s="27"/>
      <c r="O21" s="27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</row>
    <row r="22" spans="1:27" s="15" customFormat="1" ht="20.25">
      <c r="A22" s="32" t="s">
        <v>188</v>
      </c>
      <c r="B22" s="37" t="s">
        <v>19</v>
      </c>
      <c r="C22" s="26" t="s">
        <v>20</v>
      </c>
      <c r="D22" s="26" t="s">
        <v>112</v>
      </c>
      <c r="E22" s="26" t="s">
        <v>130</v>
      </c>
      <c r="F22" s="103">
        <f>11-11</f>
        <v>0</v>
      </c>
      <c r="G22" s="103">
        <v>0</v>
      </c>
      <c r="H22" s="33">
        <f>11+50</f>
        <v>61</v>
      </c>
      <c r="I22" s="33"/>
      <c r="J22" s="33">
        <v>11</v>
      </c>
      <c r="K22" s="76"/>
      <c r="L22" s="79"/>
      <c r="M22" s="129"/>
      <c r="N22" s="27"/>
      <c r="O22" s="27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</row>
    <row r="23" spans="1:27" s="15" customFormat="1" ht="48">
      <c r="A23" s="32" t="s">
        <v>62</v>
      </c>
      <c r="B23" s="36" t="s">
        <v>19</v>
      </c>
      <c r="C23" s="36" t="s">
        <v>23</v>
      </c>
      <c r="D23" s="36"/>
      <c r="E23" s="36"/>
      <c r="F23" s="103">
        <f aca="true" t="shared" si="5" ref="F23:K23">F24</f>
        <v>3129.5</v>
      </c>
      <c r="G23" s="103">
        <f t="shared" si="5"/>
        <v>0</v>
      </c>
      <c r="H23" s="33" t="e">
        <f t="shared" si="5"/>
        <v>#REF!</v>
      </c>
      <c r="I23" s="33" t="e">
        <f t="shared" si="5"/>
        <v>#REF!</v>
      </c>
      <c r="J23" s="33" t="e">
        <f t="shared" si="5"/>
        <v>#REF!</v>
      </c>
      <c r="K23" s="33" t="e">
        <f t="shared" si="5"/>
        <v>#REF!</v>
      </c>
      <c r="L23" s="79"/>
      <c r="M23" s="129"/>
      <c r="N23" s="27"/>
      <c r="O23" s="27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1:27" s="15" customFormat="1" ht="48">
      <c r="A24" s="32" t="s">
        <v>60</v>
      </c>
      <c r="B24" s="37" t="s">
        <v>19</v>
      </c>
      <c r="C24" s="26" t="s">
        <v>23</v>
      </c>
      <c r="D24" s="26" t="s">
        <v>58</v>
      </c>
      <c r="E24" s="26"/>
      <c r="F24" s="103">
        <f aca="true" t="shared" si="6" ref="F24:K24">F25+F35</f>
        <v>3129.5</v>
      </c>
      <c r="G24" s="103">
        <f t="shared" si="6"/>
        <v>0</v>
      </c>
      <c r="H24" s="33" t="e">
        <f t="shared" si="6"/>
        <v>#REF!</v>
      </c>
      <c r="I24" s="33" t="e">
        <f t="shared" si="6"/>
        <v>#REF!</v>
      </c>
      <c r="J24" s="33" t="e">
        <f t="shared" si="6"/>
        <v>#REF!</v>
      </c>
      <c r="K24" s="33" t="e">
        <f t="shared" si="6"/>
        <v>#REF!</v>
      </c>
      <c r="L24" s="79"/>
      <c r="M24" s="129"/>
      <c r="N24" s="27"/>
      <c r="O24" s="27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1:27" s="15" customFormat="1" ht="20.25">
      <c r="A25" s="32" t="s">
        <v>24</v>
      </c>
      <c r="B25" s="37" t="s">
        <v>19</v>
      </c>
      <c r="C25" s="26" t="s">
        <v>23</v>
      </c>
      <c r="D25" s="26" t="s">
        <v>57</v>
      </c>
      <c r="E25" s="26"/>
      <c r="F25" s="103">
        <f aca="true" t="shared" si="7" ref="F25:K25">F26</f>
        <v>1737.5</v>
      </c>
      <c r="G25" s="103">
        <f t="shared" si="7"/>
        <v>0</v>
      </c>
      <c r="H25" s="33">
        <f t="shared" si="7"/>
        <v>2411.9</v>
      </c>
      <c r="I25" s="33">
        <f t="shared" si="7"/>
        <v>0</v>
      </c>
      <c r="J25" s="33">
        <f t="shared" si="7"/>
        <v>2411.9</v>
      </c>
      <c r="K25" s="33">
        <f t="shared" si="7"/>
        <v>0</v>
      </c>
      <c r="L25" s="79"/>
      <c r="M25" s="129"/>
      <c r="N25" s="27"/>
      <c r="O25" s="27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</row>
    <row r="26" spans="1:27" s="15" customFormat="1" ht="32.25">
      <c r="A26" s="32" t="s">
        <v>108</v>
      </c>
      <c r="B26" s="37" t="s">
        <v>19</v>
      </c>
      <c r="C26" s="26" t="s">
        <v>23</v>
      </c>
      <c r="D26" s="26" t="s">
        <v>61</v>
      </c>
      <c r="E26" s="26"/>
      <c r="F26" s="103">
        <f aca="true" t="shared" si="8" ref="F26:K26">F27+F31</f>
        <v>1737.5</v>
      </c>
      <c r="G26" s="103">
        <f t="shared" si="8"/>
        <v>0</v>
      </c>
      <c r="H26" s="33">
        <f t="shared" si="8"/>
        <v>2411.9</v>
      </c>
      <c r="I26" s="33">
        <f t="shared" si="8"/>
        <v>0</v>
      </c>
      <c r="J26" s="33">
        <f t="shared" si="8"/>
        <v>2411.9</v>
      </c>
      <c r="K26" s="33">
        <f t="shared" si="8"/>
        <v>0</v>
      </c>
      <c r="L26" s="79"/>
      <c r="M26" s="129"/>
      <c r="N26" s="27"/>
      <c r="O26" s="27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</row>
    <row r="27" spans="1:27" s="15" customFormat="1" ht="48">
      <c r="A27" s="32" t="s">
        <v>185</v>
      </c>
      <c r="B27" s="37" t="s">
        <v>19</v>
      </c>
      <c r="C27" s="26" t="s">
        <v>23</v>
      </c>
      <c r="D27" s="26" t="s">
        <v>61</v>
      </c>
      <c r="E27" s="26" t="s">
        <v>168</v>
      </c>
      <c r="F27" s="103">
        <f aca="true" t="shared" si="9" ref="F27:K27">F28</f>
        <v>1385</v>
      </c>
      <c r="G27" s="103">
        <f t="shared" si="9"/>
        <v>0</v>
      </c>
      <c r="H27" s="33">
        <f t="shared" si="9"/>
        <v>2157.6</v>
      </c>
      <c r="I27" s="33">
        <f t="shared" si="9"/>
        <v>0</v>
      </c>
      <c r="J27" s="33">
        <f t="shared" si="9"/>
        <v>2142.6</v>
      </c>
      <c r="K27" s="33">
        <f t="shared" si="9"/>
        <v>0</v>
      </c>
      <c r="L27" s="79"/>
      <c r="M27" s="129"/>
      <c r="N27" s="27"/>
      <c r="O27" s="27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</row>
    <row r="28" spans="1:27" s="15" customFormat="1" ht="20.25">
      <c r="A28" s="32" t="s">
        <v>186</v>
      </c>
      <c r="B28" s="37" t="s">
        <v>19</v>
      </c>
      <c r="C28" s="26" t="s">
        <v>23</v>
      </c>
      <c r="D28" s="26" t="s">
        <v>61</v>
      </c>
      <c r="E28" s="26" t="s">
        <v>167</v>
      </c>
      <c r="F28" s="103">
        <f aca="true" t="shared" si="10" ref="F28:K28">F29+F30</f>
        <v>1385</v>
      </c>
      <c r="G28" s="103">
        <f t="shared" si="10"/>
        <v>0</v>
      </c>
      <c r="H28" s="33">
        <f t="shared" si="10"/>
        <v>2157.6</v>
      </c>
      <c r="I28" s="33">
        <f t="shared" si="10"/>
        <v>0</v>
      </c>
      <c r="J28" s="33">
        <f t="shared" si="10"/>
        <v>2142.6</v>
      </c>
      <c r="K28" s="33">
        <f t="shared" si="10"/>
        <v>0</v>
      </c>
      <c r="L28" s="79"/>
      <c r="M28" s="129"/>
      <c r="N28" s="27"/>
      <c r="O28" s="2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</row>
    <row r="29" spans="1:27" s="7" customFormat="1" ht="20.25">
      <c r="A29" s="32" t="s">
        <v>187</v>
      </c>
      <c r="B29" s="37" t="s">
        <v>19</v>
      </c>
      <c r="C29" s="26" t="s">
        <v>23</v>
      </c>
      <c r="D29" s="26" t="s">
        <v>61</v>
      </c>
      <c r="E29" s="26" t="s">
        <v>132</v>
      </c>
      <c r="F29" s="103">
        <f>474.2+1570.2-509.5-150.7</f>
        <v>1384.2</v>
      </c>
      <c r="G29" s="103">
        <v>0</v>
      </c>
      <c r="H29" s="33">
        <f>1634.1+493.5</f>
        <v>2127.6</v>
      </c>
      <c r="I29" s="33"/>
      <c r="J29" s="33">
        <f>493.5+1634.1</f>
        <v>2127.6</v>
      </c>
      <c r="K29" s="76"/>
      <c r="L29" s="65"/>
      <c r="M29" s="128"/>
      <c r="N29" s="25"/>
      <c r="O29" s="25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</row>
    <row r="30" spans="1:27" s="7" customFormat="1" ht="20.25">
      <c r="A30" s="32" t="s">
        <v>188</v>
      </c>
      <c r="B30" s="37" t="s">
        <v>19</v>
      </c>
      <c r="C30" s="26" t="s">
        <v>23</v>
      </c>
      <c r="D30" s="26" t="s">
        <v>61</v>
      </c>
      <c r="E30" s="26" t="s">
        <v>130</v>
      </c>
      <c r="F30" s="103">
        <f>15-14.2</f>
        <v>0.8000000000000007</v>
      </c>
      <c r="G30" s="103">
        <v>0</v>
      </c>
      <c r="H30" s="33">
        <v>30</v>
      </c>
      <c r="I30" s="33"/>
      <c r="J30" s="33">
        <v>15</v>
      </c>
      <c r="K30" s="76"/>
      <c r="L30" s="65"/>
      <c r="M30" s="128"/>
      <c r="N30" s="25"/>
      <c r="O30" s="25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</row>
    <row r="31" spans="1:27" s="7" customFormat="1" ht="20.25">
      <c r="A31" s="32" t="s">
        <v>189</v>
      </c>
      <c r="B31" s="37" t="s">
        <v>19</v>
      </c>
      <c r="C31" s="26" t="s">
        <v>23</v>
      </c>
      <c r="D31" s="26" t="s">
        <v>61</v>
      </c>
      <c r="E31" s="26" t="s">
        <v>178</v>
      </c>
      <c r="F31" s="103">
        <f aca="true" t="shared" si="11" ref="F31:K31">F32</f>
        <v>352.5</v>
      </c>
      <c r="G31" s="103">
        <f t="shared" si="11"/>
        <v>0</v>
      </c>
      <c r="H31" s="33">
        <f t="shared" si="11"/>
        <v>254.3</v>
      </c>
      <c r="I31" s="33">
        <f t="shared" si="11"/>
        <v>0</v>
      </c>
      <c r="J31" s="33">
        <f t="shared" si="11"/>
        <v>269.3</v>
      </c>
      <c r="K31" s="33">
        <f t="shared" si="11"/>
        <v>0</v>
      </c>
      <c r="L31" s="65"/>
      <c r="M31" s="128"/>
      <c r="N31" s="25"/>
      <c r="O31" s="25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</row>
    <row r="32" spans="1:27" s="7" customFormat="1" ht="20.25">
      <c r="A32" s="70" t="s">
        <v>190</v>
      </c>
      <c r="B32" s="37" t="s">
        <v>19</v>
      </c>
      <c r="C32" s="26" t="s">
        <v>23</v>
      </c>
      <c r="D32" s="26" t="s">
        <v>61</v>
      </c>
      <c r="E32" s="26" t="s">
        <v>179</v>
      </c>
      <c r="F32" s="103">
        <f>F33+F34</f>
        <v>352.5</v>
      </c>
      <c r="G32" s="103">
        <f>G34</f>
        <v>0</v>
      </c>
      <c r="H32" s="33">
        <f>H34</f>
        <v>254.3</v>
      </c>
      <c r="I32" s="33">
        <f>I34</f>
        <v>0</v>
      </c>
      <c r="J32" s="33">
        <f>J34</f>
        <v>269.3</v>
      </c>
      <c r="K32" s="33">
        <f>K34</f>
        <v>0</v>
      </c>
      <c r="L32" s="65"/>
      <c r="M32" s="128"/>
      <c r="N32" s="25"/>
      <c r="O32" s="25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</row>
    <row r="33" spans="1:27" s="7" customFormat="1" ht="32.25">
      <c r="A33" s="70" t="s">
        <v>223</v>
      </c>
      <c r="B33" s="37" t="s">
        <v>19</v>
      </c>
      <c r="C33" s="26" t="s">
        <v>23</v>
      </c>
      <c r="D33" s="26" t="s">
        <v>61</v>
      </c>
      <c r="E33" s="26" t="s">
        <v>222</v>
      </c>
      <c r="F33" s="103">
        <v>4.5</v>
      </c>
      <c r="G33" s="103"/>
      <c r="H33" s="33"/>
      <c r="I33" s="33"/>
      <c r="J33" s="33"/>
      <c r="K33" s="33"/>
      <c r="L33" s="65"/>
      <c r="M33" s="128"/>
      <c r="N33" s="25"/>
      <c r="O33" s="25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</row>
    <row r="34" spans="1:27" s="7" customFormat="1" ht="20.25">
      <c r="A34" s="70" t="s">
        <v>191</v>
      </c>
      <c r="B34" s="37" t="s">
        <v>19</v>
      </c>
      <c r="C34" s="26" t="s">
        <v>23</v>
      </c>
      <c r="D34" s="26" t="s">
        <v>61</v>
      </c>
      <c r="E34" s="26" t="s">
        <v>135</v>
      </c>
      <c r="F34" s="103">
        <v>348</v>
      </c>
      <c r="G34" s="103">
        <v>0</v>
      </c>
      <c r="H34" s="33">
        <v>254.3</v>
      </c>
      <c r="I34" s="33"/>
      <c r="J34" s="33">
        <v>269.3</v>
      </c>
      <c r="K34" s="76"/>
      <c r="L34" s="65"/>
      <c r="M34" s="128"/>
      <c r="N34" s="25"/>
      <c r="O34" s="25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</row>
    <row r="35" spans="1:27" s="7" customFormat="1" ht="20.25">
      <c r="A35" s="69" t="s">
        <v>64</v>
      </c>
      <c r="B35" s="37" t="s">
        <v>19</v>
      </c>
      <c r="C35" s="26" t="s">
        <v>23</v>
      </c>
      <c r="D35" s="26" t="s">
        <v>63</v>
      </c>
      <c r="E35" s="26"/>
      <c r="F35" s="103">
        <f aca="true" t="shared" si="12" ref="F35:L35">F36</f>
        <v>1392</v>
      </c>
      <c r="G35" s="103">
        <f t="shared" si="12"/>
        <v>0</v>
      </c>
      <c r="H35" s="33" t="e">
        <f t="shared" si="12"/>
        <v>#REF!</v>
      </c>
      <c r="I35" s="33" t="e">
        <f t="shared" si="12"/>
        <v>#REF!</v>
      </c>
      <c r="J35" s="33" t="e">
        <f t="shared" si="12"/>
        <v>#REF!</v>
      </c>
      <c r="K35" s="33" t="e">
        <f t="shared" si="12"/>
        <v>#REF!</v>
      </c>
      <c r="L35" s="96">
        <f t="shared" si="12"/>
        <v>0</v>
      </c>
      <c r="M35" s="128"/>
      <c r="N35" s="25"/>
      <c r="O35" s="25"/>
      <c r="P35" s="59"/>
      <c r="Q35" s="59"/>
      <c r="R35" s="59"/>
      <c r="S35" s="59"/>
      <c r="T35" s="63"/>
      <c r="U35" s="63"/>
      <c r="V35" s="59"/>
      <c r="W35" s="59"/>
      <c r="X35" s="59"/>
      <c r="Y35" s="59"/>
      <c r="Z35" s="59"/>
      <c r="AA35" s="59"/>
    </row>
    <row r="36" spans="1:27" s="8" customFormat="1" ht="32.25">
      <c r="A36" s="25" t="s">
        <v>115</v>
      </c>
      <c r="B36" s="37" t="s">
        <v>19</v>
      </c>
      <c r="C36" s="36" t="s">
        <v>23</v>
      </c>
      <c r="D36" s="26" t="s">
        <v>114</v>
      </c>
      <c r="E36" s="36"/>
      <c r="F36" s="76">
        <f aca="true" t="shared" si="13" ref="F36:G38">F37</f>
        <v>1392</v>
      </c>
      <c r="G36" s="76">
        <f t="shared" si="13"/>
        <v>0</v>
      </c>
      <c r="H36" s="101" t="e">
        <f aca="true" t="shared" si="14" ref="H36:K37">H37</f>
        <v>#REF!</v>
      </c>
      <c r="I36" s="101" t="e">
        <f t="shared" si="14"/>
        <v>#REF!</v>
      </c>
      <c r="J36" s="101" t="e">
        <f t="shared" si="14"/>
        <v>#REF!</v>
      </c>
      <c r="K36" s="101" t="e">
        <f t="shared" si="14"/>
        <v>#REF!</v>
      </c>
      <c r="L36" s="80"/>
      <c r="M36" s="128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s="9" customFormat="1" ht="48">
      <c r="A37" s="25" t="s">
        <v>185</v>
      </c>
      <c r="B37" s="37" t="s">
        <v>19</v>
      </c>
      <c r="C37" s="37" t="s">
        <v>23</v>
      </c>
      <c r="D37" s="37" t="s">
        <v>114</v>
      </c>
      <c r="E37" s="37" t="s">
        <v>168</v>
      </c>
      <c r="F37" s="76">
        <f t="shared" si="13"/>
        <v>1392</v>
      </c>
      <c r="G37" s="76">
        <f t="shared" si="13"/>
        <v>0</v>
      </c>
      <c r="H37" s="101" t="e">
        <f t="shared" si="14"/>
        <v>#REF!</v>
      </c>
      <c r="I37" s="101" t="e">
        <f t="shared" si="14"/>
        <v>#REF!</v>
      </c>
      <c r="J37" s="101" t="e">
        <f t="shared" si="14"/>
        <v>#REF!</v>
      </c>
      <c r="K37" s="101" t="e">
        <f t="shared" si="14"/>
        <v>#REF!</v>
      </c>
      <c r="L37" s="65"/>
      <c r="M37" s="128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9" customFormat="1" ht="20.25">
      <c r="A38" s="25" t="s">
        <v>186</v>
      </c>
      <c r="B38" s="37" t="s">
        <v>19</v>
      </c>
      <c r="C38" s="37" t="s">
        <v>23</v>
      </c>
      <c r="D38" s="37" t="s">
        <v>114</v>
      </c>
      <c r="E38" s="37" t="s">
        <v>167</v>
      </c>
      <c r="F38" s="76">
        <f t="shared" si="13"/>
        <v>1392</v>
      </c>
      <c r="G38" s="76">
        <f t="shared" si="13"/>
        <v>0</v>
      </c>
      <c r="H38" s="101" t="e">
        <f>H39+#REF!</f>
        <v>#REF!</v>
      </c>
      <c r="I38" s="101" t="e">
        <f>I39+#REF!</f>
        <v>#REF!</v>
      </c>
      <c r="J38" s="101" t="e">
        <f>J39+#REF!</f>
        <v>#REF!</v>
      </c>
      <c r="K38" s="101" t="e">
        <f>K39+#REF!</f>
        <v>#REF!</v>
      </c>
      <c r="L38" s="65"/>
      <c r="M38" s="128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9" customFormat="1" ht="20.25">
      <c r="A39" s="25" t="s">
        <v>187</v>
      </c>
      <c r="B39" s="37" t="s">
        <v>19</v>
      </c>
      <c r="C39" s="37" t="s">
        <v>23</v>
      </c>
      <c r="D39" s="37" t="s">
        <v>114</v>
      </c>
      <c r="E39" s="37" t="s">
        <v>132</v>
      </c>
      <c r="F39" s="103">
        <v>1392</v>
      </c>
      <c r="G39" s="103">
        <v>0</v>
      </c>
      <c r="H39" s="33">
        <f>1185.1+279.8</f>
        <v>1464.8999999999999</v>
      </c>
      <c r="I39" s="33"/>
      <c r="J39" s="33">
        <v>1464.9</v>
      </c>
      <c r="K39" s="76"/>
      <c r="L39" s="65"/>
      <c r="M39" s="128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9" customFormat="1" ht="48">
      <c r="A40" s="49" t="s">
        <v>59</v>
      </c>
      <c r="B40" s="36" t="s">
        <v>19</v>
      </c>
      <c r="C40" s="36" t="s">
        <v>25</v>
      </c>
      <c r="D40" s="37"/>
      <c r="E40" s="36"/>
      <c r="F40" s="103">
        <f aca="true" t="shared" si="15" ref="F40:K40">F41</f>
        <v>33957.9</v>
      </c>
      <c r="G40" s="103">
        <f t="shared" si="15"/>
        <v>0</v>
      </c>
      <c r="H40" s="33">
        <f t="shared" si="15"/>
        <v>34022.7</v>
      </c>
      <c r="I40" s="33">
        <f t="shared" si="15"/>
        <v>0</v>
      </c>
      <c r="J40" s="33">
        <f t="shared" si="15"/>
        <v>33811.4</v>
      </c>
      <c r="K40" s="103">
        <f t="shared" si="15"/>
        <v>0</v>
      </c>
      <c r="L40" s="65"/>
      <c r="M40" s="128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9" customFormat="1" ht="48">
      <c r="A41" s="25" t="s">
        <v>60</v>
      </c>
      <c r="B41" s="37" t="s">
        <v>19</v>
      </c>
      <c r="C41" s="37" t="s">
        <v>25</v>
      </c>
      <c r="D41" s="37" t="s">
        <v>58</v>
      </c>
      <c r="E41" s="36"/>
      <c r="F41" s="76">
        <f aca="true" t="shared" si="16" ref="F41:K41">F42+F52</f>
        <v>33957.9</v>
      </c>
      <c r="G41" s="76">
        <f t="shared" si="16"/>
        <v>0</v>
      </c>
      <c r="H41" s="101">
        <f t="shared" si="16"/>
        <v>34022.7</v>
      </c>
      <c r="I41" s="101">
        <f t="shared" si="16"/>
        <v>0</v>
      </c>
      <c r="J41" s="101">
        <f t="shared" si="16"/>
        <v>33811.4</v>
      </c>
      <c r="K41" s="76">
        <f t="shared" si="16"/>
        <v>0</v>
      </c>
      <c r="L41" s="65"/>
      <c r="M41" s="128"/>
      <c r="N41" s="25"/>
      <c r="O41" s="25"/>
      <c r="P41" s="25"/>
      <c r="Q41" s="25"/>
      <c r="R41" s="25"/>
      <c r="S41" s="25"/>
      <c r="T41" s="63"/>
      <c r="U41" s="63"/>
      <c r="V41" s="25"/>
      <c r="W41" s="25"/>
      <c r="X41" s="25"/>
      <c r="Y41" s="25"/>
      <c r="Z41" s="25"/>
      <c r="AA41" s="25"/>
    </row>
    <row r="42" spans="1:27" s="9" customFormat="1" ht="20.25">
      <c r="A42" s="70" t="s">
        <v>24</v>
      </c>
      <c r="B42" s="37" t="s">
        <v>19</v>
      </c>
      <c r="C42" s="37" t="s">
        <v>25</v>
      </c>
      <c r="D42" s="37" t="s">
        <v>57</v>
      </c>
      <c r="E42" s="26"/>
      <c r="F42" s="76">
        <f aca="true" t="shared" si="17" ref="F42:K42">F43</f>
        <v>32221.8</v>
      </c>
      <c r="G42" s="76">
        <f t="shared" si="17"/>
        <v>0</v>
      </c>
      <c r="H42" s="101">
        <f t="shared" si="17"/>
        <v>32360.3</v>
      </c>
      <c r="I42" s="101">
        <f t="shared" si="17"/>
        <v>0</v>
      </c>
      <c r="J42" s="101">
        <f t="shared" si="17"/>
        <v>32140.2</v>
      </c>
      <c r="K42" s="76">
        <f t="shared" si="17"/>
        <v>0</v>
      </c>
      <c r="L42" s="65"/>
      <c r="M42" s="128"/>
      <c r="N42" s="25"/>
      <c r="O42" s="25"/>
      <c r="P42" s="25"/>
      <c r="Q42" s="25"/>
      <c r="R42" s="25"/>
      <c r="S42" s="25"/>
      <c r="T42" s="63"/>
      <c r="U42" s="63"/>
      <c r="V42" s="25"/>
      <c r="W42" s="25"/>
      <c r="X42" s="25"/>
      <c r="Y42" s="25"/>
      <c r="Z42" s="25"/>
      <c r="AA42" s="25"/>
    </row>
    <row r="43" spans="1:27" s="9" customFormat="1" ht="32.25">
      <c r="A43" s="70" t="s">
        <v>108</v>
      </c>
      <c r="B43" s="37" t="s">
        <v>19</v>
      </c>
      <c r="C43" s="37" t="s">
        <v>25</v>
      </c>
      <c r="D43" s="37" t="s">
        <v>61</v>
      </c>
      <c r="E43" s="26"/>
      <c r="F43" s="76">
        <f aca="true" t="shared" si="18" ref="F43:K43">F44+F48</f>
        <v>32221.8</v>
      </c>
      <c r="G43" s="76">
        <f t="shared" si="18"/>
        <v>0</v>
      </c>
      <c r="H43" s="101">
        <f t="shared" si="18"/>
        <v>32360.3</v>
      </c>
      <c r="I43" s="101">
        <f t="shared" si="18"/>
        <v>0</v>
      </c>
      <c r="J43" s="101">
        <f t="shared" si="18"/>
        <v>32140.2</v>
      </c>
      <c r="K43" s="76">
        <f t="shared" si="18"/>
        <v>0</v>
      </c>
      <c r="L43" s="65"/>
      <c r="M43" s="128"/>
      <c r="N43" s="25"/>
      <c r="O43" s="25"/>
      <c r="P43" s="25"/>
      <c r="Q43" s="25"/>
      <c r="R43" s="25"/>
      <c r="S43" s="25"/>
      <c r="T43" s="63"/>
      <c r="U43" s="63"/>
      <c r="V43" s="25"/>
      <c r="W43" s="25"/>
      <c r="X43" s="25"/>
      <c r="Y43" s="25"/>
      <c r="Z43" s="25"/>
      <c r="AA43" s="25"/>
    </row>
    <row r="44" spans="1:27" s="9" customFormat="1" ht="48">
      <c r="A44" s="69" t="s">
        <v>185</v>
      </c>
      <c r="B44" s="37" t="s">
        <v>19</v>
      </c>
      <c r="C44" s="37" t="s">
        <v>25</v>
      </c>
      <c r="D44" s="37" t="s">
        <v>61</v>
      </c>
      <c r="E44" s="36" t="s">
        <v>168</v>
      </c>
      <c r="F44" s="76">
        <f aca="true" t="shared" si="19" ref="F44:K44">F45</f>
        <v>31760.3</v>
      </c>
      <c r="G44" s="76">
        <f t="shared" si="19"/>
        <v>0</v>
      </c>
      <c r="H44" s="101">
        <f t="shared" si="19"/>
        <v>31808.399999999998</v>
      </c>
      <c r="I44" s="101">
        <f t="shared" si="19"/>
        <v>0</v>
      </c>
      <c r="J44" s="101">
        <f t="shared" si="19"/>
        <v>31985.8</v>
      </c>
      <c r="K44" s="76">
        <f t="shared" si="19"/>
        <v>0</v>
      </c>
      <c r="L44" s="65"/>
      <c r="M44" s="128"/>
      <c r="N44" s="25"/>
      <c r="O44" s="25"/>
      <c r="P44" s="25"/>
      <c r="Q44" s="25"/>
      <c r="R44" s="25"/>
      <c r="S44" s="25"/>
      <c r="T44" s="64"/>
      <c r="U44" s="64"/>
      <c r="V44" s="25"/>
      <c r="W44" s="25"/>
      <c r="X44" s="25"/>
      <c r="Y44" s="25"/>
      <c r="Z44" s="25"/>
      <c r="AA44" s="25"/>
    </row>
    <row r="45" spans="1:27" s="8" customFormat="1" ht="20.25">
      <c r="A45" s="25" t="s">
        <v>186</v>
      </c>
      <c r="B45" s="37" t="s">
        <v>19</v>
      </c>
      <c r="C45" s="36" t="s">
        <v>25</v>
      </c>
      <c r="D45" s="31" t="s">
        <v>61</v>
      </c>
      <c r="E45" s="37" t="s">
        <v>167</v>
      </c>
      <c r="F45" s="76">
        <f aca="true" t="shared" si="20" ref="F45:K45">F46+F47</f>
        <v>31760.3</v>
      </c>
      <c r="G45" s="76">
        <f t="shared" si="20"/>
        <v>0</v>
      </c>
      <c r="H45" s="101">
        <f t="shared" si="20"/>
        <v>31808.399999999998</v>
      </c>
      <c r="I45" s="101">
        <f t="shared" si="20"/>
        <v>0</v>
      </c>
      <c r="J45" s="101">
        <f t="shared" si="20"/>
        <v>31985.8</v>
      </c>
      <c r="K45" s="76">
        <f t="shared" si="20"/>
        <v>0</v>
      </c>
      <c r="L45" s="80"/>
      <c r="M45" s="128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s="8" customFormat="1" ht="20.25">
      <c r="A46" s="25" t="s">
        <v>133</v>
      </c>
      <c r="B46" s="37" t="s">
        <v>19</v>
      </c>
      <c r="C46" s="36" t="s">
        <v>25</v>
      </c>
      <c r="D46" s="31" t="s">
        <v>61</v>
      </c>
      <c r="E46" s="37" t="s">
        <v>132</v>
      </c>
      <c r="F46" s="103">
        <f>30859+440.2</f>
        <v>31299.2</v>
      </c>
      <c r="G46" s="103">
        <v>0</v>
      </c>
      <c r="H46" s="33">
        <f>6794.9+6149.6+18587.1</f>
        <v>31531.6</v>
      </c>
      <c r="I46" s="33"/>
      <c r="J46" s="33">
        <f>7066.6+6215.3+18587.1</f>
        <v>31869</v>
      </c>
      <c r="K46" s="76"/>
      <c r="L46" s="80"/>
      <c r="M46" s="128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s="8" customFormat="1" ht="20.25">
      <c r="A47" s="25" t="s">
        <v>188</v>
      </c>
      <c r="B47" s="37" t="s">
        <v>19</v>
      </c>
      <c r="C47" s="36" t="s">
        <v>25</v>
      </c>
      <c r="D47" s="31" t="s">
        <v>61</v>
      </c>
      <c r="E47" s="37" t="s">
        <v>130</v>
      </c>
      <c r="F47" s="103">
        <f>471.9-4+10.1-17.2+0.3</f>
        <v>461.1</v>
      </c>
      <c r="G47" s="103">
        <v>0</v>
      </c>
      <c r="H47" s="33">
        <f>60+56.8+160</f>
        <v>276.8</v>
      </c>
      <c r="I47" s="33"/>
      <c r="J47" s="33">
        <f>60+56.8</f>
        <v>116.8</v>
      </c>
      <c r="K47" s="76"/>
      <c r="L47" s="80"/>
      <c r="M47" s="128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s="8" customFormat="1" ht="20.25">
      <c r="A48" s="25" t="s">
        <v>189</v>
      </c>
      <c r="B48" s="37" t="s">
        <v>19</v>
      </c>
      <c r="C48" s="36" t="s">
        <v>25</v>
      </c>
      <c r="D48" s="31" t="s">
        <v>61</v>
      </c>
      <c r="E48" s="37" t="s">
        <v>178</v>
      </c>
      <c r="F48" s="103">
        <f aca="true" t="shared" si="21" ref="F48:K48">F49</f>
        <v>461.5</v>
      </c>
      <c r="G48" s="103">
        <f t="shared" si="21"/>
        <v>0</v>
      </c>
      <c r="H48" s="33">
        <f t="shared" si="21"/>
        <v>551.9</v>
      </c>
      <c r="I48" s="33">
        <f t="shared" si="21"/>
        <v>0</v>
      </c>
      <c r="J48" s="33">
        <f t="shared" si="21"/>
        <v>154.39999999999998</v>
      </c>
      <c r="K48" s="33">
        <f t="shared" si="21"/>
        <v>0</v>
      </c>
      <c r="L48" s="80"/>
      <c r="M48" s="128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s="8" customFormat="1" ht="20.25">
      <c r="A49" s="70" t="s">
        <v>190</v>
      </c>
      <c r="B49" s="37" t="s">
        <v>19</v>
      </c>
      <c r="C49" s="36" t="s">
        <v>25</v>
      </c>
      <c r="D49" s="31" t="s">
        <v>61</v>
      </c>
      <c r="E49" s="37" t="s">
        <v>179</v>
      </c>
      <c r="F49" s="103">
        <f aca="true" t="shared" si="22" ref="F49:K49">F50+F51</f>
        <v>461.5</v>
      </c>
      <c r="G49" s="103">
        <f t="shared" si="22"/>
        <v>0</v>
      </c>
      <c r="H49" s="33">
        <f t="shared" si="22"/>
        <v>551.9</v>
      </c>
      <c r="I49" s="33">
        <f t="shared" si="22"/>
        <v>0</v>
      </c>
      <c r="J49" s="33">
        <f t="shared" si="22"/>
        <v>154.39999999999998</v>
      </c>
      <c r="K49" s="33">
        <f t="shared" si="22"/>
        <v>0</v>
      </c>
      <c r="L49" s="80"/>
      <c r="M49" s="128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s="8" customFormat="1" ht="32.25">
      <c r="A50" s="25" t="s">
        <v>223</v>
      </c>
      <c r="B50" s="37" t="s">
        <v>19</v>
      </c>
      <c r="C50" s="36" t="s">
        <v>25</v>
      </c>
      <c r="D50" s="31" t="s">
        <v>61</v>
      </c>
      <c r="E50" s="37">
        <v>242</v>
      </c>
      <c r="F50" s="103">
        <f>74.5-62.6</f>
        <v>11.899999999999999</v>
      </c>
      <c r="G50" s="103">
        <v>0</v>
      </c>
      <c r="H50" s="33"/>
      <c r="I50" s="33"/>
      <c r="J50" s="33"/>
      <c r="K50" s="76"/>
      <c r="L50" s="80"/>
      <c r="M50" s="128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s="8" customFormat="1" ht="20.25">
      <c r="A51" s="70" t="s">
        <v>134</v>
      </c>
      <c r="B51" s="37" t="s">
        <v>19</v>
      </c>
      <c r="C51" s="36" t="s">
        <v>25</v>
      </c>
      <c r="D51" s="31" t="s">
        <v>61</v>
      </c>
      <c r="E51" s="37" t="s">
        <v>135</v>
      </c>
      <c r="F51" s="103">
        <v>449.6</v>
      </c>
      <c r="G51" s="103">
        <v>0</v>
      </c>
      <c r="H51" s="33">
        <f>75.6+144.5+331.8</f>
        <v>551.9</v>
      </c>
      <c r="I51" s="33"/>
      <c r="J51" s="33">
        <f>75.6+78.8</f>
        <v>154.39999999999998</v>
      </c>
      <c r="K51" s="76"/>
      <c r="L51" s="80"/>
      <c r="M51" s="128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s="8" customFormat="1" ht="32.25">
      <c r="A52" s="69" t="s">
        <v>9</v>
      </c>
      <c r="B52" s="37" t="s">
        <v>19</v>
      </c>
      <c r="C52" s="36" t="s">
        <v>25</v>
      </c>
      <c r="D52" s="31" t="s">
        <v>10</v>
      </c>
      <c r="E52" s="37"/>
      <c r="F52" s="103">
        <f aca="true" t="shared" si="23" ref="F52:G54">F53</f>
        <v>1736.1</v>
      </c>
      <c r="G52" s="103">
        <f t="shared" si="23"/>
        <v>0</v>
      </c>
      <c r="H52" s="33">
        <f aca="true" t="shared" si="24" ref="H52:K54">H53</f>
        <v>1662.4</v>
      </c>
      <c r="I52" s="33">
        <f t="shared" si="24"/>
        <v>0</v>
      </c>
      <c r="J52" s="33">
        <f t="shared" si="24"/>
        <v>1671.2</v>
      </c>
      <c r="K52" s="33">
        <f t="shared" si="24"/>
        <v>0</v>
      </c>
      <c r="L52" s="80"/>
      <c r="M52" s="128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s="8" customFormat="1" ht="20.25">
      <c r="A53" s="70" t="s">
        <v>117</v>
      </c>
      <c r="B53" s="37" t="s">
        <v>19</v>
      </c>
      <c r="C53" s="36" t="s">
        <v>25</v>
      </c>
      <c r="D53" s="31" t="s">
        <v>116</v>
      </c>
      <c r="E53" s="37"/>
      <c r="F53" s="103">
        <f t="shared" si="23"/>
        <v>1736.1</v>
      </c>
      <c r="G53" s="103">
        <f t="shared" si="23"/>
        <v>0</v>
      </c>
      <c r="H53" s="33">
        <f t="shared" si="24"/>
        <v>1662.4</v>
      </c>
      <c r="I53" s="33">
        <f t="shared" si="24"/>
        <v>0</v>
      </c>
      <c r="J53" s="33">
        <f t="shared" si="24"/>
        <v>1671.2</v>
      </c>
      <c r="K53" s="33">
        <f t="shared" si="24"/>
        <v>0</v>
      </c>
      <c r="L53" s="80"/>
      <c r="M53" s="128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s="8" customFormat="1" ht="48">
      <c r="A54" s="70" t="s">
        <v>185</v>
      </c>
      <c r="B54" s="37" t="s">
        <v>19</v>
      </c>
      <c r="C54" s="36" t="s">
        <v>25</v>
      </c>
      <c r="D54" s="31" t="s">
        <v>116</v>
      </c>
      <c r="E54" s="37" t="s">
        <v>168</v>
      </c>
      <c r="F54" s="103">
        <f t="shared" si="23"/>
        <v>1736.1</v>
      </c>
      <c r="G54" s="103">
        <f t="shared" si="23"/>
        <v>0</v>
      </c>
      <c r="H54" s="33">
        <f t="shared" si="24"/>
        <v>1662.4</v>
      </c>
      <c r="I54" s="33">
        <f t="shared" si="24"/>
        <v>0</v>
      </c>
      <c r="J54" s="33">
        <f t="shared" si="24"/>
        <v>1671.2</v>
      </c>
      <c r="K54" s="33">
        <f t="shared" si="24"/>
        <v>0</v>
      </c>
      <c r="L54" s="80"/>
      <c r="M54" s="128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s="8" customFormat="1" ht="20.25">
      <c r="A55" s="70" t="s">
        <v>186</v>
      </c>
      <c r="B55" s="37" t="s">
        <v>19</v>
      </c>
      <c r="C55" s="36" t="s">
        <v>25</v>
      </c>
      <c r="D55" s="31" t="s">
        <v>116</v>
      </c>
      <c r="E55" s="37" t="s">
        <v>167</v>
      </c>
      <c r="F55" s="103">
        <f aca="true" t="shared" si="25" ref="F55:K55">F56+F57</f>
        <v>1736.1</v>
      </c>
      <c r="G55" s="103">
        <f t="shared" si="25"/>
        <v>0</v>
      </c>
      <c r="H55" s="33">
        <f t="shared" si="25"/>
        <v>1662.4</v>
      </c>
      <c r="I55" s="33">
        <f t="shared" si="25"/>
        <v>0</v>
      </c>
      <c r="J55" s="33">
        <f t="shared" si="25"/>
        <v>1671.2</v>
      </c>
      <c r="K55" s="33">
        <f t="shared" si="25"/>
        <v>0</v>
      </c>
      <c r="L55" s="80"/>
      <c r="M55" s="128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s="8" customFormat="1" ht="20.25">
      <c r="A56" s="34" t="s">
        <v>187</v>
      </c>
      <c r="B56" s="37" t="s">
        <v>19</v>
      </c>
      <c r="C56" s="37" t="s">
        <v>25</v>
      </c>
      <c r="D56" s="36" t="s">
        <v>116</v>
      </c>
      <c r="E56" s="36" t="s">
        <v>132</v>
      </c>
      <c r="F56" s="103">
        <v>1727.3</v>
      </c>
      <c r="G56" s="103">
        <v>0</v>
      </c>
      <c r="H56" s="33">
        <v>1662.4</v>
      </c>
      <c r="I56" s="33"/>
      <c r="J56" s="33">
        <v>1662.4</v>
      </c>
      <c r="K56" s="76"/>
      <c r="L56" s="80"/>
      <c r="M56" s="128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s="8" customFormat="1" ht="20.25">
      <c r="A57" s="34" t="s">
        <v>188</v>
      </c>
      <c r="B57" s="37" t="s">
        <v>19</v>
      </c>
      <c r="C57" s="37" t="s">
        <v>25</v>
      </c>
      <c r="D57" s="36" t="s">
        <v>116</v>
      </c>
      <c r="E57" s="36" t="s">
        <v>130</v>
      </c>
      <c r="F57" s="103">
        <v>8.8</v>
      </c>
      <c r="G57" s="103">
        <v>0</v>
      </c>
      <c r="H57" s="33"/>
      <c r="I57" s="33"/>
      <c r="J57" s="33">
        <v>8.8</v>
      </c>
      <c r="K57" s="76"/>
      <c r="L57" s="80"/>
      <c r="M57" s="128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s="9" customFormat="1" ht="20.25">
      <c r="A58" s="70" t="s">
        <v>28</v>
      </c>
      <c r="B58" s="37" t="s">
        <v>19</v>
      </c>
      <c r="C58" s="36" t="s">
        <v>126</v>
      </c>
      <c r="D58" s="37"/>
      <c r="E58" s="37"/>
      <c r="F58" s="76">
        <f aca="true" t="shared" si="26" ref="F58:G61">F59</f>
        <v>1000</v>
      </c>
      <c r="G58" s="76">
        <f t="shared" si="26"/>
        <v>0</v>
      </c>
      <c r="H58" s="101">
        <f aca="true" t="shared" si="27" ref="H58:K61">H59</f>
        <v>1000</v>
      </c>
      <c r="I58" s="101">
        <f t="shared" si="27"/>
        <v>0</v>
      </c>
      <c r="J58" s="101">
        <f t="shared" si="27"/>
        <v>1000</v>
      </c>
      <c r="K58" s="101">
        <f t="shared" si="27"/>
        <v>0</v>
      </c>
      <c r="L58" s="65"/>
      <c r="M58" s="128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9" customFormat="1" ht="20.25">
      <c r="A59" s="70" t="s">
        <v>28</v>
      </c>
      <c r="B59" s="37" t="s">
        <v>19</v>
      </c>
      <c r="C59" s="36" t="s">
        <v>126</v>
      </c>
      <c r="D59" s="37" t="s">
        <v>29</v>
      </c>
      <c r="E59" s="37"/>
      <c r="F59" s="76">
        <f t="shared" si="26"/>
        <v>1000</v>
      </c>
      <c r="G59" s="76">
        <f t="shared" si="26"/>
        <v>0</v>
      </c>
      <c r="H59" s="101">
        <f t="shared" si="27"/>
        <v>1000</v>
      </c>
      <c r="I59" s="101">
        <f t="shared" si="27"/>
        <v>0</v>
      </c>
      <c r="J59" s="101">
        <f t="shared" si="27"/>
        <v>1000</v>
      </c>
      <c r="K59" s="101">
        <f t="shared" si="27"/>
        <v>0</v>
      </c>
      <c r="L59" s="65"/>
      <c r="M59" s="128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9" customFormat="1" ht="20.25">
      <c r="A60" s="32" t="s">
        <v>68</v>
      </c>
      <c r="B60" s="37" t="s">
        <v>19</v>
      </c>
      <c r="C60" s="36" t="s">
        <v>126</v>
      </c>
      <c r="D60" s="37" t="s">
        <v>67</v>
      </c>
      <c r="E60" s="37"/>
      <c r="F60" s="76">
        <f t="shared" si="26"/>
        <v>1000</v>
      </c>
      <c r="G60" s="76">
        <f t="shared" si="26"/>
        <v>0</v>
      </c>
      <c r="H60" s="101">
        <f t="shared" si="27"/>
        <v>1000</v>
      </c>
      <c r="I60" s="101">
        <f t="shared" si="27"/>
        <v>0</v>
      </c>
      <c r="J60" s="101">
        <f t="shared" si="27"/>
        <v>1000</v>
      </c>
      <c r="K60" s="101">
        <f t="shared" si="27"/>
        <v>0</v>
      </c>
      <c r="L60" s="65"/>
      <c r="M60" s="128"/>
      <c r="N60" s="25"/>
      <c r="O60" s="25"/>
      <c r="P60" s="25"/>
      <c r="Q60" s="25"/>
      <c r="R60" s="25"/>
      <c r="S60" s="25"/>
      <c r="T60" s="64"/>
      <c r="U60" s="64"/>
      <c r="V60" s="64"/>
      <c r="W60" s="64"/>
      <c r="X60" s="64"/>
      <c r="Y60" s="25"/>
      <c r="Z60" s="25"/>
      <c r="AA60" s="25"/>
    </row>
    <row r="61" spans="1:27" s="9" customFormat="1" ht="20.25">
      <c r="A61" s="25" t="s">
        <v>192</v>
      </c>
      <c r="B61" s="37" t="s">
        <v>19</v>
      </c>
      <c r="C61" s="36" t="s">
        <v>126</v>
      </c>
      <c r="D61" s="36" t="s">
        <v>67</v>
      </c>
      <c r="E61" s="36" t="s">
        <v>193</v>
      </c>
      <c r="F61" s="103">
        <f t="shared" si="26"/>
        <v>1000</v>
      </c>
      <c r="G61" s="103">
        <f t="shared" si="26"/>
        <v>0</v>
      </c>
      <c r="H61" s="33">
        <f t="shared" si="27"/>
        <v>1000</v>
      </c>
      <c r="I61" s="33">
        <f t="shared" si="27"/>
        <v>0</v>
      </c>
      <c r="J61" s="33">
        <f t="shared" si="27"/>
        <v>1000</v>
      </c>
      <c r="K61" s="33">
        <f t="shared" si="27"/>
        <v>0</v>
      </c>
      <c r="L61" s="65"/>
      <c r="M61" s="128"/>
      <c r="N61" s="25"/>
      <c r="O61" s="25"/>
      <c r="P61" s="25"/>
      <c r="Q61" s="25"/>
      <c r="R61" s="25"/>
      <c r="S61" s="25"/>
      <c r="T61" s="63"/>
      <c r="U61" s="63"/>
      <c r="V61" s="25"/>
      <c r="W61" s="25"/>
      <c r="X61" s="25"/>
      <c r="Y61" s="25"/>
      <c r="Z61" s="25"/>
      <c r="AA61" s="25"/>
    </row>
    <row r="62" spans="1:27" s="9" customFormat="1" ht="20.25">
      <c r="A62" s="32" t="s">
        <v>194</v>
      </c>
      <c r="B62" s="37" t="s">
        <v>19</v>
      </c>
      <c r="C62" s="36" t="s">
        <v>126</v>
      </c>
      <c r="D62" s="26" t="s">
        <v>67</v>
      </c>
      <c r="E62" s="26" t="s">
        <v>195</v>
      </c>
      <c r="F62" s="76">
        <v>1000</v>
      </c>
      <c r="G62" s="76">
        <v>0</v>
      </c>
      <c r="H62" s="101">
        <v>1000</v>
      </c>
      <c r="I62" s="101"/>
      <c r="J62" s="101">
        <v>1000</v>
      </c>
      <c r="K62" s="76"/>
      <c r="L62" s="65"/>
      <c r="M62" s="128"/>
      <c r="N62" s="25"/>
      <c r="O62" s="25"/>
      <c r="P62" s="25"/>
      <c r="Q62" s="25"/>
      <c r="R62" s="25"/>
      <c r="S62" s="25"/>
      <c r="T62" s="63"/>
      <c r="U62" s="63"/>
      <c r="V62" s="25"/>
      <c r="W62" s="25"/>
      <c r="X62" s="25"/>
      <c r="Y62" s="25"/>
      <c r="Z62" s="25"/>
      <c r="AA62" s="25"/>
    </row>
    <row r="63" spans="1:27" s="9" customFormat="1" ht="20.25">
      <c r="A63" s="70" t="s">
        <v>30</v>
      </c>
      <c r="B63" s="67" t="s">
        <v>19</v>
      </c>
      <c r="C63" s="67" t="s">
        <v>165</v>
      </c>
      <c r="D63" s="26"/>
      <c r="E63" s="26"/>
      <c r="F63" s="103">
        <f>F64+F75+F95+F87</f>
        <v>15888.699999999999</v>
      </c>
      <c r="G63" s="103">
        <f>G64+G75+G95+G87</f>
        <v>1264.2</v>
      </c>
      <c r="H63" s="33" t="e">
        <f>H64+H75+H92</f>
        <v>#REF!</v>
      </c>
      <c r="I63" s="33" t="e">
        <f>I64+I75+I92</f>
        <v>#REF!</v>
      </c>
      <c r="J63" s="33" t="e">
        <f>J64+J75+J92</f>
        <v>#REF!</v>
      </c>
      <c r="K63" s="33" t="e">
        <f>K64+K75+K92</f>
        <v>#REF!</v>
      </c>
      <c r="L63" s="65"/>
      <c r="M63" s="128"/>
      <c r="N63" s="25"/>
      <c r="O63" s="25"/>
      <c r="P63" s="25"/>
      <c r="Q63" s="25"/>
      <c r="R63" s="25"/>
      <c r="S63" s="25"/>
      <c r="T63" s="63"/>
      <c r="U63" s="63"/>
      <c r="V63" s="25"/>
      <c r="W63" s="25"/>
      <c r="X63" s="25"/>
      <c r="Y63" s="25"/>
      <c r="Z63" s="25"/>
      <c r="AA63" s="25"/>
    </row>
    <row r="64" spans="1:27" s="9" customFormat="1" ht="48">
      <c r="A64" s="70" t="s">
        <v>60</v>
      </c>
      <c r="B64" s="37" t="s">
        <v>19</v>
      </c>
      <c r="C64" s="36">
        <v>13</v>
      </c>
      <c r="D64" s="26" t="s">
        <v>58</v>
      </c>
      <c r="E64" s="26"/>
      <c r="F64" s="76">
        <f aca="true" t="shared" si="28" ref="F64:G68">F65</f>
        <v>168.8</v>
      </c>
      <c r="G64" s="76">
        <f t="shared" si="28"/>
        <v>168.8</v>
      </c>
      <c r="H64" s="101">
        <f aca="true" t="shared" si="29" ref="H64:K68">H65</f>
        <v>174.8</v>
      </c>
      <c r="I64" s="101">
        <f t="shared" si="29"/>
        <v>174.8</v>
      </c>
      <c r="J64" s="101">
        <f t="shared" si="29"/>
        <v>174.8</v>
      </c>
      <c r="K64" s="101">
        <f t="shared" si="29"/>
        <v>174.8</v>
      </c>
      <c r="L64" s="65"/>
      <c r="M64" s="128"/>
      <c r="N64" s="25"/>
      <c r="O64" s="25"/>
      <c r="P64" s="25"/>
      <c r="Q64" s="25"/>
      <c r="R64" s="25"/>
      <c r="S64" s="25"/>
      <c r="T64" s="63"/>
      <c r="U64" s="63"/>
      <c r="V64" s="25"/>
      <c r="W64" s="25"/>
      <c r="X64" s="25"/>
      <c r="Y64" s="25"/>
      <c r="Z64" s="25"/>
      <c r="AA64" s="25"/>
    </row>
    <row r="65" spans="1:27" s="9" customFormat="1" ht="20.25">
      <c r="A65" s="70" t="s">
        <v>24</v>
      </c>
      <c r="B65" s="37" t="s">
        <v>19</v>
      </c>
      <c r="C65" s="36">
        <v>13</v>
      </c>
      <c r="D65" s="26" t="s">
        <v>57</v>
      </c>
      <c r="E65" s="26"/>
      <c r="F65" s="76">
        <f aca="true" t="shared" si="30" ref="F65:K65">F66+F70</f>
        <v>168.8</v>
      </c>
      <c r="G65" s="76">
        <f t="shared" si="30"/>
        <v>168.8</v>
      </c>
      <c r="H65" s="101">
        <f t="shared" si="30"/>
        <v>174.8</v>
      </c>
      <c r="I65" s="101">
        <f t="shared" si="30"/>
        <v>174.8</v>
      </c>
      <c r="J65" s="101">
        <f t="shared" si="30"/>
        <v>174.8</v>
      </c>
      <c r="K65" s="101">
        <f t="shared" si="30"/>
        <v>174.8</v>
      </c>
      <c r="L65" s="65"/>
      <c r="M65" s="128"/>
      <c r="N65" s="25"/>
      <c r="O65" s="25"/>
      <c r="P65" s="25"/>
      <c r="Q65" s="25"/>
      <c r="R65" s="25"/>
      <c r="S65" s="25"/>
      <c r="T65" s="63"/>
      <c r="U65" s="63"/>
      <c r="V65" s="25"/>
      <c r="W65" s="25"/>
      <c r="X65" s="25"/>
      <c r="Y65" s="25"/>
      <c r="Z65" s="25"/>
      <c r="AA65" s="25"/>
    </row>
    <row r="66" spans="1:27" s="9" customFormat="1" ht="32.25">
      <c r="A66" s="69" t="s">
        <v>216</v>
      </c>
      <c r="B66" s="37" t="s">
        <v>19</v>
      </c>
      <c r="C66" s="36" t="s">
        <v>165</v>
      </c>
      <c r="D66" s="26" t="s">
        <v>84</v>
      </c>
      <c r="E66" s="26"/>
      <c r="F66" s="76">
        <f t="shared" si="28"/>
        <v>162.8</v>
      </c>
      <c r="G66" s="76">
        <f t="shared" si="28"/>
        <v>162.8</v>
      </c>
      <c r="H66" s="101">
        <f t="shared" si="29"/>
        <v>168.8</v>
      </c>
      <c r="I66" s="101">
        <f t="shared" si="29"/>
        <v>168.8</v>
      </c>
      <c r="J66" s="101">
        <f t="shared" si="29"/>
        <v>168.8</v>
      </c>
      <c r="K66" s="101">
        <f t="shared" si="29"/>
        <v>168.8</v>
      </c>
      <c r="L66" s="65"/>
      <c r="M66" s="128"/>
      <c r="N66" s="25"/>
      <c r="O66" s="25"/>
      <c r="P66" s="25"/>
      <c r="Q66" s="25"/>
      <c r="R66" s="25"/>
      <c r="S66" s="25"/>
      <c r="T66" s="63"/>
      <c r="U66" s="63"/>
      <c r="V66" s="25"/>
      <c r="W66" s="25"/>
      <c r="X66" s="25"/>
      <c r="Y66" s="25"/>
      <c r="Z66" s="25"/>
      <c r="AA66" s="25"/>
    </row>
    <row r="67" spans="1:27" s="9" customFormat="1" ht="48">
      <c r="A67" s="25" t="s">
        <v>185</v>
      </c>
      <c r="B67" s="37" t="s">
        <v>19</v>
      </c>
      <c r="C67" s="37" t="s">
        <v>165</v>
      </c>
      <c r="D67" s="31" t="s">
        <v>84</v>
      </c>
      <c r="E67" s="37" t="s">
        <v>168</v>
      </c>
      <c r="F67" s="76">
        <f t="shared" si="28"/>
        <v>162.8</v>
      </c>
      <c r="G67" s="76">
        <f t="shared" si="28"/>
        <v>162.8</v>
      </c>
      <c r="H67" s="101">
        <f t="shared" si="29"/>
        <v>168.8</v>
      </c>
      <c r="I67" s="101">
        <f t="shared" si="29"/>
        <v>168.8</v>
      </c>
      <c r="J67" s="101">
        <f t="shared" si="29"/>
        <v>168.8</v>
      </c>
      <c r="K67" s="101">
        <f t="shared" si="29"/>
        <v>168.8</v>
      </c>
      <c r="L67" s="65"/>
      <c r="M67" s="128"/>
      <c r="N67" s="25"/>
      <c r="O67" s="25"/>
      <c r="P67" s="25"/>
      <c r="Q67" s="25"/>
      <c r="R67" s="25"/>
      <c r="S67" s="25"/>
      <c r="T67" s="63"/>
      <c r="U67" s="63"/>
      <c r="V67" s="25"/>
      <c r="W67" s="25"/>
      <c r="X67" s="25"/>
      <c r="Y67" s="25"/>
      <c r="Z67" s="25"/>
      <c r="AA67" s="25"/>
    </row>
    <row r="68" spans="1:27" s="9" customFormat="1" ht="20.25">
      <c r="A68" s="25" t="s">
        <v>186</v>
      </c>
      <c r="B68" s="37" t="s">
        <v>19</v>
      </c>
      <c r="C68" s="37" t="s">
        <v>165</v>
      </c>
      <c r="D68" s="37" t="s">
        <v>84</v>
      </c>
      <c r="E68" s="37" t="s">
        <v>167</v>
      </c>
      <c r="F68" s="76">
        <f t="shared" si="28"/>
        <v>162.8</v>
      </c>
      <c r="G68" s="76">
        <f t="shared" si="28"/>
        <v>162.8</v>
      </c>
      <c r="H68" s="101">
        <f t="shared" si="29"/>
        <v>168.8</v>
      </c>
      <c r="I68" s="101">
        <f t="shared" si="29"/>
        <v>168.8</v>
      </c>
      <c r="J68" s="101">
        <f t="shared" si="29"/>
        <v>168.8</v>
      </c>
      <c r="K68" s="101">
        <f t="shared" si="29"/>
        <v>168.8</v>
      </c>
      <c r="L68" s="65"/>
      <c r="M68" s="128"/>
      <c r="N68" s="25"/>
      <c r="O68" s="25"/>
      <c r="P68" s="25"/>
      <c r="Q68" s="25"/>
      <c r="R68" s="25"/>
      <c r="S68" s="25"/>
      <c r="T68" s="63"/>
      <c r="U68" s="63"/>
      <c r="V68" s="25"/>
      <c r="W68" s="25"/>
      <c r="X68" s="25"/>
      <c r="Y68" s="25"/>
      <c r="Z68" s="25"/>
      <c r="AA68" s="25"/>
    </row>
    <row r="69" spans="1:27" s="9" customFormat="1" ht="20.25">
      <c r="A69" s="25" t="s">
        <v>133</v>
      </c>
      <c r="B69" s="37" t="s">
        <v>19</v>
      </c>
      <c r="C69" s="37" t="s">
        <v>165</v>
      </c>
      <c r="D69" s="37" t="s">
        <v>84</v>
      </c>
      <c r="E69" s="37" t="s">
        <v>132</v>
      </c>
      <c r="F69" s="76">
        <v>162.8</v>
      </c>
      <c r="G69" s="76">
        <f>F69</f>
        <v>162.8</v>
      </c>
      <c r="H69" s="101">
        <v>168.8</v>
      </c>
      <c r="I69" s="101">
        <f>H69</f>
        <v>168.8</v>
      </c>
      <c r="J69" s="101">
        <v>168.8</v>
      </c>
      <c r="K69" s="76">
        <f>J69</f>
        <v>168.8</v>
      </c>
      <c r="L69" s="65"/>
      <c r="M69" s="128"/>
      <c r="N69" s="25"/>
      <c r="O69" s="25"/>
      <c r="P69" s="25"/>
      <c r="Q69" s="25"/>
      <c r="R69" s="25"/>
      <c r="S69" s="25"/>
      <c r="T69" s="63"/>
      <c r="U69" s="63"/>
      <c r="V69" s="25"/>
      <c r="W69" s="25"/>
      <c r="X69" s="25"/>
      <c r="Y69" s="25"/>
      <c r="Z69" s="25"/>
      <c r="AA69" s="25"/>
    </row>
    <row r="70" spans="1:27" s="9" customFormat="1" ht="78.75">
      <c r="A70" s="68" t="s">
        <v>291</v>
      </c>
      <c r="B70" s="109" t="s">
        <v>19</v>
      </c>
      <c r="C70" s="98" t="s">
        <v>165</v>
      </c>
      <c r="D70" s="72" t="s">
        <v>289</v>
      </c>
      <c r="E70" s="72"/>
      <c r="F70" s="76">
        <f>F71</f>
        <v>6</v>
      </c>
      <c r="G70" s="76">
        <f>G71</f>
        <v>6</v>
      </c>
      <c r="H70" s="101">
        <f aca="true" t="shared" si="31" ref="H70:K72">H71</f>
        <v>6</v>
      </c>
      <c r="I70" s="101">
        <f t="shared" si="31"/>
        <v>6</v>
      </c>
      <c r="J70" s="101">
        <f t="shared" si="31"/>
        <v>6</v>
      </c>
      <c r="K70" s="101">
        <f t="shared" si="31"/>
        <v>6</v>
      </c>
      <c r="L70" s="65"/>
      <c r="M70" s="128"/>
      <c r="N70" s="25"/>
      <c r="O70" s="25"/>
      <c r="P70" s="25"/>
      <c r="Q70" s="25"/>
      <c r="R70" s="25"/>
      <c r="S70" s="25"/>
      <c r="T70" s="63"/>
      <c r="U70" s="63"/>
      <c r="V70" s="25"/>
      <c r="W70" s="25"/>
      <c r="X70" s="25"/>
      <c r="Y70" s="25"/>
      <c r="Z70" s="25"/>
      <c r="AA70" s="25"/>
    </row>
    <row r="71" spans="1:27" s="9" customFormat="1" ht="20.25">
      <c r="A71" s="21" t="s">
        <v>189</v>
      </c>
      <c r="B71" s="71" t="s">
        <v>19</v>
      </c>
      <c r="C71" s="67" t="s">
        <v>165</v>
      </c>
      <c r="D71" s="72" t="s">
        <v>289</v>
      </c>
      <c r="E71" s="72" t="s">
        <v>178</v>
      </c>
      <c r="F71" s="76">
        <f>F72</f>
        <v>6</v>
      </c>
      <c r="G71" s="76">
        <f>G72</f>
        <v>6</v>
      </c>
      <c r="H71" s="101">
        <f t="shared" si="31"/>
        <v>6</v>
      </c>
      <c r="I71" s="101">
        <f t="shared" si="31"/>
        <v>6</v>
      </c>
      <c r="J71" s="101">
        <f t="shared" si="31"/>
        <v>6</v>
      </c>
      <c r="K71" s="101">
        <f t="shared" si="31"/>
        <v>6</v>
      </c>
      <c r="L71" s="65"/>
      <c r="M71" s="128"/>
      <c r="N71" s="25"/>
      <c r="O71" s="25"/>
      <c r="P71" s="25"/>
      <c r="Q71" s="25"/>
      <c r="R71" s="25"/>
      <c r="S71" s="25"/>
      <c r="T71" s="63"/>
      <c r="U71" s="63"/>
      <c r="V71" s="25"/>
      <c r="W71" s="25"/>
      <c r="X71" s="25"/>
      <c r="Y71" s="25"/>
      <c r="Z71" s="25"/>
      <c r="AA71" s="25"/>
    </row>
    <row r="72" spans="1:27" s="9" customFormat="1" ht="20.25">
      <c r="A72" s="50" t="s">
        <v>190</v>
      </c>
      <c r="B72" s="71" t="s">
        <v>19</v>
      </c>
      <c r="C72" s="67" t="s">
        <v>165</v>
      </c>
      <c r="D72" s="72" t="s">
        <v>289</v>
      </c>
      <c r="E72" s="72" t="s">
        <v>179</v>
      </c>
      <c r="F72" s="76">
        <f>F73+F74</f>
        <v>6</v>
      </c>
      <c r="G72" s="76">
        <f>G73+G74</f>
        <v>6</v>
      </c>
      <c r="H72" s="101">
        <f t="shared" si="31"/>
        <v>6</v>
      </c>
      <c r="I72" s="101">
        <f t="shared" si="31"/>
        <v>6</v>
      </c>
      <c r="J72" s="101">
        <f t="shared" si="31"/>
        <v>6</v>
      </c>
      <c r="K72" s="101">
        <f t="shared" si="31"/>
        <v>6</v>
      </c>
      <c r="L72" s="65"/>
      <c r="M72" s="128"/>
      <c r="N72" s="25"/>
      <c r="O72" s="25"/>
      <c r="P72" s="25"/>
      <c r="Q72" s="25"/>
      <c r="R72" s="25"/>
      <c r="S72" s="25"/>
      <c r="T72" s="63"/>
      <c r="U72" s="63"/>
      <c r="V72" s="25"/>
      <c r="W72" s="25"/>
      <c r="X72" s="25"/>
      <c r="Y72" s="25"/>
      <c r="Z72" s="25"/>
      <c r="AA72" s="25"/>
    </row>
    <row r="73" spans="1:27" s="9" customFormat="1" ht="32.25">
      <c r="A73" s="32" t="s">
        <v>223</v>
      </c>
      <c r="B73" s="71" t="s">
        <v>19</v>
      </c>
      <c r="C73" s="67" t="s">
        <v>165</v>
      </c>
      <c r="D73" s="72" t="s">
        <v>289</v>
      </c>
      <c r="E73" s="72" t="s">
        <v>222</v>
      </c>
      <c r="F73" s="76">
        <v>3.5</v>
      </c>
      <c r="G73" s="76">
        <v>3.5</v>
      </c>
      <c r="H73" s="101">
        <v>6</v>
      </c>
      <c r="I73" s="101">
        <f>H73</f>
        <v>6</v>
      </c>
      <c r="J73" s="101">
        <v>6</v>
      </c>
      <c r="K73" s="76">
        <f>J73</f>
        <v>6</v>
      </c>
      <c r="L73" s="65"/>
      <c r="M73" s="128"/>
      <c r="N73" s="25"/>
      <c r="O73" s="25"/>
      <c r="P73" s="25"/>
      <c r="Q73" s="25"/>
      <c r="R73" s="25"/>
      <c r="S73" s="25"/>
      <c r="T73" s="63"/>
      <c r="U73" s="63"/>
      <c r="V73" s="25"/>
      <c r="W73" s="25"/>
      <c r="X73" s="25"/>
      <c r="Y73" s="25"/>
      <c r="Z73" s="25"/>
      <c r="AA73" s="25"/>
    </row>
    <row r="74" spans="1:27" s="9" customFormat="1" ht="20.25">
      <c r="A74" s="35" t="s">
        <v>191</v>
      </c>
      <c r="B74" s="71" t="s">
        <v>19</v>
      </c>
      <c r="C74" s="67" t="s">
        <v>165</v>
      </c>
      <c r="D74" s="72" t="s">
        <v>289</v>
      </c>
      <c r="E74" s="72" t="s">
        <v>135</v>
      </c>
      <c r="F74" s="76">
        <v>2.5</v>
      </c>
      <c r="G74" s="76">
        <v>2.5</v>
      </c>
      <c r="H74" s="101"/>
      <c r="I74" s="101"/>
      <c r="J74" s="101"/>
      <c r="K74" s="76"/>
      <c r="L74" s="65"/>
      <c r="M74" s="128"/>
      <c r="N74" s="25"/>
      <c r="O74" s="25"/>
      <c r="P74" s="25"/>
      <c r="Q74" s="25"/>
      <c r="R74" s="25"/>
      <c r="S74" s="25"/>
      <c r="T74" s="63"/>
      <c r="U74" s="63"/>
      <c r="V74" s="25"/>
      <c r="W74" s="25"/>
      <c r="X74" s="25"/>
      <c r="Y74" s="25"/>
      <c r="Z74" s="25"/>
      <c r="AA74" s="25"/>
    </row>
    <row r="75" spans="1:27" s="9" customFormat="1" ht="32.25">
      <c r="A75" s="50" t="s">
        <v>52</v>
      </c>
      <c r="B75" s="67" t="s">
        <v>19</v>
      </c>
      <c r="C75" s="67" t="s">
        <v>165</v>
      </c>
      <c r="D75" s="67" t="s">
        <v>51</v>
      </c>
      <c r="E75" s="37"/>
      <c r="F75" s="76">
        <f aca="true" t="shared" si="32" ref="F75:K75">F76</f>
        <v>6953.9</v>
      </c>
      <c r="G75" s="76">
        <f t="shared" si="32"/>
        <v>0</v>
      </c>
      <c r="H75" s="101" t="e">
        <f t="shared" si="32"/>
        <v>#REF!</v>
      </c>
      <c r="I75" s="101" t="e">
        <f t="shared" si="32"/>
        <v>#REF!</v>
      </c>
      <c r="J75" s="101" t="e">
        <f t="shared" si="32"/>
        <v>#REF!</v>
      </c>
      <c r="K75" s="101" t="e">
        <f t="shared" si="32"/>
        <v>#REF!</v>
      </c>
      <c r="L75" s="65"/>
      <c r="M75" s="128"/>
      <c r="N75" s="25"/>
      <c r="O75" s="25"/>
      <c r="P75" s="25"/>
      <c r="Q75" s="25"/>
      <c r="R75" s="25"/>
      <c r="S75" s="25"/>
      <c r="T75" s="63"/>
      <c r="U75" s="63"/>
      <c r="V75" s="25"/>
      <c r="W75" s="25"/>
      <c r="X75" s="25"/>
      <c r="Y75" s="25"/>
      <c r="Z75" s="25"/>
      <c r="AA75" s="25"/>
    </row>
    <row r="76" spans="1:27" s="9" customFormat="1" ht="20.25">
      <c r="A76" s="50" t="s">
        <v>32</v>
      </c>
      <c r="B76" s="67" t="s">
        <v>19</v>
      </c>
      <c r="C76" s="67" t="s">
        <v>165</v>
      </c>
      <c r="D76" s="67" t="s">
        <v>69</v>
      </c>
      <c r="E76" s="37"/>
      <c r="F76" s="76">
        <f aca="true" t="shared" si="33" ref="F76:K76">F81+F77</f>
        <v>6953.9</v>
      </c>
      <c r="G76" s="76">
        <f t="shared" si="33"/>
        <v>0</v>
      </c>
      <c r="H76" s="101" t="e">
        <f t="shared" si="33"/>
        <v>#REF!</v>
      </c>
      <c r="I76" s="101" t="e">
        <f t="shared" si="33"/>
        <v>#REF!</v>
      </c>
      <c r="J76" s="101" t="e">
        <f t="shared" si="33"/>
        <v>#REF!</v>
      </c>
      <c r="K76" s="101" t="e">
        <f t="shared" si="33"/>
        <v>#REF!</v>
      </c>
      <c r="L76" s="65"/>
      <c r="M76" s="128"/>
      <c r="N76" s="25"/>
      <c r="O76" s="25"/>
      <c r="P76" s="25"/>
      <c r="Q76" s="25"/>
      <c r="R76" s="25"/>
      <c r="S76" s="25"/>
      <c r="T76" s="63"/>
      <c r="U76" s="63"/>
      <c r="V76" s="25"/>
      <c r="W76" s="25"/>
      <c r="X76" s="25"/>
      <c r="Y76" s="25"/>
      <c r="Z76" s="25"/>
      <c r="AA76" s="25"/>
    </row>
    <row r="77" spans="1:27" s="9" customFormat="1" ht="32.25">
      <c r="A77" s="50" t="s">
        <v>109</v>
      </c>
      <c r="B77" s="67" t="s">
        <v>19</v>
      </c>
      <c r="C77" s="67" t="s">
        <v>165</v>
      </c>
      <c r="D77" s="67" t="s">
        <v>71</v>
      </c>
      <c r="E77" s="37"/>
      <c r="F77" s="76">
        <f aca="true" t="shared" si="34" ref="F77:G79">F78</f>
        <v>6187.7</v>
      </c>
      <c r="G77" s="76">
        <f t="shared" si="34"/>
        <v>0</v>
      </c>
      <c r="H77" s="101">
        <f aca="true" t="shared" si="35" ref="H77:K79">H78</f>
        <v>620</v>
      </c>
      <c r="I77" s="101">
        <f t="shared" si="35"/>
        <v>0</v>
      </c>
      <c r="J77" s="101">
        <f t="shared" si="35"/>
        <v>0</v>
      </c>
      <c r="K77" s="101">
        <f t="shared" si="35"/>
        <v>0</v>
      </c>
      <c r="L77" s="65"/>
      <c r="M77" s="128"/>
      <c r="N77" s="25"/>
      <c r="O77" s="25"/>
      <c r="P77" s="25"/>
      <c r="Q77" s="25"/>
      <c r="R77" s="25"/>
      <c r="S77" s="25"/>
      <c r="T77" s="63"/>
      <c r="U77" s="63"/>
      <c r="V77" s="25"/>
      <c r="W77" s="25"/>
      <c r="X77" s="25"/>
      <c r="Y77" s="25"/>
      <c r="Z77" s="25"/>
      <c r="AA77" s="25"/>
    </row>
    <row r="78" spans="1:27" s="9" customFormat="1" ht="20.25">
      <c r="A78" s="50" t="s">
        <v>189</v>
      </c>
      <c r="B78" s="67" t="s">
        <v>19</v>
      </c>
      <c r="C78" s="67" t="s">
        <v>165</v>
      </c>
      <c r="D78" s="67" t="s">
        <v>71</v>
      </c>
      <c r="E78" s="37" t="s">
        <v>178</v>
      </c>
      <c r="F78" s="76">
        <f t="shared" si="34"/>
        <v>6187.7</v>
      </c>
      <c r="G78" s="76">
        <f t="shared" si="34"/>
        <v>0</v>
      </c>
      <c r="H78" s="101">
        <f t="shared" si="35"/>
        <v>620</v>
      </c>
      <c r="I78" s="101">
        <f t="shared" si="35"/>
        <v>0</v>
      </c>
      <c r="J78" s="101">
        <f t="shared" si="35"/>
        <v>0</v>
      </c>
      <c r="K78" s="101">
        <f t="shared" si="35"/>
        <v>0</v>
      </c>
      <c r="L78" s="65"/>
      <c r="M78" s="128"/>
      <c r="N78" s="25"/>
      <c r="O78" s="25"/>
      <c r="P78" s="25"/>
      <c r="Q78" s="25"/>
      <c r="R78" s="25"/>
      <c r="S78" s="25"/>
      <c r="T78" s="63"/>
      <c r="U78" s="63"/>
      <c r="V78" s="25"/>
      <c r="W78" s="25"/>
      <c r="X78" s="25"/>
      <c r="Y78" s="25"/>
      <c r="Z78" s="25"/>
      <c r="AA78" s="25"/>
    </row>
    <row r="79" spans="1:27" s="9" customFormat="1" ht="20.25">
      <c r="A79" s="50" t="s">
        <v>190</v>
      </c>
      <c r="B79" s="67" t="s">
        <v>19</v>
      </c>
      <c r="C79" s="67" t="s">
        <v>165</v>
      </c>
      <c r="D79" s="67" t="s">
        <v>71</v>
      </c>
      <c r="E79" s="37" t="s">
        <v>179</v>
      </c>
      <c r="F79" s="76">
        <f t="shared" si="34"/>
        <v>6187.7</v>
      </c>
      <c r="G79" s="76">
        <f t="shared" si="34"/>
        <v>0</v>
      </c>
      <c r="H79" s="101">
        <f t="shared" si="35"/>
        <v>620</v>
      </c>
      <c r="I79" s="101">
        <f t="shared" si="35"/>
        <v>0</v>
      </c>
      <c r="J79" s="101">
        <f t="shared" si="35"/>
        <v>0</v>
      </c>
      <c r="K79" s="101">
        <f t="shared" si="35"/>
        <v>0</v>
      </c>
      <c r="L79" s="65"/>
      <c r="M79" s="128"/>
      <c r="N79" s="25"/>
      <c r="O79" s="25"/>
      <c r="P79" s="25"/>
      <c r="Q79" s="25"/>
      <c r="R79" s="25"/>
      <c r="S79" s="25"/>
      <c r="T79" s="63"/>
      <c r="U79" s="63"/>
      <c r="V79" s="25"/>
      <c r="W79" s="25"/>
      <c r="X79" s="25"/>
      <c r="Y79" s="25"/>
      <c r="Z79" s="25"/>
      <c r="AA79" s="25"/>
    </row>
    <row r="80" spans="1:27" s="9" customFormat="1" ht="20.25">
      <c r="A80" s="50" t="s">
        <v>191</v>
      </c>
      <c r="B80" s="67" t="s">
        <v>19</v>
      </c>
      <c r="C80" s="67" t="s">
        <v>165</v>
      </c>
      <c r="D80" s="67" t="s">
        <v>71</v>
      </c>
      <c r="E80" s="37" t="s">
        <v>135</v>
      </c>
      <c r="F80" s="103">
        <v>6187.7</v>
      </c>
      <c r="G80" s="103">
        <v>0</v>
      </c>
      <c r="H80" s="33">
        <v>620</v>
      </c>
      <c r="I80" s="33"/>
      <c r="J80" s="33"/>
      <c r="K80" s="76"/>
      <c r="L80" s="65"/>
      <c r="M80" s="128">
        <v>-150</v>
      </c>
      <c r="N80" s="162"/>
      <c r="O80" s="25"/>
      <c r="P80" s="25"/>
      <c r="Q80" s="25"/>
      <c r="R80" s="25"/>
      <c r="S80" s="25"/>
      <c r="T80" s="63"/>
      <c r="U80" s="63"/>
      <c r="V80" s="25"/>
      <c r="W80" s="25"/>
      <c r="X80" s="25"/>
      <c r="Y80" s="25"/>
      <c r="Z80" s="25"/>
      <c r="AA80" s="25"/>
    </row>
    <row r="81" spans="1:27" s="9" customFormat="1" ht="32.25">
      <c r="A81" s="70" t="s">
        <v>109</v>
      </c>
      <c r="B81" s="37" t="s">
        <v>19</v>
      </c>
      <c r="C81" s="37" t="s">
        <v>165</v>
      </c>
      <c r="D81" s="37" t="s">
        <v>72</v>
      </c>
      <c r="E81" s="36"/>
      <c r="F81" s="103">
        <f>F82</f>
        <v>766.2</v>
      </c>
      <c r="G81" s="103">
        <f>G82</f>
        <v>0</v>
      </c>
      <c r="H81" s="33" t="e">
        <f>#REF!+H82</f>
        <v>#REF!</v>
      </c>
      <c r="I81" s="33" t="e">
        <f>#REF!+I82</f>
        <v>#REF!</v>
      </c>
      <c r="J81" s="33" t="e">
        <f>#REF!+J82</f>
        <v>#REF!</v>
      </c>
      <c r="K81" s="33" t="e">
        <f>#REF!+K82</f>
        <v>#REF!</v>
      </c>
      <c r="L81" s="65"/>
      <c r="M81" s="128"/>
      <c r="N81" s="25"/>
      <c r="O81" s="25"/>
      <c r="P81" s="25"/>
      <c r="Q81" s="25"/>
      <c r="R81" s="25"/>
      <c r="S81" s="25"/>
      <c r="T81" s="63"/>
      <c r="U81" s="63"/>
      <c r="V81" s="25"/>
      <c r="W81" s="25"/>
      <c r="X81" s="25"/>
      <c r="Y81" s="25"/>
      <c r="Z81" s="25"/>
      <c r="AA81" s="25"/>
    </row>
    <row r="82" spans="1:27" s="10" customFormat="1" ht="20.25">
      <c r="A82" s="21" t="s">
        <v>189</v>
      </c>
      <c r="B82" s="31" t="s">
        <v>19</v>
      </c>
      <c r="C82" s="31" t="s">
        <v>165</v>
      </c>
      <c r="D82" s="31" t="s">
        <v>72</v>
      </c>
      <c r="E82" s="31" t="s">
        <v>178</v>
      </c>
      <c r="F82" s="76">
        <f aca="true" t="shared" si="36" ref="F82:K82">F83</f>
        <v>766.2</v>
      </c>
      <c r="G82" s="76">
        <f t="shared" si="36"/>
        <v>0</v>
      </c>
      <c r="H82" s="101" t="e">
        <f t="shared" si="36"/>
        <v>#REF!</v>
      </c>
      <c r="I82" s="101" t="e">
        <f t="shared" si="36"/>
        <v>#REF!</v>
      </c>
      <c r="J82" s="101" t="e">
        <f t="shared" si="36"/>
        <v>#REF!</v>
      </c>
      <c r="K82" s="101" t="e">
        <f t="shared" si="36"/>
        <v>#REF!</v>
      </c>
      <c r="L82" s="65"/>
      <c r="M82" s="128"/>
      <c r="N82" s="25"/>
      <c r="O82" s="25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</row>
    <row r="83" spans="1:27" s="10" customFormat="1" ht="20.25">
      <c r="A83" s="50" t="s">
        <v>190</v>
      </c>
      <c r="B83" s="37" t="s">
        <v>19</v>
      </c>
      <c r="C83" s="37" t="s">
        <v>165</v>
      </c>
      <c r="D83" s="26" t="s">
        <v>72</v>
      </c>
      <c r="E83" s="26" t="s">
        <v>179</v>
      </c>
      <c r="F83" s="103">
        <f>F84</f>
        <v>766.2</v>
      </c>
      <c r="G83" s="103">
        <f>G84</f>
        <v>0</v>
      </c>
      <c r="H83" s="33" t="e">
        <f>#REF!+H84</f>
        <v>#REF!</v>
      </c>
      <c r="I83" s="33" t="e">
        <f>#REF!+I84</f>
        <v>#REF!</v>
      </c>
      <c r="J83" s="33" t="e">
        <f>#REF!+J84</f>
        <v>#REF!</v>
      </c>
      <c r="K83" s="33" t="e">
        <f>#REF!+K84</f>
        <v>#REF!</v>
      </c>
      <c r="L83" s="65"/>
      <c r="M83" s="128"/>
      <c r="N83" s="25"/>
      <c r="O83" s="25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</row>
    <row r="84" spans="1:27" s="10" customFormat="1" ht="20.25">
      <c r="A84" s="35" t="s">
        <v>191</v>
      </c>
      <c r="B84" s="37" t="s">
        <v>19</v>
      </c>
      <c r="C84" s="37" t="s">
        <v>165</v>
      </c>
      <c r="D84" s="26" t="s">
        <v>72</v>
      </c>
      <c r="E84" s="26" t="s">
        <v>135</v>
      </c>
      <c r="F84" s="103">
        <v>766.2</v>
      </c>
      <c r="G84" s="103">
        <v>0</v>
      </c>
      <c r="H84" s="33">
        <v>381.9</v>
      </c>
      <c r="I84" s="33"/>
      <c r="J84" s="33">
        <v>381.9</v>
      </c>
      <c r="K84" s="76"/>
      <c r="L84" s="65"/>
      <c r="M84" s="128"/>
      <c r="N84" s="25"/>
      <c r="O84" s="25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</row>
    <row r="85" spans="1:27" s="10" customFormat="1" ht="20.25">
      <c r="A85" s="35" t="s">
        <v>311</v>
      </c>
      <c r="B85" s="37" t="s">
        <v>19</v>
      </c>
      <c r="C85" s="37" t="s">
        <v>165</v>
      </c>
      <c r="D85" s="26" t="s">
        <v>308</v>
      </c>
      <c r="E85" s="26"/>
      <c r="F85" s="103">
        <f>F86</f>
        <v>1095.4</v>
      </c>
      <c r="G85" s="103">
        <f>G86</f>
        <v>1095.4</v>
      </c>
      <c r="H85" s="33"/>
      <c r="I85" s="33"/>
      <c r="J85" s="33"/>
      <c r="K85" s="76"/>
      <c r="L85" s="65"/>
      <c r="M85" s="128"/>
      <c r="N85" s="25"/>
      <c r="O85" s="25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</row>
    <row r="86" spans="1:27" s="10" customFormat="1" ht="63.75">
      <c r="A86" s="35" t="s">
        <v>334</v>
      </c>
      <c r="B86" s="37" t="s">
        <v>19</v>
      </c>
      <c r="C86" s="37" t="s">
        <v>165</v>
      </c>
      <c r="D86" s="26" t="s">
        <v>316</v>
      </c>
      <c r="E86" s="26"/>
      <c r="F86" s="103">
        <f>F87</f>
        <v>1095.4</v>
      </c>
      <c r="G86" s="103">
        <f>G87</f>
        <v>1095.4</v>
      </c>
      <c r="H86" s="33"/>
      <c r="I86" s="33"/>
      <c r="J86" s="33"/>
      <c r="K86" s="76"/>
      <c r="L86" s="65"/>
      <c r="M86" s="128"/>
      <c r="N86" s="25"/>
      <c r="O86" s="25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</row>
    <row r="87" spans="1:27" s="10" customFormat="1" ht="47.25">
      <c r="A87" s="159" t="s">
        <v>297</v>
      </c>
      <c r="B87" s="37" t="s">
        <v>19</v>
      </c>
      <c r="C87" s="37" t="s">
        <v>165</v>
      </c>
      <c r="D87" s="26" t="s">
        <v>298</v>
      </c>
      <c r="E87" s="26"/>
      <c r="F87" s="103">
        <f>F88+F91</f>
        <v>1095.4</v>
      </c>
      <c r="G87" s="103">
        <f>F87</f>
        <v>1095.4</v>
      </c>
      <c r="H87" s="33"/>
      <c r="I87" s="33"/>
      <c r="J87" s="33"/>
      <c r="K87" s="76"/>
      <c r="L87" s="65"/>
      <c r="M87" s="128"/>
      <c r="N87" s="25"/>
      <c r="O87" s="25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</row>
    <row r="88" spans="1:27" s="10" customFormat="1" ht="48">
      <c r="A88" s="32" t="s">
        <v>185</v>
      </c>
      <c r="B88" s="26" t="s">
        <v>19</v>
      </c>
      <c r="C88" s="26" t="s">
        <v>165</v>
      </c>
      <c r="D88" s="26" t="s">
        <v>298</v>
      </c>
      <c r="E88" s="26" t="s">
        <v>168</v>
      </c>
      <c r="F88" s="76">
        <f>F89</f>
        <v>31.5</v>
      </c>
      <c r="G88" s="76">
        <f>G89</f>
        <v>0</v>
      </c>
      <c r="H88" s="33"/>
      <c r="I88" s="33"/>
      <c r="J88" s="33"/>
      <c r="K88" s="76"/>
      <c r="L88" s="65"/>
      <c r="M88" s="128"/>
      <c r="N88" s="25"/>
      <c r="O88" s="25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s="10" customFormat="1" ht="20.25">
      <c r="A89" s="32" t="s">
        <v>186</v>
      </c>
      <c r="B89" s="26" t="s">
        <v>19</v>
      </c>
      <c r="C89" s="26" t="s">
        <v>165</v>
      </c>
      <c r="D89" s="26" t="s">
        <v>298</v>
      </c>
      <c r="E89" s="26" t="s">
        <v>167</v>
      </c>
      <c r="F89" s="76">
        <f>F90</f>
        <v>31.5</v>
      </c>
      <c r="G89" s="76">
        <f>G90</f>
        <v>0</v>
      </c>
      <c r="H89" s="33"/>
      <c r="I89" s="33"/>
      <c r="J89" s="33"/>
      <c r="K89" s="76"/>
      <c r="L89" s="65"/>
      <c r="M89" s="128"/>
      <c r="N89" s="25"/>
      <c r="O89" s="25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</row>
    <row r="90" spans="1:27" s="10" customFormat="1" ht="20.25">
      <c r="A90" s="32" t="s">
        <v>188</v>
      </c>
      <c r="B90" s="26" t="s">
        <v>19</v>
      </c>
      <c r="C90" s="26" t="s">
        <v>165</v>
      </c>
      <c r="D90" s="26" t="s">
        <v>298</v>
      </c>
      <c r="E90" s="26" t="s">
        <v>130</v>
      </c>
      <c r="F90" s="103">
        <v>31.5</v>
      </c>
      <c r="G90" s="103">
        <v>0</v>
      </c>
      <c r="H90" s="33"/>
      <c r="I90" s="33"/>
      <c r="J90" s="33"/>
      <c r="K90" s="76"/>
      <c r="L90" s="65"/>
      <c r="M90" s="128"/>
      <c r="N90" s="25"/>
      <c r="O90" s="25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</row>
    <row r="91" spans="1:27" s="10" customFormat="1" ht="20.25">
      <c r="A91" s="32" t="s">
        <v>189</v>
      </c>
      <c r="B91" s="37" t="s">
        <v>19</v>
      </c>
      <c r="C91" s="37" t="s">
        <v>165</v>
      </c>
      <c r="D91" s="26" t="s">
        <v>298</v>
      </c>
      <c r="E91" s="26" t="s">
        <v>178</v>
      </c>
      <c r="F91" s="103">
        <f>F92</f>
        <v>1063.9</v>
      </c>
      <c r="G91" s="103">
        <f>G92</f>
        <v>1063.9</v>
      </c>
      <c r="H91" s="33"/>
      <c r="I91" s="33"/>
      <c r="J91" s="33"/>
      <c r="K91" s="76"/>
      <c r="L91" s="65"/>
      <c r="M91" s="128"/>
      <c r="N91" s="25"/>
      <c r="O91" s="25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</row>
    <row r="92" spans="1:27" s="10" customFormat="1" ht="20.25">
      <c r="A92" s="32" t="s">
        <v>190</v>
      </c>
      <c r="B92" s="37" t="s">
        <v>19</v>
      </c>
      <c r="C92" s="37" t="s">
        <v>165</v>
      </c>
      <c r="D92" s="26" t="s">
        <v>298</v>
      </c>
      <c r="E92" s="26" t="s">
        <v>179</v>
      </c>
      <c r="F92" s="103">
        <f>F93+F94</f>
        <v>1063.9</v>
      </c>
      <c r="G92" s="103">
        <f>G93+G94</f>
        <v>1063.9</v>
      </c>
      <c r="H92" s="33" t="e">
        <f>#REF!+H93+H97+H102+H107+H111+H121+H125</f>
        <v>#REF!</v>
      </c>
      <c r="I92" s="33" t="e">
        <f>#REF!+I93+I97+I102+I107+I111+I121+I125</f>
        <v>#REF!</v>
      </c>
      <c r="J92" s="33" t="e">
        <f>#REF!+J93+J97+J102+J107+J111+J121+J125</f>
        <v>#REF!</v>
      </c>
      <c r="K92" s="33" t="e">
        <f>#REF!+K93+K97+K102+K107+K111+K121+K125</f>
        <v>#REF!</v>
      </c>
      <c r="L92" s="96" t="e">
        <f>L121+#REF!+L111+L125+#REF!</f>
        <v>#REF!</v>
      </c>
      <c r="M92" s="128"/>
      <c r="N92" s="25"/>
      <c r="O92" s="25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</row>
    <row r="93" spans="1:27" s="10" customFormat="1" ht="32.25">
      <c r="A93" s="32" t="s">
        <v>223</v>
      </c>
      <c r="B93" s="37" t="s">
        <v>19</v>
      </c>
      <c r="C93" s="37" t="s">
        <v>165</v>
      </c>
      <c r="D93" s="26" t="s">
        <v>298</v>
      </c>
      <c r="E93" s="26" t="s">
        <v>222</v>
      </c>
      <c r="F93" s="103">
        <v>779.3</v>
      </c>
      <c r="G93" s="103">
        <f>F93</f>
        <v>779.3</v>
      </c>
      <c r="H93" s="33">
        <f aca="true" t="shared" si="37" ref="H93:K95">H94</f>
        <v>0</v>
      </c>
      <c r="I93" s="33">
        <f t="shared" si="37"/>
        <v>0</v>
      </c>
      <c r="J93" s="33">
        <f t="shared" si="37"/>
        <v>0</v>
      </c>
      <c r="K93" s="33">
        <f t="shared" si="37"/>
        <v>0</v>
      </c>
      <c r="L93" s="96"/>
      <c r="M93" s="128"/>
      <c r="N93" s="25"/>
      <c r="O93" s="25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</row>
    <row r="94" spans="1:27" s="10" customFormat="1" ht="20.25">
      <c r="A94" s="50" t="s">
        <v>191</v>
      </c>
      <c r="B94" s="37" t="s">
        <v>19</v>
      </c>
      <c r="C94" s="37" t="s">
        <v>165</v>
      </c>
      <c r="D94" s="26" t="s">
        <v>298</v>
      </c>
      <c r="E94" s="26" t="s">
        <v>135</v>
      </c>
      <c r="F94" s="103">
        <v>284.6</v>
      </c>
      <c r="G94" s="103">
        <v>284.6</v>
      </c>
      <c r="H94" s="33">
        <f t="shared" si="37"/>
        <v>0</v>
      </c>
      <c r="I94" s="33">
        <f t="shared" si="37"/>
        <v>0</v>
      </c>
      <c r="J94" s="33">
        <f t="shared" si="37"/>
        <v>0</v>
      </c>
      <c r="K94" s="33">
        <f t="shared" si="37"/>
        <v>0</v>
      </c>
      <c r="L94" s="96"/>
      <c r="M94" s="128"/>
      <c r="N94" s="25"/>
      <c r="O94" s="25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</row>
    <row r="95" spans="1:27" s="10" customFormat="1" ht="20.25">
      <c r="A95" s="50" t="s">
        <v>55</v>
      </c>
      <c r="B95" s="37" t="s">
        <v>19</v>
      </c>
      <c r="C95" s="37" t="s">
        <v>165</v>
      </c>
      <c r="D95" s="26" t="s">
        <v>54</v>
      </c>
      <c r="E95" s="26"/>
      <c r="F95" s="103">
        <f>F96+F100+F105+F113+F117+F127+F131</f>
        <v>7670.6</v>
      </c>
      <c r="G95" s="103">
        <f>G96+G100+G105+G113+G117+G127+G131</f>
        <v>0</v>
      </c>
      <c r="H95" s="33">
        <f t="shared" si="37"/>
        <v>0</v>
      </c>
      <c r="I95" s="33">
        <f t="shared" si="37"/>
        <v>0</v>
      </c>
      <c r="J95" s="33">
        <f t="shared" si="37"/>
        <v>0</v>
      </c>
      <c r="K95" s="33">
        <f t="shared" si="37"/>
        <v>0</v>
      </c>
      <c r="L95" s="96"/>
      <c r="M95" s="128"/>
      <c r="N95" s="25"/>
      <c r="O95" s="25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</row>
    <row r="96" spans="1:27" s="10" customFormat="1" ht="48">
      <c r="A96" s="70" t="s">
        <v>259</v>
      </c>
      <c r="B96" s="26" t="s">
        <v>19</v>
      </c>
      <c r="C96" s="26" t="s">
        <v>165</v>
      </c>
      <c r="D96" s="36" t="s">
        <v>196</v>
      </c>
      <c r="E96" s="26"/>
      <c r="F96" s="103">
        <f aca="true" t="shared" si="38" ref="F96:G98">F97</f>
        <v>148.8</v>
      </c>
      <c r="G96" s="103">
        <f t="shared" si="38"/>
        <v>0</v>
      </c>
      <c r="H96" s="33">
        <v>0</v>
      </c>
      <c r="I96" s="33"/>
      <c r="J96" s="33">
        <v>0</v>
      </c>
      <c r="K96" s="33"/>
      <c r="L96" s="96"/>
      <c r="M96" s="128"/>
      <c r="N96" s="25"/>
      <c r="O96" s="25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</row>
    <row r="97" spans="1:27" s="10" customFormat="1" ht="32.25">
      <c r="A97" s="70" t="s">
        <v>172</v>
      </c>
      <c r="B97" s="26" t="s">
        <v>19</v>
      </c>
      <c r="C97" s="26" t="s">
        <v>165</v>
      </c>
      <c r="D97" s="36" t="s">
        <v>196</v>
      </c>
      <c r="E97" s="36" t="s">
        <v>180</v>
      </c>
      <c r="F97" s="103">
        <f t="shared" si="38"/>
        <v>148.8</v>
      </c>
      <c r="G97" s="103">
        <f t="shared" si="38"/>
        <v>0</v>
      </c>
      <c r="H97" s="33">
        <f aca="true" t="shared" si="39" ref="H97:K98">H98</f>
        <v>2917.9</v>
      </c>
      <c r="I97" s="33">
        <f t="shared" si="39"/>
        <v>0</v>
      </c>
      <c r="J97" s="33">
        <f t="shared" si="39"/>
        <v>2794.8</v>
      </c>
      <c r="K97" s="33">
        <f t="shared" si="39"/>
        <v>0</v>
      </c>
      <c r="L97" s="96"/>
      <c r="M97" s="128"/>
      <c r="N97" s="25"/>
      <c r="O97" s="25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</row>
    <row r="98" spans="1:27" s="10" customFormat="1" ht="20.25">
      <c r="A98" s="70" t="s">
        <v>173</v>
      </c>
      <c r="B98" s="26" t="s">
        <v>19</v>
      </c>
      <c r="C98" s="26" t="s">
        <v>165</v>
      </c>
      <c r="D98" s="36" t="s">
        <v>196</v>
      </c>
      <c r="E98" s="36" t="s">
        <v>181</v>
      </c>
      <c r="F98" s="103">
        <f t="shared" si="38"/>
        <v>148.8</v>
      </c>
      <c r="G98" s="103">
        <f t="shared" si="38"/>
        <v>0</v>
      </c>
      <c r="H98" s="33">
        <f t="shared" si="39"/>
        <v>2917.9</v>
      </c>
      <c r="I98" s="33">
        <f t="shared" si="39"/>
        <v>0</v>
      </c>
      <c r="J98" s="33">
        <f t="shared" si="39"/>
        <v>2794.8</v>
      </c>
      <c r="K98" s="33">
        <f t="shared" si="39"/>
        <v>0</v>
      </c>
      <c r="L98" s="96"/>
      <c r="M98" s="128"/>
      <c r="N98" s="25"/>
      <c r="O98" s="25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</row>
    <row r="99" spans="1:27" s="10" customFormat="1" ht="20.25">
      <c r="A99" s="70" t="s">
        <v>138</v>
      </c>
      <c r="B99" s="26" t="s">
        <v>19</v>
      </c>
      <c r="C99" s="26" t="s">
        <v>165</v>
      </c>
      <c r="D99" s="36" t="s">
        <v>196</v>
      </c>
      <c r="E99" s="36" t="s">
        <v>139</v>
      </c>
      <c r="F99" s="103">
        <v>148.8</v>
      </c>
      <c r="G99" s="103">
        <v>0</v>
      </c>
      <c r="H99" s="101">
        <f>H100+H101</f>
        <v>2917.9</v>
      </c>
      <c r="I99" s="101">
        <f>I100+I101</f>
        <v>0</v>
      </c>
      <c r="J99" s="101">
        <f>J100+J101</f>
        <v>2794.8</v>
      </c>
      <c r="K99" s="101">
        <f>K100+K101</f>
        <v>0</v>
      </c>
      <c r="L99" s="96"/>
      <c r="M99" s="128"/>
      <c r="N99" s="25"/>
      <c r="O99" s="25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</row>
    <row r="100" spans="1:27" s="10" customFormat="1" ht="48">
      <c r="A100" s="70" t="s">
        <v>254</v>
      </c>
      <c r="B100" s="26" t="s">
        <v>19</v>
      </c>
      <c r="C100" s="26" t="s">
        <v>165</v>
      </c>
      <c r="D100" s="36" t="s">
        <v>197</v>
      </c>
      <c r="E100" s="36"/>
      <c r="F100" s="103">
        <f>F101</f>
        <v>3680.8</v>
      </c>
      <c r="G100" s="103">
        <f>G101</f>
        <v>0</v>
      </c>
      <c r="H100" s="33">
        <v>2664.3</v>
      </c>
      <c r="I100" s="33"/>
      <c r="J100" s="33">
        <v>2571.8</v>
      </c>
      <c r="K100" s="76"/>
      <c r="L100" s="96"/>
      <c r="M100" s="128"/>
      <c r="N100" s="25"/>
      <c r="O100" s="25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</row>
    <row r="101" spans="1:27" s="10" customFormat="1" ht="20.25">
      <c r="A101" s="35" t="s">
        <v>189</v>
      </c>
      <c r="B101" s="26" t="s">
        <v>19</v>
      </c>
      <c r="C101" s="26" t="s">
        <v>165</v>
      </c>
      <c r="D101" s="36" t="s">
        <v>197</v>
      </c>
      <c r="E101" s="36" t="s">
        <v>178</v>
      </c>
      <c r="F101" s="103">
        <f>F102</f>
        <v>3680.8</v>
      </c>
      <c r="G101" s="103">
        <f>G102</f>
        <v>0</v>
      </c>
      <c r="H101" s="33">
        <v>253.6</v>
      </c>
      <c r="I101" s="33"/>
      <c r="J101" s="33">
        <v>223</v>
      </c>
      <c r="K101" s="76"/>
      <c r="L101" s="96"/>
      <c r="M101" s="128"/>
      <c r="N101" s="25"/>
      <c r="O101" s="25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</row>
    <row r="102" spans="1:27" s="10" customFormat="1" ht="20.25">
      <c r="A102" s="34" t="s">
        <v>190</v>
      </c>
      <c r="B102" s="26" t="s">
        <v>19</v>
      </c>
      <c r="C102" s="26" t="s">
        <v>165</v>
      </c>
      <c r="D102" s="36" t="s">
        <v>197</v>
      </c>
      <c r="E102" s="36" t="s">
        <v>179</v>
      </c>
      <c r="F102" s="76">
        <f>F103+F104</f>
        <v>3680.8</v>
      </c>
      <c r="G102" s="76">
        <f>G103+G104</f>
        <v>0</v>
      </c>
      <c r="H102" s="33">
        <f aca="true" t="shared" si="40" ref="H102:K103">H103</f>
        <v>747</v>
      </c>
      <c r="I102" s="33">
        <f t="shared" si="40"/>
        <v>0</v>
      </c>
      <c r="J102" s="33">
        <f t="shared" si="40"/>
        <v>0</v>
      </c>
      <c r="K102" s="33">
        <f t="shared" si="40"/>
        <v>0</v>
      </c>
      <c r="L102" s="96"/>
      <c r="M102" s="128"/>
      <c r="N102" s="25"/>
      <c r="O102" s="25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</row>
    <row r="103" spans="1:27" s="10" customFormat="1" ht="32.25">
      <c r="A103" s="70" t="s">
        <v>223</v>
      </c>
      <c r="B103" s="26" t="s">
        <v>19</v>
      </c>
      <c r="C103" s="26" t="s">
        <v>165</v>
      </c>
      <c r="D103" s="36" t="s">
        <v>197</v>
      </c>
      <c r="E103" s="36" t="s">
        <v>222</v>
      </c>
      <c r="F103" s="103">
        <f>3310.5+333.5-100</f>
        <v>3544</v>
      </c>
      <c r="G103" s="103">
        <v>0</v>
      </c>
      <c r="H103" s="33">
        <f t="shared" si="40"/>
        <v>747</v>
      </c>
      <c r="I103" s="33">
        <f t="shared" si="40"/>
        <v>0</v>
      </c>
      <c r="J103" s="33">
        <f t="shared" si="40"/>
        <v>0</v>
      </c>
      <c r="K103" s="33">
        <f t="shared" si="40"/>
        <v>0</v>
      </c>
      <c r="L103" s="96"/>
      <c r="M103" s="128"/>
      <c r="N103" s="25"/>
      <c r="O103" s="25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</row>
    <row r="104" spans="1:27" s="10" customFormat="1" ht="20.25">
      <c r="A104" s="50" t="s">
        <v>191</v>
      </c>
      <c r="B104" s="26" t="s">
        <v>19</v>
      </c>
      <c r="C104" s="26" t="s">
        <v>165</v>
      </c>
      <c r="D104" s="36" t="s">
        <v>197</v>
      </c>
      <c r="E104" s="26" t="s">
        <v>135</v>
      </c>
      <c r="F104" s="103">
        <f>60.4+76.4</f>
        <v>136.8</v>
      </c>
      <c r="G104" s="103">
        <v>0</v>
      </c>
      <c r="H104" s="33">
        <f>H105+H106</f>
        <v>747</v>
      </c>
      <c r="I104" s="33">
        <f>I105+I106</f>
        <v>0</v>
      </c>
      <c r="J104" s="33">
        <f>J105+J106</f>
        <v>0</v>
      </c>
      <c r="K104" s="33">
        <f>K105+K106</f>
        <v>0</v>
      </c>
      <c r="L104" s="96"/>
      <c r="M104" s="128"/>
      <c r="N104" s="25"/>
      <c r="O104" s="25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</row>
    <row r="105" spans="1:27" s="10" customFormat="1" ht="48">
      <c r="A105" s="70" t="s">
        <v>260</v>
      </c>
      <c r="B105" s="26" t="s">
        <v>19</v>
      </c>
      <c r="C105" s="26" t="s">
        <v>165</v>
      </c>
      <c r="D105" s="36" t="s">
        <v>239</v>
      </c>
      <c r="E105" s="26"/>
      <c r="F105" s="103">
        <f>F109+F106</f>
        <v>803</v>
      </c>
      <c r="G105" s="103">
        <f>G109</f>
        <v>0</v>
      </c>
      <c r="H105" s="33">
        <v>347</v>
      </c>
      <c r="I105" s="33"/>
      <c r="J105" s="33"/>
      <c r="K105" s="76"/>
      <c r="L105" s="96"/>
      <c r="M105" s="128"/>
      <c r="N105" s="25"/>
      <c r="O105" s="25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</row>
    <row r="106" spans="1:27" s="10" customFormat="1" ht="48">
      <c r="A106" s="32" t="s">
        <v>185</v>
      </c>
      <c r="B106" s="26" t="s">
        <v>19</v>
      </c>
      <c r="C106" s="26" t="s">
        <v>165</v>
      </c>
      <c r="D106" s="36" t="s">
        <v>239</v>
      </c>
      <c r="E106" s="26" t="s">
        <v>168</v>
      </c>
      <c r="F106" s="76">
        <f>F107</f>
        <v>15.3</v>
      </c>
      <c r="G106" s="76">
        <f>G107</f>
        <v>0</v>
      </c>
      <c r="H106" s="33">
        <v>400</v>
      </c>
      <c r="I106" s="33"/>
      <c r="J106" s="33"/>
      <c r="K106" s="76"/>
      <c r="L106" s="96"/>
      <c r="M106" s="128"/>
      <c r="N106" s="25"/>
      <c r="O106" s="25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</row>
    <row r="107" spans="1:27" s="10" customFormat="1" ht="20.25">
      <c r="A107" s="32" t="s">
        <v>186</v>
      </c>
      <c r="B107" s="26" t="s">
        <v>19</v>
      </c>
      <c r="C107" s="26" t="s">
        <v>165</v>
      </c>
      <c r="D107" s="36" t="s">
        <v>239</v>
      </c>
      <c r="E107" s="26" t="s">
        <v>167</v>
      </c>
      <c r="F107" s="76">
        <f>F108</f>
        <v>15.3</v>
      </c>
      <c r="G107" s="76">
        <f>G108</f>
        <v>0</v>
      </c>
      <c r="H107" s="33">
        <f aca="true" t="shared" si="41" ref="H107:K109">H108</f>
        <v>0</v>
      </c>
      <c r="I107" s="33">
        <f t="shared" si="41"/>
        <v>0</v>
      </c>
      <c r="J107" s="33">
        <f t="shared" si="41"/>
        <v>0</v>
      </c>
      <c r="K107" s="33">
        <f t="shared" si="41"/>
        <v>0</v>
      </c>
      <c r="L107" s="96"/>
      <c r="M107" s="128"/>
      <c r="N107" s="25"/>
      <c r="O107" s="25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</row>
    <row r="108" spans="1:27" s="10" customFormat="1" ht="20.25">
      <c r="A108" s="32" t="s">
        <v>188</v>
      </c>
      <c r="B108" s="26" t="s">
        <v>19</v>
      </c>
      <c r="C108" s="26" t="s">
        <v>165</v>
      </c>
      <c r="D108" s="36" t="s">
        <v>239</v>
      </c>
      <c r="E108" s="26" t="s">
        <v>130</v>
      </c>
      <c r="F108" s="103">
        <v>15.3</v>
      </c>
      <c r="G108" s="103">
        <v>0</v>
      </c>
      <c r="H108" s="33">
        <f t="shared" si="41"/>
        <v>0</v>
      </c>
      <c r="I108" s="33">
        <f t="shared" si="41"/>
        <v>0</v>
      </c>
      <c r="J108" s="33">
        <f t="shared" si="41"/>
        <v>0</v>
      </c>
      <c r="K108" s="33">
        <f t="shared" si="41"/>
        <v>0</v>
      </c>
      <c r="L108" s="96"/>
      <c r="M108" s="128"/>
      <c r="N108" s="25"/>
      <c r="O108" s="25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</row>
    <row r="109" spans="1:27" s="10" customFormat="1" ht="20.25">
      <c r="A109" s="32" t="s">
        <v>189</v>
      </c>
      <c r="B109" s="26" t="s">
        <v>19</v>
      </c>
      <c r="C109" s="26" t="s">
        <v>165</v>
      </c>
      <c r="D109" s="36" t="s">
        <v>239</v>
      </c>
      <c r="E109" s="26" t="s">
        <v>178</v>
      </c>
      <c r="F109" s="103">
        <f>F110</f>
        <v>787.7</v>
      </c>
      <c r="G109" s="103">
        <f>G110</f>
        <v>0</v>
      </c>
      <c r="H109" s="33">
        <f t="shared" si="41"/>
        <v>0</v>
      </c>
      <c r="I109" s="33">
        <f t="shared" si="41"/>
        <v>0</v>
      </c>
      <c r="J109" s="33">
        <f t="shared" si="41"/>
        <v>0</v>
      </c>
      <c r="K109" s="33">
        <f t="shared" si="41"/>
        <v>0</v>
      </c>
      <c r="L109" s="96"/>
      <c r="M109" s="128"/>
      <c r="N109" s="25"/>
      <c r="O109" s="25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</row>
    <row r="110" spans="1:27" s="10" customFormat="1" ht="20.25">
      <c r="A110" s="32" t="s">
        <v>190</v>
      </c>
      <c r="B110" s="26" t="s">
        <v>19</v>
      </c>
      <c r="C110" s="26" t="s">
        <v>165</v>
      </c>
      <c r="D110" s="36" t="s">
        <v>239</v>
      </c>
      <c r="E110" s="26" t="s">
        <v>179</v>
      </c>
      <c r="F110" s="103">
        <f>F111+F112</f>
        <v>787.7</v>
      </c>
      <c r="G110" s="103">
        <f>G111+G112</f>
        <v>0</v>
      </c>
      <c r="H110" s="33">
        <v>0</v>
      </c>
      <c r="I110" s="33"/>
      <c r="J110" s="33">
        <v>0</v>
      </c>
      <c r="K110" s="76"/>
      <c r="L110" s="96"/>
      <c r="M110" s="128"/>
      <c r="N110" s="25"/>
      <c r="O110" s="25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</row>
    <row r="111" spans="1:27" s="10" customFormat="1" ht="32.25">
      <c r="A111" s="32" t="s">
        <v>223</v>
      </c>
      <c r="B111" s="26" t="s">
        <v>19</v>
      </c>
      <c r="C111" s="26" t="s">
        <v>165</v>
      </c>
      <c r="D111" s="36" t="s">
        <v>239</v>
      </c>
      <c r="E111" s="26" t="s">
        <v>222</v>
      </c>
      <c r="F111" s="103">
        <v>321.7</v>
      </c>
      <c r="G111" s="103">
        <v>0</v>
      </c>
      <c r="H111" s="33">
        <f>H112+H115+H118</f>
        <v>73</v>
      </c>
      <c r="I111" s="33">
        <f>I112+I115+I118</f>
        <v>0</v>
      </c>
      <c r="J111" s="33">
        <f>J112+J115+J118</f>
        <v>73</v>
      </c>
      <c r="K111" s="33">
        <f>K112+K115+K118</f>
        <v>0</v>
      </c>
      <c r="L111" s="65"/>
      <c r="M111" s="128"/>
      <c r="N111" s="25"/>
      <c r="O111" s="25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</row>
    <row r="112" spans="1:27" s="10" customFormat="1" ht="20.25">
      <c r="A112" s="32" t="s">
        <v>191</v>
      </c>
      <c r="B112" s="26" t="s">
        <v>19</v>
      </c>
      <c r="C112" s="26" t="s">
        <v>165</v>
      </c>
      <c r="D112" s="36" t="s">
        <v>239</v>
      </c>
      <c r="E112" s="26" t="s">
        <v>135</v>
      </c>
      <c r="F112" s="103">
        <v>466</v>
      </c>
      <c r="G112" s="103">
        <v>0</v>
      </c>
      <c r="H112" s="33">
        <f aca="true" t="shared" si="42" ref="H112:K113">H113</f>
        <v>40</v>
      </c>
      <c r="I112" s="33">
        <f t="shared" si="42"/>
        <v>0</v>
      </c>
      <c r="J112" s="33">
        <f t="shared" si="42"/>
        <v>40</v>
      </c>
      <c r="K112" s="103">
        <f t="shared" si="42"/>
        <v>0</v>
      </c>
      <c r="L112" s="65"/>
      <c r="M112" s="128"/>
      <c r="N112" s="25"/>
      <c r="O112" s="25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</row>
    <row r="113" spans="1:27" s="10" customFormat="1" ht="32.25">
      <c r="A113" s="34" t="s">
        <v>261</v>
      </c>
      <c r="B113" s="67" t="s">
        <v>19</v>
      </c>
      <c r="C113" s="67" t="s">
        <v>165</v>
      </c>
      <c r="D113" s="67" t="s">
        <v>262</v>
      </c>
      <c r="E113" s="67"/>
      <c r="F113" s="103">
        <f aca="true" t="shared" si="43" ref="F113:G115">F114</f>
        <v>4</v>
      </c>
      <c r="G113" s="103">
        <f t="shared" si="43"/>
        <v>0</v>
      </c>
      <c r="H113" s="33">
        <f t="shared" si="42"/>
        <v>40</v>
      </c>
      <c r="I113" s="33">
        <f t="shared" si="42"/>
        <v>0</v>
      </c>
      <c r="J113" s="33">
        <f t="shared" si="42"/>
        <v>40</v>
      </c>
      <c r="K113" s="103">
        <f t="shared" si="42"/>
        <v>0</v>
      </c>
      <c r="L113" s="65"/>
      <c r="M113" s="128"/>
      <c r="N113" s="25"/>
      <c r="O113" s="25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</row>
    <row r="114" spans="1:27" s="10" customFormat="1" ht="20.25">
      <c r="A114" s="25" t="s">
        <v>189</v>
      </c>
      <c r="B114" s="67" t="s">
        <v>19</v>
      </c>
      <c r="C114" s="67" t="s">
        <v>165</v>
      </c>
      <c r="D114" s="67" t="s">
        <v>262</v>
      </c>
      <c r="E114" s="36" t="s">
        <v>178</v>
      </c>
      <c r="F114" s="103">
        <f t="shared" si="43"/>
        <v>4</v>
      </c>
      <c r="G114" s="103">
        <f t="shared" si="43"/>
        <v>0</v>
      </c>
      <c r="H114" s="33">
        <v>40</v>
      </c>
      <c r="I114" s="33"/>
      <c r="J114" s="33">
        <v>40</v>
      </c>
      <c r="K114" s="76"/>
      <c r="L114" s="65"/>
      <c r="M114" s="128"/>
      <c r="N114" s="25"/>
      <c r="O114" s="25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</row>
    <row r="115" spans="1:27" s="10" customFormat="1" ht="20.25">
      <c r="A115" s="25" t="s">
        <v>190</v>
      </c>
      <c r="B115" s="67" t="s">
        <v>19</v>
      </c>
      <c r="C115" s="67" t="s">
        <v>165</v>
      </c>
      <c r="D115" s="67" t="s">
        <v>262</v>
      </c>
      <c r="E115" s="36" t="s">
        <v>179</v>
      </c>
      <c r="F115" s="103">
        <f t="shared" si="43"/>
        <v>4</v>
      </c>
      <c r="G115" s="103">
        <f t="shared" si="43"/>
        <v>0</v>
      </c>
      <c r="H115" s="33">
        <f aca="true" t="shared" si="44" ref="H115:K116">H116</f>
        <v>23</v>
      </c>
      <c r="I115" s="33">
        <f t="shared" si="44"/>
        <v>0</v>
      </c>
      <c r="J115" s="33">
        <f t="shared" si="44"/>
        <v>23</v>
      </c>
      <c r="K115" s="33">
        <f t="shared" si="44"/>
        <v>0</v>
      </c>
      <c r="L115" s="65"/>
      <c r="M115" s="128"/>
      <c r="N115" s="25"/>
      <c r="O115" s="25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</row>
    <row r="116" spans="1:27" s="10" customFormat="1" ht="20.25">
      <c r="A116" s="25" t="s">
        <v>191</v>
      </c>
      <c r="B116" s="67" t="s">
        <v>19</v>
      </c>
      <c r="C116" s="67" t="s">
        <v>165</v>
      </c>
      <c r="D116" s="67" t="s">
        <v>262</v>
      </c>
      <c r="E116" s="36" t="s">
        <v>135</v>
      </c>
      <c r="F116" s="103">
        <v>4</v>
      </c>
      <c r="G116" s="103">
        <v>0</v>
      </c>
      <c r="H116" s="33">
        <f t="shared" si="44"/>
        <v>23</v>
      </c>
      <c r="I116" s="33">
        <f t="shared" si="44"/>
        <v>0</v>
      </c>
      <c r="J116" s="33">
        <f t="shared" si="44"/>
        <v>23</v>
      </c>
      <c r="K116" s="33">
        <f t="shared" si="44"/>
        <v>0</v>
      </c>
      <c r="L116" s="65"/>
      <c r="M116" s="128"/>
      <c r="N116" s="25"/>
      <c r="O116" s="25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</row>
    <row r="117" spans="1:27" s="10" customFormat="1" ht="48">
      <c r="A117" s="34" t="s">
        <v>257</v>
      </c>
      <c r="B117" s="67" t="s">
        <v>19</v>
      </c>
      <c r="C117" s="67" t="s">
        <v>165</v>
      </c>
      <c r="D117" s="67" t="s">
        <v>256</v>
      </c>
      <c r="E117" s="67"/>
      <c r="F117" s="103">
        <f>F118+F121+F124</f>
        <v>297.5</v>
      </c>
      <c r="G117" s="103">
        <f>G118+G121+G124</f>
        <v>0</v>
      </c>
      <c r="H117" s="33">
        <v>23</v>
      </c>
      <c r="I117" s="33"/>
      <c r="J117" s="33">
        <v>23</v>
      </c>
      <c r="K117" s="76"/>
      <c r="L117" s="65"/>
      <c r="M117" s="128"/>
      <c r="N117" s="25"/>
      <c r="O117" s="25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</row>
    <row r="118" spans="1:27" s="10" customFormat="1" ht="20.25">
      <c r="A118" s="25" t="s">
        <v>189</v>
      </c>
      <c r="B118" s="67" t="s">
        <v>19</v>
      </c>
      <c r="C118" s="67" t="s">
        <v>165</v>
      </c>
      <c r="D118" s="67" t="s">
        <v>256</v>
      </c>
      <c r="E118" s="36" t="s">
        <v>178</v>
      </c>
      <c r="F118" s="103">
        <f>F119</f>
        <v>39</v>
      </c>
      <c r="G118" s="103">
        <f>G119</f>
        <v>0</v>
      </c>
      <c r="H118" s="33">
        <f aca="true" t="shared" si="45" ref="H118:K119">H119</f>
        <v>10</v>
      </c>
      <c r="I118" s="33">
        <f t="shared" si="45"/>
        <v>0</v>
      </c>
      <c r="J118" s="33">
        <f t="shared" si="45"/>
        <v>10</v>
      </c>
      <c r="K118" s="33">
        <f t="shared" si="45"/>
        <v>0</v>
      </c>
      <c r="L118" s="65"/>
      <c r="M118" s="128"/>
      <c r="N118" s="25"/>
      <c r="O118" s="25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</row>
    <row r="119" spans="1:27" s="10" customFormat="1" ht="20.25">
      <c r="A119" s="25" t="s">
        <v>190</v>
      </c>
      <c r="B119" s="67" t="s">
        <v>19</v>
      </c>
      <c r="C119" s="67" t="s">
        <v>165</v>
      </c>
      <c r="D119" s="67" t="s">
        <v>256</v>
      </c>
      <c r="E119" s="36" t="s">
        <v>179</v>
      </c>
      <c r="F119" s="103">
        <f>F120</f>
        <v>39</v>
      </c>
      <c r="G119" s="103">
        <f>G120</f>
        <v>0</v>
      </c>
      <c r="H119" s="33">
        <f t="shared" si="45"/>
        <v>10</v>
      </c>
      <c r="I119" s="33">
        <f t="shared" si="45"/>
        <v>0</v>
      </c>
      <c r="J119" s="33">
        <f t="shared" si="45"/>
        <v>10</v>
      </c>
      <c r="K119" s="33">
        <f t="shared" si="45"/>
        <v>0</v>
      </c>
      <c r="L119" s="65"/>
      <c r="M119" s="128"/>
      <c r="N119" s="25"/>
      <c r="O119" s="25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</row>
    <row r="120" spans="1:27" s="10" customFormat="1" ht="20.25">
      <c r="A120" s="25" t="s">
        <v>191</v>
      </c>
      <c r="B120" s="67" t="s">
        <v>19</v>
      </c>
      <c r="C120" s="67" t="s">
        <v>165</v>
      </c>
      <c r="D120" s="67" t="s">
        <v>256</v>
      </c>
      <c r="E120" s="36" t="s">
        <v>135</v>
      </c>
      <c r="F120" s="103">
        <v>39</v>
      </c>
      <c r="G120" s="103">
        <v>0</v>
      </c>
      <c r="H120" s="33">
        <v>10</v>
      </c>
      <c r="I120" s="33"/>
      <c r="J120" s="33">
        <v>10</v>
      </c>
      <c r="K120" s="76"/>
      <c r="L120" s="65"/>
      <c r="M120" s="128"/>
      <c r="N120" s="25"/>
      <c r="O120" s="25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</row>
    <row r="121" spans="1:27" s="10" customFormat="1" ht="20.25">
      <c r="A121" s="32" t="s">
        <v>176</v>
      </c>
      <c r="B121" s="67" t="s">
        <v>19</v>
      </c>
      <c r="C121" s="67" t="s">
        <v>165</v>
      </c>
      <c r="D121" s="67" t="s">
        <v>256</v>
      </c>
      <c r="E121" s="36" t="s">
        <v>175</v>
      </c>
      <c r="F121" s="103">
        <f>F122</f>
        <v>13.5</v>
      </c>
      <c r="G121" s="103">
        <f>G122</f>
        <v>0</v>
      </c>
      <c r="H121" s="33">
        <f aca="true" t="shared" si="46" ref="H121:K123">H122</f>
        <v>240</v>
      </c>
      <c r="I121" s="33">
        <f t="shared" si="46"/>
        <v>0</v>
      </c>
      <c r="J121" s="33">
        <f t="shared" si="46"/>
        <v>240</v>
      </c>
      <c r="K121" s="33">
        <f t="shared" si="46"/>
        <v>0</v>
      </c>
      <c r="L121" s="65"/>
      <c r="M121" s="128"/>
      <c r="N121" s="25"/>
      <c r="O121" s="25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</row>
    <row r="122" spans="1:27" s="10" customFormat="1" ht="20.25">
      <c r="A122" s="32" t="s">
        <v>177</v>
      </c>
      <c r="B122" s="67" t="s">
        <v>19</v>
      </c>
      <c r="C122" s="67" t="s">
        <v>165</v>
      </c>
      <c r="D122" s="67" t="s">
        <v>256</v>
      </c>
      <c r="E122" s="36" t="s">
        <v>174</v>
      </c>
      <c r="F122" s="103">
        <f>F123</f>
        <v>13.5</v>
      </c>
      <c r="G122" s="103">
        <f>G123</f>
        <v>0</v>
      </c>
      <c r="H122" s="33">
        <f t="shared" si="46"/>
        <v>240</v>
      </c>
      <c r="I122" s="33">
        <f t="shared" si="46"/>
        <v>0</v>
      </c>
      <c r="J122" s="33">
        <f t="shared" si="46"/>
        <v>240</v>
      </c>
      <c r="K122" s="33">
        <f t="shared" si="46"/>
        <v>0</v>
      </c>
      <c r="L122" s="65"/>
      <c r="M122" s="128"/>
      <c r="N122" s="25"/>
      <c r="O122" s="25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</row>
    <row r="123" spans="1:27" s="10" customFormat="1" ht="32.25">
      <c r="A123" s="32" t="s">
        <v>162</v>
      </c>
      <c r="B123" s="67" t="s">
        <v>19</v>
      </c>
      <c r="C123" s="67" t="s">
        <v>165</v>
      </c>
      <c r="D123" s="67" t="s">
        <v>256</v>
      </c>
      <c r="E123" s="36" t="s">
        <v>158</v>
      </c>
      <c r="F123" s="103">
        <v>13.5</v>
      </c>
      <c r="G123" s="103">
        <v>0</v>
      </c>
      <c r="H123" s="33">
        <f t="shared" si="46"/>
        <v>240</v>
      </c>
      <c r="I123" s="33">
        <f t="shared" si="46"/>
        <v>0</v>
      </c>
      <c r="J123" s="33">
        <f t="shared" si="46"/>
        <v>240</v>
      </c>
      <c r="K123" s="33">
        <f t="shared" si="46"/>
        <v>0</v>
      </c>
      <c r="L123" s="65"/>
      <c r="M123" s="128"/>
      <c r="N123" s="25"/>
      <c r="O123" s="25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</row>
    <row r="124" spans="1:27" s="10" customFormat="1" ht="32.25">
      <c r="A124" s="70" t="s">
        <v>172</v>
      </c>
      <c r="B124" s="67" t="s">
        <v>19</v>
      </c>
      <c r="C124" s="67" t="s">
        <v>165</v>
      </c>
      <c r="D124" s="67" t="s">
        <v>256</v>
      </c>
      <c r="E124" s="36" t="s">
        <v>180</v>
      </c>
      <c r="F124" s="103">
        <f>F125</f>
        <v>245</v>
      </c>
      <c r="G124" s="103">
        <f>G125</f>
        <v>0</v>
      </c>
      <c r="H124" s="33">
        <v>240</v>
      </c>
      <c r="I124" s="33"/>
      <c r="J124" s="33">
        <v>240</v>
      </c>
      <c r="K124" s="76"/>
      <c r="L124" s="65"/>
      <c r="M124" s="128"/>
      <c r="N124" s="25"/>
      <c r="O124" s="25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</row>
    <row r="125" spans="1:27" s="11" customFormat="1" ht="20.25">
      <c r="A125" s="70" t="s">
        <v>173</v>
      </c>
      <c r="B125" s="67" t="s">
        <v>19</v>
      </c>
      <c r="C125" s="67" t="s">
        <v>165</v>
      </c>
      <c r="D125" s="67" t="s">
        <v>256</v>
      </c>
      <c r="E125" s="36" t="s">
        <v>181</v>
      </c>
      <c r="F125" s="103">
        <f>F126</f>
        <v>245</v>
      </c>
      <c r="G125" s="103">
        <f>G126</f>
        <v>0</v>
      </c>
      <c r="H125" s="101">
        <f>H126+H129</f>
        <v>1028.6</v>
      </c>
      <c r="I125" s="101">
        <f>I126+I129</f>
        <v>0</v>
      </c>
      <c r="J125" s="101">
        <f>J126+J129</f>
        <v>1028.6</v>
      </c>
      <c r="K125" s="101">
        <f>K126+K129</f>
        <v>0</v>
      </c>
      <c r="L125" s="82"/>
      <c r="M125" s="130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s="11" customFormat="1" ht="20.25">
      <c r="A126" s="70" t="s">
        <v>138</v>
      </c>
      <c r="B126" s="67" t="s">
        <v>19</v>
      </c>
      <c r="C126" s="67" t="s">
        <v>165</v>
      </c>
      <c r="D126" s="67" t="s">
        <v>256</v>
      </c>
      <c r="E126" s="36" t="s">
        <v>139</v>
      </c>
      <c r="F126" s="103">
        <v>245</v>
      </c>
      <c r="G126" s="103">
        <v>0</v>
      </c>
      <c r="H126" s="101">
        <f aca="true" t="shared" si="47" ref="H126:K127">H127</f>
        <v>35</v>
      </c>
      <c r="I126" s="101">
        <f t="shared" si="47"/>
        <v>0</v>
      </c>
      <c r="J126" s="101">
        <f t="shared" si="47"/>
        <v>35</v>
      </c>
      <c r="K126" s="101">
        <f t="shared" si="47"/>
        <v>0</v>
      </c>
      <c r="L126" s="82"/>
      <c r="M126" s="130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s="11" customFormat="1" ht="32.25">
      <c r="A127" s="146" t="s">
        <v>244</v>
      </c>
      <c r="B127" s="67" t="s">
        <v>19</v>
      </c>
      <c r="C127" s="67" t="s">
        <v>165</v>
      </c>
      <c r="D127" s="36" t="s">
        <v>245</v>
      </c>
      <c r="E127" s="36"/>
      <c r="F127" s="103">
        <f aca="true" t="shared" si="48" ref="F127:G129">F128</f>
        <v>1440</v>
      </c>
      <c r="G127" s="103">
        <f t="shared" si="48"/>
        <v>0</v>
      </c>
      <c r="H127" s="101">
        <f t="shared" si="47"/>
        <v>35</v>
      </c>
      <c r="I127" s="101">
        <f t="shared" si="47"/>
        <v>0</v>
      </c>
      <c r="J127" s="101">
        <f t="shared" si="47"/>
        <v>35</v>
      </c>
      <c r="K127" s="101">
        <f t="shared" si="47"/>
        <v>0</v>
      </c>
      <c r="L127" s="82"/>
      <c r="M127" s="130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s="11" customFormat="1" ht="20.25">
      <c r="A128" s="25" t="s">
        <v>189</v>
      </c>
      <c r="B128" s="67" t="s">
        <v>19</v>
      </c>
      <c r="C128" s="67" t="s">
        <v>165</v>
      </c>
      <c r="D128" s="36" t="s">
        <v>245</v>
      </c>
      <c r="E128" s="36" t="s">
        <v>178</v>
      </c>
      <c r="F128" s="103">
        <f t="shared" si="48"/>
        <v>1440</v>
      </c>
      <c r="G128" s="103">
        <f t="shared" si="48"/>
        <v>0</v>
      </c>
      <c r="H128" s="33">
        <f>12+3+17+3</f>
        <v>35</v>
      </c>
      <c r="I128" s="33"/>
      <c r="J128" s="33">
        <f>12+3+17+3</f>
        <v>35</v>
      </c>
      <c r="K128" s="76"/>
      <c r="L128" s="82"/>
      <c r="M128" s="130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s="11" customFormat="1" ht="20.25">
      <c r="A129" s="25" t="s">
        <v>190</v>
      </c>
      <c r="B129" s="67" t="s">
        <v>19</v>
      </c>
      <c r="C129" s="67" t="s">
        <v>165</v>
      </c>
      <c r="D129" s="36" t="s">
        <v>245</v>
      </c>
      <c r="E129" s="36" t="s">
        <v>179</v>
      </c>
      <c r="F129" s="103">
        <f t="shared" si="48"/>
        <v>1440</v>
      </c>
      <c r="G129" s="103">
        <f t="shared" si="48"/>
        <v>0</v>
      </c>
      <c r="H129" s="101">
        <f>H130</f>
        <v>993.5999999999999</v>
      </c>
      <c r="I129" s="101">
        <f>I130</f>
        <v>0</v>
      </c>
      <c r="J129" s="101">
        <f>J130</f>
        <v>993.5999999999999</v>
      </c>
      <c r="K129" s="101">
        <f>K130</f>
        <v>0</v>
      </c>
      <c r="L129" s="82"/>
      <c r="M129" s="130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s="11" customFormat="1" ht="20.25">
      <c r="A130" s="25" t="s">
        <v>191</v>
      </c>
      <c r="B130" s="67" t="s">
        <v>19</v>
      </c>
      <c r="C130" s="67" t="s">
        <v>165</v>
      </c>
      <c r="D130" s="36" t="s">
        <v>245</v>
      </c>
      <c r="E130" s="36" t="s">
        <v>135</v>
      </c>
      <c r="F130" s="103">
        <f>240+300+500+100+300</f>
        <v>1440</v>
      </c>
      <c r="G130" s="103">
        <v>0</v>
      </c>
      <c r="H130" s="101">
        <f>H132</f>
        <v>993.5999999999999</v>
      </c>
      <c r="I130" s="101">
        <f>I132</f>
        <v>0</v>
      </c>
      <c r="J130" s="101">
        <f>J132</f>
        <v>993.5999999999999</v>
      </c>
      <c r="K130" s="101">
        <f>K132</f>
        <v>0</v>
      </c>
      <c r="L130" s="82"/>
      <c r="M130" s="130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s="11" customFormat="1" ht="48">
      <c r="A131" s="147" t="s">
        <v>258</v>
      </c>
      <c r="B131" s="26" t="s">
        <v>19</v>
      </c>
      <c r="C131" s="26" t="s">
        <v>165</v>
      </c>
      <c r="D131" s="36" t="s">
        <v>255</v>
      </c>
      <c r="E131" s="36"/>
      <c r="F131" s="76">
        <f>F132+F135</f>
        <v>1296.5</v>
      </c>
      <c r="G131" s="76">
        <f>G132+G135</f>
        <v>0</v>
      </c>
      <c r="H131" s="101"/>
      <c r="I131" s="101"/>
      <c r="J131" s="101"/>
      <c r="K131" s="101"/>
      <c r="L131" s="82"/>
      <c r="M131" s="130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s="11" customFormat="1" ht="48">
      <c r="A132" s="32" t="s">
        <v>185</v>
      </c>
      <c r="B132" s="26" t="s">
        <v>19</v>
      </c>
      <c r="C132" s="26" t="s">
        <v>165</v>
      </c>
      <c r="D132" s="36" t="s">
        <v>255</v>
      </c>
      <c r="E132" s="26" t="s">
        <v>168</v>
      </c>
      <c r="F132" s="76">
        <f>F133</f>
        <v>54.6</v>
      </c>
      <c r="G132" s="76">
        <f>G133</f>
        <v>0</v>
      </c>
      <c r="H132" s="33">
        <f>270+106+511.8+105.8</f>
        <v>993.5999999999999</v>
      </c>
      <c r="I132" s="33"/>
      <c r="J132" s="33">
        <f>270+106+511.8+105.8</f>
        <v>993.5999999999999</v>
      </c>
      <c r="K132" s="76"/>
      <c r="L132" s="82"/>
      <c r="M132" s="130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s="12" customFormat="1" ht="20.25">
      <c r="A133" s="32" t="s">
        <v>186</v>
      </c>
      <c r="B133" s="26" t="s">
        <v>19</v>
      </c>
      <c r="C133" s="26" t="s">
        <v>165</v>
      </c>
      <c r="D133" s="36" t="s">
        <v>255</v>
      </c>
      <c r="E133" s="26" t="s">
        <v>167</v>
      </c>
      <c r="F133" s="76">
        <f>F134</f>
        <v>54.6</v>
      </c>
      <c r="G133" s="76">
        <f>G134</f>
        <v>0</v>
      </c>
      <c r="H133" s="108">
        <f aca="true" t="shared" si="49" ref="H133:K135">H134</f>
        <v>280.8</v>
      </c>
      <c r="I133" s="108">
        <f t="shared" si="49"/>
        <v>280.8</v>
      </c>
      <c r="J133" s="108">
        <f t="shared" si="49"/>
        <v>0</v>
      </c>
      <c r="K133" s="108">
        <f t="shared" si="49"/>
        <v>0</v>
      </c>
      <c r="L133" s="80"/>
      <c r="M133" s="128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s="12" customFormat="1" ht="20.25">
      <c r="A134" s="32" t="s">
        <v>188</v>
      </c>
      <c r="B134" s="26" t="s">
        <v>19</v>
      </c>
      <c r="C134" s="26" t="s">
        <v>165</v>
      </c>
      <c r="D134" s="36" t="s">
        <v>255</v>
      </c>
      <c r="E134" s="26" t="s">
        <v>130</v>
      </c>
      <c r="F134" s="103">
        <v>54.6</v>
      </c>
      <c r="G134" s="103">
        <v>0</v>
      </c>
      <c r="H134" s="101">
        <f t="shared" si="49"/>
        <v>280.8</v>
      </c>
      <c r="I134" s="101">
        <f t="shared" si="49"/>
        <v>280.8</v>
      </c>
      <c r="J134" s="101">
        <f t="shared" si="49"/>
        <v>0</v>
      </c>
      <c r="K134" s="101">
        <f t="shared" si="49"/>
        <v>0</v>
      </c>
      <c r="L134" s="80"/>
      <c r="M134" s="128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s="12" customFormat="1" ht="20.25">
      <c r="A135" s="32" t="s">
        <v>189</v>
      </c>
      <c r="B135" s="26" t="s">
        <v>19</v>
      </c>
      <c r="C135" s="26" t="s">
        <v>165</v>
      </c>
      <c r="D135" s="36" t="s">
        <v>255</v>
      </c>
      <c r="E135" s="26" t="s">
        <v>178</v>
      </c>
      <c r="F135" s="76">
        <f>F136</f>
        <v>1241.9</v>
      </c>
      <c r="G135" s="76">
        <f>G136</f>
        <v>0</v>
      </c>
      <c r="H135" s="101">
        <f t="shared" si="49"/>
        <v>280.8</v>
      </c>
      <c r="I135" s="101">
        <f t="shared" si="49"/>
        <v>280.8</v>
      </c>
      <c r="J135" s="101">
        <f t="shared" si="49"/>
        <v>0</v>
      </c>
      <c r="K135" s="101">
        <f t="shared" si="49"/>
        <v>0</v>
      </c>
      <c r="L135" s="80"/>
      <c r="M135" s="128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s="12" customFormat="1" ht="20.25">
      <c r="A136" s="32" t="s">
        <v>190</v>
      </c>
      <c r="B136" s="26" t="s">
        <v>19</v>
      </c>
      <c r="C136" s="26" t="s">
        <v>165</v>
      </c>
      <c r="D136" s="36" t="s">
        <v>255</v>
      </c>
      <c r="E136" s="26" t="s">
        <v>179</v>
      </c>
      <c r="F136" s="76">
        <f>F138+F137</f>
        <v>1241.9</v>
      </c>
      <c r="G136" s="76">
        <f>G138</f>
        <v>0</v>
      </c>
      <c r="H136" s="101">
        <f>H137+H141</f>
        <v>280.8</v>
      </c>
      <c r="I136" s="101">
        <f>I137+I141</f>
        <v>280.8</v>
      </c>
      <c r="J136" s="101">
        <f>J137+J141</f>
        <v>0</v>
      </c>
      <c r="K136" s="101">
        <f>K137+K141</f>
        <v>0</v>
      </c>
      <c r="L136" s="80"/>
      <c r="M136" s="128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s="12" customFormat="1" ht="32.25">
      <c r="A137" s="70" t="s">
        <v>223</v>
      </c>
      <c r="B137" s="98" t="s">
        <v>19</v>
      </c>
      <c r="C137" s="98" t="s">
        <v>165</v>
      </c>
      <c r="D137" s="98" t="s">
        <v>255</v>
      </c>
      <c r="E137" s="98" t="s">
        <v>222</v>
      </c>
      <c r="F137" s="76">
        <f>66.3-20+20-66.3</f>
        <v>0</v>
      </c>
      <c r="G137" s="76">
        <v>0</v>
      </c>
      <c r="H137" s="101">
        <f>H138</f>
        <v>248.5</v>
      </c>
      <c r="I137" s="101">
        <f>I138</f>
        <v>248.5</v>
      </c>
      <c r="J137" s="101">
        <f>J138</f>
        <v>0</v>
      </c>
      <c r="K137" s="101">
        <f>K138</f>
        <v>0</v>
      </c>
      <c r="L137" s="80"/>
      <c r="M137" s="128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s="12" customFormat="1" ht="20.25">
      <c r="A138" s="50" t="s">
        <v>191</v>
      </c>
      <c r="B138" s="26" t="s">
        <v>19</v>
      </c>
      <c r="C138" s="26" t="s">
        <v>165</v>
      </c>
      <c r="D138" s="36" t="s">
        <v>255</v>
      </c>
      <c r="E138" s="26" t="s">
        <v>135</v>
      </c>
      <c r="F138" s="103">
        <v>1241.9</v>
      </c>
      <c r="G138" s="103">
        <v>0</v>
      </c>
      <c r="H138" s="101">
        <f>H139+H140</f>
        <v>248.5</v>
      </c>
      <c r="I138" s="101">
        <f>I139+I140</f>
        <v>248.5</v>
      </c>
      <c r="J138" s="101">
        <f>J139+J140</f>
        <v>0</v>
      </c>
      <c r="K138" s="101">
        <f>K139+K140</f>
        <v>0</v>
      </c>
      <c r="L138" s="80"/>
      <c r="M138" s="128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s="12" customFormat="1" ht="20.25">
      <c r="A139" s="153" t="s">
        <v>33</v>
      </c>
      <c r="B139" s="156" t="s">
        <v>20</v>
      </c>
      <c r="C139" s="156"/>
      <c r="D139" s="163"/>
      <c r="E139" s="169"/>
      <c r="F139" s="115">
        <f aca="true" t="shared" si="50" ref="F139:G141">F140</f>
        <v>273.4</v>
      </c>
      <c r="G139" s="115">
        <f t="shared" si="50"/>
        <v>273.4</v>
      </c>
      <c r="H139" s="101">
        <v>248.5</v>
      </c>
      <c r="I139" s="101">
        <f>H139</f>
        <v>248.5</v>
      </c>
      <c r="J139" s="101"/>
      <c r="K139" s="76">
        <f>J139</f>
        <v>0</v>
      </c>
      <c r="L139" s="80"/>
      <c r="M139" s="128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s="12" customFormat="1" ht="20.25">
      <c r="A140" s="32" t="s">
        <v>48</v>
      </c>
      <c r="B140" s="71" t="s">
        <v>20</v>
      </c>
      <c r="C140" s="71" t="s">
        <v>23</v>
      </c>
      <c r="D140" s="71"/>
      <c r="E140" s="71"/>
      <c r="F140" s="76">
        <f t="shared" si="50"/>
        <v>273.4</v>
      </c>
      <c r="G140" s="76">
        <f t="shared" si="50"/>
        <v>273.4</v>
      </c>
      <c r="H140" s="101">
        <v>0</v>
      </c>
      <c r="I140" s="101">
        <f>H140</f>
        <v>0</v>
      </c>
      <c r="J140" s="101"/>
      <c r="K140" s="76">
        <f>J140</f>
        <v>0</v>
      </c>
      <c r="L140" s="80"/>
      <c r="M140" s="128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s="12" customFormat="1" ht="20.25">
      <c r="A141" s="68" t="s">
        <v>21</v>
      </c>
      <c r="B141" s="36" t="s">
        <v>20</v>
      </c>
      <c r="C141" s="36" t="s">
        <v>23</v>
      </c>
      <c r="D141" s="31" t="s">
        <v>22</v>
      </c>
      <c r="E141" s="36"/>
      <c r="F141" s="76">
        <f t="shared" si="50"/>
        <v>273.4</v>
      </c>
      <c r="G141" s="76">
        <f t="shared" si="50"/>
        <v>273.4</v>
      </c>
      <c r="H141" s="33">
        <f>H142</f>
        <v>32.3</v>
      </c>
      <c r="I141" s="33">
        <f>I142</f>
        <v>32.3</v>
      </c>
      <c r="J141" s="33">
        <f>J142</f>
        <v>0</v>
      </c>
      <c r="K141" s="33">
        <f>K142</f>
        <v>0</v>
      </c>
      <c r="L141" s="80"/>
      <c r="M141" s="128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s="12" customFormat="1" ht="48">
      <c r="A142" s="32" t="s">
        <v>212</v>
      </c>
      <c r="B142" s="71" t="s">
        <v>20</v>
      </c>
      <c r="C142" s="71" t="s">
        <v>23</v>
      </c>
      <c r="D142" s="71" t="s">
        <v>73</v>
      </c>
      <c r="E142" s="71"/>
      <c r="F142" s="76">
        <f>F143+F147</f>
        <v>273.4</v>
      </c>
      <c r="G142" s="76">
        <f>G143+G147</f>
        <v>273.4</v>
      </c>
      <c r="H142" s="33">
        <f>H144+H143</f>
        <v>32.3</v>
      </c>
      <c r="I142" s="33">
        <f>I144+I143</f>
        <v>32.3</v>
      </c>
      <c r="J142" s="33">
        <f>J144+J143</f>
        <v>0</v>
      </c>
      <c r="K142" s="33">
        <f>K144+K143</f>
        <v>0</v>
      </c>
      <c r="L142" s="80"/>
      <c r="M142" s="128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s="12" customFormat="1" ht="48">
      <c r="A143" s="70" t="s">
        <v>169</v>
      </c>
      <c r="B143" s="71" t="s">
        <v>20</v>
      </c>
      <c r="C143" s="71" t="s">
        <v>23</v>
      </c>
      <c r="D143" s="71" t="s">
        <v>73</v>
      </c>
      <c r="E143" s="71" t="s">
        <v>168</v>
      </c>
      <c r="F143" s="76">
        <f>F144</f>
        <v>263.2</v>
      </c>
      <c r="G143" s="76">
        <f>G144</f>
        <v>263.2</v>
      </c>
      <c r="H143" s="101">
        <v>2.6</v>
      </c>
      <c r="I143" s="101">
        <f>H143</f>
        <v>2.6</v>
      </c>
      <c r="J143" s="101"/>
      <c r="K143" s="76">
        <f>J143</f>
        <v>0</v>
      </c>
      <c r="L143" s="80"/>
      <c r="M143" s="128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s="12" customFormat="1" ht="20.25">
      <c r="A144" s="70" t="s">
        <v>166</v>
      </c>
      <c r="B144" s="71" t="s">
        <v>20</v>
      </c>
      <c r="C144" s="71" t="s">
        <v>23</v>
      </c>
      <c r="D144" s="71" t="s">
        <v>73</v>
      </c>
      <c r="E144" s="71" t="s">
        <v>167</v>
      </c>
      <c r="F144" s="76">
        <f>F145+F146</f>
        <v>263.2</v>
      </c>
      <c r="G144" s="76">
        <f>G145+G146</f>
        <v>263.2</v>
      </c>
      <c r="H144" s="101">
        <v>29.7</v>
      </c>
      <c r="I144" s="101">
        <f>H144</f>
        <v>29.7</v>
      </c>
      <c r="J144" s="101"/>
      <c r="K144" s="76">
        <f>J144</f>
        <v>0</v>
      </c>
      <c r="L144" s="80"/>
      <c r="M144" s="128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s="12" customFormat="1" ht="20.25">
      <c r="A145" s="32" t="s">
        <v>133</v>
      </c>
      <c r="B145" s="71" t="s">
        <v>20</v>
      </c>
      <c r="C145" s="71" t="s">
        <v>23</v>
      </c>
      <c r="D145" s="71" t="s">
        <v>73</v>
      </c>
      <c r="E145" s="36" t="s">
        <v>132</v>
      </c>
      <c r="F145" s="103">
        <v>248.5</v>
      </c>
      <c r="G145" s="76">
        <f>F145</f>
        <v>248.5</v>
      </c>
      <c r="H145" s="108">
        <f>H146+H156+H176</f>
        <v>14458.7</v>
      </c>
      <c r="I145" s="108">
        <f>I146+I156+I176</f>
        <v>1052.5</v>
      </c>
      <c r="J145" s="108">
        <f>J146+J156+J176</f>
        <v>13898.5</v>
      </c>
      <c r="K145" s="108">
        <f>K146+K156+K176</f>
        <v>235.8</v>
      </c>
      <c r="L145" s="80"/>
      <c r="M145" s="128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s="51" customFormat="1" ht="20.25">
      <c r="A146" s="69" t="s">
        <v>131</v>
      </c>
      <c r="B146" s="71" t="s">
        <v>20</v>
      </c>
      <c r="C146" s="71" t="s">
        <v>23</v>
      </c>
      <c r="D146" s="71" t="s">
        <v>73</v>
      </c>
      <c r="E146" s="36" t="s">
        <v>130</v>
      </c>
      <c r="F146" s="103">
        <v>14.7</v>
      </c>
      <c r="G146" s="76">
        <f>F146</f>
        <v>14.7</v>
      </c>
      <c r="H146" s="101">
        <f aca="true" t="shared" si="51" ref="H146:K147">H147</f>
        <v>825.9</v>
      </c>
      <c r="I146" s="101">
        <f t="shared" si="51"/>
        <v>825.9</v>
      </c>
      <c r="J146" s="101">
        <f t="shared" si="51"/>
        <v>0</v>
      </c>
      <c r="K146" s="101">
        <f t="shared" si="51"/>
        <v>0</v>
      </c>
      <c r="L146" s="80"/>
      <c r="M146" s="128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s="22" customFormat="1" ht="20.25">
      <c r="A147" s="70" t="s">
        <v>170</v>
      </c>
      <c r="B147" s="71" t="s">
        <v>20</v>
      </c>
      <c r="C147" s="71" t="s">
        <v>23</v>
      </c>
      <c r="D147" s="71" t="s">
        <v>73</v>
      </c>
      <c r="E147" s="36" t="s">
        <v>178</v>
      </c>
      <c r="F147" s="103">
        <f>F148</f>
        <v>10.2</v>
      </c>
      <c r="G147" s="103">
        <f>G148</f>
        <v>10.2</v>
      </c>
      <c r="H147" s="33">
        <f t="shared" si="51"/>
        <v>825.9</v>
      </c>
      <c r="I147" s="33">
        <f t="shared" si="51"/>
        <v>825.9</v>
      </c>
      <c r="J147" s="33">
        <f t="shared" si="51"/>
        <v>0</v>
      </c>
      <c r="K147" s="33">
        <f t="shared" si="51"/>
        <v>0</v>
      </c>
      <c r="L147" s="65"/>
      <c r="M147" s="128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s="22" customFormat="1" ht="20.25">
      <c r="A148" s="70" t="s">
        <v>171</v>
      </c>
      <c r="B148" s="71" t="s">
        <v>20</v>
      </c>
      <c r="C148" s="71" t="s">
        <v>23</v>
      </c>
      <c r="D148" s="71" t="s">
        <v>73</v>
      </c>
      <c r="E148" s="36" t="s">
        <v>179</v>
      </c>
      <c r="F148" s="103">
        <f>F150+F149</f>
        <v>10.2</v>
      </c>
      <c r="G148" s="103">
        <f>G150+G149</f>
        <v>10.2</v>
      </c>
      <c r="H148" s="101">
        <f>H149+H152</f>
        <v>825.9</v>
      </c>
      <c r="I148" s="101">
        <f>I149+I152</f>
        <v>825.9</v>
      </c>
      <c r="J148" s="101">
        <f>J149+J152</f>
        <v>0</v>
      </c>
      <c r="K148" s="101">
        <f>K149+K152</f>
        <v>0</v>
      </c>
      <c r="L148" s="65"/>
      <c r="M148" s="128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s="22" customFormat="1" ht="32.25">
      <c r="A149" s="70" t="s">
        <v>223</v>
      </c>
      <c r="B149" s="71" t="s">
        <v>20</v>
      </c>
      <c r="C149" s="71" t="s">
        <v>23</v>
      </c>
      <c r="D149" s="71" t="s">
        <v>73</v>
      </c>
      <c r="E149" s="36" t="s">
        <v>222</v>
      </c>
      <c r="F149" s="103">
        <v>2.6</v>
      </c>
      <c r="G149" s="76">
        <f>F149</f>
        <v>2.6</v>
      </c>
      <c r="H149" s="101">
        <f aca="true" t="shared" si="52" ref="H149:K150">H150</f>
        <v>768.8</v>
      </c>
      <c r="I149" s="101">
        <f t="shared" si="52"/>
        <v>768.8</v>
      </c>
      <c r="J149" s="101">
        <f t="shared" si="52"/>
        <v>0</v>
      </c>
      <c r="K149" s="101">
        <f t="shared" si="52"/>
        <v>0</v>
      </c>
      <c r="L149" s="65"/>
      <c r="M149" s="128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s="22" customFormat="1" ht="20.25">
      <c r="A150" s="70" t="s">
        <v>134</v>
      </c>
      <c r="B150" s="71" t="s">
        <v>20</v>
      </c>
      <c r="C150" s="71" t="s">
        <v>23</v>
      </c>
      <c r="D150" s="71" t="s">
        <v>73</v>
      </c>
      <c r="E150" s="36" t="s">
        <v>135</v>
      </c>
      <c r="F150" s="103">
        <v>7.6</v>
      </c>
      <c r="G150" s="76">
        <f>F150</f>
        <v>7.6</v>
      </c>
      <c r="H150" s="101">
        <f t="shared" si="52"/>
        <v>768.8</v>
      </c>
      <c r="I150" s="101">
        <f t="shared" si="52"/>
        <v>768.8</v>
      </c>
      <c r="J150" s="101">
        <f t="shared" si="52"/>
        <v>0</v>
      </c>
      <c r="K150" s="101">
        <f t="shared" si="52"/>
        <v>0</v>
      </c>
      <c r="L150" s="65"/>
      <c r="M150" s="128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s="22" customFormat="1" ht="31.5">
      <c r="A151" s="152" t="s">
        <v>34</v>
      </c>
      <c r="B151" s="29" t="s">
        <v>23</v>
      </c>
      <c r="C151" s="29"/>
      <c r="D151" s="163"/>
      <c r="E151" s="169"/>
      <c r="F151" s="115">
        <f>F152+F162+F188</f>
        <v>21835.899999999998</v>
      </c>
      <c r="G151" s="115">
        <f>G152+G162+G188</f>
        <v>1137.1</v>
      </c>
      <c r="H151" s="101">
        <v>768.8</v>
      </c>
      <c r="I151" s="101">
        <f>H151</f>
        <v>768.8</v>
      </c>
      <c r="J151" s="101"/>
      <c r="K151" s="76">
        <f>J151</f>
        <v>0</v>
      </c>
      <c r="L151" s="65"/>
      <c r="M151" s="128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</row>
    <row r="152" spans="1:27" s="22" customFormat="1" ht="20.25">
      <c r="A152" s="34" t="s">
        <v>129</v>
      </c>
      <c r="B152" s="36" t="s">
        <v>23</v>
      </c>
      <c r="C152" s="36" t="s">
        <v>25</v>
      </c>
      <c r="D152" s="37" t="s">
        <v>70</v>
      </c>
      <c r="E152" s="36"/>
      <c r="F152" s="76">
        <f aca="true" t="shared" si="53" ref="F152:K152">F153</f>
        <v>770.1</v>
      </c>
      <c r="G152" s="76">
        <f t="shared" si="53"/>
        <v>770.1</v>
      </c>
      <c r="H152" s="101">
        <f t="shared" si="53"/>
        <v>57.1</v>
      </c>
      <c r="I152" s="101">
        <f t="shared" si="53"/>
        <v>57.1</v>
      </c>
      <c r="J152" s="101">
        <f t="shared" si="53"/>
        <v>0</v>
      </c>
      <c r="K152" s="101">
        <f t="shared" si="53"/>
        <v>0</v>
      </c>
      <c r="L152" s="65"/>
      <c r="M152" s="128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s="22" customFormat="1" ht="20.25">
      <c r="A153" s="49" t="s">
        <v>21</v>
      </c>
      <c r="B153" s="36" t="s">
        <v>23</v>
      </c>
      <c r="C153" s="36" t="s">
        <v>25</v>
      </c>
      <c r="D153" s="36" t="s">
        <v>377</v>
      </c>
      <c r="E153" s="36"/>
      <c r="F153" s="103">
        <f>F154</f>
        <v>770.1</v>
      </c>
      <c r="G153" s="103">
        <f>G154</f>
        <v>770.1</v>
      </c>
      <c r="H153" s="101">
        <f>H154+H155</f>
        <v>57.1</v>
      </c>
      <c r="I153" s="101">
        <f>I154+I155</f>
        <v>57.1</v>
      </c>
      <c r="J153" s="101">
        <f>J154+J155</f>
        <v>0</v>
      </c>
      <c r="K153" s="101">
        <f>K154+K155</f>
        <v>0</v>
      </c>
      <c r="L153" s="65"/>
      <c r="M153" s="128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s="22" customFormat="1" ht="32.25">
      <c r="A154" s="21" t="s">
        <v>213</v>
      </c>
      <c r="B154" s="36" t="s">
        <v>23</v>
      </c>
      <c r="C154" s="36" t="s">
        <v>25</v>
      </c>
      <c r="D154" s="31" t="s">
        <v>70</v>
      </c>
      <c r="E154" s="36"/>
      <c r="F154" s="76">
        <f>F155+F158</f>
        <v>770.1</v>
      </c>
      <c r="G154" s="76">
        <f>G155+G158</f>
        <v>770.1</v>
      </c>
      <c r="H154" s="101">
        <v>17.5</v>
      </c>
      <c r="I154" s="101">
        <f>H154</f>
        <v>17.5</v>
      </c>
      <c r="J154" s="101"/>
      <c r="K154" s="76">
        <f>J154</f>
        <v>0</v>
      </c>
      <c r="L154" s="65"/>
      <c r="M154" s="128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</row>
    <row r="155" spans="1:27" s="22" customFormat="1" ht="48">
      <c r="A155" s="21" t="s">
        <v>169</v>
      </c>
      <c r="B155" s="36" t="s">
        <v>23</v>
      </c>
      <c r="C155" s="36" t="s">
        <v>25</v>
      </c>
      <c r="D155" s="31" t="s">
        <v>70</v>
      </c>
      <c r="E155" s="36" t="s">
        <v>168</v>
      </c>
      <c r="F155" s="76">
        <f>F156</f>
        <v>762.7</v>
      </c>
      <c r="G155" s="76">
        <f>G156</f>
        <v>762.7</v>
      </c>
      <c r="H155" s="101">
        <v>39.6</v>
      </c>
      <c r="I155" s="101">
        <f>H155</f>
        <v>39.6</v>
      </c>
      <c r="J155" s="101"/>
      <c r="K155" s="76">
        <f>J155</f>
        <v>0</v>
      </c>
      <c r="L155" s="65"/>
      <c r="M155" s="128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</row>
    <row r="156" spans="1:27" s="22" customFormat="1" ht="20.25">
      <c r="A156" s="21" t="s">
        <v>166</v>
      </c>
      <c r="B156" s="36" t="s">
        <v>23</v>
      </c>
      <c r="C156" s="36" t="s">
        <v>25</v>
      </c>
      <c r="D156" s="31" t="s">
        <v>70</v>
      </c>
      <c r="E156" s="36" t="s">
        <v>167</v>
      </c>
      <c r="F156" s="76">
        <f>F157</f>
        <v>762.7</v>
      </c>
      <c r="G156" s="76">
        <f>G157</f>
        <v>762.7</v>
      </c>
      <c r="H156" s="101">
        <f>H157+H171</f>
        <v>13406.2</v>
      </c>
      <c r="I156" s="101">
        <f>I157+I171</f>
        <v>0</v>
      </c>
      <c r="J156" s="101">
        <f>J157+J171</f>
        <v>13662.7</v>
      </c>
      <c r="K156" s="101">
        <f>K157+K171</f>
        <v>0</v>
      </c>
      <c r="L156" s="65"/>
      <c r="M156" s="128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</row>
    <row r="157" spans="1:27" s="22" customFormat="1" ht="20.25">
      <c r="A157" s="21" t="s">
        <v>133</v>
      </c>
      <c r="B157" s="36" t="s">
        <v>23</v>
      </c>
      <c r="C157" s="36" t="s">
        <v>25</v>
      </c>
      <c r="D157" s="31" t="s">
        <v>70</v>
      </c>
      <c r="E157" s="36" t="s">
        <v>132</v>
      </c>
      <c r="F157" s="76">
        <v>762.7</v>
      </c>
      <c r="G157" s="76">
        <f>F157</f>
        <v>762.7</v>
      </c>
      <c r="H157" s="101">
        <f aca="true" t="shared" si="54" ref="H157:K158">H158</f>
        <v>13406.2</v>
      </c>
      <c r="I157" s="101">
        <f t="shared" si="54"/>
        <v>0</v>
      </c>
      <c r="J157" s="101">
        <f t="shared" si="54"/>
        <v>13662.7</v>
      </c>
      <c r="K157" s="101">
        <f t="shared" si="54"/>
        <v>0</v>
      </c>
      <c r="L157" s="65"/>
      <c r="M157" s="128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</row>
    <row r="158" spans="1:27" s="22" customFormat="1" ht="20.25">
      <c r="A158" s="34" t="s">
        <v>170</v>
      </c>
      <c r="B158" s="36" t="s">
        <v>23</v>
      </c>
      <c r="C158" s="36" t="s">
        <v>25</v>
      </c>
      <c r="D158" s="31" t="s">
        <v>377</v>
      </c>
      <c r="E158" s="36" t="s">
        <v>178</v>
      </c>
      <c r="F158" s="76">
        <f>F159</f>
        <v>7.4</v>
      </c>
      <c r="G158" s="76">
        <f>G159</f>
        <v>7.4</v>
      </c>
      <c r="H158" s="101">
        <f t="shared" si="54"/>
        <v>13406.2</v>
      </c>
      <c r="I158" s="101">
        <f t="shared" si="54"/>
        <v>0</v>
      </c>
      <c r="J158" s="101">
        <f t="shared" si="54"/>
        <v>13662.7</v>
      </c>
      <c r="K158" s="101">
        <f t="shared" si="54"/>
        <v>0</v>
      </c>
      <c r="L158" s="65"/>
      <c r="M158" s="128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</row>
    <row r="159" spans="1:27" s="22" customFormat="1" ht="20.25">
      <c r="A159" s="25" t="s">
        <v>171</v>
      </c>
      <c r="B159" s="36" t="s">
        <v>23</v>
      </c>
      <c r="C159" s="36" t="s">
        <v>25</v>
      </c>
      <c r="D159" s="31" t="s">
        <v>70</v>
      </c>
      <c r="E159" s="36" t="s">
        <v>179</v>
      </c>
      <c r="F159" s="76">
        <f>F160+F161</f>
        <v>7.4</v>
      </c>
      <c r="G159" s="76">
        <f>G160+G161</f>
        <v>7.4</v>
      </c>
      <c r="H159" s="101">
        <f>H160+H164</f>
        <v>13406.2</v>
      </c>
      <c r="I159" s="101">
        <f>I160+I164</f>
        <v>0</v>
      </c>
      <c r="J159" s="101">
        <f>J160+J164</f>
        <v>13662.7</v>
      </c>
      <c r="K159" s="101">
        <f>K160+K164</f>
        <v>0</v>
      </c>
      <c r="L159" s="65"/>
      <c r="M159" s="128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s="22" customFormat="1" ht="32.25">
      <c r="A160" s="70" t="s">
        <v>223</v>
      </c>
      <c r="B160" s="36" t="s">
        <v>23</v>
      </c>
      <c r="C160" s="36" t="s">
        <v>25</v>
      </c>
      <c r="D160" s="31" t="s">
        <v>70</v>
      </c>
      <c r="E160" s="36" t="s">
        <v>222</v>
      </c>
      <c r="F160" s="76">
        <v>3.8</v>
      </c>
      <c r="G160" s="76">
        <f>F160</f>
        <v>3.8</v>
      </c>
      <c r="H160" s="101">
        <f>H161</f>
        <v>12063.800000000001</v>
      </c>
      <c r="I160" s="101">
        <f>I161</f>
        <v>0</v>
      </c>
      <c r="J160" s="101">
        <f>J161</f>
        <v>12063.800000000001</v>
      </c>
      <c r="K160" s="101">
        <f>K161</f>
        <v>0</v>
      </c>
      <c r="L160" s="65"/>
      <c r="M160" s="128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</row>
    <row r="161" spans="1:27" s="22" customFormat="1" ht="20.25">
      <c r="A161" s="34" t="s">
        <v>134</v>
      </c>
      <c r="B161" s="36" t="s">
        <v>23</v>
      </c>
      <c r="C161" s="36" t="s">
        <v>25</v>
      </c>
      <c r="D161" s="31" t="s">
        <v>70</v>
      </c>
      <c r="E161" s="36" t="s">
        <v>135</v>
      </c>
      <c r="F161" s="76">
        <v>3.6</v>
      </c>
      <c r="G161" s="76">
        <f>F161</f>
        <v>3.6</v>
      </c>
      <c r="H161" s="101">
        <f>H162+H163</f>
        <v>12063.800000000001</v>
      </c>
      <c r="I161" s="101">
        <f>I162+I163</f>
        <v>0</v>
      </c>
      <c r="J161" s="101">
        <f>J162+J163</f>
        <v>12063.800000000001</v>
      </c>
      <c r="K161" s="101">
        <f>K162+K163</f>
        <v>0</v>
      </c>
      <c r="L161" s="65"/>
      <c r="M161" s="128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</row>
    <row r="162" spans="1:27" s="22" customFormat="1" ht="32.25">
      <c r="A162" s="70" t="s">
        <v>92</v>
      </c>
      <c r="B162" s="36" t="s">
        <v>23</v>
      </c>
      <c r="C162" s="36" t="s">
        <v>35</v>
      </c>
      <c r="D162" s="31"/>
      <c r="E162" s="36"/>
      <c r="F162" s="76">
        <f>F163+F183+F177</f>
        <v>20726.8</v>
      </c>
      <c r="G162" s="76">
        <f>G163+G183+G177</f>
        <v>28</v>
      </c>
      <c r="H162" s="101">
        <v>11872.6</v>
      </c>
      <c r="I162" s="101"/>
      <c r="J162" s="101">
        <v>11872.6</v>
      </c>
      <c r="K162" s="76"/>
      <c r="L162" s="65"/>
      <c r="M162" s="128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</row>
    <row r="163" spans="1:27" s="22" customFormat="1" ht="20.25">
      <c r="A163" s="70" t="s">
        <v>76</v>
      </c>
      <c r="B163" s="36" t="s">
        <v>23</v>
      </c>
      <c r="C163" s="36" t="s">
        <v>35</v>
      </c>
      <c r="D163" s="31" t="s">
        <v>74</v>
      </c>
      <c r="E163" s="36"/>
      <c r="F163" s="76">
        <f>F164</f>
        <v>13007.3</v>
      </c>
      <c r="G163" s="76">
        <f>G164</f>
        <v>0</v>
      </c>
      <c r="H163" s="101">
        <v>191.2</v>
      </c>
      <c r="I163" s="101"/>
      <c r="J163" s="101">
        <v>191.2</v>
      </c>
      <c r="K163" s="76"/>
      <c r="L163" s="65"/>
      <c r="M163" s="128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</row>
    <row r="164" spans="1:27" s="22" customFormat="1" ht="20.25">
      <c r="A164" s="32" t="s">
        <v>31</v>
      </c>
      <c r="B164" s="36" t="s">
        <v>23</v>
      </c>
      <c r="C164" s="36" t="s">
        <v>35</v>
      </c>
      <c r="D164" s="31" t="s">
        <v>75</v>
      </c>
      <c r="E164" s="36"/>
      <c r="F164" s="76">
        <f>F165</f>
        <v>13007.3</v>
      </c>
      <c r="G164" s="76">
        <f>G165</f>
        <v>0</v>
      </c>
      <c r="H164" s="101">
        <f>H165+H168</f>
        <v>1342.4</v>
      </c>
      <c r="I164" s="101">
        <f>I165+I168</f>
        <v>0</v>
      </c>
      <c r="J164" s="101">
        <f>J165+J168</f>
        <v>1598.9</v>
      </c>
      <c r="K164" s="101">
        <f>K165+K168</f>
        <v>0</v>
      </c>
      <c r="L164" s="65"/>
      <c r="M164" s="128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</row>
    <row r="165" spans="1:27" s="10" customFormat="1" ht="32.25">
      <c r="A165" s="34" t="s">
        <v>110</v>
      </c>
      <c r="B165" s="36" t="s">
        <v>23</v>
      </c>
      <c r="C165" s="36" t="s">
        <v>35</v>
      </c>
      <c r="D165" s="31" t="s">
        <v>6</v>
      </c>
      <c r="E165" s="36"/>
      <c r="F165" s="76">
        <f>F166+F170</f>
        <v>13007.3</v>
      </c>
      <c r="G165" s="76">
        <f>G166+G170</f>
        <v>0</v>
      </c>
      <c r="H165" s="33">
        <f>H166+H167</f>
        <v>155.6</v>
      </c>
      <c r="I165" s="33">
        <f>I166+I167</f>
        <v>0</v>
      </c>
      <c r="J165" s="33">
        <f>J166+J167</f>
        <v>155.6</v>
      </c>
      <c r="K165" s="33">
        <f>K166+K167</f>
        <v>0</v>
      </c>
      <c r="L165" s="83"/>
      <c r="M165" s="130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</row>
    <row r="166" spans="1:27" s="10" customFormat="1" ht="48">
      <c r="A166" s="34" t="s">
        <v>185</v>
      </c>
      <c r="B166" s="36" t="s">
        <v>23</v>
      </c>
      <c r="C166" s="36" t="s">
        <v>35</v>
      </c>
      <c r="D166" s="31" t="s">
        <v>6</v>
      </c>
      <c r="E166" s="36" t="s">
        <v>168</v>
      </c>
      <c r="F166" s="76">
        <f>F167</f>
        <v>11328.1</v>
      </c>
      <c r="G166" s="76">
        <f>G167</f>
        <v>0</v>
      </c>
      <c r="H166" s="33">
        <v>151.5</v>
      </c>
      <c r="I166" s="33"/>
      <c r="J166" s="33">
        <v>151.5</v>
      </c>
      <c r="K166" s="76"/>
      <c r="L166" s="83"/>
      <c r="M166" s="130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</row>
    <row r="167" spans="1:27" s="10" customFormat="1" ht="20.25">
      <c r="A167" s="34" t="s">
        <v>198</v>
      </c>
      <c r="B167" s="36" t="s">
        <v>23</v>
      </c>
      <c r="C167" s="36" t="s">
        <v>35</v>
      </c>
      <c r="D167" s="31" t="s">
        <v>6</v>
      </c>
      <c r="E167" s="36" t="s">
        <v>199</v>
      </c>
      <c r="F167" s="76">
        <f>F168+F169</f>
        <v>11328.1</v>
      </c>
      <c r="G167" s="76">
        <f>G168+G169</f>
        <v>0</v>
      </c>
      <c r="H167" s="33">
        <v>4.1</v>
      </c>
      <c r="I167" s="33"/>
      <c r="J167" s="33">
        <v>4.1</v>
      </c>
      <c r="K167" s="76"/>
      <c r="L167" s="83"/>
      <c r="M167" s="130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</row>
    <row r="168" spans="1:27" s="10" customFormat="1" ht="20.25">
      <c r="A168" s="70" t="s">
        <v>187</v>
      </c>
      <c r="B168" s="36" t="s">
        <v>23</v>
      </c>
      <c r="C168" s="36" t="s">
        <v>35</v>
      </c>
      <c r="D168" s="31" t="s">
        <v>6</v>
      </c>
      <c r="E168" s="36" t="s">
        <v>200</v>
      </c>
      <c r="F168" s="76">
        <v>11227.7</v>
      </c>
      <c r="G168" s="76">
        <v>0</v>
      </c>
      <c r="H168" s="33">
        <f>H169+H170</f>
        <v>1186.8000000000002</v>
      </c>
      <c r="I168" s="33">
        <f>I169+I170</f>
        <v>0</v>
      </c>
      <c r="J168" s="33">
        <f>J169+J170</f>
        <v>1443.3000000000002</v>
      </c>
      <c r="K168" s="33">
        <f>K169+K170</f>
        <v>0</v>
      </c>
      <c r="L168" s="83"/>
      <c r="M168" s="130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</row>
    <row r="169" spans="1:27" s="10" customFormat="1" ht="20.25">
      <c r="A169" s="70" t="s">
        <v>188</v>
      </c>
      <c r="B169" s="36" t="s">
        <v>23</v>
      </c>
      <c r="C169" s="36" t="s">
        <v>35</v>
      </c>
      <c r="D169" s="31" t="s">
        <v>6</v>
      </c>
      <c r="E169" s="36" t="s">
        <v>201</v>
      </c>
      <c r="F169" s="76">
        <v>100.4</v>
      </c>
      <c r="G169" s="76">
        <v>0</v>
      </c>
      <c r="H169" s="33">
        <v>83.4</v>
      </c>
      <c r="I169" s="33"/>
      <c r="J169" s="33">
        <v>83.4</v>
      </c>
      <c r="K169" s="76"/>
      <c r="L169" s="83"/>
      <c r="M169" s="130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</row>
    <row r="170" spans="1:27" s="10" customFormat="1" ht="20.25">
      <c r="A170" s="32" t="s">
        <v>189</v>
      </c>
      <c r="B170" s="36" t="s">
        <v>23</v>
      </c>
      <c r="C170" s="36" t="s">
        <v>35</v>
      </c>
      <c r="D170" s="31" t="s">
        <v>6</v>
      </c>
      <c r="E170" s="36" t="s">
        <v>178</v>
      </c>
      <c r="F170" s="76">
        <f>F171+F174</f>
        <v>1679.1999999999998</v>
      </c>
      <c r="G170" s="76">
        <f>G171+G174</f>
        <v>0</v>
      </c>
      <c r="H170" s="33">
        <v>1103.4</v>
      </c>
      <c r="I170" s="33"/>
      <c r="J170" s="33">
        <v>1359.9</v>
      </c>
      <c r="K170" s="76"/>
      <c r="L170" s="83"/>
      <c r="M170" s="130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</row>
    <row r="171" spans="1:27" s="10" customFormat="1" ht="79.5">
      <c r="A171" s="32" t="s">
        <v>184</v>
      </c>
      <c r="B171" s="31" t="s">
        <v>23</v>
      </c>
      <c r="C171" s="31" t="s">
        <v>35</v>
      </c>
      <c r="D171" s="31" t="s">
        <v>6</v>
      </c>
      <c r="E171" s="31" t="s">
        <v>202</v>
      </c>
      <c r="F171" s="103">
        <f>F172+F173</f>
        <v>151.5</v>
      </c>
      <c r="G171" s="103">
        <f>G172+G173</f>
        <v>0</v>
      </c>
      <c r="H171" s="33">
        <f>H172</f>
        <v>0</v>
      </c>
      <c r="I171" s="33">
        <f>I172</f>
        <v>0</v>
      </c>
      <c r="J171" s="33">
        <f>J172</f>
        <v>0</v>
      </c>
      <c r="K171" s="33">
        <f>K172</f>
        <v>0</v>
      </c>
      <c r="L171" s="83"/>
      <c r="M171" s="130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</row>
    <row r="172" spans="1:27" s="10" customFormat="1" ht="32.25">
      <c r="A172" s="32" t="s">
        <v>2</v>
      </c>
      <c r="B172" s="26" t="s">
        <v>23</v>
      </c>
      <c r="C172" s="26" t="s">
        <v>35</v>
      </c>
      <c r="D172" s="26" t="s">
        <v>6</v>
      </c>
      <c r="E172" s="26" t="s">
        <v>203</v>
      </c>
      <c r="F172" s="103">
        <v>151.5</v>
      </c>
      <c r="G172" s="100">
        <v>0</v>
      </c>
      <c r="H172" s="33">
        <f aca="true" t="shared" si="55" ref="H172:K174">H173</f>
        <v>0</v>
      </c>
      <c r="I172" s="33">
        <f t="shared" si="55"/>
        <v>0</v>
      </c>
      <c r="J172" s="33">
        <f t="shared" si="55"/>
        <v>0</v>
      </c>
      <c r="K172" s="33">
        <f t="shared" si="55"/>
        <v>0</v>
      </c>
      <c r="L172" s="83"/>
      <c r="M172" s="130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</row>
    <row r="173" spans="1:27" s="10" customFormat="1" ht="32.25">
      <c r="A173" s="32" t="s">
        <v>204</v>
      </c>
      <c r="B173" s="26" t="s">
        <v>23</v>
      </c>
      <c r="C173" s="26" t="s">
        <v>35</v>
      </c>
      <c r="D173" s="26" t="s">
        <v>6</v>
      </c>
      <c r="E173" s="26" t="s">
        <v>205</v>
      </c>
      <c r="F173" s="103">
        <v>0</v>
      </c>
      <c r="G173" s="100">
        <v>0</v>
      </c>
      <c r="H173" s="33">
        <f t="shared" si="55"/>
        <v>0</v>
      </c>
      <c r="I173" s="33">
        <f t="shared" si="55"/>
        <v>0</v>
      </c>
      <c r="J173" s="33">
        <f t="shared" si="55"/>
        <v>0</v>
      </c>
      <c r="K173" s="33">
        <f t="shared" si="55"/>
        <v>0</v>
      </c>
      <c r="L173" s="83"/>
      <c r="M173" s="130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</row>
    <row r="174" spans="1:27" s="10" customFormat="1" ht="20.25">
      <c r="A174" s="32" t="s">
        <v>190</v>
      </c>
      <c r="B174" s="26" t="s">
        <v>23</v>
      </c>
      <c r="C174" s="26" t="s">
        <v>35</v>
      </c>
      <c r="D174" s="26" t="s">
        <v>6</v>
      </c>
      <c r="E174" s="26" t="s">
        <v>179</v>
      </c>
      <c r="F174" s="103">
        <f>F175+F176</f>
        <v>1527.6999999999998</v>
      </c>
      <c r="G174" s="103">
        <f>G175+G176</f>
        <v>0</v>
      </c>
      <c r="H174" s="33">
        <f t="shared" si="55"/>
        <v>0</v>
      </c>
      <c r="I174" s="33">
        <f t="shared" si="55"/>
        <v>0</v>
      </c>
      <c r="J174" s="33">
        <f t="shared" si="55"/>
        <v>0</v>
      </c>
      <c r="K174" s="33">
        <f t="shared" si="55"/>
        <v>0</v>
      </c>
      <c r="L174" s="83"/>
      <c r="M174" s="130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</row>
    <row r="175" spans="1:27" s="10" customFormat="1" ht="32.25">
      <c r="A175" s="70" t="s">
        <v>223</v>
      </c>
      <c r="B175" s="26" t="s">
        <v>23</v>
      </c>
      <c r="C175" s="26" t="s">
        <v>35</v>
      </c>
      <c r="D175" s="26" t="s">
        <v>6</v>
      </c>
      <c r="E175" s="26" t="s">
        <v>222</v>
      </c>
      <c r="F175" s="103">
        <v>107.1</v>
      </c>
      <c r="G175" s="103">
        <v>0</v>
      </c>
      <c r="H175" s="33">
        <v>0</v>
      </c>
      <c r="I175" s="33"/>
      <c r="J175" s="33">
        <v>0</v>
      </c>
      <c r="K175" s="103"/>
      <c r="L175" s="83"/>
      <c r="M175" s="130">
        <v>700</v>
      </c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</row>
    <row r="176" spans="1:27" s="10" customFormat="1" ht="20.25">
      <c r="A176" s="32" t="s">
        <v>191</v>
      </c>
      <c r="B176" s="26" t="s">
        <v>23</v>
      </c>
      <c r="C176" s="26" t="s">
        <v>35</v>
      </c>
      <c r="D176" s="26" t="s">
        <v>6</v>
      </c>
      <c r="E176" s="26" t="s">
        <v>135</v>
      </c>
      <c r="F176" s="103">
        <v>1420.6</v>
      </c>
      <c r="G176" s="103">
        <v>0</v>
      </c>
      <c r="H176" s="33">
        <f>H185</f>
        <v>226.6</v>
      </c>
      <c r="I176" s="33">
        <f>I185</f>
        <v>226.6</v>
      </c>
      <c r="J176" s="33">
        <f>J185</f>
        <v>235.8</v>
      </c>
      <c r="K176" s="33">
        <f>K185</f>
        <v>235.8</v>
      </c>
      <c r="L176" s="83"/>
      <c r="M176" s="130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</row>
    <row r="177" spans="1:27" s="10" customFormat="1" ht="20.25">
      <c r="A177" s="35" t="s">
        <v>311</v>
      </c>
      <c r="B177" s="26" t="s">
        <v>23</v>
      </c>
      <c r="C177" s="26" t="s">
        <v>35</v>
      </c>
      <c r="D177" s="26" t="s">
        <v>308</v>
      </c>
      <c r="E177" s="26"/>
      <c r="F177" s="103">
        <f aca="true" t="shared" si="56" ref="F177:G181">F178</f>
        <v>28</v>
      </c>
      <c r="G177" s="103">
        <f t="shared" si="56"/>
        <v>28</v>
      </c>
      <c r="H177" s="33"/>
      <c r="I177" s="33"/>
      <c r="J177" s="33"/>
      <c r="K177" s="33"/>
      <c r="L177" s="83"/>
      <c r="M177" s="130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</row>
    <row r="178" spans="1:27" s="10" customFormat="1" ht="63.75">
      <c r="A178" s="35" t="s">
        <v>334</v>
      </c>
      <c r="B178" s="26" t="s">
        <v>23</v>
      </c>
      <c r="C178" s="26" t="s">
        <v>35</v>
      </c>
      <c r="D178" s="26" t="s">
        <v>316</v>
      </c>
      <c r="E178" s="26"/>
      <c r="F178" s="103">
        <f t="shared" si="56"/>
        <v>28</v>
      </c>
      <c r="G178" s="103">
        <f t="shared" si="56"/>
        <v>28</v>
      </c>
      <c r="H178" s="33"/>
      <c r="I178" s="33"/>
      <c r="J178" s="33"/>
      <c r="K178" s="33"/>
      <c r="L178" s="83"/>
      <c r="M178" s="130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</row>
    <row r="179" spans="1:27" s="10" customFormat="1" ht="47.25">
      <c r="A179" s="159" t="s">
        <v>297</v>
      </c>
      <c r="B179" s="26" t="s">
        <v>23</v>
      </c>
      <c r="C179" s="26" t="s">
        <v>35</v>
      </c>
      <c r="D179" s="26" t="s">
        <v>298</v>
      </c>
      <c r="E179" s="26"/>
      <c r="F179" s="103">
        <f t="shared" si="56"/>
        <v>28</v>
      </c>
      <c r="G179" s="103">
        <f t="shared" si="56"/>
        <v>28</v>
      </c>
      <c r="H179" s="33"/>
      <c r="I179" s="33"/>
      <c r="J179" s="33"/>
      <c r="K179" s="33"/>
      <c r="L179" s="83"/>
      <c r="M179" s="130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</row>
    <row r="180" spans="1:27" s="10" customFormat="1" ht="20.25">
      <c r="A180" s="32" t="s">
        <v>189</v>
      </c>
      <c r="B180" s="26" t="s">
        <v>23</v>
      </c>
      <c r="C180" s="26" t="s">
        <v>35</v>
      </c>
      <c r="D180" s="26" t="s">
        <v>298</v>
      </c>
      <c r="E180" s="26" t="s">
        <v>178</v>
      </c>
      <c r="F180" s="103">
        <f t="shared" si="56"/>
        <v>28</v>
      </c>
      <c r="G180" s="103">
        <f t="shared" si="56"/>
        <v>28</v>
      </c>
      <c r="H180" s="33"/>
      <c r="I180" s="33"/>
      <c r="J180" s="33"/>
      <c r="K180" s="33"/>
      <c r="L180" s="83"/>
      <c r="M180" s="130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</row>
    <row r="181" spans="1:27" s="10" customFormat="1" ht="20.25">
      <c r="A181" s="32" t="s">
        <v>190</v>
      </c>
      <c r="B181" s="26" t="s">
        <v>23</v>
      </c>
      <c r="C181" s="26" t="s">
        <v>35</v>
      </c>
      <c r="D181" s="26" t="s">
        <v>298</v>
      </c>
      <c r="E181" s="26" t="s">
        <v>179</v>
      </c>
      <c r="F181" s="103">
        <f t="shared" si="56"/>
        <v>28</v>
      </c>
      <c r="G181" s="103">
        <f t="shared" si="56"/>
        <v>28</v>
      </c>
      <c r="H181" s="33"/>
      <c r="I181" s="33"/>
      <c r="J181" s="33"/>
      <c r="K181" s="33"/>
      <c r="L181" s="83"/>
      <c r="M181" s="130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</row>
    <row r="182" spans="1:27" s="10" customFormat="1" ht="20.25">
      <c r="A182" s="32" t="s">
        <v>191</v>
      </c>
      <c r="B182" s="26" t="s">
        <v>23</v>
      </c>
      <c r="C182" s="26" t="s">
        <v>35</v>
      </c>
      <c r="D182" s="26" t="s">
        <v>298</v>
      </c>
      <c r="E182" s="26" t="s">
        <v>135</v>
      </c>
      <c r="F182" s="103">
        <v>28</v>
      </c>
      <c r="G182" s="103">
        <v>28</v>
      </c>
      <c r="H182" s="33"/>
      <c r="I182" s="33"/>
      <c r="J182" s="33"/>
      <c r="K182" s="33"/>
      <c r="L182" s="83"/>
      <c r="M182" s="130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</row>
    <row r="183" spans="1:27" s="10" customFormat="1" ht="20.25">
      <c r="A183" s="34" t="s">
        <v>55</v>
      </c>
      <c r="B183" s="26" t="s">
        <v>23</v>
      </c>
      <c r="C183" s="26" t="s">
        <v>35</v>
      </c>
      <c r="D183" s="26" t="s">
        <v>54</v>
      </c>
      <c r="E183" s="26"/>
      <c r="F183" s="103">
        <f aca="true" t="shared" si="57" ref="F183:G186">F184</f>
        <v>7691.5</v>
      </c>
      <c r="G183" s="103">
        <f t="shared" si="57"/>
        <v>0</v>
      </c>
      <c r="H183" s="33"/>
      <c r="I183" s="33"/>
      <c r="J183" s="33"/>
      <c r="K183" s="33"/>
      <c r="L183" s="83"/>
      <c r="M183" s="130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</row>
    <row r="184" spans="1:27" s="10" customFormat="1" ht="20.25">
      <c r="A184" s="32" t="s">
        <v>371</v>
      </c>
      <c r="B184" s="26" t="s">
        <v>23</v>
      </c>
      <c r="C184" s="26" t="s">
        <v>35</v>
      </c>
      <c r="D184" s="26" t="s">
        <v>240</v>
      </c>
      <c r="E184" s="26"/>
      <c r="F184" s="103">
        <f>F185</f>
        <v>7691.5</v>
      </c>
      <c r="G184" s="103">
        <f t="shared" si="57"/>
        <v>0</v>
      </c>
      <c r="H184" s="33"/>
      <c r="I184" s="33"/>
      <c r="J184" s="33"/>
      <c r="K184" s="33"/>
      <c r="L184" s="83"/>
      <c r="M184" s="130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</row>
    <row r="185" spans="1:27" s="10" customFormat="1" ht="20.25">
      <c r="A185" s="50" t="s">
        <v>189</v>
      </c>
      <c r="B185" s="26" t="s">
        <v>23</v>
      </c>
      <c r="C185" s="26" t="s">
        <v>35</v>
      </c>
      <c r="D185" s="26" t="s">
        <v>240</v>
      </c>
      <c r="E185" s="36" t="s">
        <v>178</v>
      </c>
      <c r="F185" s="103">
        <f>F186</f>
        <v>7691.5</v>
      </c>
      <c r="G185" s="103">
        <f t="shared" si="57"/>
        <v>0</v>
      </c>
      <c r="H185" s="33">
        <f aca="true" t="shared" si="58" ref="H185:K187">H186</f>
        <v>226.6</v>
      </c>
      <c r="I185" s="33">
        <f t="shared" si="58"/>
        <v>226.6</v>
      </c>
      <c r="J185" s="33">
        <f t="shared" si="58"/>
        <v>235.8</v>
      </c>
      <c r="K185" s="33">
        <f t="shared" si="58"/>
        <v>235.8</v>
      </c>
      <c r="L185" s="83"/>
      <c r="M185" s="130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</row>
    <row r="186" spans="1:27" s="10" customFormat="1" ht="20.25">
      <c r="A186" s="50" t="s">
        <v>190</v>
      </c>
      <c r="B186" s="26" t="s">
        <v>23</v>
      </c>
      <c r="C186" s="26" t="s">
        <v>35</v>
      </c>
      <c r="D186" s="26" t="s">
        <v>240</v>
      </c>
      <c r="E186" s="36" t="s">
        <v>179</v>
      </c>
      <c r="F186" s="103">
        <f>F187</f>
        <v>7691.5</v>
      </c>
      <c r="G186" s="103">
        <f t="shared" si="57"/>
        <v>0</v>
      </c>
      <c r="H186" s="33">
        <f t="shared" si="58"/>
        <v>226.6</v>
      </c>
      <c r="I186" s="33">
        <f t="shared" si="58"/>
        <v>226.6</v>
      </c>
      <c r="J186" s="33">
        <f t="shared" si="58"/>
        <v>235.8</v>
      </c>
      <c r="K186" s="33">
        <f t="shared" si="58"/>
        <v>235.8</v>
      </c>
      <c r="L186" s="83"/>
      <c r="M186" s="130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</row>
    <row r="187" spans="1:27" s="10" customFormat="1" ht="20.25">
      <c r="A187" s="50" t="s">
        <v>191</v>
      </c>
      <c r="B187" s="26" t="s">
        <v>23</v>
      </c>
      <c r="C187" s="26" t="s">
        <v>35</v>
      </c>
      <c r="D187" s="26" t="s">
        <v>240</v>
      </c>
      <c r="E187" s="36" t="s">
        <v>135</v>
      </c>
      <c r="F187" s="103">
        <f>7591.5+100</f>
        <v>7691.5</v>
      </c>
      <c r="G187" s="100">
        <v>0</v>
      </c>
      <c r="H187" s="33">
        <f t="shared" si="58"/>
        <v>226.6</v>
      </c>
      <c r="I187" s="33">
        <f t="shared" si="58"/>
        <v>226.6</v>
      </c>
      <c r="J187" s="33">
        <f t="shared" si="58"/>
        <v>235.8</v>
      </c>
      <c r="K187" s="33">
        <f t="shared" si="58"/>
        <v>235.8</v>
      </c>
      <c r="L187" s="83"/>
      <c r="M187" s="130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</row>
    <row r="188" spans="1:27" s="10" customFormat="1" ht="31.5">
      <c r="A188" s="68" t="s">
        <v>228</v>
      </c>
      <c r="B188" s="36" t="s">
        <v>23</v>
      </c>
      <c r="C188" s="36" t="s">
        <v>226</v>
      </c>
      <c r="D188" s="31"/>
      <c r="E188" s="36"/>
      <c r="F188" s="103">
        <f>F191</f>
        <v>339</v>
      </c>
      <c r="G188" s="103">
        <f>G191</f>
        <v>339</v>
      </c>
      <c r="H188" s="33">
        <v>226.6</v>
      </c>
      <c r="I188" s="33">
        <f>H188</f>
        <v>226.6</v>
      </c>
      <c r="J188" s="33">
        <v>235.8</v>
      </c>
      <c r="K188" s="103">
        <f>J188</f>
        <v>235.8</v>
      </c>
      <c r="L188" s="83"/>
      <c r="M188" s="130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</row>
    <row r="189" spans="1:27" s="10" customFormat="1" ht="20.25">
      <c r="A189" s="142" t="s">
        <v>311</v>
      </c>
      <c r="B189" s="36" t="s">
        <v>23</v>
      </c>
      <c r="C189" s="36" t="s">
        <v>226</v>
      </c>
      <c r="D189" s="31" t="s">
        <v>308</v>
      </c>
      <c r="E189" s="36"/>
      <c r="F189" s="103">
        <f>F190</f>
        <v>339</v>
      </c>
      <c r="G189" s="103">
        <f>G190</f>
        <v>339</v>
      </c>
      <c r="H189" s="108">
        <f>H190+H209+H202</f>
        <v>5954.599999999999</v>
      </c>
      <c r="I189" s="108">
        <f>I190+I209+I202</f>
        <v>14.600000000000001</v>
      </c>
      <c r="J189" s="108">
        <f>J190+J209+J202</f>
        <v>5844.5</v>
      </c>
      <c r="K189" s="108">
        <f>K190+K209+K202</f>
        <v>14.5</v>
      </c>
      <c r="L189" s="83"/>
      <c r="M189" s="130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</row>
    <row r="190" spans="1:27" s="10" customFormat="1" ht="48">
      <c r="A190" s="142" t="s">
        <v>318</v>
      </c>
      <c r="B190" s="36" t="s">
        <v>23</v>
      </c>
      <c r="C190" s="36" t="s">
        <v>226</v>
      </c>
      <c r="D190" s="31" t="s">
        <v>317</v>
      </c>
      <c r="E190" s="36"/>
      <c r="F190" s="103">
        <f>F191</f>
        <v>339</v>
      </c>
      <c r="G190" s="103">
        <f>G191</f>
        <v>339</v>
      </c>
      <c r="H190" s="33">
        <f>H197</f>
        <v>5000</v>
      </c>
      <c r="I190" s="33">
        <f>I197</f>
        <v>0</v>
      </c>
      <c r="J190" s="33">
        <f>J197</f>
        <v>5000</v>
      </c>
      <c r="K190" s="33">
        <f>K197</f>
        <v>0</v>
      </c>
      <c r="L190" s="83"/>
      <c r="M190" s="130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</row>
    <row r="191" spans="1:27" s="10" customFormat="1" ht="126">
      <c r="A191" s="68" t="s">
        <v>232</v>
      </c>
      <c r="B191" s="36" t="s">
        <v>23</v>
      </c>
      <c r="C191" s="36" t="s">
        <v>226</v>
      </c>
      <c r="D191" s="31" t="s">
        <v>227</v>
      </c>
      <c r="E191" s="36"/>
      <c r="F191" s="103">
        <f aca="true" t="shared" si="59" ref="F191:G193">F192</f>
        <v>339</v>
      </c>
      <c r="G191" s="103">
        <f t="shared" si="59"/>
        <v>339</v>
      </c>
      <c r="H191" s="33"/>
      <c r="I191" s="33"/>
      <c r="J191" s="33"/>
      <c r="K191" s="33"/>
      <c r="L191" s="83"/>
      <c r="M191" s="130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</row>
    <row r="192" spans="1:27" s="10" customFormat="1" ht="32.25">
      <c r="A192" s="70" t="s">
        <v>172</v>
      </c>
      <c r="B192" s="36" t="s">
        <v>23</v>
      </c>
      <c r="C192" s="36" t="s">
        <v>226</v>
      </c>
      <c r="D192" s="31" t="s">
        <v>227</v>
      </c>
      <c r="E192" s="36" t="s">
        <v>180</v>
      </c>
      <c r="F192" s="103">
        <f t="shared" si="59"/>
        <v>339</v>
      </c>
      <c r="G192" s="103">
        <f t="shared" si="59"/>
        <v>339</v>
      </c>
      <c r="H192" s="33"/>
      <c r="I192" s="33"/>
      <c r="J192" s="33"/>
      <c r="K192" s="33"/>
      <c r="L192" s="83"/>
      <c r="M192" s="130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</row>
    <row r="193" spans="1:27" s="10" customFormat="1" ht="20.25">
      <c r="A193" s="70" t="s">
        <v>173</v>
      </c>
      <c r="B193" s="36" t="s">
        <v>23</v>
      </c>
      <c r="C193" s="36" t="s">
        <v>226</v>
      </c>
      <c r="D193" s="31" t="s">
        <v>227</v>
      </c>
      <c r="E193" s="36" t="s">
        <v>181</v>
      </c>
      <c r="F193" s="103">
        <f t="shared" si="59"/>
        <v>339</v>
      </c>
      <c r="G193" s="103">
        <f t="shared" si="59"/>
        <v>339</v>
      </c>
      <c r="H193" s="33"/>
      <c r="I193" s="33"/>
      <c r="J193" s="33"/>
      <c r="K193" s="33"/>
      <c r="L193" s="83"/>
      <c r="M193" s="130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</row>
    <row r="194" spans="1:27" s="10" customFormat="1" ht="20.25">
      <c r="A194" s="70" t="s">
        <v>138</v>
      </c>
      <c r="B194" s="36" t="s">
        <v>23</v>
      </c>
      <c r="C194" s="36" t="s">
        <v>226</v>
      </c>
      <c r="D194" s="31" t="s">
        <v>227</v>
      </c>
      <c r="E194" s="36" t="s">
        <v>139</v>
      </c>
      <c r="F194" s="103">
        <v>339</v>
      </c>
      <c r="G194" s="103">
        <f>F194</f>
        <v>339</v>
      </c>
      <c r="H194" s="33"/>
      <c r="I194" s="33"/>
      <c r="J194" s="33"/>
      <c r="K194" s="33"/>
      <c r="L194" s="83"/>
      <c r="M194" s="130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</row>
    <row r="195" spans="1:27" s="10" customFormat="1" ht="20.25">
      <c r="A195" s="153" t="s">
        <v>93</v>
      </c>
      <c r="B195" s="29" t="s">
        <v>25</v>
      </c>
      <c r="C195" s="29"/>
      <c r="D195" s="164"/>
      <c r="E195" s="169"/>
      <c r="F195" s="115">
        <f>F196+F215+F208</f>
        <v>13816.6</v>
      </c>
      <c r="G195" s="115">
        <f>G196+G215+G208</f>
        <v>4579.7</v>
      </c>
      <c r="H195" s="33"/>
      <c r="I195" s="33"/>
      <c r="J195" s="33"/>
      <c r="K195" s="33"/>
      <c r="L195" s="83"/>
      <c r="M195" s="130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</row>
    <row r="196" spans="1:27" s="10" customFormat="1" ht="20.25">
      <c r="A196" s="70" t="s">
        <v>136</v>
      </c>
      <c r="B196" s="26" t="s">
        <v>25</v>
      </c>
      <c r="C196" s="26" t="s">
        <v>35</v>
      </c>
      <c r="D196" s="26"/>
      <c r="E196" s="26"/>
      <c r="F196" s="103">
        <f>F203+F199</f>
        <v>13058.6</v>
      </c>
      <c r="G196" s="103">
        <f>G203+G199</f>
        <v>4358.6</v>
      </c>
      <c r="H196" s="33"/>
      <c r="I196" s="33"/>
      <c r="J196" s="33"/>
      <c r="K196" s="33"/>
      <c r="L196" s="83"/>
      <c r="M196" s="130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</row>
    <row r="197" spans="1:27" s="10" customFormat="1" ht="20.25">
      <c r="A197" s="70" t="s">
        <v>311</v>
      </c>
      <c r="B197" s="26" t="s">
        <v>25</v>
      </c>
      <c r="C197" s="26" t="s">
        <v>35</v>
      </c>
      <c r="D197" s="26" t="s">
        <v>308</v>
      </c>
      <c r="E197" s="26"/>
      <c r="F197" s="103">
        <f aca="true" t="shared" si="60" ref="F197:K197">F198</f>
        <v>4358.6</v>
      </c>
      <c r="G197" s="103">
        <f t="shared" si="60"/>
        <v>4358.6</v>
      </c>
      <c r="H197" s="33">
        <f t="shared" si="60"/>
        <v>5000</v>
      </c>
      <c r="I197" s="33">
        <f t="shared" si="60"/>
        <v>0</v>
      </c>
      <c r="J197" s="33">
        <f t="shared" si="60"/>
        <v>5000</v>
      </c>
      <c r="K197" s="33">
        <f t="shared" si="60"/>
        <v>0</v>
      </c>
      <c r="L197" s="83"/>
      <c r="M197" s="130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</row>
    <row r="198" spans="1:27" s="10" customFormat="1" ht="48">
      <c r="A198" s="70" t="s">
        <v>320</v>
      </c>
      <c r="B198" s="26" t="s">
        <v>25</v>
      </c>
      <c r="C198" s="26" t="s">
        <v>35</v>
      </c>
      <c r="D198" s="26" t="s">
        <v>319</v>
      </c>
      <c r="E198" s="26"/>
      <c r="F198" s="103">
        <f>F199</f>
        <v>4358.6</v>
      </c>
      <c r="G198" s="103">
        <f>G199</f>
        <v>4358.6</v>
      </c>
      <c r="H198" s="33">
        <f aca="true" t="shared" si="61" ref="H198:K200">H199</f>
        <v>5000</v>
      </c>
      <c r="I198" s="33">
        <f t="shared" si="61"/>
        <v>0</v>
      </c>
      <c r="J198" s="33">
        <f t="shared" si="61"/>
        <v>5000</v>
      </c>
      <c r="K198" s="33">
        <f t="shared" si="61"/>
        <v>0</v>
      </c>
      <c r="L198" s="83"/>
      <c r="M198" s="130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</row>
    <row r="199" spans="1:27" s="10" customFormat="1" ht="63.75">
      <c r="A199" s="70" t="s">
        <v>336</v>
      </c>
      <c r="B199" s="98" t="s">
        <v>25</v>
      </c>
      <c r="C199" s="98" t="s">
        <v>35</v>
      </c>
      <c r="D199" s="140" t="s">
        <v>296</v>
      </c>
      <c r="E199" s="118"/>
      <c r="F199" s="103">
        <f aca="true" t="shared" si="62" ref="F199:G201">F200</f>
        <v>4358.6</v>
      </c>
      <c r="G199" s="103">
        <f t="shared" si="62"/>
        <v>4358.6</v>
      </c>
      <c r="H199" s="33">
        <f t="shared" si="61"/>
        <v>5000</v>
      </c>
      <c r="I199" s="33">
        <f t="shared" si="61"/>
        <v>0</v>
      </c>
      <c r="J199" s="33">
        <f t="shared" si="61"/>
        <v>5000</v>
      </c>
      <c r="K199" s="33">
        <f t="shared" si="61"/>
        <v>0</v>
      </c>
      <c r="L199" s="83"/>
      <c r="M199" s="130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</row>
    <row r="200" spans="1:27" s="10" customFormat="1" ht="32.25">
      <c r="A200" s="21" t="s">
        <v>172</v>
      </c>
      <c r="B200" s="98" t="s">
        <v>25</v>
      </c>
      <c r="C200" s="98" t="s">
        <v>35</v>
      </c>
      <c r="D200" s="140" t="s">
        <v>296</v>
      </c>
      <c r="E200" s="118" t="s">
        <v>180</v>
      </c>
      <c r="F200" s="103">
        <f t="shared" si="62"/>
        <v>4358.6</v>
      </c>
      <c r="G200" s="103">
        <f t="shared" si="62"/>
        <v>4358.6</v>
      </c>
      <c r="H200" s="33">
        <f t="shared" si="61"/>
        <v>5000</v>
      </c>
      <c r="I200" s="33">
        <f t="shared" si="61"/>
        <v>0</v>
      </c>
      <c r="J200" s="33">
        <f t="shared" si="61"/>
        <v>5000</v>
      </c>
      <c r="K200" s="33">
        <f t="shared" si="61"/>
        <v>0</v>
      </c>
      <c r="L200" s="83"/>
      <c r="M200" s="130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</row>
    <row r="201" spans="1:27" s="10" customFormat="1" ht="20.25">
      <c r="A201" s="21" t="s">
        <v>173</v>
      </c>
      <c r="B201" s="98" t="s">
        <v>25</v>
      </c>
      <c r="C201" s="98" t="s">
        <v>35</v>
      </c>
      <c r="D201" s="140" t="s">
        <v>296</v>
      </c>
      <c r="E201" s="118" t="s">
        <v>181</v>
      </c>
      <c r="F201" s="103">
        <f t="shared" si="62"/>
        <v>4358.6</v>
      </c>
      <c r="G201" s="103">
        <f t="shared" si="62"/>
        <v>4358.6</v>
      </c>
      <c r="H201" s="33">
        <v>5000</v>
      </c>
      <c r="I201" s="33"/>
      <c r="J201" s="33">
        <v>5000</v>
      </c>
      <c r="K201" s="76"/>
      <c r="L201" s="83"/>
      <c r="M201" s="130">
        <v>5000</v>
      </c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</row>
    <row r="202" spans="1:27" s="10" customFormat="1" ht="20.25">
      <c r="A202" s="34" t="s">
        <v>138</v>
      </c>
      <c r="B202" s="98" t="s">
        <v>25</v>
      </c>
      <c r="C202" s="98" t="s">
        <v>35</v>
      </c>
      <c r="D202" s="140" t="s">
        <v>296</v>
      </c>
      <c r="E202" s="118" t="s">
        <v>139</v>
      </c>
      <c r="F202" s="103">
        <f>2226+2132.6</f>
        <v>4358.6</v>
      </c>
      <c r="G202" s="103">
        <f>F202</f>
        <v>4358.6</v>
      </c>
      <c r="H202" s="33">
        <f>H205</f>
        <v>11.4</v>
      </c>
      <c r="I202" s="33">
        <f>I205</f>
        <v>11.4</v>
      </c>
      <c r="J202" s="33">
        <f>J205</f>
        <v>11.4</v>
      </c>
      <c r="K202" s="33">
        <f>K205</f>
        <v>11.4</v>
      </c>
      <c r="L202" s="83"/>
      <c r="M202" s="130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</row>
    <row r="203" spans="1:27" s="10" customFormat="1" ht="20.25">
      <c r="A203" s="34" t="s">
        <v>55</v>
      </c>
      <c r="B203" s="26" t="s">
        <v>25</v>
      </c>
      <c r="C203" s="26" t="s">
        <v>35</v>
      </c>
      <c r="D203" s="26" t="s">
        <v>54</v>
      </c>
      <c r="E203" s="26"/>
      <c r="F203" s="103">
        <f aca="true" t="shared" si="63" ref="F203:G206">F204</f>
        <v>8700</v>
      </c>
      <c r="G203" s="103">
        <f t="shared" si="63"/>
        <v>0</v>
      </c>
      <c r="H203" s="33"/>
      <c r="I203" s="33"/>
      <c r="J203" s="33"/>
      <c r="K203" s="33"/>
      <c r="L203" s="83"/>
      <c r="M203" s="130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</row>
    <row r="204" spans="1:27" s="10" customFormat="1" ht="32.25">
      <c r="A204" s="21" t="s">
        <v>368</v>
      </c>
      <c r="B204" s="67" t="s">
        <v>25</v>
      </c>
      <c r="C204" s="67" t="s">
        <v>35</v>
      </c>
      <c r="D204" s="31" t="s">
        <v>121</v>
      </c>
      <c r="E204" s="31"/>
      <c r="F204" s="103">
        <f t="shared" si="63"/>
        <v>8700</v>
      </c>
      <c r="G204" s="103">
        <f t="shared" si="63"/>
        <v>0</v>
      </c>
      <c r="H204" s="33"/>
      <c r="I204" s="33"/>
      <c r="J204" s="33"/>
      <c r="K204" s="33"/>
      <c r="L204" s="83"/>
      <c r="M204" s="130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</row>
    <row r="205" spans="1:27" s="10" customFormat="1" ht="32.25">
      <c r="A205" s="70" t="s">
        <v>172</v>
      </c>
      <c r="B205" s="67" t="s">
        <v>25</v>
      </c>
      <c r="C205" s="67" t="s">
        <v>35</v>
      </c>
      <c r="D205" s="31" t="s">
        <v>121</v>
      </c>
      <c r="E205" s="36" t="s">
        <v>180</v>
      </c>
      <c r="F205" s="103">
        <f t="shared" si="63"/>
        <v>8700</v>
      </c>
      <c r="G205" s="103">
        <f t="shared" si="63"/>
        <v>0</v>
      </c>
      <c r="H205" s="33">
        <f aca="true" t="shared" si="64" ref="H205:K207">H206</f>
        <v>11.4</v>
      </c>
      <c r="I205" s="33">
        <f t="shared" si="64"/>
        <v>11.4</v>
      </c>
      <c r="J205" s="33">
        <f t="shared" si="64"/>
        <v>11.4</v>
      </c>
      <c r="K205" s="33">
        <f t="shared" si="64"/>
        <v>11.4</v>
      </c>
      <c r="L205" s="83"/>
      <c r="M205" s="130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</row>
    <row r="206" spans="1:27" s="10" customFormat="1" ht="20.25">
      <c r="A206" s="70" t="s">
        <v>173</v>
      </c>
      <c r="B206" s="67" t="s">
        <v>25</v>
      </c>
      <c r="C206" s="67" t="s">
        <v>35</v>
      </c>
      <c r="D206" s="31" t="s">
        <v>121</v>
      </c>
      <c r="E206" s="36" t="s">
        <v>181</v>
      </c>
      <c r="F206" s="103">
        <f t="shared" si="63"/>
        <v>8700</v>
      </c>
      <c r="G206" s="103">
        <f t="shared" si="63"/>
        <v>0</v>
      </c>
      <c r="H206" s="33">
        <f t="shared" si="64"/>
        <v>11.4</v>
      </c>
      <c r="I206" s="33">
        <f t="shared" si="64"/>
        <v>11.4</v>
      </c>
      <c r="J206" s="33">
        <f t="shared" si="64"/>
        <v>11.4</v>
      </c>
      <c r="K206" s="33">
        <f t="shared" si="64"/>
        <v>11.4</v>
      </c>
      <c r="L206" s="83"/>
      <c r="M206" s="130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</row>
    <row r="207" spans="1:27" s="10" customFormat="1" ht="20.25">
      <c r="A207" s="70" t="s">
        <v>138</v>
      </c>
      <c r="B207" s="67" t="s">
        <v>25</v>
      </c>
      <c r="C207" s="67" t="s">
        <v>35</v>
      </c>
      <c r="D207" s="31" t="s">
        <v>121</v>
      </c>
      <c r="E207" s="36" t="s">
        <v>139</v>
      </c>
      <c r="F207" s="103">
        <f>5000-1300+5000</f>
        <v>8700</v>
      </c>
      <c r="G207" s="103">
        <v>0</v>
      </c>
      <c r="H207" s="33">
        <f t="shared" si="64"/>
        <v>11.4</v>
      </c>
      <c r="I207" s="33">
        <f t="shared" si="64"/>
        <v>11.4</v>
      </c>
      <c r="J207" s="33">
        <f t="shared" si="64"/>
        <v>11.4</v>
      </c>
      <c r="K207" s="33">
        <f t="shared" si="64"/>
        <v>11.4</v>
      </c>
      <c r="L207" s="83"/>
      <c r="M207" s="130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</row>
    <row r="208" spans="1:27" s="10" customFormat="1" ht="20.25">
      <c r="A208" s="70" t="s">
        <v>229</v>
      </c>
      <c r="B208" s="67" t="s">
        <v>25</v>
      </c>
      <c r="C208" s="67" t="s">
        <v>36</v>
      </c>
      <c r="D208" s="73"/>
      <c r="E208" s="73"/>
      <c r="F208" s="103">
        <f>F211</f>
        <v>11.4</v>
      </c>
      <c r="G208" s="103">
        <f>G211</f>
        <v>11.4</v>
      </c>
      <c r="H208" s="33">
        <v>11.4</v>
      </c>
      <c r="I208" s="33">
        <f>H208</f>
        <v>11.4</v>
      </c>
      <c r="J208" s="33">
        <v>11.4</v>
      </c>
      <c r="K208" s="76">
        <f>J208</f>
        <v>11.4</v>
      </c>
      <c r="L208" s="83"/>
      <c r="M208" s="130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</row>
    <row r="209" spans="1:27" s="17" customFormat="1" ht="20.25">
      <c r="A209" s="70" t="s">
        <v>311</v>
      </c>
      <c r="B209" s="67" t="s">
        <v>25</v>
      </c>
      <c r="C209" s="67" t="s">
        <v>36</v>
      </c>
      <c r="D209" s="73" t="s">
        <v>308</v>
      </c>
      <c r="E209" s="73"/>
      <c r="F209" s="103">
        <f>F210</f>
        <v>11.4</v>
      </c>
      <c r="G209" s="103">
        <f>G212</f>
        <v>11.4</v>
      </c>
      <c r="H209" s="33">
        <f>H211+H222</f>
        <v>943.2</v>
      </c>
      <c r="I209" s="33">
        <f>I211+I222</f>
        <v>3.2</v>
      </c>
      <c r="J209" s="33">
        <f>J211+J222</f>
        <v>833.1</v>
      </c>
      <c r="K209" s="33">
        <f>K211+K222</f>
        <v>3.1</v>
      </c>
      <c r="L209" s="84"/>
      <c r="M209" s="13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</row>
    <row r="210" spans="1:27" s="17" customFormat="1" ht="48">
      <c r="A210" s="70" t="s">
        <v>322</v>
      </c>
      <c r="B210" s="67" t="s">
        <v>25</v>
      </c>
      <c r="C210" s="67" t="s">
        <v>36</v>
      </c>
      <c r="D210" s="73" t="s">
        <v>321</v>
      </c>
      <c r="E210" s="73"/>
      <c r="F210" s="103">
        <f>F211</f>
        <v>11.4</v>
      </c>
      <c r="G210" s="103">
        <f>G213</f>
        <v>11.4</v>
      </c>
      <c r="H210" s="33"/>
      <c r="I210" s="33"/>
      <c r="J210" s="33"/>
      <c r="K210" s="33"/>
      <c r="L210" s="84"/>
      <c r="M210" s="13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</row>
    <row r="211" spans="1:27" s="17" customFormat="1" ht="63.75">
      <c r="A211" s="142" t="s">
        <v>335</v>
      </c>
      <c r="B211" s="67" t="s">
        <v>25</v>
      </c>
      <c r="C211" s="67" t="s">
        <v>36</v>
      </c>
      <c r="D211" s="73" t="s">
        <v>236</v>
      </c>
      <c r="E211" s="73"/>
      <c r="F211" s="103">
        <f aca="true" t="shared" si="65" ref="F211:G213">F212</f>
        <v>11.4</v>
      </c>
      <c r="G211" s="103">
        <f t="shared" si="65"/>
        <v>11.4</v>
      </c>
      <c r="H211" s="33">
        <f>H212</f>
        <v>3.2</v>
      </c>
      <c r="I211" s="33">
        <f>I212</f>
        <v>3.2</v>
      </c>
      <c r="J211" s="33">
        <f>J212</f>
        <v>3.1</v>
      </c>
      <c r="K211" s="33">
        <f>K212</f>
        <v>3.1</v>
      </c>
      <c r="L211" s="84"/>
      <c r="M211" s="13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</row>
    <row r="212" spans="1:27" s="17" customFormat="1" ht="20.25">
      <c r="A212" s="25" t="s">
        <v>189</v>
      </c>
      <c r="B212" s="67" t="s">
        <v>25</v>
      </c>
      <c r="C212" s="67" t="s">
        <v>36</v>
      </c>
      <c r="D212" s="73" t="s">
        <v>236</v>
      </c>
      <c r="E212" s="73">
        <v>200</v>
      </c>
      <c r="F212" s="103">
        <f t="shared" si="65"/>
        <v>11.4</v>
      </c>
      <c r="G212" s="103">
        <f t="shared" si="65"/>
        <v>11.4</v>
      </c>
      <c r="H212" s="33">
        <f>H215</f>
        <v>3.2</v>
      </c>
      <c r="I212" s="33">
        <f>I215</f>
        <v>3.2</v>
      </c>
      <c r="J212" s="33">
        <f>J215</f>
        <v>3.1</v>
      </c>
      <c r="K212" s="33">
        <f>K215</f>
        <v>3.1</v>
      </c>
      <c r="L212" s="84"/>
      <c r="M212" s="13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</row>
    <row r="213" spans="1:27" s="17" customFormat="1" ht="20.25">
      <c r="A213" s="25" t="s">
        <v>190</v>
      </c>
      <c r="B213" s="67" t="s">
        <v>25</v>
      </c>
      <c r="C213" s="67" t="s">
        <v>36</v>
      </c>
      <c r="D213" s="73" t="s">
        <v>236</v>
      </c>
      <c r="E213" s="73">
        <v>240</v>
      </c>
      <c r="F213" s="103">
        <f t="shared" si="65"/>
        <v>11.4</v>
      </c>
      <c r="G213" s="103">
        <f t="shared" si="65"/>
        <v>11.4</v>
      </c>
      <c r="H213" s="33">
        <f aca="true" t="shared" si="66" ref="H213:K214">H214</f>
        <v>3.2</v>
      </c>
      <c r="I213" s="33">
        <f t="shared" si="66"/>
        <v>3.2</v>
      </c>
      <c r="J213" s="33">
        <f t="shared" si="66"/>
        <v>3.1</v>
      </c>
      <c r="K213" s="33">
        <f t="shared" si="66"/>
        <v>3.1</v>
      </c>
      <c r="L213" s="84"/>
      <c r="M213" s="13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</row>
    <row r="214" spans="1:27" s="17" customFormat="1" ht="32.25">
      <c r="A214" s="70" t="s">
        <v>223</v>
      </c>
      <c r="B214" s="67" t="s">
        <v>25</v>
      </c>
      <c r="C214" s="67" t="s">
        <v>36</v>
      </c>
      <c r="D214" s="73" t="s">
        <v>236</v>
      </c>
      <c r="E214" s="73">
        <v>242</v>
      </c>
      <c r="F214" s="103">
        <v>11.4</v>
      </c>
      <c r="G214" s="103">
        <f>F214</f>
        <v>11.4</v>
      </c>
      <c r="H214" s="33">
        <f t="shared" si="66"/>
        <v>3.2</v>
      </c>
      <c r="I214" s="33">
        <f t="shared" si="66"/>
        <v>3.2</v>
      </c>
      <c r="J214" s="33">
        <f t="shared" si="66"/>
        <v>3.1</v>
      </c>
      <c r="K214" s="33">
        <f t="shared" si="66"/>
        <v>3.1</v>
      </c>
      <c r="L214" s="84"/>
      <c r="M214" s="13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</row>
    <row r="215" spans="1:27" s="10" customFormat="1" ht="20.25">
      <c r="A215" s="32" t="s">
        <v>94</v>
      </c>
      <c r="B215" s="26" t="s">
        <v>25</v>
      </c>
      <c r="C215" s="26" t="s">
        <v>95</v>
      </c>
      <c r="D215" s="31"/>
      <c r="E215" s="31"/>
      <c r="F215" s="103">
        <f>F217+F228+F224</f>
        <v>746.6</v>
      </c>
      <c r="G215" s="103">
        <f>G217+G228+G224</f>
        <v>209.7</v>
      </c>
      <c r="H215" s="101">
        <v>3.2</v>
      </c>
      <c r="I215" s="101">
        <f>H215</f>
        <v>3.2</v>
      </c>
      <c r="J215" s="101">
        <v>3.1</v>
      </c>
      <c r="K215" s="76">
        <f>J215</f>
        <v>3.1</v>
      </c>
      <c r="L215" s="83"/>
      <c r="M215" s="130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</row>
    <row r="216" spans="1:27" s="10" customFormat="1" ht="48">
      <c r="A216" s="70" t="s">
        <v>60</v>
      </c>
      <c r="B216" s="26" t="s">
        <v>25</v>
      </c>
      <c r="C216" s="26" t="s">
        <v>95</v>
      </c>
      <c r="D216" s="31" t="s">
        <v>58</v>
      </c>
      <c r="E216" s="31"/>
      <c r="F216" s="103">
        <f>F217</f>
        <v>6.7</v>
      </c>
      <c r="G216" s="103">
        <f>G217</f>
        <v>6.7</v>
      </c>
      <c r="H216" s="101"/>
      <c r="I216" s="101"/>
      <c r="J216" s="101"/>
      <c r="K216" s="76"/>
      <c r="L216" s="83"/>
      <c r="M216" s="130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</row>
    <row r="217" spans="1:27" s="10" customFormat="1" ht="20.25">
      <c r="A217" s="32" t="s">
        <v>24</v>
      </c>
      <c r="B217" s="26" t="s">
        <v>25</v>
      </c>
      <c r="C217" s="26" t="s">
        <v>95</v>
      </c>
      <c r="D217" s="31" t="s">
        <v>57</v>
      </c>
      <c r="E217" s="31"/>
      <c r="F217" s="103">
        <f>F218</f>
        <v>6.7</v>
      </c>
      <c r="G217" s="103">
        <f>G218</f>
        <v>6.7</v>
      </c>
      <c r="H217" s="101"/>
      <c r="I217" s="101"/>
      <c r="J217" s="101"/>
      <c r="K217" s="76"/>
      <c r="L217" s="83"/>
      <c r="M217" s="130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</row>
    <row r="218" spans="1:27" s="10" customFormat="1" ht="48">
      <c r="A218" s="70" t="s">
        <v>290</v>
      </c>
      <c r="B218" s="26" t="s">
        <v>25</v>
      </c>
      <c r="C218" s="26" t="s">
        <v>95</v>
      </c>
      <c r="D218" s="37" t="s">
        <v>237</v>
      </c>
      <c r="E218" s="31"/>
      <c r="F218" s="103">
        <f>F221</f>
        <v>6.7</v>
      </c>
      <c r="G218" s="103">
        <f>G221</f>
        <v>6.7</v>
      </c>
      <c r="H218" s="101"/>
      <c r="I218" s="101"/>
      <c r="J218" s="101"/>
      <c r="K218" s="76"/>
      <c r="L218" s="83"/>
      <c r="M218" s="130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</row>
    <row r="219" spans="1:27" s="10" customFormat="1" ht="48">
      <c r="A219" s="70" t="s">
        <v>169</v>
      </c>
      <c r="B219" s="26" t="s">
        <v>25</v>
      </c>
      <c r="C219" s="26" t="s">
        <v>95</v>
      </c>
      <c r="D219" s="37" t="s">
        <v>237</v>
      </c>
      <c r="E219" s="31" t="s">
        <v>168</v>
      </c>
      <c r="F219" s="103">
        <f>F220</f>
        <v>6.7</v>
      </c>
      <c r="G219" s="103">
        <f>G220</f>
        <v>6.7</v>
      </c>
      <c r="H219" s="101"/>
      <c r="I219" s="101"/>
      <c r="J219" s="101"/>
      <c r="K219" s="76"/>
      <c r="L219" s="83"/>
      <c r="M219" s="130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</row>
    <row r="220" spans="1:27" s="10" customFormat="1" ht="20.25">
      <c r="A220" s="32" t="s">
        <v>166</v>
      </c>
      <c r="B220" s="26" t="s">
        <v>25</v>
      </c>
      <c r="C220" s="26" t="s">
        <v>95</v>
      </c>
      <c r="D220" s="37" t="s">
        <v>237</v>
      </c>
      <c r="E220" s="31" t="s">
        <v>167</v>
      </c>
      <c r="F220" s="103">
        <f>F221</f>
        <v>6.7</v>
      </c>
      <c r="G220" s="103">
        <f>G221</f>
        <v>6.7</v>
      </c>
      <c r="H220" s="101"/>
      <c r="I220" s="101"/>
      <c r="J220" s="101"/>
      <c r="K220" s="76"/>
      <c r="L220" s="83"/>
      <c r="M220" s="130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</row>
    <row r="221" spans="1:27" s="10" customFormat="1" ht="20.25">
      <c r="A221" s="21" t="s">
        <v>133</v>
      </c>
      <c r="B221" s="26" t="s">
        <v>25</v>
      </c>
      <c r="C221" s="26" t="s">
        <v>95</v>
      </c>
      <c r="D221" s="37" t="s">
        <v>237</v>
      </c>
      <c r="E221" s="31" t="s">
        <v>132</v>
      </c>
      <c r="F221" s="76">
        <v>6.7</v>
      </c>
      <c r="G221" s="76">
        <f>F221</f>
        <v>6.7</v>
      </c>
      <c r="H221" s="101"/>
      <c r="I221" s="101"/>
      <c r="J221" s="101"/>
      <c r="K221" s="76"/>
      <c r="L221" s="83"/>
      <c r="M221" s="130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</row>
    <row r="222" spans="1:27" s="17" customFormat="1" ht="20.25">
      <c r="A222" s="70" t="s">
        <v>311</v>
      </c>
      <c r="B222" s="26" t="s">
        <v>25</v>
      </c>
      <c r="C222" s="26" t="s">
        <v>95</v>
      </c>
      <c r="D222" s="37" t="s">
        <v>308</v>
      </c>
      <c r="E222" s="31"/>
      <c r="F222" s="76">
        <f>F223</f>
        <v>203</v>
      </c>
      <c r="G222" s="76">
        <f>G223</f>
        <v>203</v>
      </c>
      <c r="H222" s="33">
        <f>H227+H223</f>
        <v>940</v>
      </c>
      <c r="I222" s="33">
        <f>I227+I223</f>
        <v>0</v>
      </c>
      <c r="J222" s="33">
        <f>J227+J223</f>
        <v>830</v>
      </c>
      <c r="K222" s="33">
        <f>K227+K223</f>
        <v>0</v>
      </c>
      <c r="L222" s="84"/>
      <c r="M222" s="13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</row>
    <row r="223" spans="1:27" s="17" customFormat="1" ht="63.75">
      <c r="A223" s="21" t="s">
        <v>334</v>
      </c>
      <c r="B223" s="26" t="s">
        <v>25</v>
      </c>
      <c r="C223" s="26" t="s">
        <v>95</v>
      </c>
      <c r="D223" s="37" t="s">
        <v>316</v>
      </c>
      <c r="E223" s="31"/>
      <c r="F223" s="76">
        <f>F224</f>
        <v>203</v>
      </c>
      <c r="G223" s="76">
        <f>G224</f>
        <v>203</v>
      </c>
      <c r="H223" s="33">
        <f aca="true" t="shared" si="67" ref="H223:K225">H224</f>
        <v>900</v>
      </c>
      <c r="I223" s="33">
        <f t="shared" si="67"/>
        <v>0</v>
      </c>
      <c r="J223" s="33">
        <f t="shared" si="67"/>
        <v>830</v>
      </c>
      <c r="K223" s="33">
        <f t="shared" si="67"/>
        <v>0</v>
      </c>
      <c r="L223" s="84"/>
      <c r="M223" s="13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</row>
    <row r="224" spans="1:27" s="17" customFormat="1" ht="47.25">
      <c r="A224" s="159" t="s">
        <v>297</v>
      </c>
      <c r="B224" s="26" t="s">
        <v>25</v>
      </c>
      <c r="C224" s="26" t="s">
        <v>95</v>
      </c>
      <c r="D224" s="37" t="s">
        <v>298</v>
      </c>
      <c r="E224" s="31"/>
      <c r="F224" s="76">
        <f>F225</f>
        <v>203</v>
      </c>
      <c r="G224" s="76">
        <f>F224</f>
        <v>203</v>
      </c>
      <c r="H224" s="33">
        <f t="shared" si="67"/>
        <v>900</v>
      </c>
      <c r="I224" s="33">
        <f t="shared" si="67"/>
        <v>0</v>
      </c>
      <c r="J224" s="33">
        <f t="shared" si="67"/>
        <v>830</v>
      </c>
      <c r="K224" s="33">
        <f t="shared" si="67"/>
        <v>0</v>
      </c>
      <c r="L224" s="84"/>
      <c r="M224" s="13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</row>
    <row r="225" spans="1:27" s="17" customFormat="1" ht="20.25">
      <c r="A225" s="32" t="s">
        <v>189</v>
      </c>
      <c r="B225" s="26" t="s">
        <v>25</v>
      </c>
      <c r="C225" s="26" t="s">
        <v>95</v>
      </c>
      <c r="D225" s="37" t="s">
        <v>298</v>
      </c>
      <c r="E225" s="31" t="s">
        <v>178</v>
      </c>
      <c r="F225" s="76">
        <f>F226</f>
        <v>203</v>
      </c>
      <c r="G225" s="76">
        <f>F225</f>
        <v>203</v>
      </c>
      <c r="H225" s="33">
        <f t="shared" si="67"/>
        <v>900</v>
      </c>
      <c r="I225" s="33">
        <f t="shared" si="67"/>
        <v>0</v>
      </c>
      <c r="J225" s="33">
        <f t="shared" si="67"/>
        <v>830</v>
      </c>
      <c r="K225" s="33">
        <f t="shared" si="67"/>
        <v>0</v>
      </c>
      <c r="L225" s="84"/>
      <c r="M225" s="13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</row>
    <row r="226" spans="1:27" s="17" customFormat="1" ht="20.25">
      <c r="A226" s="32" t="s">
        <v>190</v>
      </c>
      <c r="B226" s="26" t="s">
        <v>25</v>
      </c>
      <c r="C226" s="26" t="s">
        <v>95</v>
      </c>
      <c r="D226" s="37" t="s">
        <v>298</v>
      </c>
      <c r="E226" s="31" t="s">
        <v>179</v>
      </c>
      <c r="F226" s="76">
        <f>F227</f>
        <v>203</v>
      </c>
      <c r="G226" s="76">
        <f>F226</f>
        <v>203</v>
      </c>
      <c r="H226" s="33">
        <v>900</v>
      </c>
      <c r="I226" s="33"/>
      <c r="J226" s="33">
        <v>830</v>
      </c>
      <c r="K226" s="76"/>
      <c r="L226" s="84"/>
      <c r="M226" s="13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</row>
    <row r="227" spans="1:27" s="17" customFormat="1" ht="20.25">
      <c r="A227" s="32" t="s">
        <v>191</v>
      </c>
      <c r="B227" s="26" t="s">
        <v>25</v>
      </c>
      <c r="C227" s="26" t="s">
        <v>95</v>
      </c>
      <c r="D227" s="37" t="s">
        <v>298</v>
      </c>
      <c r="E227" s="31" t="s">
        <v>135</v>
      </c>
      <c r="F227" s="76">
        <v>203</v>
      </c>
      <c r="G227" s="76">
        <f>F227</f>
        <v>203</v>
      </c>
      <c r="H227" s="33">
        <f aca="true" t="shared" si="68" ref="H227:K229">H228</f>
        <v>40</v>
      </c>
      <c r="I227" s="33">
        <f t="shared" si="68"/>
        <v>0</v>
      </c>
      <c r="J227" s="33">
        <f t="shared" si="68"/>
        <v>0</v>
      </c>
      <c r="K227" s="33">
        <f t="shared" si="68"/>
        <v>0</v>
      </c>
      <c r="L227" s="84"/>
      <c r="M227" s="13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</row>
    <row r="228" spans="1:27" s="17" customFormat="1" ht="20.25">
      <c r="A228" s="32" t="s">
        <v>55</v>
      </c>
      <c r="B228" s="26" t="s">
        <v>25</v>
      </c>
      <c r="C228" s="26" t="s">
        <v>95</v>
      </c>
      <c r="D228" s="31" t="s">
        <v>54</v>
      </c>
      <c r="E228" s="31"/>
      <c r="F228" s="103">
        <f>F233+F229</f>
        <v>536.9</v>
      </c>
      <c r="G228" s="103">
        <f>G233+G229</f>
        <v>0</v>
      </c>
      <c r="H228" s="33">
        <f t="shared" si="68"/>
        <v>40</v>
      </c>
      <c r="I228" s="33">
        <f t="shared" si="68"/>
        <v>0</v>
      </c>
      <c r="J228" s="33">
        <f t="shared" si="68"/>
        <v>0</v>
      </c>
      <c r="K228" s="33">
        <f t="shared" si="68"/>
        <v>0</v>
      </c>
      <c r="L228" s="84"/>
      <c r="M228" s="13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</row>
    <row r="229" spans="1:27" s="17" customFormat="1" ht="48">
      <c r="A229" s="32" t="s">
        <v>264</v>
      </c>
      <c r="B229" s="36" t="s">
        <v>25</v>
      </c>
      <c r="C229" s="36" t="s">
        <v>95</v>
      </c>
      <c r="D229" s="37" t="s">
        <v>265</v>
      </c>
      <c r="E229" s="36"/>
      <c r="F229" s="103">
        <f aca="true" t="shared" si="69" ref="F229:G232">F230</f>
        <v>516.9</v>
      </c>
      <c r="G229" s="103">
        <f t="shared" si="69"/>
        <v>0</v>
      </c>
      <c r="H229" s="33">
        <f t="shared" si="68"/>
        <v>40</v>
      </c>
      <c r="I229" s="33">
        <f t="shared" si="68"/>
        <v>0</v>
      </c>
      <c r="J229" s="33">
        <f t="shared" si="68"/>
        <v>0</v>
      </c>
      <c r="K229" s="33">
        <f t="shared" si="68"/>
        <v>0</v>
      </c>
      <c r="L229" s="84"/>
      <c r="M229" s="13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</row>
    <row r="230" spans="1:27" s="17" customFormat="1" ht="20.25">
      <c r="A230" s="32" t="s">
        <v>189</v>
      </c>
      <c r="B230" s="36" t="s">
        <v>25</v>
      </c>
      <c r="C230" s="36" t="s">
        <v>95</v>
      </c>
      <c r="D230" s="37" t="s">
        <v>265</v>
      </c>
      <c r="E230" s="36" t="s">
        <v>178</v>
      </c>
      <c r="F230" s="103">
        <f t="shared" si="69"/>
        <v>516.9</v>
      </c>
      <c r="G230" s="103">
        <f t="shared" si="69"/>
        <v>0</v>
      </c>
      <c r="H230" s="102">
        <v>40</v>
      </c>
      <c r="I230" s="102"/>
      <c r="J230" s="102">
        <v>0</v>
      </c>
      <c r="K230" s="76"/>
      <c r="L230" s="84"/>
      <c r="M230" s="13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</row>
    <row r="231" spans="1:27" s="17" customFormat="1" ht="20.25">
      <c r="A231" s="32" t="s">
        <v>190</v>
      </c>
      <c r="B231" s="36" t="s">
        <v>25</v>
      </c>
      <c r="C231" s="36" t="s">
        <v>95</v>
      </c>
      <c r="D231" s="37" t="s">
        <v>265</v>
      </c>
      <c r="E231" s="36" t="s">
        <v>179</v>
      </c>
      <c r="F231" s="103">
        <f t="shared" si="69"/>
        <v>516.9</v>
      </c>
      <c r="G231" s="103">
        <f t="shared" si="69"/>
        <v>0</v>
      </c>
      <c r="H231" s="108">
        <f>H232+H242+H262+H291</f>
        <v>74263.1</v>
      </c>
      <c r="I231" s="108">
        <f>I232+I242+I262+I291</f>
        <v>16828.9</v>
      </c>
      <c r="J231" s="108">
        <f>J232+J242+J262+J291</f>
        <v>74328.1</v>
      </c>
      <c r="K231" s="108">
        <f>K232+K242+K262+K291</f>
        <v>16828.9</v>
      </c>
      <c r="L231" s="84"/>
      <c r="M231" s="13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</row>
    <row r="232" spans="1:27" s="17" customFormat="1" ht="20.25">
      <c r="A232" s="32" t="s">
        <v>191</v>
      </c>
      <c r="B232" s="36" t="s">
        <v>25</v>
      </c>
      <c r="C232" s="36" t="s">
        <v>95</v>
      </c>
      <c r="D232" s="37" t="s">
        <v>265</v>
      </c>
      <c r="E232" s="36" t="s">
        <v>135</v>
      </c>
      <c r="F232" s="103">
        <v>516.9</v>
      </c>
      <c r="G232" s="103">
        <f t="shared" si="69"/>
        <v>0</v>
      </c>
      <c r="H232" s="33">
        <f>H233</f>
        <v>17548.1</v>
      </c>
      <c r="I232" s="33">
        <f>I233</f>
        <v>0</v>
      </c>
      <c r="J232" s="33">
        <f>J233</f>
        <v>17698.1</v>
      </c>
      <c r="K232" s="33">
        <f>K233</f>
        <v>0</v>
      </c>
      <c r="L232" s="84"/>
      <c r="M232" s="13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</row>
    <row r="233" spans="1:27" s="14" customFormat="1" ht="48">
      <c r="A233" s="70" t="s">
        <v>266</v>
      </c>
      <c r="B233" s="26" t="s">
        <v>25</v>
      </c>
      <c r="C233" s="26" t="s">
        <v>95</v>
      </c>
      <c r="D233" s="31" t="s">
        <v>8</v>
      </c>
      <c r="E233" s="31"/>
      <c r="F233" s="103">
        <f aca="true" t="shared" si="70" ref="F233:G235">F234</f>
        <v>20</v>
      </c>
      <c r="G233" s="103">
        <f t="shared" si="70"/>
        <v>0</v>
      </c>
      <c r="H233" s="33">
        <f>H234+H238</f>
        <v>17548.1</v>
      </c>
      <c r="I233" s="33">
        <f>I234+I238</f>
        <v>0</v>
      </c>
      <c r="J233" s="33">
        <f>J234+J238</f>
        <v>17698.1</v>
      </c>
      <c r="K233" s="33">
        <f>K234+K238</f>
        <v>0</v>
      </c>
      <c r="L233" s="83"/>
      <c r="M233" s="130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</row>
    <row r="234" spans="1:27" s="14" customFormat="1" ht="20.25">
      <c r="A234" s="70" t="s">
        <v>189</v>
      </c>
      <c r="B234" s="26" t="s">
        <v>25</v>
      </c>
      <c r="C234" s="26" t="s">
        <v>95</v>
      </c>
      <c r="D234" s="31" t="s">
        <v>8</v>
      </c>
      <c r="E234" s="31" t="s">
        <v>178</v>
      </c>
      <c r="F234" s="103">
        <f t="shared" si="70"/>
        <v>20</v>
      </c>
      <c r="G234" s="103">
        <f t="shared" si="70"/>
        <v>0</v>
      </c>
      <c r="H234" s="33">
        <f aca="true" t="shared" si="71" ref="H234:K236">H235</f>
        <v>8248.1</v>
      </c>
      <c r="I234" s="33">
        <f t="shared" si="71"/>
        <v>0</v>
      </c>
      <c r="J234" s="33">
        <f t="shared" si="71"/>
        <v>9198.1</v>
      </c>
      <c r="K234" s="33">
        <f t="shared" si="71"/>
        <v>0</v>
      </c>
      <c r="L234" s="83"/>
      <c r="M234" s="130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</row>
    <row r="235" spans="1:27" s="14" customFormat="1" ht="20.25">
      <c r="A235" s="32" t="s">
        <v>190</v>
      </c>
      <c r="B235" s="26" t="s">
        <v>25</v>
      </c>
      <c r="C235" s="26" t="s">
        <v>95</v>
      </c>
      <c r="D235" s="31" t="s">
        <v>8</v>
      </c>
      <c r="E235" s="31" t="s">
        <v>179</v>
      </c>
      <c r="F235" s="103">
        <f t="shared" si="70"/>
        <v>20</v>
      </c>
      <c r="G235" s="103">
        <f t="shared" si="70"/>
        <v>0</v>
      </c>
      <c r="H235" s="33">
        <f t="shared" si="71"/>
        <v>8248.1</v>
      </c>
      <c r="I235" s="33">
        <f t="shared" si="71"/>
        <v>0</v>
      </c>
      <c r="J235" s="33">
        <f t="shared" si="71"/>
        <v>9198.1</v>
      </c>
      <c r="K235" s="33">
        <f t="shared" si="71"/>
        <v>0</v>
      </c>
      <c r="L235" s="83"/>
      <c r="M235" s="130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</row>
    <row r="236" spans="1:27" s="18" customFormat="1" ht="20.25">
      <c r="A236" s="32" t="s">
        <v>191</v>
      </c>
      <c r="B236" s="26" t="s">
        <v>25</v>
      </c>
      <c r="C236" s="26" t="s">
        <v>95</v>
      </c>
      <c r="D236" s="31" t="s">
        <v>8</v>
      </c>
      <c r="E236" s="31" t="s">
        <v>135</v>
      </c>
      <c r="F236" s="103">
        <v>20</v>
      </c>
      <c r="G236" s="99">
        <v>0</v>
      </c>
      <c r="H236" s="101">
        <f t="shared" si="71"/>
        <v>8248.1</v>
      </c>
      <c r="I236" s="101">
        <f t="shared" si="71"/>
        <v>0</v>
      </c>
      <c r="J236" s="101">
        <f t="shared" si="71"/>
        <v>9198.1</v>
      </c>
      <c r="K236" s="101">
        <f t="shared" si="71"/>
        <v>0</v>
      </c>
      <c r="L236" s="84"/>
      <c r="M236" s="13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</row>
    <row r="237" spans="1:27" s="14" customFormat="1" ht="20.25">
      <c r="A237" s="153" t="s">
        <v>38</v>
      </c>
      <c r="B237" s="29" t="s">
        <v>26</v>
      </c>
      <c r="C237" s="28"/>
      <c r="D237" s="164"/>
      <c r="E237" s="169"/>
      <c r="F237" s="115">
        <f>F238+F248+F274+F308</f>
        <v>162710.80000000002</v>
      </c>
      <c r="G237" s="115">
        <f>G238+G248+G274+G308</f>
        <v>25961.500000000004</v>
      </c>
      <c r="H237" s="104">
        <v>8248.1</v>
      </c>
      <c r="I237" s="104"/>
      <c r="J237" s="104">
        <v>9198.1</v>
      </c>
      <c r="K237" s="76"/>
      <c r="L237" s="83"/>
      <c r="M237" s="130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</row>
    <row r="238" spans="1:27" s="14" customFormat="1" ht="20.25">
      <c r="A238" s="70" t="s">
        <v>77</v>
      </c>
      <c r="B238" s="26" t="s">
        <v>26</v>
      </c>
      <c r="C238" s="26" t="s">
        <v>19</v>
      </c>
      <c r="D238" s="31"/>
      <c r="E238" s="31"/>
      <c r="F238" s="103">
        <f>F239</f>
        <v>43501.6</v>
      </c>
      <c r="G238" s="103">
        <f>G239</f>
        <v>0</v>
      </c>
      <c r="H238" s="101">
        <f aca="true" t="shared" si="72" ref="H238:K240">H239</f>
        <v>9300</v>
      </c>
      <c r="I238" s="101">
        <f t="shared" si="72"/>
        <v>0</v>
      </c>
      <c r="J238" s="101">
        <f t="shared" si="72"/>
        <v>8500</v>
      </c>
      <c r="K238" s="101">
        <f t="shared" si="72"/>
        <v>0</v>
      </c>
      <c r="L238" s="83"/>
      <c r="M238" s="130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</row>
    <row r="239" spans="1:27" s="14" customFormat="1" ht="20.25">
      <c r="A239" s="32" t="s">
        <v>55</v>
      </c>
      <c r="B239" s="26" t="s">
        <v>26</v>
      </c>
      <c r="C239" s="26" t="s">
        <v>19</v>
      </c>
      <c r="D239" s="31" t="s">
        <v>54</v>
      </c>
      <c r="E239" s="31"/>
      <c r="F239" s="103">
        <f>F240+F244</f>
        <v>43501.6</v>
      </c>
      <c r="G239" s="103">
        <f>G240+G244</f>
        <v>0</v>
      </c>
      <c r="H239" s="101">
        <f t="shared" si="72"/>
        <v>9300</v>
      </c>
      <c r="I239" s="101">
        <f t="shared" si="72"/>
        <v>0</v>
      </c>
      <c r="J239" s="101">
        <f t="shared" si="72"/>
        <v>8500</v>
      </c>
      <c r="K239" s="101">
        <f t="shared" si="72"/>
        <v>0</v>
      </c>
      <c r="L239" s="83"/>
      <c r="M239" s="130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</row>
    <row r="240" spans="1:27" s="14" customFormat="1" ht="48">
      <c r="A240" s="32" t="s">
        <v>276</v>
      </c>
      <c r="B240" s="26" t="s">
        <v>26</v>
      </c>
      <c r="C240" s="26" t="s">
        <v>19</v>
      </c>
      <c r="D240" s="31" t="s">
        <v>274</v>
      </c>
      <c r="E240" s="31"/>
      <c r="F240" s="103">
        <f aca="true" t="shared" si="73" ref="F240:G242">F241</f>
        <v>9898.1</v>
      </c>
      <c r="G240" s="103">
        <f t="shared" si="73"/>
        <v>0</v>
      </c>
      <c r="H240" s="101">
        <f t="shared" si="72"/>
        <v>9300</v>
      </c>
      <c r="I240" s="101">
        <f t="shared" si="72"/>
        <v>0</v>
      </c>
      <c r="J240" s="101">
        <f t="shared" si="72"/>
        <v>8500</v>
      </c>
      <c r="K240" s="101">
        <f t="shared" si="72"/>
        <v>0</v>
      </c>
      <c r="L240" s="83"/>
      <c r="M240" s="130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</row>
    <row r="241" spans="1:27" s="14" customFormat="1" ht="32.25">
      <c r="A241" s="32" t="s">
        <v>206</v>
      </c>
      <c r="B241" s="26" t="s">
        <v>26</v>
      </c>
      <c r="C241" s="26" t="s">
        <v>19</v>
      </c>
      <c r="D241" s="31" t="s">
        <v>274</v>
      </c>
      <c r="E241" s="31" t="s">
        <v>180</v>
      </c>
      <c r="F241" s="103">
        <f t="shared" si="73"/>
        <v>9898.1</v>
      </c>
      <c r="G241" s="103">
        <f t="shared" si="73"/>
        <v>0</v>
      </c>
      <c r="H241" s="104">
        <v>9300</v>
      </c>
      <c r="I241" s="104"/>
      <c r="J241" s="104">
        <v>8500</v>
      </c>
      <c r="K241" s="76"/>
      <c r="L241" s="83"/>
      <c r="M241" s="130">
        <f>2500+750+1850</f>
        <v>5100</v>
      </c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</row>
    <row r="242" spans="1:27" s="10" customFormat="1" ht="20.25">
      <c r="A242" s="32" t="s">
        <v>207</v>
      </c>
      <c r="B242" s="26" t="s">
        <v>26</v>
      </c>
      <c r="C242" s="26" t="s">
        <v>19</v>
      </c>
      <c r="D242" s="31" t="s">
        <v>274</v>
      </c>
      <c r="E242" s="31" t="s">
        <v>181</v>
      </c>
      <c r="F242" s="76">
        <f t="shared" si="73"/>
        <v>9898.1</v>
      </c>
      <c r="G242" s="76">
        <f t="shared" si="73"/>
        <v>0</v>
      </c>
      <c r="H242" s="33">
        <f>H254</f>
        <v>10200</v>
      </c>
      <c r="I242" s="33">
        <f>I254</f>
        <v>0</v>
      </c>
      <c r="J242" s="33">
        <f>J254</f>
        <v>10200</v>
      </c>
      <c r="K242" s="33">
        <f>K254</f>
        <v>0</v>
      </c>
      <c r="L242" s="65"/>
      <c r="M242" s="128"/>
      <c r="N242" s="25"/>
      <c r="O242" s="25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</row>
    <row r="243" spans="1:27" s="10" customFormat="1" ht="20.25">
      <c r="A243" s="32" t="s">
        <v>208</v>
      </c>
      <c r="B243" s="26" t="s">
        <v>26</v>
      </c>
      <c r="C243" s="26" t="s">
        <v>19</v>
      </c>
      <c r="D243" s="31" t="s">
        <v>274</v>
      </c>
      <c r="E243" s="31" t="s">
        <v>139</v>
      </c>
      <c r="F243" s="76">
        <v>9898.1</v>
      </c>
      <c r="G243" s="117"/>
      <c r="H243" s="33"/>
      <c r="I243" s="33"/>
      <c r="J243" s="33"/>
      <c r="K243" s="33"/>
      <c r="L243" s="65"/>
      <c r="M243" s="128"/>
      <c r="N243" s="25"/>
      <c r="O243" s="25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</row>
    <row r="244" spans="1:27" s="10" customFormat="1" ht="48">
      <c r="A244" s="32" t="s">
        <v>277</v>
      </c>
      <c r="B244" s="26" t="s">
        <v>26</v>
      </c>
      <c r="C244" s="26" t="s">
        <v>19</v>
      </c>
      <c r="D244" s="31" t="s">
        <v>275</v>
      </c>
      <c r="E244" s="31"/>
      <c r="F244" s="76">
        <f aca="true" t="shared" si="74" ref="F244:G246">F245</f>
        <v>33603.5</v>
      </c>
      <c r="G244" s="76">
        <f t="shared" si="74"/>
        <v>0</v>
      </c>
      <c r="H244" s="33"/>
      <c r="I244" s="33"/>
      <c r="J244" s="33"/>
      <c r="K244" s="33"/>
      <c r="L244" s="65"/>
      <c r="M244" s="128"/>
      <c r="N244" s="25"/>
      <c r="O244" s="25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</row>
    <row r="245" spans="1:27" s="10" customFormat="1" ht="32.25">
      <c r="A245" s="32" t="s">
        <v>206</v>
      </c>
      <c r="B245" s="26" t="s">
        <v>26</v>
      </c>
      <c r="C245" s="26" t="s">
        <v>19</v>
      </c>
      <c r="D245" s="31" t="s">
        <v>275</v>
      </c>
      <c r="E245" s="31" t="s">
        <v>180</v>
      </c>
      <c r="F245" s="76">
        <f t="shared" si="74"/>
        <v>33603.5</v>
      </c>
      <c r="G245" s="76">
        <f t="shared" si="74"/>
        <v>0</v>
      </c>
      <c r="H245" s="33"/>
      <c r="I245" s="33"/>
      <c r="J245" s="33"/>
      <c r="K245" s="33"/>
      <c r="L245" s="65"/>
      <c r="M245" s="128"/>
      <c r="N245" s="25"/>
      <c r="O245" s="25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</row>
    <row r="246" spans="1:27" s="10" customFormat="1" ht="20.25">
      <c r="A246" s="32" t="s">
        <v>207</v>
      </c>
      <c r="B246" s="26" t="s">
        <v>26</v>
      </c>
      <c r="C246" s="26" t="s">
        <v>19</v>
      </c>
      <c r="D246" s="31" t="s">
        <v>275</v>
      </c>
      <c r="E246" s="31" t="s">
        <v>181</v>
      </c>
      <c r="F246" s="76">
        <f t="shared" si="74"/>
        <v>33603.5</v>
      </c>
      <c r="G246" s="76">
        <f t="shared" si="74"/>
        <v>0</v>
      </c>
      <c r="H246" s="33"/>
      <c r="I246" s="33"/>
      <c r="J246" s="33"/>
      <c r="K246" s="33"/>
      <c r="L246" s="65"/>
      <c r="M246" s="128"/>
      <c r="N246" s="25"/>
      <c r="O246" s="25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</row>
    <row r="247" spans="1:27" s="10" customFormat="1" ht="20.25">
      <c r="A247" s="32" t="s">
        <v>208</v>
      </c>
      <c r="B247" s="26" t="s">
        <v>26</v>
      </c>
      <c r="C247" s="26" t="s">
        <v>19</v>
      </c>
      <c r="D247" s="31" t="s">
        <v>275</v>
      </c>
      <c r="E247" s="31" t="s">
        <v>139</v>
      </c>
      <c r="F247" s="76">
        <v>33603.5</v>
      </c>
      <c r="G247" s="117">
        <v>0</v>
      </c>
      <c r="H247" s="33"/>
      <c r="I247" s="33"/>
      <c r="J247" s="33"/>
      <c r="K247" s="33"/>
      <c r="L247" s="65"/>
      <c r="M247" s="128"/>
      <c r="N247" s="25"/>
      <c r="O247" s="25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</row>
    <row r="248" spans="1:27" s="10" customFormat="1" ht="20.25">
      <c r="A248" s="32" t="s">
        <v>45</v>
      </c>
      <c r="B248" s="26" t="s">
        <v>26</v>
      </c>
      <c r="C248" s="26" t="s">
        <v>20</v>
      </c>
      <c r="D248" s="36"/>
      <c r="E248" s="67"/>
      <c r="F248" s="103">
        <f>F260+F256+F251</f>
        <v>44100.700000000004</v>
      </c>
      <c r="G248" s="103">
        <f>G260+G256+G251</f>
        <v>1503.3</v>
      </c>
      <c r="H248" s="33"/>
      <c r="I248" s="33"/>
      <c r="J248" s="33"/>
      <c r="K248" s="33"/>
      <c r="L248" s="65"/>
      <c r="M248" s="128"/>
      <c r="N248" s="25"/>
      <c r="O248" s="25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</row>
    <row r="249" spans="1:27" s="10" customFormat="1" ht="20.25">
      <c r="A249" s="70" t="s">
        <v>311</v>
      </c>
      <c r="B249" s="26" t="s">
        <v>26</v>
      </c>
      <c r="C249" s="26" t="s">
        <v>20</v>
      </c>
      <c r="D249" s="36" t="s">
        <v>308</v>
      </c>
      <c r="E249" s="67"/>
      <c r="F249" s="103">
        <f>F250</f>
        <v>1503.3</v>
      </c>
      <c r="G249" s="103">
        <f>G250</f>
        <v>1503.3</v>
      </c>
      <c r="H249" s="33"/>
      <c r="I249" s="33"/>
      <c r="J249" s="33"/>
      <c r="K249" s="33"/>
      <c r="L249" s="65"/>
      <c r="M249" s="128"/>
      <c r="N249" s="25"/>
      <c r="O249" s="25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</row>
    <row r="250" spans="1:27" s="10" customFormat="1" ht="48">
      <c r="A250" s="32" t="s">
        <v>323</v>
      </c>
      <c r="B250" s="26" t="s">
        <v>26</v>
      </c>
      <c r="C250" s="26" t="s">
        <v>20</v>
      </c>
      <c r="D250" s="36" t="s">
        <v>306</v>
      </c>
      <c r="E250" s="67"/>
      <c r="F250" s="103">
        <f>F255+F251</f>
        <v>1503.3</v>
      </c>
      <c r="G250" s="103">
        <f>F250</f>
        <v>1503.3</v>
      </c>
      <c r="H250" s="33"/>
      <c r="I250" s="33"/>
      <c r="J250" s="33"/>
      <c r="K250" s="33"/>
      <c r="L250" s="65"/>
      <c r="M250" s="128"/>
      <c r="N250" s="25"/>
      <c r="O250" s="25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</row>
    <row r="251" spans="1:27" s="10" customFormat="1" ht="95.25">
      <c r="A251" s="32" t="s">
        <v>305</v>
      </c>
      <c r="B251" s="26" t="s">
        <v>26</v>
      </c>
      <c r="C251" s="26" t="s">
        <v>20</v>
      </c>
      <c r="D251" s="36" t="s">
        <v>300</v>
      </c>
      <c r="E251" s="67"/>
      <c r="F251" s="103">
        <f aca="true" t="shared" si="75" ref="F251:G253">F252</f>
        <v>14</v>
      </c>
      <c r="G251" s="103">
        <f t="shared" si="75"/>
        <v>14</v>
      </c>
      <c r="H251" s="33"/>
      <c r="I251" s="33"/>
      <c r="J251" s="33"/>
      <c r="K251" s="33"/>
      <c r="L251" s="65"/>
      <c r="M251" s="128"/>
      <c r="N251" s="25"/>
      <c r="O251" s="25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</row>
    <row r="252" spans="1:27" s="10" customFormat="1" ht="32.25">
      <c r="A252" s="32" t="s">
        <v>206</v>
      </c>
      <c r="B252" s="26" t="s">
        <v>26</v>
      </c>
      <c r="C252" s="26" t="s">
        <v>20</v>
      </c>
      <c r="D252" s="36" t="s">
        <v>300</v>
      </c>
      <c r="E252" s="67" t="s">
        <v>180</v>
      </c>
      <c r="F252" s="103">
        <f t="shared" si="75"/>
        <v>14</v>
      </c>
      <c r="G252" s="103">
        <f t="shared" si="75"/>
        <v>14</v>
      </c>
      <c r="H252" s="33"/>
      <c r="I252" s="33"/>
      <c r="J252" s="33"/>
      <c r="K252" s="33"/>
      <c r="L252" s="65"/>
      <c r="M252" s="128"/>
      <c r="N252" s="25"/>
      <c r="O252" s="25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</row>
    <row r="253" spans="1:27" s="10" customFormat="1" ht="20.25">
      <c r="A253" s="32" t="s">
        <v>207</v>
      </c>
      <c r="B253" s="26" t="s">
        <v>26</v>
      </c>
      <c r="C253" s="26" t="s">
        <v>20</v>
      </c>
      <c r="D253" s="36" t="s">
        <v>300</v>
      </c>
      <c r="E253" s="67" t="s">
        <v>181</v>
      </c>
      <c r="F253" s="103">
        <f t="shared" si="75"/>
        <v>14</v>
      </c>
      <c r="G253" s="103">
        <f t="shared" si="75"/>
        <v>14</v>
      </c>
      <c r="H253" s="33"/>
      <c r="I253" s="33"/>
      <c r="J253" s="33"/>
      <c r="K253" s="33"/>
      <c r="L253" s="65"/>
      <c r="M253" s="128"/>
      <c r="N253" s="25"/>
      <c r="O253" s="25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</row>
    <row r="254" spans="1:27" s="10" customFormat="1" ht="20.25">
      <c r="A254" s="32" t="s">
        <v>208</v>
      </c>
      <c r="B254" s="26" t="s">
        <v>26</v>
      </c>
      <c r="C254" s="26" t="s">
        <v>20</v>
      </c>
      <c r="D254" s="36" t="s">
        <v>300</v>
      </c>
      <c r="E254" s="67" t="s">
        <v>139</v>
      </c>
      <c r="F254" s="103">
        <v>14</v>
      </c>
      <c r="G254" s="103">
        <f>F254</f>
        <v>14</v>
      </c>
      <c r="H254" s="33">
        <f>H255</f>
        <v>10200</v>
      </c>
      <c r="I254" s="33">
        <f>I255</f>
        <v>0</v>
      </c>
      <c r="J254" s="33">
        <f>J255</f>
        <v>10200</v>
      </c>
      <c r="K254" s="33">
        <f>K255</f>
        <v>0</v>
      </c>
      <c r="L254" s="65"/>
      <c r="M254" s="128"/>
      <c r="N254" s="25"/>
      <c r="O254" s="25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</row>
    <row r="255" spans="1:27" s="10" customFormat="1" ht="94.5">
      <c r="A255" s="160" t="s">
        <v>338</v>
      </c>
      <c r="B255" s="26" t="s">
        <v>26</v>
      </c>
      <c r="C255" s="26" t="s">
        <v>20</v>
      </c>
      <c r="D255" s="36" t="s">
        <v>307</v>
      </c>
      <c r="E255" s="67"/>
      <c r="F255" s="103">
        <f>F256</f>
        <v>1489.3</v>
      </c>
      <c r="G255" s="103">
        <f>G256</f>
        <v>1489.3</v>
      </c>
      <c r="H255" s="33">
        <f>H256+H259</f>
        <v>10200</v>
      </c>
      <c r="I255" s="33">
        <f>I256+I259</f>
        <v>0</v>
      </c>
      <c r="J255" s="33">
        <f>J256+J259</f>
        <v>10200</v>
      </c>
      <c r="K255" s="33">
        <f>K256+K259</f>
        <v>0</v>
      </c>
      <c r="L255" s="65"/>
      <c r="M255" s="128"/>
      <c r="N255" s="25"/>
      <c r="O255" s="25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</row>
    <row r="256" spans="1:27" s="10" customFormat="1" ht="94.5">
      <c r="A256" s="160" t="s">
        <v>338</v>
      </c>
      <c r="B256" s="139" t="s">
        <v>26</v>
      </c>
      <c r="C256" s="139" t="s">
        <v>20</v>
      </c>
      <c r="D256" s="36" t="s">
        <v>307</v>
      </c>
      <c r="E256" s="139"/>
      <c r="F256" s="103">
        <f aca="true" t="shared" si="76" ref="F256:G258">F257</f>
        <v>1489.3</v>
      </c>
      <c r="G256" s="103">
        <f t="shared" si="76"/>
        <v>1489.3</v>
      </c>
      <c r="H256" s="33">
        <f aca="true" t="shared" si="77" ref="H256:K257">H257</f>
        <v>500</v>
      </c>
      <c r="I256" s="33">
        <f t="shared" si="77"/>
        <v>0</v>
      </c>
      <c r="J256" s="33">
        <f t="shared" si="77"/>
        <v>500</v>
      </c>
      <c r="K256" s="33">
        <f t="shared" si="77"/>
        <v>0</v>
      </c>
      <c r="L256" s="65"/>
      <c r="M256" s="128"/>
      <c r="N256" s="25"/>
      <c r="O256" s="25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</row>
    <row r="257" spans="1:27" s="10" customFormat="1" ht="32.25">
      <c r="A257" s="32" t="s">
        <v>206</v>
      </c>
      <c r="B257" s="139" t="s">
        <v>26</v>
      </c>
      <c r="C257" s="139" t="s">
        <v>20</v>
      </c>
      <c r="D257" s="36" t="s">
        <v>307</v>
      </c>
      <c r="E257" s="139" t="s">
        <v>180</v>
      </c>
      <c r="F257" s="103">
        <f t="shared" si="76"/>
        <v>1489.3</v>
      </c>
      <c r="G257" s="103">
        <f t="shared" si="76"/>
        <v>1489.3</v>
      </c>
      <c r="H257" s="33">
        <f t="shared" si="77"/>
        <v>500</v>
      </c>
      <c r="I257" s="33">
        <f t="shared" si="77"/>
        <v>0</v>
      </c>
      <c r="J257" s="33">
        <f t="shared" si="77"/>
        <v>500</v>
      </c>
      <c r="K257" s="33">
        <f t="shared" si="77"/>
        <v>0</v>
      </c>
      <c r="L257" s="65"/>
      <c r="M257" s="128"/>
      <c r="N257" s="25"/>
      <c r="O257" s="25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</row>
    <row r="258" spans="1:27" s="10" customFormat="1" ht="20.25">
      <c r="A258" s="32" t="s">
        <v>207</v>
      </c>
      <c r="B258" s="139" t="s">
        <v>26</v>
      </c>
      <c r="C258" s="139" t="s">
        <v>20</v>
      </c>
      <c r="D258" s="36" t="s">
        <v>307</v>
      </c>
      <c r="E258" s="139" t="s">
        <v>181</v>
      </c>
      <c r="F258" s="103">
        <f t="shared" si="76"/>
        <v>1489.3</v>
      </c>
      <c r="G258" s="103">
        <f t="shared" si="76"/>
        <v>1489.3</v>
      </c>
      <c r="H258" s="33">
        <v>500</v>
      </c>
      <c r="I258" s="33"/>
      <c r="J258" s="33">
        <v>500</v>
      </c>
      <c r="K258" s="76"/>
      <c r="L258" s="65"/>
      <c r="M258" s="128"/>
      <c r="N258" s="25"/>
      <c r="O258" s="25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</row>
    <row r="259" spans="1:27" s="10" customFormat="1" ht="20.25">
      <c r="A259" s="32" t="s">
        <v>208</v>
      </c>
      <c r="B259" s="139" t="s">
        <v>26</v>
      </c>
      <c r="C259" s="139" t="s">
        <v>20</v>
      </c>
      <c r="D259" s="36" t="s">
        <v>307</v>
      </c>
      <c r="E259" s="139" t="s">
        <v>139</v>
      </c>
      <c r="F259" s="103">
        <v>1489.3</v>
      </c>
      <c r="G259" s="103">
        <f>F259</f>
        <v>1489.3</v>
      </c>
      <c r="H259" s="33">
        <f aca="true" t="shared" si="78" ref="H259:K260">H260</f>
        <v>9700</v>
      </c>
      <c r="I259" s="33">
        <f t="shared" si="78"/>
        <v>0</v>
      </c>
      <c r="J259" s="33">
        <f t="shared" si="78"/>
        <v>9700</v>
      </c>
      <c r="K259" s="33">
        <f t="shared" si="78"/>
        <v>0</v>
      </c>
      <c r="L259" s="65"/>
      <c r="M259" s="128"/>
      <c r="N259" s="25"/>
      <c r="O259" s="25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</row>
    <row r="260" spans="1:27" s="10" customFormat="1" ht="20.25">
      <c r="A260" s="32" t="s">
        <v>55</v>
      </c>
      <c r="B260" s="26" t="s">
        <v>26</v>
      </c>
      <c r="C260" s="26" t="s">
        <v>20</v>
      </c>
      <c r="D260" s="31" t="s">
        <v>54</v>
      </c>
      <c r="E260" s="26"/>
      <c r="F260" s="103">
        <f>F265+F261</f>
        <v>42597.4</v>
      </c>
      <c r="G260" s="103">
        <f>G265+G261</f>
        <v>0</v>
      </c>
      <c r="H260" s="33">
        <f t="shared" si="78"/>
        <v>9700</v>
      </c>
      <c r="I260" s="33">
        <f t="shared" si="78"/>
        <v>0</v>
      </c>
      <c r="J260" s="33">
        <f t="shared" si="78"/>
        <v>9700</v>
      </c>
      <c r="K260" s="33">
        <f t="shared" si="78"/>
        <v>0</v>
      </c>
      <c r="L260" s="65"/>
      <c r="M260" s="128"/>
      <c r="N260" s="25"/>
      <c r="O260" s="25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</row>
    <row r="261" spans="1:27" s="10" customFormat="1" ht="63.75">
      <c r="A261" s="32" t="s">
        <v>283</v>
      </c>
      <c r="B261" s="26" t="s">
        <v>26</v>
      </c>
      <c r="C261" s="26" t="s">
        <v>20</v>
      </c>
      <c r="D261" s="31" t="s">
        <v>284</v>
      </c>
      <c r="E261" s="26"/>
      <c r="F261" s="103">
        <f aca="true" t="shared" si="79" ref="F261:G263">F262</f>
        <v>79.5</v>
      </c>
      <c r="G261" s="103">
        <f t="shared" si="79"/>
        <v>0</v>
      </c>
      <c r="H261" s="33">
        <v>9700</v>
      </c>
      <c r="I261" s="33"/>
      <c r="J261" s="33">
        <v>9700</v>
      </c>
      <c r="K261" s="76"/>
      <c r="L261" s="65"/>
      <c r="M261" s="128"/>
      <c r="N261" s="25"/>
      <c r="O261" s="25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</row>
    <row r="262" spans="1:27" s="10" customFormat="1" ht="32.25">
      <c r="A262" s="32" t="s">
        <v>206</v>
      </c>
      <c r="B262" s="26" t="s">
        <v>26</v>
      </c>
      <c r="C262" s="26" t="s">
        <v>20</v>
      </c>
      <c r="D262" s="31" t="s">
        <v>284</v>
      </c>
      <c r="E262" s="36" t="s">
        <v>180</v>
      </c>
      <c r="F262" s="103">
        <f t="shared" si="79"/>
        <v>79.5</v>
      </c>
      <c r="G262" s="103">
        <f t="shared" si="79"/>
        <v>0</v>
      </c>
      <c r="H262" s="108">
        <f>H263</f>
        <v>10569.199999999999</v>
      </c>
      <c r="I262" s="108">
        <f>I263</f>
        <v>0</v>
      </c>
      <c r="J262" s="108">
        <f>J263</f>
        <v>11023.099999999999</v>
      </c>
      <c r="K262" s="108">
        <f>K263</f>
        <v>0</v>
      </c>
      <c r="L262" s="65"/>
      <c r="M262" s="129"/>
      <c r="N262" s="25"/>
      <c r="O262" s="25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</row>
    <row r="263" spans="1:27" s="13" customFormat="1" ht="20.25">
      <c r="A263" s="32" t="s">
        <v>207</v>
      </c>
      <c r="B263" s="26" t="s">
        <v>26</v>
      </c>
      <c r="C263" s="26" t="s">
        <v>20</v>
      </c>
      <c r="D263" s="31" t="s">
        <v>284</v>
      </c>
      <c r="E263" s="36" t="s">
        <v>181</v>
      </c>
      <c r="F263" s="103">
        <f t="shared" si="79"/>
        <v>79.5</v>
      </c>
      <c r="G263" s="103">
        <f t="shared" si="79"/>
        <v>0</v>
      </c>
      <c r="H263" s="101">
        <f>H264+H279+H283</f>
        <v>10569.199999999999</v>
      </c>
      <c r="I263" s="101">
        <f>I264+I279+I283</f>
        <v>0</v>
      </c>
      <c r="J263" s="101">
        <f>J264+J279+J283</f>
        <v>11023.099999999999</v>
      </c>
      <c r="K263" s="101">
        <f>K264+K279+K283</f>
        <v>0</v>
      </c>
      <c r="L263" s="65"/>
      <c r="M263" s="128"/>
      <c r="N263" s="25"/>
      <c r="O263" s="25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s="13" customFormat="1" ht="20.25">
      <c r="A264" s="32" t="s">
        <v>208</v>
      </c>
      <c r="B264" s="26" t="s">
        <v>26</v>
      </c>
      <c r="C264" s="26" t="s">
        <v>20</v>
      </c>
      <c r="D264" s="31" t="s">
        <v>284</v>
      </c>
      <c r="E264" s="36" t="s">
        <v>139</v>
      </c>
      <c r="F264" s="103">
        <f>79.4+0.1</f>
        <v>79.5</v>
      </c>
      <c r="G264" s="103">
        <v>0</v>
      </c>
      <c r="H264" s="101">
        <f>H265+H276</f>
        <v>0</v>
      </c>
      <c r="I264" s="101">
        <f>I265+I276</f>
        <v>0</v>
      </c>
      <c r="J264" s="101">
        <f>J265+J276</f>
        <v>0</v>
      </c>
      <c r="K264" s="101">
        <f>K265+K276</f>
        <v>0</v>
      </c>
      <c r="L264" s="65"/>
      <c r="M264" s="128"/>
      <c r="N264" s="25"/>
      <c r="O264" s="25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s="13" customFormat="1" ht="48">
      <c r="A265" s="32" t="s">
        <v>276</v>
      </c>
      <c r="B265" s="26" t="s">
        <v>26</v>
      </c>
      <c r="C265" s="26" t="s">
        <v>20</v>
      </c>
      <c r="D265" s="31" t="s">
        <v>274</v>
      </c>
      <c r="E265" s="26"/>
      <c r="F265" s="103">
        <f>F266+F269+F272</f>
        <v>42517.9</v>
      </c>
      <c r="G265" s="103">
        <f>G266+G269</f>
        <v>0</v>
      </c>
      <c r="H265" s="101">
        <f>H266</f>
        <v>0</v>
      </c>
      <c r="I265" s="101">
        <f>I266</f>
        <v>0</v>
      </c>
      <c r="J265" s="101">
        <f>J266</f>
        <v>0</v>
      </c>
      <c r="K265" s="101">
        <f>K266</f>
        <v>0</v>
      </c>
      <c r="L265" s="65"/>
      <c r="M265" s="128"/>
      <c r="N265" s="25"/>
      <c r="O265" s="25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s="13" customFormat="1" ht="20.25">
      <c r="A266" s="32" t="s">
        <v>189</v>
      </c>
      <c r="B266" s="26" t="s">
        <v>26</v>
      </c>
      <c r="C266" s="26" t="s">
        <v>20</v>
      </c>
      <c r="D266" s="31" t="s">
        <v>274</v>
      </c>
      <c r="E266" s="26" t="s">
        <v>178</v>
      </c>
      <c r="F266" s="103">
        <f>F267</f>
        <v>758</v>
      </c>
      <c r="G266" s="103">
        <f>G267</f>
        <v>0</v>
      </c>
      <c r="H266" s="101">
        <f>H275</f>
        <v>0</v>
      </c>
      <c r="I266" s="101">
        <f>I275</f>
        <v>0</v>
      </c>
      <c r="J266" s="101">
        <f>J275</f>
        <v>0</v>
      </c>
      <c r="K266" s="101">
        <f>K275</f>
        <v>0</v>
      </c>
      <c r="L266" s="65"/>
      <c r="M266" s="128"/>
      <c r="N266" s="25"/>
      <c r="O266" s="25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s="13" customFormat="1" ht="20.25">
      <c r="A267" s="32" t="s">
        <v>190</v>
      </c>
      <c r="B267" s="26" t="s">
        <v>26</v>
      </c>
      <c r="C267" s="26" t="s">
        <v>20</v>
      </c>
      <c r="D267" s="31" t="s">
        <v>274</v>
      </c>
      <c r="E267" s="26" t="s">
        <v>179</v>
      </c>
      <c r="F267" s="103">
        <f>F268</f>
        <v>758</v>
      </c>
      <c r="G267" s="103">
        <f>G268</f>
        <v>0</v>
      </c>
      <c r="H267" s="101"/>
      <c r="I267" s="101"/>
      <c r="J267" s="101"/>
      <c r="K267" s="101"/>
      <c r="L267" s="65"/>
      <c r="M267" s="128"/>
      <c r="N267" s="25"/>
      <c r="O267" s="25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s="13" customFormat="1" ht="20.25">
      <c r="A268" s="32" t="s">
        <v>191</v>
      </c>
      <c r="B268" s="37" t="s">
        <v>26</v>
      </c>
      <c r="C268" s="37" t="s">
        <v>20</v>
      </c>
      <c r="D268" s="31" t="s">
        <v>274</v>
      </c>
      <c r="E268" s="31" t="s">
        <v>135</v>
      </c>
      <c r="F268" s="103">
        <f>658+100</f>
        <v>758</v>
      </c>
      <c r="G268" s="115">
        <v>0</v>
      </c>
      <c r="H268" s="101"/>
      <c r="I268" s="101"/>
      <c r="J268" s="101"/>
      <c r="K268" s="101"/>
      <c r="L268" s="65"/>
      <c r="M268" s="128"/>
      <c r="N268" s="25"/>
      <c r="O268" s="25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s="13" customFormat="1" ht="32.25">
      <c r="A269" s="35" t="s">
        <v>206</v>
      </c>
      <c r="B269" s="37" t="s">
        <v>26</v>
      </c>
      <c r="C269" s="37" t="s">
        <v>20</v>
      </c>
      <c r="D269" s="31" t="s">
        <v>274</v>
      </c>
      <c r="E269" s="26" t="s">
        <v>180</v>
      </c>
      <c r="F269" s="76">
        <f>F270</f>
        <v>24980.9</v>
      </c>
      <c r="G269" s="76">
        <f>G270</f>
        <v>0</v>
      </c>
      <c r="H269" s="101"/>
      <c r="I269" s="101"/>
      <c r="J269" s="101"/>
      <c r="K269" s="101"/>
      <c r="L269" s="65"/>
      <c r="M269" s="128"/>
      <c r="N269" s="25"/>
      <c r="O269" s="25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s="13" customFormat="1" ht="20.25">
      <c r="A270" s="21" t="s">
        <v>207</v>
      </c>
      <c r="B270" s="37" t="s">
        <v>26</v>
      </c>
      <c r="C270" s="37" t="s">
        <v>20</v>
      </c>
      <c r="D270" s="31" t="s">
        <v>274</v>
      </c>
      <c r="E270" s="26" t="s">
        <v>181</v>
      </c>
      <c r="F270" s="76">
        <f>F271</f>
        <v>24980.9</v>
      </c>
      <c r="G270" s="76">
        <f>G271</f>
        <v>0</v>
      </c>
      <c r="H270" s="101"/>
      <c r="I270" s="101"/>
      <c r="J270" s="101"/>
      <c r="K270" s="101"/>
      <c r="L270" s="65"/>
      <c r="M270" s="128"/>
      <c r="N270" s="25"/>
      <c r="O270" s="25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s="13" customFormat="1" ht="20.25">
      <c r="A271" s="32" t="s">
        <v>208</v>
      </c>
      <c r="B271" s="36" t="s">
        <v>26</v>
      </c>
      <c r="C271" s="37" t="s">
        <v>20</v>
      </c>
      <c r="D271" s="31" t="s">
        <v>274</v>
      </c>
      <c r="E271" s="36" t="s">
        <v>139</v>
      </c>
      <c r="F271" s="76">
        <v>24980.9</v>
      </c>
      <c r="G271" s="76">
        <v>0</v>
      </c>
      <c r="H271" s="101"/>
      <c r="I271" s="101"/>
      <c r="J271" s="101"/>
      <c r="K271" s="101"/>
      <c r="L271" s="65"/>
      <c r="M271" s="128"/>
      <c r="N271" s="25"/>
      <c r="O271" s="25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s="13" customFormat="1" ht="20.25">
      <c r="A272" s="25" t="s">
        <v>192</v>
      </c>
      <c r="B272" s="36" t="s">
        <v>26</v>
      </c>
      <c r="C272" s="37" t="s">
        <v>20</v>
      </c>
      <c r="D272" s="31" t="s">
        <v>274</v>
      </c>
      <c r="E272" s="36" t="s">
        <v>193</v>
      </c>
      <c r="F272" s="76">
        <f>F273</f>
        <v>16779</v>
      </c>
      <c r="G272" s="76"/>
      <c r="H272" s="101"/>
      <c r="I272" s="101"/>
      <c r="J272" s="101"/>
      <c r="K272" s="101"/>
      <c r="L272" s="65"/>
      <c r="M272" s="128"/>
      <c r="N272" s="25"/>
      <c r="O272" s="25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s="13" customFormat="1" ht="48">
      <c r="A273" s="32" t="s">
        <v>378</v>
      </c>
      <c r="B273" s="36" t="s">
        <v>26</v>
      </c>
      <c r="C273" s="37" t="s">
        <v>20</v>
      </c>
      <c r="D273" s="31" t="s">
        <v>274</v>
      </c>
      <c r="E273" s="36" t="s">
        <v>379</v>
      </c>
      <c r="F273" s="76">
        <v>16779</v>
      </c>
      <c r="G273" s="76"/>
      <c r="H273" s="101"/>
      <c r="I273" s="101"/>
      <c r="J273" s="101"/>
      <c r="K273" s="101"/>
      <c r="L273" s="65"/>
      <c r="M273" s="128"/>
      <c r="N273" s="25"/>
      <c r="O273" s="25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s="13" customFormat="1" ht="20.25">
      <c r="A274" s="32" t="s">
        <v>79</v>
      </c>
      <c r="B274" s="37" t="s">
        <v>26</v>
      </c>
      <c r="C274" s="36" t="s">
        <v>23</v>
      </c>
      <c r="D274" s="31" t="s">
        <v>274</v>
      </c>
      <c r="E274" s="36"/>
      <c r="F274" s="76">
        <f>F285+F275</f>
        <v>16106</v>
      </c>
      <c r="G274" s="76">
        <f>G285+G275</f>
        <v>883</v>
      </c>
      <c r="H274" s="101"/>
      <c r="I274" s="101"/>
      <c r="J274" s="101"/>
      <c r="K274" s="101"/>
      <c r="L274" s="65"/>
      <c r="M274" s="128"/>
      <c r="N274" s="25"/>
      <c r="O274" s="25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s="13" customFormat="1" ht="20.25">
      <c r="A275" s="32" t="s">
        <v>311</v>
      </c>
      <c r="B275" s="37" t="s">
        <v>26</v>
      </c>
      <c r="C275" s="37" t="s">
        <v>23</v>
      </c>
      <c r="D275" s="31" t="s">
        <v>308</v>
      </c>
      <c r="E275" s="36"/>
      <c r="F275" s="76">
        <f aca="true" t="shared" si="80" ref="F275:G279">F276</f>
        <v>2883</v>
      </c>
      <c r="G275" s="76">
        <f t="shared" si="80"/>
        <v>883</v>
      </c>
      <c r="H275" s="101">
        <v>0</v>
      </c>
      <c r="I275" s="101"/>
      <c r="J275" s="101">
        <v>0</v>
      </c>
      <c r="K275" s="76"/>
      <c r="L275" s="65"/>
      <c r="M275" s="128"/>
      <c r="N275" s="25"/>
      <c r="O275" s="25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s="13" customFormat="1" ht="63.75">
      <c r="A276" s="146" t="s">
        <v>334</v>
      </c>
      <c r="B276" s="37" t="s">
        <v>26</v>
      </c>
      <c r="C276" s="37" t="s">
        <v>23</v>
      </c>
      <c r="D276" s="31" t="s">
        <v>310</v>
      </c>
      <c r="E276" s="36"/>
      <c r="F276" s="76">
        <f>F277+F281</f>
        <v>2883</v>
      </c>
      <c r="G276" s="76">
        <f>G278</f>
        <v>883</v>
      </c>
      <c r="H276" s="101">
        <f aca="true" t="shared" si="81" ref="H276:K277">H277</f>
        <v>0</v>
      </c>
      <c r="I276" s="101">
        <f t="shared" si="81"/>
        <v>0</v>
      </c>
      <c r="J276" s="101">
        <f t="shared" si="81"/>
        <v>0</v>
      </c>
      <c r="K276" s="101">
        <f t="shared" si="81"/>
        <v>0</v>
      </c>
      <c r="L276" s="65"/>
      <c r="M276" s="128"/>
      <c r="N276" s="25"/>
      <c r="O276" s="25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s="13" customFormat="1" ht="47.25">
      <c r="A277" s="159" t="s">
        <v>297</v>
      </c>
      <c r="B277" s="37" t="s">
        <v>26</v>
      </c>
      <c r="C277" s="37" t="s">
        <v>23</v>
      </c>
      <c r="D277" s="31" t="s">
        <v>309</v>
      </c>
      <c r="E277" s="36"/>
      <c r="F277" s="76">
        <f>F278</f>
        <v>883</v>
      </c>
      <c r="G277" s="76">
        <f>G278</f>
        <v>883</v>
      </c>
      <c r="H277" s="101">
        <f t="shared" si="81"/>
        <v>0</v>
      </c>
      <c r="I277" s="101">
        <f t="shared" si="81"/>
        <v>0</v>
      </c>
      <c r="J277" s="101">
        <f t="shared" si="81"/>
        <v>0</v>
      </c>
      <c r="K277" s="101">
        <f t="shared" si="81"/>
        <v>0</v>
      </c>
      <c r="L277" s="65"/>
      <c r="M277" s="128"/>
      <c r="N277" s="25"/>
      <c r="O277" s="25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s="13" customFormat="1" ht="32.25">
      <c r="A278" s="32" t="s">
        <v>206</v>
      </c>
      <c r="B278" s="37" t="s">
        <v>26</v>
      </c>
      <c r="C278" s="37" t="s">
        <v>23</v>
      </c>
      <c r="D278" s="31" t="s">
        <v>298</v>
      </c>
      <c r="E278" s="36" t="s">
        <v>180</v>
      </c>
      <c r="F278" s="76">
        <f>F279</f>
        <v>883</v>
      </c>
      <c r="G278" s="76">
        <f t="shared" si="80"/>
        <v>883</v>
      </c>
      <c r="H278" s="101">
        <v>0</v>
      </c>
      <c r="I278" s="101"/>
      <c r="J278" s="101">
        <v>0</v>
      </c>
      <c r="K278" s="76"/>
      <c r="L278" s="65"/>
      <c r="M278" s="128"/>
      <c r="N278" s="25"/>
      <c r="O278" s="25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s="13" customFormat="1" ht="20.25">
      <c r="A279" s="32" t="s">
        <v>207</v>
      </c>
      <c r="B279" s="37" t="s">
        <v>26</v>
      </c>
      <c r="C279" s="37" t="s">
        <v>23</v>
      </c>
      <c r="D279" s="31" t="s">
        <v>298</v>
      </c>
      <c r="E279" s="36" t="s">
        <v>181</v>
      </c>
      <c r="F279" s="76">
        <f t="shared" si="80"/>
        <v>883</v>
      </c>
      <c r="G279" s="76">
        <f t="shared" si="80"/>
        <v>883</v>
      </c>
      <c r="H279" s="101">
        <f aca="true" t="shared" si="82" ref="H279:K281">H280</f>
        <v>106.9</v>
      </c>
      <c r="I279" s="101">
        <f t="shared" si="82"/>
        <v>0</v>
      </c>
      <c r="J279" s="101">
        <f t="shared" si="82"/>
        <v>57.8</v>
      </c>
      <c r="K279" s="101">
        <f t="shared" si="82"/>
        <v>0</v>
      </c>
      <c r="L279" s="65"/>
      <c r="M279" s="128"/>
      <c r="N279" s="25"/>
      <c r="O279" s="25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s="13" customFormat="1" ht="20.25">
      <c r="A280" s="32" t="s">
        <v>138</v>
      </c>
      <c r="B280" s="37" t="s">
        <v>26</v>
      </c>
      <c r="C280" s="37" t="s">
        <v>23</v>
      </c>
      <c r="D280" s="31" t="s">
        <v>309</v>
      </c>
      <c r="E280" s="36" t="s">
        <v>139</v>
      </c>
      <c r="F280" s="76">
        <v>883</v>
      </c>
      <c r="G280" s="76">
        <v>883</v>
      </c>
      <c r="H280" s="101">
        <f>H281</f>
        <v>106.9</v>
      </c>
      <c r="I280" s="101">
        <f>I281</f>
        <v>0</v>
      </c>
      <c r="J280" s="101">
        <f>J281</f>
        <v>57.8</v>
      </c>
      <c r="K280" s="101">
        <f>K281</f>
        <v>0</v>
      </c>
      <c r="L280" s="65"/>
      <c r="M280" s="128"/>
      <c r="N280" s="25"/>
      <c r="O280" s="25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s="13" customFormat="1" ht="51">
      <c r="A281" s="161" t="s">
        <v>376</v>
      </c>
      <c r="B281" s="37" t="s">
        <v>26</v>
      </c>
      <c r="C281" s="37" t="s">
        <v>23</v>
      </c>
      <c r="D281" s="31" t="s">
        <v>372</v>
      </c>
      <c r="E281" s="36"/>
      <c r="F281" s="76">
        <f aca="true" t="shared" si="83" ref="F281:G283">F282</f>
        <v>2000</v>
      </c>
      <c r="G281" s="76">
        <f t="shared" si="83"/>
        <v>883</v>
      </c>
      <c r="H281" s="101">
        <f t="shared" si="82"/>
        <v>106.9</v>
      </c>
      <c r="I281" s="101">
        <f t="shared" si="82"/>
        <v>0</v>
      </c>
      <c r="J281" s="101">
        <f t="shared" si="82"/>
        <v>57.8</v>
      </c>
      <c r="K281" s="101">
        <f t="shared" si="82"/>
        <v>0</v>
      </c>
      <c r="L281" s="65"/>
      <c r="M281" s="128"/>
      <c r="N281" s="25"/>
      <c r="O281" s="25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s="13" customFormat="1" ht="32.25">
      <c r="A282" s="32" t="s">
        <v>206</v>
      </c>
      <c r="B282" s="37" t="s">
        <v>26</v>
      </c>
      <c r="C282" s="37" t="s">
        <v>23</v>
      </c>
      <c r="D282" s="31" t="s">
        <v>373</v>
      </c>
      <c r="E282" s="36" t="s">
        <v>180</v>
      </c>
      <c r="F282" s="76">
        <f t="shared" si="83"/>
        <v>2000</v>
      </c>
      <c r="G282" s="76">
        <f t="shared" si="83"/>
        <v>883</v>
      </c>
      <c r="H282" s="101">
        <v>106.9</v>
      </c>
      <c r="I282" s="101"/>
      <c r="J282" s="101">
        <v>57.8</v>
      </c>
      <c r="K282" s="76"/>
      <c r="L282" s="65"/>
      <c r="M282" s="128"/>
      <c r="N282" s="25"/>
      <c r="O282" s="25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s="13" customFormat="1" ht="20.25">
      <c r="A283" s="32" t="s">
        <v>207</v>
      </c>
      <c r="B283" s="37" t="s">
        <v>26</v>
      </c>
      <c r="C283" s="37" t="s">
        <v>23</v>
      </c>
      <c r="D283" s="31" t="s">
        <v>373</v>
      </c>
      <c r="E283" s="36" t="s">
        <v>181</v>
      </c>
      <c r="F283" s="76">
        <f t="shared" si="83"/>
        <v>2000</v>
      </c>
      <c r="G283" s="76">
        <f t="shared" si="83"/>
        <v>883</v>
      </c>
      <c r="H283" s="101">
        <f aca="true" t="shared" si="84" ref="H283:K285">H284</f>
        <v>10462.3</v>
      </c>
      <c r="I283" s="101">
        <f t="shared" si="84"/>
        <v>0</v>
      </c>
      <c r="J283" s="101">
        <f t="shared" si="84"/>
        <v>10965.3</v>
      </c>
      <c r="K283" s="101">
        <f t="shared" si="84"/>
        <v>0</v>
      </c>
      <c r="L283" s="65"/>
      <c r="M283" s="128"/>
      <c r="N283" s="25"/>
      <c r="O283" s="25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s="13" customFormat="1" ht="20.25">
      <c r="A284" s="32" t="s">
        <v>138</v>
      </c>
      <c r="B284" s="37" t="s">
        <v>26</v>
      </c>
      <c r="C284" s="37" t="s">
        <v>23</v>
      </c>
      <c r="D284" s="31" t="s">
        <v>372</v>
      </c>
      <c r="E284" s="36" t="s">
        <v>139</v>
      </c>
      <c r="F284" s="76">
        <v>2000</v>
      </c>
      <c r="G284" s="76">
        <v>883</v>
      </c>
      <c r="H284" s="101">
        <f t="shared" si="84"/>
        <v>10462.3</v>
      </c>
      <c r="I284" s="101">
        <f t="shared" si="84"/>
        <v>0</v>
      </c>
      <c r="J284" s="101">
        <f t="shared" si="84"/>
        <v>10965.3</v>
      </c>
      <c r="K284" s="101">
        <f t="shared" si="84"/>
        <v>0</v>
      </c>
      <c r="L284" s="65"/>
      <c r="M284" s="128"/>
      <c r="N284" s="25"/>
      <c r="O284" s="25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s="13" customFormat="1" ht="20.25">
      <c r="A285" s="32" t="s">
        <v>55</v>
      </c>
      <c r="B285" s="37" t="s">
        <v>26</v>
      </c>
      <c r="C285" s="37" t="s">
        <v>23</v>
      </c>
      <c r="D285" s="31" t="s">
        <v>54</v>
      </c>
      <c r="E285" s="36"/>
      <c r="F285" s="76">
        <f>F286+F293+F301+F297</f>
        <v>13223</v>
      </c>
      <c r="G285" s="76">
        <f>G286+G293+G301</f>
        <v>0</v>
      </c>
      <c r="H285" s="101">
        <f t="shared" si="84"/>
        <v>10462.3</v>
      </c>
      <c r="I285" s="101">
        <f t="shared" si="84"/>
        <v>0</v>
      </c>
      <c r="J285" s="101">
        <f t="shared" si="84"/>
        <v>10965.3</v>
      </c>
      <c r="K285" s="101">
        <f t="shared" si="84"/>
        <v>0</v>
      </c>
      <c r="L285" s="65"/>
      <c r="M285" s="128"/>
      <c r="N285" s="25"/>
      <c r="O285" s="25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s="13" customFormat="1" ht="63.75">
      <c r="A286" s="70" t="s">
        <v>246</v>
      </c>
      <c r="B286" s="37" t="s">
        <v>26</v>
      </c>
      <c r="C286" s="37" t="s">
        <v>23</v>
      </c>
      <c r="D286" s="31" t="s">
        <v>87</v>
      </c>
      <c r="E286" s="36"/>
      <c r="F286" s="76">
        <f>F287+F290</f>
        <v>129.1</v>
      </c>
      <c r="G286" s="76">
        <f>G287+G290</f>
        <v>0</v>
      </c>
      <c r="H286" s="101">
        <v>10462.3</v>
      </c>
      <c r="I286" s="101"/>
      <c r="J286" s="101">
        <v>10965.3</v>
      </c>
      <c r="K286" s="76"/>
      <c r="L286" s="65"/>
      <c r="M286" s="128"/>
      <c r="N286" s="25"/>
      <c r="O286" s="25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s="13" customFormat="1" ht="20.25">
      <c r="A287" s="70" t="s">
        <v>189</v>
      </c>
      <c r="B287" s="37" t="s">
        <v>26</v>
      </c>
      <c r="C287" s="37" t="s">
        <v>23</v>
      </c>
      <c r="D287" s="31" t="s">
        <v>87</v>
      </c>
      <c r="E287" s="36" t="s">
        <v>178</v>
      </c>
      <c r="F287" s="76">
        <f>F288</f>
        <v>0</v>
      </c>
      <c r="G287" s="76">
        <f>G288</f>
        <v>0</v>
      </c>
      <c r="H287" s="101"/>
      <c r="I287" s="101"/>
      <c r="J287" s="101"/>
      <c r="K287" s="76"/>
      <c r="L287" s="65"/>
      <c r="M287" s="128"/>
      <c r="N287" s="25"/>
      <c r="O287" s="25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s="13" customFormat="1" ht="20.25">
      <c r="A288" s="70" t="s">
        <v>190</v>
      </c>
      <c r="B288" s="37" t="s">
        <v>26</v>
      </c>
      <c r="C288" s="37" t="s">
        <v>23</v>
      </c>
      <c r="D288" s="31" t="s">
        <v>87</v>
      </c>
      <c r="E288" s="36" t="s">
        <v>179</v>
      </c>
      <c r="F288" s="76">
        <f>F289</f>
        <v>0</v>
      </c>
      <c r="G288" s="76">
        <f>G289</f>
        <v>0</v>
      </c>
      <c r="H288" s="101"/>
      <c r="I288" s="101"/>
      <c r="J288" s="101"/>
      <c r="K288" s="76"/>
      <c r="L288" s="65"/>
      <c r="M288" s="128"/>
      <c r="N288" s="25"/>
      <c r="O288" s="25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s="13" customFormat="1" ht="20.25">
      <c r="A289" s="32" t="s">
        <v>191</v>
      </c>
      <c r="B289" s="37" t="s">
        <v>26</v>
      </c>
      <c r="C289" s="37" t="s">
        <v>23</v>
      </c>
      <c r="D289" s="31" t="s">
        <v>87</v>
      </c>
      <c r="E289" s="26" t="s">
        <v>135</v>
      </c>
      <c r="F289" s="76">
        <v>0</v>
      </c>
      <c r="G289" s="76">
        <v>0</v>
      </c>
      <c r="H289" s="101"/>
      <c r="I289" s="101"/>
      <c r="J289" s="101"/>
      <c r="K289" s="76"/>
      <c r="L289" s="65"/>
      <c r="M289" s="128"/>
      <c r="N289" s="25"/>
      <c r="O289" s="25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s="13" customFormat="1" ht="32.25">
      <c r="A290" s="70" t="s">
        <v>172</v>
      </c>
      <c r="B290" s="37" t="s">
        <v>26</v>
      </c>
      <c r="C290" s="37" t="s">
        <v>23</v>
      </c>
      <c r="D290" s="31" t="s">
        <v>87</v>
      </c>
      <c r="E290" s="36" t="s">
        <v>180</v>
      </c>
      <c r="F290" s="76">
        <f>F291</f>
        <v>129.1</v>
      </c>
      <c r="G290" s="76">
        <f>G291</f>
        <v>0</v>
      </c>
      <c r="H290" s="101"/>
      <c r="I290" s="101"/>
      <c r="J290" s="101"/>
      <c r="K290" s="76"/>
      <c r="L290" s="65"/>
      <c r="M290" s="128"/>
      <c r="N290" s="25"/>
      <c r="O290" s="25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s="23" customFormat="1" ht="20.25">
      <c r="A291" s="70" t="s">
        <v>173</v>
      </c>
      <c r="B291" s="37" t="s">
        <v>26</v>
      </c>
      <c r="C291" s="37" t="s">
        <v>23</v>
      </c>
      <c r="D291" s="31" t="s">
        <v>87</v>
      </c>
      <c r="E291" s="36" t="s">
        <v>181</v>
      </c>
      <c r="F291" s="76">
        <f>F292</f>
        <v>129.1</v>
      </c>
      <c r="G291" s="76">
        <f>G292</f>
        <v>0</v>
      </c>
      <c r="H291" s="33">
        <f>H295+H301+H306</f>
        <v>35945.8</v>
      </c>
      <c r="I291" s="33">
        <f>I295+I301+I306</f>
        <v>16828.9</v>
      </c>
      <c r="J291" s="33">
        <f>J295+J301+J306</f>
        <v>35406.9</v>
      </c>
      <c r="K291" s="33">
        <f>K295+K301+K306</f>
        <v>16828.9</v>
      </c>
      <c r="L291" s="65"/>
      <c r="M291" s="129"/>
      <c r="N291" s="25"/>
      <c r="O291" s="25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s="23" customFormat="1" ht="20.25">
      <c r="A292" s="70" t="s">
        <v>138</v>
      </c>
      <c r="B292" s="37" t="s">
        <v>26</v>
      </c>
      <c r="C292" s="37" t="s">
        <v>23</v>
      </c>
      <c r="D292" s="31" t="s">
        <v>87</v>
      </c>
      <c r="E292" s="36" t="s">
        <v>139</v>
      </c>
      <c r="F292" s="76">
        <f>165-35.9</f>
        <v>129.1</v>
      </c>
      <c r="G292" s="76">
        <v>0</v>
      </c>
      <c r="H292" s="33"/>
      <c r="I292" s="33"/>
      <c r="J292" s="33"/>
      <c r="K292" s="33"/>
      <c r="L292" s="65"/>
      <c r="M292" s="129"/>
      <c r="N292" s="25"/>
      <c r="O292" s="25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s="23" customFormat="1" ht="32.25">
      <c r="A293" s="32" t="s">
        <v>278</v>
      </c>
      <c r="B293" s="37" t="s">
        <v>26</v>
      </c>
      <c r="C293" s="37" t="s">
        <v>23</v>
      </c>
      <c r="D293" s="31" t="s">
        <v>105</v>
      </c>
      <c r="E293" s="36"/>
      <c r="F293" s="76">
        <f aca="true" t="shared" si="85" ref="F293:G295">F294</f>
        <v>176</v>
      </c>
      <c r="G293" s="76">
        <f t="shared" si="85"/>
        <v>0</v>
      </c>
      <c r="H293" s="33"/>
      <c r="I293" s="33"/>
      <c r="J293" s="33"/>
      <c r="K293" s="33"/>
      <c r="L293" s="65"/>
      <c r="M293" s="129"/>
      <c r="N293" s="25"/>
      <c r="O293" s="25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s="23" customFormat="1" ht="32.25">
      <c r="A294" s="70" t="s">
        <v>172</v>
      </c>
      <c r="B294" s="37" t="s">
        <v>26</v>
      </c>
      <c r="C294" s="37" t="s">
        <v>23</v>
      </c>
      <c r="D294" s="31" t="s">
        <v>105</v>
      </c>
      <c r="E294" s="36" t="s">
        <v>180</v>
      </c>
      <c r="F294" s="76">
        <f t="shared" si="85"/>
        <v>176</v>
      </c>
      <c r="G294" s="76">
        <f t="shared" si="85"/>
        <v>0</v>
      </c>
      <c r="H294" s="33"/>
      <c r="I294" s="33"/>
      <c r="J294" s="33"/>
      <c r="K294" s="33"/>
      <c r="L294" s="65"/>
      <c r="M294" s="129"/>
      <c r="N294" s="25"/>
      <c r="O294" s="25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s="23" customFormat="1" ht="20.25">
      <c r="A295" s="70" t="s">
        <v>173</v>
      </c>
      <c r="B295" s="37" t="s">
        <v>26</v>
      </c>
      <c r="C295" s="37" t="s">
        <v>23</v>
      </c>
      <c r="D295" s="31" t="s">
        <v>105</v>
      </c>
      <c r="E295" s="36" t="s">
        <v>181</v>
      </c>
      <c r="F295" s="76">
        <f t="shared" si="85"/>
        <v>176</v>
      </c>
      <c r="G295" s="76">
        <f t="shared" si="85"/>
        <v>0</v>
      </c>
      <c r="H295" s="101">
        <f aca="true" t="shared" si="86" ref="H295:K299">H296</f>
        <v>15475.9</v>
      </c>
      <c r="I295" s="101">
        <f t="shared" si="86"/>
        <v>0</v>
      </c>
      <c r="J295" s="101">
        <f t="shared" si="86"/>
        <v>16343</v>
      </c>
      <c r="K295" s="101">
        <f t="shared" si="86"/>
        <v>0</v>
      </c>
      <c r="L295" s="65"/>
      <c r="M295" s="128"/>
      <c r="N295" s="25"/>
      <c r="O295" s="25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s="23" customFormat="1" ht="20.25">
      <c r="A296" s="70" t="s">
        <v>138</v>
      </c>
      <c r="B296" s="37" t="s">
        <v>26</v>
      </c>
      <c r="C296" s="37" t="s">
        <v>23</v>
      </c>
      <c r="D296" s="31" t="s">
        <v>105</v>
      </c>
      <c r="E296" s="36" t="s">
        <v>139</v>
      </c>
      <c r="F296" s="76">
        <f>166+10</f>
        <v>176</v>
      </c>
      <c r="G296" s="76">
        <v>0</v>
      </c>
      <c r="H296" s="101">
        <f t="shared" si="86"/>
        <v>15475.9</v>
      </c>
      <c r="I296" s="101">
        <f t="shared" si="86"/>
        <v>0</v>
      </c>
      <c r="J296" s="101">
        <f t="shared" si="86"/>
        <v>16343</v>
      </c>
      <c r="K296" s="101">
        <f t="shared" si="86"/>
        <v>0</v>
      </c>
      <c r="L296" s="65"/>
      <c r="M296" s="128"/>
      <c r="N296" s="25"/>
      <c r="O296" s="25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s="23" customFormat="1" ht="32.25">
      <c r="A297" s="21" t="s">
        <v>368</v>
      </c>
      <c r="B297" s="37" t="s">
        <v>26</v>
      </c>
      <c r="C297" s="37" t="s">
        <v>23</v>
      </c>
      <c r="D297" s="31" t="s">
        <v>121</v>
      </c>
      <c r="E297" s="36"/>
      <c r="F297" s="76">
        <f>F298</f>
        <v>600</v>
      </c>
      <c r="G297" s="76">
        <v>0</v>
      </c>
      <c r="H297" s="101">
        <f t="shared" si="86"/>
        <v>15475.9</v>
      </c>
      <c r="I297" s="101">
        <f t="shared" si="86"/>
        <v>0</v>
      </c>
      <c r="J297" s="101">
        <f t="shared" si="86"/>
        <v>16343</v>
      </c>
      <c r="K297" s="101">
        <f t="shared" si="86"/>
        <v>0</v>
      </c>
      <c r="L297" s="65"/>
      <c r="M297" s="128"/>
      <c r="N297" s="25"/>
      <c r="O297" s="25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s="23" customFormat="1" ht="32.25">
      <c r="A298" s="70" t="s">
        <v>172</v>
      </c>
      <c r="B298" s="37" t="s">
        <v>26</v>
      </c>
      <c r="C298" s="37" t="s">
        <v>23</v>
      </c>
      <c r="D298" s="31" t="s">
        <v>121</v>
      </c>
      <c r="E298" s="36" t="s">
        <v>180</v>
      </c>
      <c r="F298" s="76">
        <f>F299</f>
        <v>600</v>
      </c>
      <c r="G298" s="76">
        <v>0</v>
      </c>
      <c r="H298" s="101">
        <f t="shared" si="86"/>
        <v>15475.9</v>
      </c>
      <c r="I298" s="101">
        <f t="shared" si="86"/>
        <v>0</v>
      </c>
      <c r="J298" s="101">
        <f t="shared" si="86"/>
        <v>16343</v>
      </c>
      <c r="K298" s="101">
        <f t="shared" si="86"/>
        <v>0</v>
      </c>
      <c r="L298" s="65"/>
      <c r="M298" s="128"/>
      <c r="N298" s="25"/>
      <c r="O298" s="25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s="23" customFormat="1" ht="20.25">
      <c r="A299" s="70" t="s">
        <v>173</v>
      </c>
      <c r="B299" s="37" t="s">
        <v>26</v>
      </c>
      <c r="C299" s="37" t="s">
        <v>23</v>
      </c>
      <c r="D299" s="31" t="s">
        <v>121</v>
      </c>
      <c r="E299" s="36" t="s">
        <v>181</v>
      </c>
      <c r="F299" s="76">
        <f>F300</f>
        <v>600</v>
      </c>
      <c r="G299" s="76">
        <v>0</v>
      </c>
      <c r="H299" s="101">
        <f t="shared" si="86"/>
        <v>15475.9</v>
      </c>
      <c r="I299" s="101">
        <f t="shared" si="86"/>
        <v>0</v>
      </c>
      <c r="J299" s="101">
        <f t="shared" si="86"/>
        <v>16343</v>
      </c>
      <c r="K299" s="101">
        <f t="shared" si="86"/>
        <v>0</v>
      </c>
      <c r="L299" s="65"/>
      <c r="M299" s="128"/>
      <c r="N299" s="25"/>
      <c r="O299" s="25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s="23" customFormat="1" ht="20.25">
      <c r="A300" s="70" t="s">
        <v>138</v>
      </c>
      <c r="B300" s="37" t="s">
        <v>26</v>
      </c>
      <c r="C300" s="37" t="s">
        <v>23</v>
      </c>
      <c r="D300" s="31" t="s">
        <v>121</v>
      </c>
      <c r="E300" s="36" t="s">
        <v>139</v>
      </c>
      <c r="F300" s="76">
        <f>500+100</f>
        <v>600</v>
      </c>
      <c r="G300" s="76">
        <v>0</v>
      </c>
      <c r="H300" s="101">
        <v>15475.9</v>
      </c>
      <c r="I300" s="101"/>
      <c r="J300" s="101">
        <v>16343</v>
      </c>
      <c r="K300" s="76"/>
      <c r="L300" s="65"/>
      <c r="M300" s="128"/>
      <c r="N300" s="25"/>
      <c r="O300" s="65"/>
      <c r="P300" s="65"/>
      <c r="Q300" s="65"/>
      <c r="R300" s="65"/>
      <c r="S300" s="19"/>
      <c r="T300" s="63"/>
      <c r="U300" s="63"/>
      <c r="V300" s="63"/>
      <c r="W300" s="19"/>
      <c r="X300" s="19"/>
      <c r="Y300" s="19"/>
      <c r="Z300" s="19"/>
      <c r="AA300" s="19"/>
    </row>
    <row r="301" spans="1:27" s="23" customFormat="1" ht="32.25">
      <c r="A301" s="35" t="s">
        <v>293</v>
      </c>
      <c r="B301" s="37" t="s">
        <v>26</v>
      </c>
      <c r="C301" s="37" t="s">
        <v>23</v>
      </c>
      <c r="D301" s="31" t="s">
        <v>238</v>
      </c>
      <c r="E301" s="26"/>
      <c r="F301" s="103">
        <f>F305+F302</f>
        <v>12317.9</v>
      </c>
      <c r="G301" s="103">
        <f>G305</f>
        <v>0</v>
      </c>
      <c r="H301" s="101">
        <f aca="true" t="shared" si="87" ref="H301:K304">H302</f>
        <v>16828.9</v>
      </c>
      <c r="I301" s="101">
        <f t="shared" si="87"/>
        <v>16828.9</v>
      </c>
      <c r="J301" s="101">
        <f t="shared" si="87"/>
        <v>16828.9</v>
      </c>
      <c r="K301" s="101">
        <f t="shared" si="87"/>
        <v>16828.9</v>
      </c>
      <c r="L301" s="65"/>
      <c r="M301" s="128"/>
      <c r="N301" s="25"/>
      <c r="O301" s="25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s="23" customFormat="1" ht="20.25">
      <c r="A302" s="32" t="s">
        <v>189</v>
      </c>
      <c r="B302" s="139" t="s">
        <v>26</v>
      </c>
      <c r="C302" s="139" t="s">
        <v>23</v>
      </c>
      <c r="D302" s="140" t="s">
        <v>238</v>
      </c>
      <c r="E302" s="118" t="s">
        <v>178</v>
      </c>
      <c r="F302" s="103">
        <f>F303</f>
        <v>0</v>
      </c>
      <c r="G302" s="103">
        <v>0</v>
      </c>
      <c r="H302" s="101">
        <f t="shared" si="87"/>
        <v>16828.9</v>
      </c>
      <c r="I302" s="101">
        <f t="shared" si="87"/>
        <v>16828.9</v>
      </c>
      <c r="J302" s="101">
        <f t="shared" si="87"/>
        <v>16828.9</v>
      </c>
      <c r="K302" s="101">
        <f t="shared" si="87"/>
        <v>16828.9</v>
      </c>
      <c r="L302" s="65"/>
      <c r="M302" s="128"/>
      <c r="N302" s="25"/>
      <c r="O302" s="25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s="23" customFormat="1" ht="20.25">
      <c r="A303" s="70" t="s">
        <v>190</v>
      </c>
      <c r="B303" s="139" t="s">
        <v>26</v>
      </c>
      <c r="C303" s="139" t="s">
        <v>23</v>
      </c>
      <c r="D303" s="140" t="s">
        <v>238</v>
      </c>
      <c r="E303" s="118" t="s">
        <v>179</v>
      </c>
      <c r="F303" s="103">
        <f>F304</f>
        <v>0</v>
      </c>
      <c r="G303" s="103">
        <v>0</v>
      </c>
      <c r="H303" s="101">
        <f t="shared" si="87"/>
        <v>16828.9</v>
      </c>
      <c r="I303" s="101">
        <f t="shared" si="87"/>
        <v>16828.9</v>
      </c>
      <c r="J303" s="101">
        <f t="shared" si="87"/>
        <v>16828.9</v>
      </c>
      <c r="K303" s="101">
        <f t="shared" si="87"/>
        <v>16828.9</v>
      </c>
      <c r="L303" s="65"/>
      <c r="M303" s="128"/>
      <c r="N303" s="25"/>
      <c r="O303" s="25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s="23" customFormat="1" ht="20.25">
      <c r="A304" s="32" t="s">
        <v>191</v>
      </c>
      <c r="B304" s="139" t="s">
        <v>26</v>
      </c>
      <c r="C304" s="139" t="s">
        <v>23</v>
      </c>
      <c r="D304" s="140" t="s">
        <v>238</v>
      </c>
      <c r="E304" s="118" t="s">
        <v>135</v>
      </c>
      <c r="F304" s="103">
        <v>0</v>
      </c>
      <c r="G304" s="103">
        <v>0</v>
      </c>
      <c r="H304" s="101">
        <f t="shared" si="87"/>
        <v>16828.9</v>
      </c>
      <c r="I304" s="101">
        <f t="shared" si="87"/>
        <v>16828.9</v>
      </c>
      <c r="J304" s="101">
        <f t="shared" si="87"/>
        <v>16828.9</v>
      </c>
      <c r="K304" s="101">
        <f t="shared" si="87"/>
        <v>16828.9</v>
      </c>
      <c r="L304" s="65"/>
      <c r="M304" s="128"/>
      <c r="N304" s="25"/>
      <c r="O304" s="25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s="23" customFormat="1" ht="32.25">
      <c r="A305" s="70" t="s">
        <v>172</v>
      </c>
      <c r="B305" s="37" t="s">
        <v>26</v>
      </c>
      <c r="C305" s="37" t="s">
        <v>23</v>
      </c>
      <c r="D305" s="31" t="s">
        <v>238</v>
      </c>
      <c r="E305" s="26" t="s">
        <v>180</v>
      </c>
      <c r="F305" s="76">
        <f>F306</f>
        <v>12317.9</v>
      </c>
      <c r="G305" s="76">
        <f>G306</f>
        <v>0</v>
      </c>
      <c r="H305" s="101">
        <v>16828.9</v>
      </c>
      <c r="I305" s="101">
        <f>H305</f>
        <v>16828.9</v>
      </c>
      <c r="J305" s="101">
        <v>16828.9</v>
      </c>
      <c r="K305" s="76">
        <f>J305</f>
        <v>16828.9</v>
      </c>
      <c r="L305" s="65"/>
      <c r="M305" s="128"/>
      <c r="N305" s="25"/>
      <c r="O305" s="25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s="23" customFormat="1" ht="20.25">
      <c r="A306" s="70" t="s">
        <v>173</v>
      </c>
      <c r="B306" s="37" t="s">
        <v>26</v>
      </c>
      <c r="C306" s="37" t="s">
        <v>23</v>
      </c>
      <c r="D306" s="31" t="s">
        <v>238</v>
      </c>
      <c r="E306" s="26" t="s">
        <v>181</v>
      </c>
      <c r="F306" s="76">
        <f>F307</f>
        <v>12317.9</v>
      </c>
      <c r="G306" s="76">
        <f>G307</f>
        <v>0</v>
      </c>
      <c r="H306" s="101">
        <f>H311+H326+H335+H339+H307+H344+H348</f>
        <v>3641.0000000000005</v>
      </c>
      <c r="I306" s="101">
        <f>I311+I326+I335+I339+I307+I344+I348</f>
        <v>0</v>
      </c>
      <c r="J306" s="101">
        <f>J311+J326+J335+J339+J307+J344+J348</f>
        <v>2235.0000000000005</v>
      </c>
      <c r="K306" s="101">
        <f>K311+K326+K335+K339+K307+K344+K348</f>
        <v>0</v>
      </c>
      <c r="L306" s="65"/>
      <c r="M306" s="128"/>
      <c r="N306" s="25"/>
      <c r="O306" s="25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s="23" customFormat="1" ht="20.25">
      <c r="A307" s="35" t="s">
        <v>138</v>
      </c>
      <c r="B307" s="37" t="s">
        <v>26</v>
      </c>
      <c r="C307" s="37" t="s">
        <v>23</v>
      </c>
      <c r="D307" s="31" t="s">
        <v>238</v>
      </c>
      <c r="E307" s="26" t="s">
        <v>139</v>
      </c>
      <c r="F307" s="76">
        <v>12317.9</v>
      </c>
      <c r="G307" s="76">
        <v>0</v>
      </c>
      <c r="H307" s="101">
        <f aca="true" t="shared" si="88" ref="H307:K309">H308</f>
        <v>1318.9</v>
      </c>
      <c r="I307" s="101">
        <f t="shared" si="88"/>
        <v>0</v>
      </c>
      <c r="J307" s="101">
        <f t="shared" si="88"/>
        <v>1318.9</v>
      </c>
      <c r="K307" s="101">
        <f t="shared" si="88"/>
        <v>0</v>
      </c>
      <c r="L307" s="65"/>
      <c r="M307" s="128"/>
      <c r="N307" s="25"/>
      <c r="O307" s="25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s="23" customFormat="1" ht="20.25">
      <c r="A308" s="35" t="s">
        <v>47</v>
      </c>
      <c r="B308" s="37" t="s">
        <v>26</v>
      </c>
      <c r="C308" s="37" t="s">
        <v>26</v>
      </c>
      <c r="D308" s="31"/>
      <c r="E308" s="26"/>
      <c r="F308" s="76">
        <f>F309+F319+F335+F324</f>
        <v>59002.50000000001</v>
      </c>
      <c r="G308" s="76">
        <f>G309+G319+G335+G324</f>
        <v>23575.200000000004</v>
      </c>
      <c r="H308" s="101">
        <f t="shared" si="88"/>
        <v>1318.9</v>
      </c>
      <c r="I308" s="101">
        <f t="shared" si="88"/>
        <v>0</v>
      </c>
      <c r="J308" s="101">
        <f t="shared" si="88"/>
        <v>1318.9</v>
      </c>
      <c r="K308" s="101">
        <f t="shared" si="88"/>
        <v>0</v>
      </c>
      <c r="L308" s="65"/>
      <c r="M308" s="128"/>
      <c r="N308" s="25"/>
      <c r="O308" s="25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s="23" customFormat="1" ht="48">
      <c r="A309" s="35" t="s">
        <v>60</v>
      </c>
      <c r="B309" s="37" t="s">
        <v>26</v>
      </c>
      <c r="C309" s="37" t="s">
        <v>26</v>
      </c>
      <c r="D309" s="31" t="s">
        <v>58</v>
      </c>
      <c r="E309" s="26"/>
      <c r="F309" s="76">
        <f>F310+F315</f>
        <v>14635.2</v>
      </c>
      <c r="G309" s="76">
        <f>G310+G315</f>
        <v>0</v>
      </c>
      <c r="H309" s="101">
        <f t="shared" si="88"/>
        <v>1318.9</v>
      </c>
      <c r="I309" s="101">
        <f t="shared" si="88"/>
        <v>0</v>
      </c>
      <c r="J309" s="101">
        <f t="shared" si="88"/>
        <v>1318.9</v>
      </c>
      <c r="K309" s="101">
        <f t="shared" si="88"/>
        <v>0</v>
      </c>
      <c r="L309" s="65"/>
      <c r="M309" s="128"/>
      <c r="N309" s="25"/>
      <c r="O309" s="25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s="23" customFormat="1" ht="20.25">
      <c r="A310" s="32" t="s">
        <v>31</v>
      </c>
      <c r="B310" s="37" t="s">
        <v>26</v>
      </c>
      <c r="C310" s="37" t="s">
        <v>26</v>
      </c>
      <c r="D310" s="31" t="s">
        <v>11</v>
      </c>
      <c r="E310" s="26"/>
      <c r="F310" s="76">
        <f aca="true" t="shared" si="89" ref="F310:G313">F311</f>
        <v>12771.5</v>
      </c>
      <c r="G310" s="76">
        <f t="shared" si="89"/>
        <v>0</v>
      </c>
      <c r="H310" s="101">
        <v>1318.9</v>
      </c>
      <c r="I310" s="101"/>
      <c r="J310" s="101">
        <v>1318.9</v>
      </c>
      <c r="K310" s="101"/>
      <c r="L310" s="65"/>
      <c r="M310" s="128"/>
      <c r="N310" s="25"/>
      <c r="O310" s="25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s="23" customFormat="1" ht="32.25">
      <c r="A311" s="74" t="s">
        <v>111</v>
      </c>
      <c r="B311" s="37" t="s">
        <v>26</v>
      </c>
      <c r="C311" s="37" t="s">
        <v>26</v>
      </c>
      <c r="D311" s="31" t="s">
        <v>7</v>
      </c>
      <c r="E311" s="26"/>
      <c r="F311" s="76">
        <f t="shared" si="89"/>
        <v>12771.5</v>
      </c>
      <c r="G311" s="76">
        <f t="shared" si="89"/>
        <v>0</v>
      </c>
      <c r="H311" s="101">
        <f aca="true" t="shared" si="90" ref="H311:K312">H312</f>
        <v>0</v>
      </c>
      <c r="I311" s="101">
        <f t="shared" si="90"/>
        <v>0</v>
      </c>
      <c r="J311" s="101">
        <f t="shared" si="90"/>
        <v>0</v>
      </c>
      <c r="K311" s="101">
        <f t="shared" si="90"/>
        <v>0</v>
      </c>
      <c r="L311" s="65"/>
      <c r="M311" s="128"/>
      <c r="N311" s="25"/>
      <c r="O311" s="25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s="23" customFormat="1" ht="32.25">
      <c r="A312" s="70" t="s">
        <v>206</v>
      </c>
      <c r="B312" s="37" t="s">
        <v>26</v>
      </c>
      <c r="C312" s="37" t="s">
        <v>26</v>
      </c>
      <c r="D312" s="31" t="s">
        <v>7</v>
      </c>
      <c r="E312" s="26" t="s">
        <v>180</v>
      </c>
      <c r="F312" s="76">
        <f t="shared" si="89"/>
        <v>12771.5</v>
      </c>
      <c r="G312" s="76">
        <f t="shared" si="89"/>
        <v>0</v>
      </c>
      <c r="H312" s="101">
        <f t="shared" si="90"/>
        <v>0</v>
      </c>
      <c r="I312" s="101">
        <f t="shared" si="90"/>
        <v>0</v>
      </c>
      <c r="J312" s="101">
        <f t="shared" si="90"/>
        <v>0</v>
      </c>
      <c r="K312" s="101">
        <f t="shared" si="90"/>
        <v>0</v>
      </c>
      <c r="L312" s="65"/>
      <c r="M312" s="128"/>
      <c r="N312" s="25"/>
      <c r="O312" s="25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s="23" customFormat="1" ht="20.25">
      <c r="A313" s="25" t="s">
        <v>207</v>
      </c>
      <c r="B313" s="37" t="s">
        <v>26</v>
      </c>
      <c r="C313" s="37" t="s">
        <v>26</v>
      </c>
      <c r="D313" s="31" t="s">
        <v>7</v>
      </c>
      <c r="E313" s="26" t="s">
        <v>181</v>
      </c>
      <c r="F313" s="76">
        <f t="shared" si="89"/>
        <v>12771.5</v>
      </c>
      <c r="G313" s="76">
        <f t="shared" si="89"/>
        <v>0</v>
      </c>
      <c r="H313" s="101">
        <f>H325</f>
        <v>0</v>
      </c>
      <c r="I313" s="101">
        <f>I325</f>
        <v>0</v>
      </c>
      <c r="J313" s="101">
        <f>J325</f>
        <v>0</v>
      </c>
      <c r="K313" s="101">
        <f>K325</f>
        <v>0</v>
      </c>
      <c r="L313" s="65"/>
      <c r="M313" s="128"/>
      <c r="N313" s="25"/>
      <c r="O313" s="25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s="23" customFormat="1" ht="48">
      <c r="A314" s="25" t="s">
        <v>4</v>
      </c>
      <c r="B314" s="37" t="s">
        <v>26</v>
      </c>
      <c r="C314" s="37" t="s">
        <v>26</v>
      </c>
      <c r="D314" s="31" t="s">
        <v>7</v>
      </c>
      <c r="E314" s="26" t="s">
        <v>143</v>
      </c>
      <c r="F314" s="76">
        <v>12771.5</v>
      </c>
      <c r="G314" s="76"/>
      <c r="H314" s="101"/>
      <c r="I314" s="101"/>
      <c r="J314" s="101"/>
      <c r="K314" s="101"/>
      <c r="L314" s="65"/>
      <c r="M314" s="128"/>
      <c r="N314" s="25"/>
      <c r="O314" s="25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s="23" customFormat="1" ht="20.25">
      <c r="A315" s="21" t="s">
        <v>287</v>
      </c>
      <c r="B315" s="37" t="s">
        <v>26</v>
      </c>
      <c r="C315" s="37" t="s">
        <v>26</v>
      </c>
      <c r="D315" s="31" t="s">
        <v>288</v>
      </c>
      <c r="E315" s="31"/>
      <c r="F315" s="76">
        <f aca="true" t="shared" si="91" ref="F315:G317">F316</f>
        <v>1863.7</v>
      </c>
      <c r="G315" s="76">
        <f t="shared" si="91"/>
        <v>0</v>
      </c>
      <c r="H315" s="101"/>
      <c r="I315" s="101"/>
      <c r="J315" s="101"/>
      <c r="K315" s="101"/>
      <c r="L315" s="65"/>
      <c r="M315" s="128"/>
      <c r="N315" s="25"/>
      <c r="O315" s="25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s="23" customFormat="1" ht="32.25">
      <c r="A316" s="21" t="s">
        <v>172</v>
      </c>
      <c r="B316" s="37" t="s">
        <v>26</v>
      </c>
      <c r="C316" s="37" t="s">
        <v>26</v>
      </c>
      <c r="D316" s="31" t="s">
        <v>288</v>
      </c>
      <c r="E316" s="31">
        <v>600</v>
      </c>
      <c r="F316" s="76">
        <f t="shared" si="91"/>
        <v>1863.7</v>
      </c>
      <c r="G316" s="76">
        <f t="shared" si="91"/>
        <v>0</v>
      </c>
      <c r="H316" s="101"/>
      <c r="I316" s="101"/>
      <c r="J316" s="101"/>
      <c r="K316" s="101"/>
      <c r="L316" s="65"/>
      <c r="M316" s="128"/>
      <c r="N316" s="25"/>
      <c r="O316" s="25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s="23" customFormat="1" ht="20.25">
      <c r="A317" s="32" t="s">
        <v>173</v>
      </c>
      <c r="B317" s="26" t="s">
        <v>26</v>
      </c>
      <c r="C317" s="26" t="s">
        <v>26</v>
      </c>
      <c r="D317" s="31" t="s">
        <v>288</v>
      </c>
      <c r="E317" s="31">
        <v>610</v>
      </c>
      <c r="F317" s="76">
        <f t="shared" si="91"/>
        <v>1863.7</v>
      </c>
      <c r="G317" s="76">
        <f t="shared" si="91"/>
        <v>0</v>
      </c>
      <c r="H317" s="101"/>
      <c r="I317" s="101"/>
      <c r="J317" s="101"/>
      <c r="K317" s="101"/>
      <c r="L317" s="65"/>
      <c r="M317" s="128"/>
      <c r="N317" s="25"/>
      <c r="O317" s="25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s="23" customFormat="1" ht="20.25">
      <c r="A318" s="70" t="s">
        <v>138</v>
      </c>
      <c r="B318" s="26" t="s">
        <v>26</v>
      </c>
      <c r="C318" s="26" t="s">
        <v>26</v>
      </c>
      <c r="D318" s="31" t="s">
        <v>288</v>
      </c>
      <c r="E318" s="36">
        <v>612</v>
      </c>
      <c r="F318" s="76">
        <v>1863.7</v>
      </c>
      <c r="G318" s="76"/>
      <c r="H318" s="101"/>
      <c r="I318" s="101"/>
      <c r="J318" s="101"/>
      <c r="K318" s="101"/>
      <c r="L318" s="65"/>
      <c r="M318" s="128"/>
      <c r="N318" s="25"/>
      <c r="O318" s="25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s="23" customFormat="1" ht="20.25">
      <c r="A319" s="70" t="s">
        <v>50</v>
      </c>
      <c r="B319" s="26" t="s">
        <v>26</v>
      </c>
      <c r="C319" s="26" t="s">
        <v>26</v>
      </c>
      <c r="D319" s="31" t="s">
        <v>49</v>
      </c>
      <c r="E319" s="36"/>
      <c r="F319" s="76">
        <f>F320</f>
        <v>21897.200000000004</v>
      </c>
      <c r="G319" s="76">
        <f>G320</f>
        <v>21897.200000000004</v>
      </c>
      <c r="H319" s="101"/>
      <c r="I319" s="101"/>
      <c r="J319" s="101"/>
      <c r="K319" s="101"/>
      <c r="L319" s="65"/>
      <c r="M319" s="128"/>
      <c r="N319" s="25"/>
      <c r="O319" s="25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s="23" customFormat="1" ht="32.25">
      <c r="A320" s="21" t="s">
        <v>224</v>
      </c>
      <c r="B320" s="26" t="s">
        <v>26</v>
      </c>
      <c r="C320" s="26" t="s">
        <v>26</v>
      </c>
      <c r="D320" s="31" t="s">
        <v>81</v>
      </c>
      <c r="E320" s="36"/>
      <c r="F320" s="76">
        <f aca="true" t="shared" si="92" ref="F320:G322">F321</f>
        <v>21897.200000000004</v>
      </c>
      <c r="G320" s="76">
        <f t="shared" si="92"/>
        <v>21897.200000000004</v>
      </c>
      <c r="H320" s="101"/>
      <c r="I320" s="101"/>
      <c r="J320" s="101"/>
      <c r="K320" s="101"/>
      <c r="L320" s="65"/>
      <c r="M320" s="128"/>
      <c r="N320" s="25"/>
      <c r="O320" s="25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s="23" customFormat="1" ht="20.25">
      <c r="A321" s="21" t="s">
        <v>78</v>
      </c>
      <c r="B321" s="37" t="s">
        <v>26</v>
      </c>
      <c r="C321" s="26" t="s">
        <v>26</v>
      </c>
      <c r="D321" s="31" t="s">
        <v>81</v>
      </c>
      <c r="E321" s="31" t="s">
        <v>137</v>
      </c>
      <c r="F321" s="76">
        <f t="shared" si="92"/>
        <v>21897.200000000004</v>
      </c>
      <c r="G321" s="76">
        <f t="shared" si="92"/>
        <v>21897.200000000004</v>
      </c>
      <c r="H321" s="101"/>
      <c r="I321" s="101"/>
      <c r="J321" s="101"/>
      <c r="K321" s="101"/>
      <c r="L321" s="65"/>
      <c r="M321" s="128"/>
      <c r="N321" s="25"/>
      <c r="O321" s="25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s="23" customFormat="1" ht="48">
      <c r="A322" s="70" t="s">
        <v>3</v>
      </c>
      <c r="B322" s="37" t="s">
        <v>26</v>
      </c>
      <c r="C322" s="26" t="s">
        <v>26</v>
      </c>
      <c r="D322" s="31" t="s">
        <v>81</v>
      </c>
      <c r="E322" s="36" t="s">
        <v>209</v>
      </c>
      <c r="F322" s="76">
        <f t="shared" si="92"/>
        <v>21897.200000000004</v>
      </c>
      <c r="G322" s="76">
        <f t="shared" si="92"/>
        <v>21897.200000000004</v>
      </c>
      <c r="H322" s="101"/>
      <c r="I322" s="101"/>
      <c r="J322" s="101"/>
      <c r="K322" s="101"/>
      <c r="L322" s="65"/>
      <c r="M322" s="128"/>
      <c r="N322" s="25"/>
      <c r="O322" s="25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s="23" customFormat="1" ht="48">
      <c r="A323" s="70" t="s">
        <v>140</v>
      </c>
      <c r="B323" s="37" t="s">
        <v>26</v>
      </c>
      <c r="C323" s="26" t="s">
        <v>26</v>
      </c>
      <c r="D323" s="31" t="s">
        <v>81</v>
      </c>
      <c r="E323" s="36" t="s">
        <v>141</v>
      </c>
      <c r="F323" s="76">
        <f>16828.9+4848.9+219.4</f>
        <v>21897.200000000004</v>
      </c>
      <c r="G323" s="76">
        <f>F323</f>
        <v>21897.200000000004</v>
      </c>
      <c r="H323" s="101"/>
      <c r="I323" s="101"/>
      <c r="J323" s="101"/>
      <c r="K323" s="101"/>
      <c r="L323" s="65"/>
      <c r="M323" s="128"/>
      <c r="N323" s="25"/>
      <c r="O323" s="25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s="23" customFormat="1" ht="20.25">
      <c r="A324" s="32" t="s">
        <v>311</v>
      </c>
      <c r="B324" s="37" t="s">
        <v>26</v>
      </c>
      <c r="C324" s="37" t="s">
        <v>26</v>
      </c>
      <c r="D324" s="31" t="s">
        <v>367</v>
      </c>
      <c r="E324" s="36"/>
      <c r="F324" s="76">
        <f>F325+F330</f>
        <v>1678</v>
      </c>
      <c r="G324" s="76">
        <f>G325+G330</f>
        <v>1678</v>
      </c>
      <c r="H324" s="101"/>
      <c r="I324" s="101"/>
      <c r="J324" s="101"/>
      <c r="K324" s="101"/>
      <c r="L324" s="65"/>
      <c r="M324" s="128"/>
      <c r="N324" s="25"/>
      <c r="O324" s="25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s="23" customFormat="1" ht="63.75">
      <c r="A325" s="146" t="s">
        <v>334</v>
      </c>
      <c r="B325" s="37" t="s">
        <v>26</v>
      </c>
      <c r="C325" s="37" t="s">
        <v>26</v>
      </c>
      <c r="D325" s="31" t="s">
        <v>310</v>
      </c>
      <c r="E325" s="36"/>
      <c r="F325" s="76">
        <f>F327</f>
        <v>678</v>
      </c>
      <c r="G325" s="76">
        <f>G327</f>
        <v>678</v>
      </c>
      <c r="H325" s="101">
        <v>0</v>
      </c>
      <c r="I325" s="101"/>
      <c r="J325" s="101">
        <v>0</v>
      </c>
      <c r="K325" s="76"/>
      <c r="L325" s="65"/>
      <c r="M325" s="128"/>
      <c r="N325" s="25"/>
      <c r="O325" s="25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s="23" customFormat="1" ht="47.25">
      <c r="A326" s="159" t="s">
        <v>297</v>
      </c>
      <c r="B326" s="37" t="s">
        <v>26</v>
      </c>
      <c r="C326" s="37" t="s">
        <v>26</v>
      </c>
      <c r="D326" s="31" t="s">
        <v>298</v>
      </c>
      <c r="E326" s="36"/>
      <c r="F326" s="76">
        <f>F327</f>
        <v>678</v>
      </c>
      <c r="G326" s="76">
        <f>G327</f>
        <v>678</v>
      </c>
      <c r="H326" s="101">
        <f aca="true" t="shared" si="93" ref="H326:K328">H327</f>
        <v>1406</v>
      </c>
      <c r="I326" s="101">
        <f t="shared" si="93"/>
        <v>0</v>
      </c>
      <c r="J326" s="101">
        <f t="shared" si="93"/>
        <v>0</v>
      </c>
      <c r="K326" s="101">
        <f t="shared" si="93"/>
        <v>0</v>
      </c>
      <c r="L326" s="65"/>
      <c r="M326" s="128"/>
      <c r="N326" s="25"/>
      <c r="O326" s="25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s="23" customFormat="1" ht="32.25">
      <c r="A327" s="70" t="s">
        <v>172</v>
      </c>
      <c r="B327" s="37" t="s">
        <v>26</v>
      </c>
      <c r="C327" s="37" t="s">
        <v>26</v>
      </c>
      <c r="D327" s="31" t="s">
        <v>298</v>
      </c>
      <c r="E327" s="36" t="s">
        <v>180</v>
      </c>
      <c r="F327" s="76">
        <f>F328</f>
        <v>678</v>
      </c>
      <c r="G327" s="76">
        <f>F327</f>
        <v>678</v>
      </c>
      <c r="H327" s="101">
        <f t="shared" si="93"/>
        <v>1406</v>
      </c>
      <c r="I327" s="101">
        <f t="shared" si="93"/>
        <v>0</v>
      </c>
      <c r="J327" s="101">
        <f t="shared" si="93"/>
        <v>0</v>
      </c>
      <c r="K327" s="101">
        <f t="shared" si="93"/>
        <v>0</v>
      </c>
      <c r="L327" s="65"/>
      <c r="M327" s="128"/>
      <c r="N327" s="25"/>
      <c r="O327" s="25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s="23" customFormat="1" ht="20.25">
      <c r="A328" s="70" t="s">
        <v>173</v>
      </c>
      <c r="B328" s="37" t="s">
        <v>26</v>
      </c>
      <c r="C328" s="37" t="s">
        <v>26</v>
      </c>
      <c r="D328" s="31" t="s">
        <v>309</v>
      </c>
      <c r="E328" s="36" t="s">
        <v>181</v>
      </c>
      <c r="F328" s="76">
        <f>F329</f>
        <v>678</v>
      </c>
      <c r="G328" s="76">
        <f>F328</f>
        <v>678</v>
      </c>
      <c r="H328" s="101">
        <f t="shared" si="93"/>
        <v>1406</v>
      </c>
      <c r="I328" s="101">
        <f t="shared" si="93"/>
        <v>0</v>
      </c>
      <c r="J328" s="101">
        <f t="shared" si="93"/>
        <v>0</v>
      </c>
      <c r="K328" s="101">
        <f t="shared" si="93"/>
        <v>0</v>
      </c>
      <c r="L328" s="65"/>
      <c r="M328" s="128"/>
      <c r="N328" s="25"/>
      <c r="O328" s="25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s="23" customFormat="1" ht="20.25">
      <c r="A329" s="70" t="s">
        <v>138</v>
      </c>
      <c r="B329" s="37" t="s">
        <v>26</v>
      </c>
      <c r="C329" s="37" t="s">
        <v>26</v>
      </c>
      <c r="D329" s="31" t="s">
        <v>298</v>
      </c>
      <c r="E329" s="36" t="s">
        <v>139</v>
      </c>
      <c r="F329" s="76">
        <v>678</v>
      </c>
      <c r="G329" s="76">
        <f>F329</f>
        <v>678</v>
      </c>
      <c r="H329" s="101">
        <v>1406</v>
      </c>
      <c r="I329" s="101"/>
      <c r="J329" s="101">
        <v>0</v>
      </c>
      <c r="K329" s="76"/>
      <c r="L329" s="65"/>
      <c r="M329" s="128"/>
      <c r="N329" s="25"/>
      <c r="O329" s="25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s="23" customFormat="1" ht="48">
      <c r="A330" s="32" t="s">
        <v>323</v>
      </c>
      <c r="B330" s="37" t="s">
        <v>26</v>
      </c>
      <c r="C330" s="37" t="s">
        <v>26</v>
      </c>
      <c r="D330" s="31" t="s">
        <v>306</v>
      </c>
      <c r="E330" s="36"/>
      <c r="F330" s="76">
        <f>F332</f>
        <v>1000</v>
      </c>
      <c r="G330" s="76">
        <f>G332</f>
        <v>1000</v>
      </c>
      <c r="H330" s="101"/>
      <c r="I330" s="101"/>
      <c r="J330" s="101"/>
      <c r="K330" s="76"/>
      <c r="L330" s="65"/>
      <c r="M330" s="128"/>
      <c r="N330" s="25"/>
      <c r="O330" s="25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s="23" customFormat="1" ht="79.5">
      <c r="A331" s="142" t="s">
        <v>337</v>
      </c>
      <c r="B331" s="37" t="s">
        <v>26</v>
      </c>
      <c r="C331" s="37" t="s">
        <v>26</v>
      </c>
      <c r="D331" s="31" t="s">
        <v>313</v>
      </c>
      <c r="E331" s="36"/>
      <c r="F331" s="76">
        <f>F332</f>
        <v>1000</v>
      </c>
      <c r="G331" s="76">
        <f>G333</f>
        <v>1000</v>
      </c>
      <c r="H331" s="101"/>
      <c r="I331" s="101"/>
      <c r="J331" s="101"/>
      <c r="K331" s="76"/>
      <c r="L331" s="65"/>
      <c r="M331" s="128"/>
      <c r="N331" s="25"/>
      <c r="O331" s="25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s="23" customFormat="1" ht="32.25">
      <c r="A332" s="70" t="s">
        <v>172</v>
      </c>
      <c r="B332" s="37" t="s">
        <v>26</v>
      </c>
      <c r="C332" s="37" t="s">
        <v>26</v>
      </c>
      <c r="D332" s="31" t="s">
        <v>313</v>
      </c>
      <c r="E332" s="36" t="s">
        <v>180</v>
      </c>
      <c r="F332" s="76">
        <f>F333</f>
        <v>1000</v>
      </c>
      <c r="G332" s="76">
        <f>G334</f>
        <v>1000</v>
      </c>
      <c r="H332" s="101"/>
      <c r="I332" s="101"/>
      <c r="J332" s="101"/>
      <c r="K332" s="76"/>
      <c r="L332" s="65"/>
      <c r="M332" s="128"/>
      <c r="N332" s="25"/>
      <c r="O332" s="25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s="23" customFormat="1" ht="20.25">
      <c r="A333" s="70" t="s">
        <v>173</v>
      </c>
      <c r="B333" s="37" t="s">
        <v>26</v>
      </c>
      <c r="C333" s="37" t="s">
        <v>26</v>
      </c>
      <c r="D333" s="31" t="s">
        <v>314</v>
      </c>
      <c r="E333" s="36" t="s">
        <v>181</v>
      </c>
      <c r="F333" s="76">
        <f>F334</f>
        <v>1000</v>
      </c>
      <c r="G333" s="76">
        <f>G334</f>
        <v>1000</v>
      </c>
      <c r="H333" s="101"/>
      <c r="I333" s="101"/>
      <c r="J333" s="101"/>
      <c r="K333" s="76"/>
      <c r="L333" s="65"/>
      <c r="M333" s="128"/>
      <c r="N333" s="25"/>
      <c r="O333" s="25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s="23" customFormat="1" ht="20.25">
      <c r="A334" s="70" t="s">
        <v>138</v>
      </c>
      <c r="B334" s="37" t="s">
        <v>26</v>
      </c>
      <c r="C334" s="37" t="s">
        <v>26</v>
      </c>
      <c r="D334" s="31" t="s">
        <v>313</v>
      </c>
      <c r="E334" s="36" t="s">
        <v>312</v>
      </c>
      <c r="F334" s="76">
        <v>1000</v>
      </c>
      <c r="G334" s="76">
        <f>F334</f>
        <v>1000</v>
      </c>
      <c r="H334" s="101"/>
      <c r="I334" s="101"/>
      <c r="J334" s="101"/>
      <c r="K334" s="76"/>
      <c r="L334" s="65"/>
      <c r="M334" s="128"/>
      <c r="N334" s="25"/>
      <c r="O334" s="25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s="23" customFormat="1" ht="20.25">
      <c r="A335" s="70" t="s">
        <v>55</v>
      </c>
      <c r="B335" s="37" t="s">
        <v>26</v>
      </c>
      <c r="C335" s="37" t="s">
        <v>26</v>
      </c>
      <c r="D335" s="31" t="s">
        <v>54</v>
      </c>
      <c r="E335" s="36"/>
      <c r="F335" s="76">
        <f>F349+F354+F358+F336+F366+F370+F345+F341+F362</f>
        <v>20792.1</v>
      </c>
      <c r="G335" s="76">
        <f>G349+G354+G358+G336+G366+G370+G345</f>
        <v>0</v>
      </c>
      <c r="H335" s="101">
        <f aca="true" t="shared" si="94" ref="H335:K337">H336</f>
        <v>128.2</v>
      </c>
      <c r="I335" s="101">
        <f t="shared" si="94"/>
        <v>0</v>
      </c>
      <c r="J335" s="101">
        <f t="shared" si="94"/>
        <v>128.2</v>
      </c>
      <c r="K335" s="101">
        <f t="shared" si="94"/>
        <v>0</v>
      </c>
      <c r="L335" s="65"/>
      <c r="M335" s="128"/>
      <c r="N335" s="25"/>
      <c r="O335" s="25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s="23" customFormat="1" ht="48">
      <c r="A336" s="50" t="s">
        <v>276</v>
      </c>
      <c r="B336" s="37" t="s">
        <v>26</v>
      </c>
      <c r="C336" s="37" t="s">
        <v>26</v>
      </c>
      <c r="D336" s="31" t="s">
        <v>274</v>
      </c>
      <c r="E336" s="26"/>
      <c r="F336" s="76">
        <f aca="true" t="shared" si="95" ref="F336:G338">F337</f>
        <v>1618.9</v>
      </c>
      <c r="G336" s="76">
        <f t="shared" si="95"/>
        <v>0</v>
      </c>
      <c r="H336" s="101">
        <f t="shared" si="94"/>
        <v>128.2</v>
      </c>
      <c r="I336" s="101">
        <f t="shared" si="94"/>
        <v>0</v>
      </c>
      <c r="J336" s="101">
        <f t="shared" si="94"/>
        <v>128.2</v>
      </c>
      <c r="K336" s="101">
        <f t="shared" si="94"/>
        <v>0</v>
      </c>
      <c r="L336" s="65"/>
      <c r="M336" s="128"/>
      <c r="N336" s="25"/>
      <c r="O336" s="25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s="23" customFormat="1" ht="32.25">
      <c r="A337" s="70" t="s">
        <v>172</v>
      </c>
      <c r="B337" s="37" t="s">
        <v>26</v>
      </c>
      <c r="C337" s="37" t="s">
        <v>26</v>
      </c>
      <c r="D337" s="31" t="s">
        <v>274</v>
      </c>
      <c r="E337" s="36" t="s">
        <v>180</v>
      </c>
      <c r="F337" s="76">
        <f t="shared" si="95"/>
        <v>1618.9</v>
      </c>
      <c r="G337" s="76">
        <f t="shared" si="95"/>
        <v>0</v>
      </c>
      <c r="H337" s="101">
        <f t="shared" si="94"/>
        <v>128.2</v>
      </c>
      <c r="I337" s="101">
        <f t="shared" si="94"/>
        <v>0</v>
      </c>
      <c r="J337" s="101">
        <f t="shared" si="94"/>
        <v>128.2</v>
      </c>
      <c r="K337" s="101">
        <f t="shared" si="94"/>
        <v>0</v>
      </c>
      <c r="L337" s="65"/>
      <c r="M337" s="128"/>
      <c r="N337" s="25"/>
      <c r="O337" s="25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s="23" customFormat="1" ht="20.25">
      <c r="A338" s="70" t="s">
        <v>173</v>
      </c>
      <c r="B338" s="37" t="s">
        <v>26</v>
      </c>
      <c r="C338" s="37" t="s">
        <v>26</v>
      </c>
      <c r="D338" s="31" t="s">
        <v>274</v>
      </c>
      <c r="E338" s="36" t="s">
        <v>181</v>
      </c>
      <c r="F338" s="76">
        <f>F339+F340</f>
        <v>1618.9</v>
      </c>
      <c r="G338" s="76">
        <f t="shared" si="95"/>
        <v>0</v>
      </c>
      <c r="H338" s="101">
        <v>128.2</v>
      </c>
      <c r="I338" s="101"/>
      <c r="J338" s="101">
        <v>128.2</v>
      </c>
      <c r="K338" s="76"/>
      <c r="L338" s="65"/>
      <c r="M338" s="128"/>
      <c r="N338" s="25"/>
      <c r="O338" s="25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s="10" customFormat="1" ht="48">
      <c r="A339" s="70" t="s">
        <v>230</v>
      </c>
      <c r="B339" s="37" t="s">
        <v>26</v>
      </c>
      <c r="C339" s="37" t="s">
        <v>26</v>
      </c>
      <c r="D339" s="31" t="s">
        <v>274</v>
      </c>
      <c r="E339" s="36" t="s">
        <v>143</v>
      </c>
      <c r="F339" s="76">
        <f>1818.9-400</f>
        <v>1418.9</v>
      </c>
      <c r="G339" s="76">
        <v>0</v>
      </c>
      <c r="H339" s="101">
        <f aca="true" t="shared" si="96" ref="H339:K340">H340</f>
        <v>0</v>
      </c>
      <c r="I339" s="101">
        <f t="shared" si="96"/>
        <v>0</v>
      </c>
      <c r="J339" s="101">
        <f t="shared" si="96"/>
        <v>0</v>
      </c>
      <c r="K339" s="101">
        <f t="shared" si="96"/>
        <v>0</v>
      </c>
      <c r="L339" s="65"/>
      <c r="M339" s="128"/>
      <c r="N339" s="25"/>
      <c r="O339" s="25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</row>
    <row r="340" spans="1:27" s="10" customFormat="1" ht="20.25">
      <c r="A340" s="32" t="s">
        <v>138</v>
      </c>
      <c r="B340" s="37" t="s">
        <v>26</v>
      </c>
      <c r="C340" s="37" t="s">
        <v>26</v>
      </c>
      <c r="D340" s="31" t="s">
        <v>274</v>
      </c>
      <c r="E340" s="36" t="s">
        <v>139</v>
      </c>
      <c r="F340" s="76">
        <f>200+100-100</f>
        <v>200</v>
      </c>
      <c r="G340" s="76">
        <v>0</v>
      </c>
      <c r="H340" s="33">
        <f t="shared" si="96"/>
        <v>0</v>
      </c>
      <c r="I340" s="33">
        <f t="shared" si="96"/>
        <v>0</v>
      </c>
      <c r="J340" s="33">
        <f t="shared" si="96"/>
        <v>0</v>
      </c>
      <c r="K340" s="33">
        <f t="shared" si="96"/>
        <v>0</v>
      </c>
      <c r="L340" s="65"/>
      <c r="M340" s="128"/>
      <c r="N340" s="25"/>
      <c r="O340" s="25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</row>
    <row r="341" spans="1:27" s="10" customFormat="1" ht="48">
      <c r="A341" s="32" t="s">
        <v>264</v>
      </c>
      <c r="B341" s="139" t="s">
        <v>26</v>
      </c>
      <c r="C341" s="139" t="s">
        <v>26</v>
      </c>
      <c r="D341" s="140" t="s">
        <v>265</v>
      </c>
      <c r="E341" s="118"/>
      <c r="F341" s="76">
        <f>F342</f>
        <v>280</v>
      </c>
      <c r="G341" s="76">
        <v>0</v>
      </c>
      <c r="H341" s="33">
        <f>H343</f>
        <v>0</v>
      </c>
      <c r="I341" s="33">
        <f>I343</f>
        <v>0</v>
      </c>
      <c r="J341" s="33">
        <f>J343</f>
        <v>0</v>
      </c>
      <c r="K341" s="33">
        <f>K343</f>
        <v>0</v>
      </c>
      <c r="L341" s="65"/>
      <c r="M341" s="128"/>
      <c r="N341" s="25"/>
      <c r="O341" s="25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</row>
    <row r="342" spans="1:27" s="10" customFormat="1" ht="32.25">
      <c r="A342" s="32" t="s">
        <v>172</v>
      </c>
      <c r="B342" s="139" t="s">
        <v>26</v>
      </c>
      <c r="C342" s="139" t="s">
        <v>26</v>
      </c>
      <c r="D342" s="140" t="s">
        <v>265</v>
      </c>
      <c r="E342" s="118" t="s">
        <v>180</v>
      </c>
      <c r="F342" s="76">
        <f>F343</f>
        <v>280</v>
      </c>
      <c r="G342" s="76">
        <f>G343</f>
        <v>0</v>
      </c>
      <c r="H342" s="33"/>
      <c r="I342" s="33"/>
      <c r="J342" s="33"/>
      <c r="K342" s="33"/>
      <c r="L342" s="65"/>
      <c r="M342" s="128"/>
      <c r="N342" s="25"/>
      <c r="O342" s="25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</row>
    <row r="343" spans="1:27" s="10" customFormat="1" ht="20.25">
      <c r="A343" s="141" t="s">
        <v>173</v>
      </c>
      <c r="B343" s="139" t="s">
        <v>26</v>
      </c>
      <c r="C343" s="139" t="s">
        <v>26</v>
      </c>
      <c r="D343" s="140" t="s">
        <v>265</v>
      </c>
      <c r="E343" s="118" t="s">
        <v>181</v>
      </c>
      <c r="F343" s="76">
        <f>F344</f>
        <v>280</v>
      </c>
      <c r="G343" s="76">
        <v>0</v>
      </c>
      <c r="H343" s="101">
        <v>0</v>
      </c>
      <c r="I343" s="101"/>
      <c r="J343" s="101">
        <v>0</v>
      </c>
      <c r="K343" s="76"/>
      <c r="L343" s="65"/>
      <c r="M343" s="128"/>
      <c r="N343" s="25"/>
      <c r="O343" s="25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</row>
    <row r="344" spans="1:27" s="10" customFormat="1" ht="48">
      <c r="A344" s="141" t="s">
        <v>230</v>
      </c>
      <c r="B344" s="139" t="s">
        <v>26</v>
      </c>
      <c r="C344" s="139" t="s">
        <v>26</v>
      </c>
      <c r="D344" s="140" t="s">
        <v>265</v>
      </c>
      <c r="E344" s="118" t="s">
        <v>143</v>
      </c>
      <c r="F344" s="76">
        <v>280</v>
      </c>
      <c r="G344" s="76">
        <v>0</v>
      </c>
      <c r="H344" s="33">
        <f aca="true" t="shared" si="97" ref="H344:K346">H345</f>
        <v>392.1</v>
      </c>
      <c r="I344" s="33">
        <f t="shared" si="97"/>
        <v>0</v>
      </c>
      <c r="J344" s="33">
        <f t="shared" si="97"/>
        <v>392.1</v>
      </c>
      <c r="K344" s="33">
        <f t="shared" si="97"/>
        <v>0</v>
      </c>
      <c r="L344" s="65"/>
      <c r="M344" s="128"/>
      <c r="N344" s="25"/>
      <c r="O344" s="25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</row>
    <row r="345" spans="1:27" s="10" customFormat="1" ht="48">
      <c r="A345" s="32" t="s">
        <v>286</v>
      </c>
      <c r="B345" s="26" t="s">
        <v>26</v>
      </c>
      <c r="C345" s="26" t="s">
        <v>26</v>
      </c>
      <c r="D345" s="31" t="s">
        <v>56</v>
      </c>
      <c r="E345" s="31"/>
      <c r="F345" s="76">
        <f aca="true" t="shared" si="98" ref="F345:G347">F346</f>
        <v>4350</v>
      </c>
      <c r="G345" s="76">
        <f t="shared" si="98"/>
        <v>0</v>
      </c>
      <c r="H345" s="33">
        <f t="shared" si="97"/>
        <v>392.1</v>
      </c>
      <c r="I345" s="33">
        <f t="shared" si="97"/>
        <v>0</v>
      </c>
      <c r="J345" s="33">
        <f t="shared" si="97"/>
        <v>392.1</v>
      </c>
      <c r="K345" s="33">
        <f t="shared" si="97"/>
        <v>0</v>
      </c>
      <c r="L345" s="65"/>
      <c r="M345" s="128"/>
      <c r="N345" s="25"/>
      <c r="O345" s="25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</row>
    <row r="346" spans="1:27" s="10" customFormat="1" ht="32.25">
      <c r="A346" s="70" t="s">
        <v>172</v>
      </c>
      <c r="B346" s="26" t="s">
        <v>26</v>
      </c>
      <c r="C346" s="26" t="s">
        <v>26</v>
      </c>
      <c r="D346" s="31" t="s">
        <v>56</v>
      </c>
      <c r="E346" s="36" t="s">
        <v>180</v>
      </c>
      <c r="F346" s="76">
        <f t="shared" si="98"/>
        <v>4350</v>
      </c>
      <c r="G346" s="76">
        <f t="shared" si="98"/>
        <v>0</v>
      </c>
      <c r="H346" s="33">
        <f t="shared" si="97"/>
        <v>392.1</v>
      </c>
      <c r="I346" s="33">
        <f t="shared" si="97"/>
        <v>0</v>
      </c>
      <c r="J346" s="33">
        <f t="shared" si="97"/>
        <v>392.1</v>
      </c>
      <c r="K346" s="33">
        <f t="shared" si="97"/>
        <v>0</v>
      </c>
      <c r="L346" s="65"/>
      <c r="M346" s="128"/>
      <c r="N346" s="25"/>
      <c r="O346" s="25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</row>
    <row r="347" spans="1:27" s="10" customFormat="1" ht="20.25">
      <c r="A347" s="70" t="s">
        <v>173</v>
      </c>
      <c r="B347" s="26" t="s">
        <v>26</v>
      </c>
      <c r="C347" s="26" t="s">
        <v>26</v>
      </c>
      <c r="D347" s="31" t="s">
        <v>56</v>
      </c>
      <c r="E347" s="36" t="s">
        <v>181</v>
      </c>
      <c r="F347" s="76">
        <f t="shared" si="98"/>
        <v>4350</v>
      </c>
      <c r="G347" s="76">
        <f t="shared" si="98"/>
        <v>0</v>
      </c>
      <c r="H347" s="101">
        <v>392.1</v>
      </c>
      <c r="I347" s="101"/>
      <c r="J347" s="101">
        <v>392.1</v>
      </c>
      <c r="K347" s="76"/>
      <c r="L347" s="65"/>
      <c r="M347" s="128"/>
      <c r="N347" s="25"/>
      <c r="O347" s="25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</row>
    <row r="348" spans="1:27" s="10" customFormat="1" ht="20.25">
      <c r="A348" s="70" t="s">
        <v>138</v>
      </c>
      <c r="B348" s="26" t="s">
        <v>26</v>
      </c>
      <c r="C348" s="26" t="s">
        <v>26</v>
      </c>
      <c r="D348" s="31" t="s">
        <v>56</v>
      </c>
      <c r="E348" s="36" t="s">
        <v>139</v>
      </c>
      <c r="F348" s="76">
        <f>250+1800+2300</f>
        <v>4350</v>
      </c>
      <c r="G348" s="76">
        <v>0</v>
      </c>
      <c r="H348" s="33">
        <f aca="true" t="shared" si="99" ref="H348:K350">H349</f>
        <v>395.8</v>
      </c>
      <c r="I348" s="33">
        <f t="shared" si="99"/>
        <v>0</v>
      </c>
      <c r="J348" s="33">
        <f t="shared" si="99"/>
        <v>395.8</v>
      </c>
      <c r="K348" s="33">
        <f t="shared" si="99"/>
        <v>0</v>
      </c>
      <c r="L348" s="65"/>
      <c r="M348" s="128"/>
      <c r="N348" s="25"/>
      <c r="O348" s="25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</row>
    <row r="349" spans="1:27" s="10" customFormat="1" ht="63.75">
      <c r="A349" s="70" t="s">
        <v>279</v>
      </c>
      <c r="B349" s="37" t="s">
        <v>26</v>
      </c>
      <c r="C349" s="72" t="s">
        <v>26</v>
      </c>
      <c r="D349" s="31" t="s">
        <v>120</v>
      </c>
      <c r="E349" s="31"/>
      <c r="F349" s="76">
        <f>F350</f>
        <v>11482.9</v>
      </c>
      <c r="G349" s="76">
        <f>G350</f>
        <v>0</v>
      </c>
      <c r="H349" s="33">
        <f t="shared" si="99"/>
        <v>395.8</v>
      </c>
      <c r="I349" s="33">
        <f t="shared" si="99"/>
        <v>0</v>
      </c>
      <c r="J349" s="33">
        <f t="shared" si="99"/>
        <v>395.8</v>
      </c>
      <c r="K349" s="33">
        <f t="shared" si="99"/>
        <v>0</v>
      </c>
      <c r="L349" s="65"/>
      <c r="M349" s="128"/>
      <c r="N349" s="25"/>
      <c r="O349" s="25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</row>
    <row r="350" spans="1:27" s="10" customFormat="1" ht="32.25">
      <c r="A350" s="70" t="s">
        <v>172</v>
      </c>
      <c r="B350" s="37" t="s">
        <v>26</v>
      </c>
      <c r="C350" s="26" t="s">
        <v>26</v>
      </c>
      <c r="D350" s="31" t="s">
        <v>120</v>
      </c>
      <c r="E350" s="36" t="s">
        <v>180</v>
      </c>
      <c r="F350" s="103">
        <f>F351</f>
        <v>11482.9</v>
      </c>
      <c r="G350" s="103">
        <f>G351</f>
        <v>0</v>
      </c>
      <c r="H350" s="33">
        <f t="shared" si="99"/>
        <v>395.8</v>
      </c>
      <c r="I350" s="33">
        <f t="shared" si="99"/>
        <v>0</v>
      </c>
      <c r="J350" s="33">
        <f t="shared" si="99"/>
        <v>395.8</v>
      </c>
      <c r="K350" s="33">
        <f t="shared" si="99"/>
        <v>0</v>
      </c>
      <c r="L350" s="65"/>
      <c r="M350" s="128"/>
      <c r="N350" s="25"/>
      <c r="O350" s="25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</row>
    <row r="351" spans="1:27" s="10" customFormat="1" ht="20.25">
      <c r="A351" s="70" t="s">
        <v>173</v>
      </c>
      <c r="B351" s="37" t="s">
        <v>26</v>
      </c>
      <c r="C351" s="26" t="s">
        <v>26</v>
      </c>
      <c r="D351" s="31" t="s">
        <v>120</v>
      </c>
      <c r="E351" s="36" t="s">
        <v>181</v>
      </c>
      <c r="F351" s="103">
        <f>F353+F352</f>
        <v>11482.9</v>
      </c>
      <c r="G351" s="103">
        <f>G353</f>
        <v>0</v>
      </c>
      <c r="H351" s="101">
        <v>395.8</v>
      </c>
      <c r="I351" s="101"/>
      <c r="J351" s="101">
        <v>395.8</v>
      </c>
      <c r="K351" s="76"/>
      <c r="L351" s="65"/>
      <c r="M351" s="128">
        <v>150</v>
      </c>
      <c r="N351" s="25"/>
      <c r="O351" s="25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</row>
    <row r="352" spans="1:27" s="10" customFormat="1" ht="48">
      <c r="A352" s="141" t="s">
        <v>230</v>
      </c>
      <c r="B352" s="37" t="s">
        <v>26</v>
      </c>
      <c r="C352" s="26" t="s">
        <v>26</v>
      </c>
      <c r="D352" s="31" t="s">
        <v>120</v>
      </c>
      <c r="E352" s="36" t="s">
        <v>143</v>
      </c>
      <c r="F352" s="103">
        <v>227.5</v>
      </c>
      <c r="G352" s="103">
        <f aca="true" t="shared" si="100" ref="G352:G357">G354</f>
        <v>0</v>
      </c>
      <c r="H352" s="101"/>
      <c r="I352" s="101"/>
      <c r="J352" s="101"/>
      <c r="K352" s="76"/>
      <c r="L352" s="65"/>
      <c r="M352" s="128"/>
      <c r="N352" s="25"/>
      <c r="O352" s="25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</row>
    <row r="353" spans="1:27" s="10" customFormat="1" ht="20.25">
      <c r="A353" s="70" t="s">
        <v>138</v>
      </c>
      <c r="B353" s="37" t="s">
        <v>26</v>
      </c>
      <c r="C353" s="26" t="s">
        <v>26</v>
      </c>
      <c r="D353" s="31" t="s">
        <v>120</v>
      </c>
      <c r="E353" s="36" t="s">
        <v>139</v>
      </c>
      <c r="F353" s="103">
        <f>1782.9-227.5+8200+1500</f>
        <v>11255.4</v>
      </c>
      <c r="G353" s="103">
        <f t="shared" si="100"/>
        <v>0</v>
      </c>
      <c r="H353" s="101"/>
      <c r="I353" s="101"/>
      <c r="J353" s="101"/>
      <c r="K353" s="76"/>
      <c r="L353" s="65"/>
      <c r="M353" s="128"/>
      <c r="N353" s="25"/>
      <c r="O353" s="25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</row>
    <row r="354" spans="1:27" s="10" customFormat="1" ht="32.25">
      <c r="A354" s="32" t="s">
        <v>263</v>
      </c>
      <c r="B354" s="37" t="s">
        <v>26</v>
      </c>
      <c r="C354" s="72" t="s">
        <v>26</v>
      </c>
      <c r="D354" s="31" t="s">
        <v>121</v>
      </c>
      <c r="E354" s="31"/>
      <c r="F354" s="103">
        <f>F355</f>
        <v>128.2</v>
      </c>
      <c r="G354" s="103">
        <f t="shared" si="100"/>
        <v>0</v>
      </c>
      <c r="H354" s="101"/>
      <c r="I354" s="101"/>
      <c r="J354" s="101"/>
      <c r="K354" s="76"/>
      <c r="L354" s="65"/>
      <c r="M354" s="128"/>
      <c r="N354" s="25"/>
      <c r="O354" s="25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</row>
    <row r="355" spans="1:27" s="10" customFormat="1" ht="32.25">
      <c r="A355" s="50" t="s">
        <v>172</v>
      </c>
      <c r="B355" s="37" t="s">
        <v>26</v>
      </c>
      <c r="C355" s="26" t="s">
        <v>26</v>
      </c>
      <c r="D355" s="31" t="s">
        <v>121</v>
      </c>
      <c r="E355" s="36" t="s">
        <v>180</v>
      </c>
      <c r="F355" s="103">
        <f>F356</f>
        <v>128.2</v>
      </c>
      <c r="G355" s="103">
        <f t="shared" si="100"/>
        <v>0</v>
      </c>
      <c r="H355" s="101"/>
      <c r="I355" s="101"/>
      <c r="J355" s="101"/>
      <c r="K355" s="76"/>
      <c r="L355" s="65"/>
      <c r="M355" s="128"/>
      <c r="N355" s="25"/>
      <c r="O355" s="25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  <c r="AA355" s="59"/>
    </row>
    <row r="356" spans="1:27" s="10" customFormat="1" ht="20.25">
      <c r="A356" s="50" t="s">
        <v>173</v>
      </c>
      <c r="B356" s="37" t="s">
        <v>26</v>
      </c>
      <c r="C356" s="26" t="s">
        <v>26</v>
      </c>
      <c r="D356" s="31" t="s">
        <v>121</v>
      </c>
      <c r="E356" s="36" t="s">
        <v>181</v>
      </c>
      <c r="F356" s="103">
        <f>F357</f>
        <v>128.2</v>
      </c>
      <c r="G356" s="103">
        <f t="shared" si="100"/>
        <v>0</v>
      </c>
      <c r="H356" s="108" t="e">
        <f>H357+H386+H438+H444+H486</f>
        <v>#REF!</v>
      </c>
      <c r="I356" s="108" t="e">
        <f>I357+I386+I438+I444+I486</f>
        <v>#REF!</v>
      </c>
      <c r="J356" s="108" t="e">
        <f>J357+J386+J438+J444+J486</f>
        <v>#REF!</v>
      </c>
      <c r="K356" s="103" t="e">
        <f>K357+K386+K438+K444+K486</f>
        <v>#REF!</v>
      </c>
      <c r="L356" s="65"/>
      <c r="M356" s="128"/>
      <c r="N356" s="25"/>
      <c r="O356" s="25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</row>
    <row r="357" spans="1:27" s="10" customFormat="1" ht="48">
      <c r="A357" s="21" t="s">
        <v>230</v>
      </c>
      <c r="B357" s="37" t="s">
        <v>26</v>
      </c>
      <c r="C357" s="26" t="s">
        <v>26</v>
      </c>
      <c r="D357" s="31" t="s">
        <v>121</v>
      </c>
      <c r="E357" s="36" t="s">
        <v>143</v>
      </c>
      <c r="F357" s="103">
        <v>128.2</v>
      </c>
      <c r="G357" s="103">
        <f t="shared" si="100"/>
        <v>0</v>
      </c>
      <c r="H357" s="33" t="e">
        <f>H358+H365+H370</f>
        <v>#REF!</v>
      </c>
      <c r="I357" s="33" t="e">
        <f>I358+I365+I370</f>
        <v>#REF!</v>
      </c>
      <c r="J357" s="33" t="e">
        <f>J358+J365+J370</f>
        <v>#REF!</v>
      </c>
      <c r="K357" s="103" t="e">
        <f>K358+K365+K370</f>
        <v>#REF!</v>
      </c>
      <c r="L357" s="65"/>
      <c r="M357" s="128"/>
      <c r="N357" s="25"/>
      <c r="O357" s="25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</row>
    <row r="358" spans="1:27" s="10" customFormat="1" ht="48">
      <c r="A358" s="32" t="s">
        <v>259</v>
      </c>
      <c r="B358" s="26" t="s">
        <v>26</v>
      </c>
      <c r="C358" s="26" t="s">
        <v>26</v>
      </c>
      <c r="D358" s="31" t="s">
        <v>196</v>
      </c>
      <c r="E358" s="26"/>
      <c r="F358" s="103">
        <f aca="true" t="shared" si="101" ref="F358:G365">F359</f>
        <v>250</v>
      </c>
      <c r="G358" s="103">
        <f t="shared" si="101"/>
        <v>0</v>
      </c>
      <c r="H358" s="33">
        <f aca="true" t="shared" si="102" ref="H358:K359">H359</f>
        <v>45680.6</v>
      </c>
      <c r="I358" s="33">
        <f t="shared" si="102"/>
        <v>0</v>
      </c>
      <c r="J358" s="33">
        <f t="shared" si="102"/>
        <v>47560.2</v>
      </c>
      <c r="K358" s="103">
        <f t="shared" si="102"/>
        <v>0</v>
      </c>
      <c r="L358" s="65"/>
      <c r="M358" s="128"/>
      <c r="N358" s="25"/>
      <c r="O358" s="25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</row>
    <row r="359" spans="1:27" s="10" customFormat="1" ht="32.25">
      <c r="A359" s="50" t="s">
        <v>172</v>
      </c>
      <c r="B359" s="26" t="s">
        <v>26</v>
      </c>
      <c r="C359" s="26" t="s">
        <v>26</v>
      </c>
      <c r="D359" s="31" t="s">
        <v>196</v>
      </c>
      <c r="E359" s="31" t="s">
        <v>180</v>
      </c>
      <c r="F359" s="103">
        <f t="shared" si="101"/>
        <v>250</v>
      </c>
      <c r="G359" s="103">
        <f t="shared" si="101"/>
        <v>0</v>
      </c>
      <c r="H359" s="33">
        <f t="shared" si="102"/>
        <v>45680.6</v>
      </c>
      <c r="I359" s="33">
        <f t="shared" si="102"/>
        <v>0</v>
      </c>
      <c r="J359" s="33">
        <f t="shared" si="102"/>
        <v>47560.2</v>
      </c>
      <c r="K359" s="103">
        <f t="shared" si="102"/>
        <v>0</v>
      </c>
      <c r="L359" s="65"/>
      <c r="M359" s="128"/>
      <c r="N359" s="25"/>
      <c r="O359" s="25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</row>
    <row r="360" spans="1:27" s="10" customFormat="1" ht="20.25">
      <c r="A360" s="50" t="s">
        <v>173</v>
      </c>
      <c r="B360" s="26" t="s">
        <v>26</v>
      </c>
      <c r="C360" s="26" t="s">
        <v>26</v>
      </c>
      <c r="D360" s="31" t="s">
        <v>196</v>
      </c>
      <c r="E360" s="31" t="s">
        <v>181</v>
      </c>
      <c r="F360" s="103">
        <f t="shared" si="101"/>
        <v>250</v>
      </c>
      <c r="G360" s="103">
        <f t="shared" si="101"/>
        <v>0</v>
      </c>
      <c r="H360" s="101">
        <f>H361</f>
        <v>45680.6</v>
      </c>
      <c r="I360" s="101">
        <f>I361</f>
        <v>0</v>
      </c>
      <c r="J360" s="101">
        <f>J361</f>
        <v>47560.2</v>
      </c>
      <c r="K360" s="76">
        <f>K361</f>
        <v>0</v>
      </c>
      <c r="L360" s="65"/>
      <c r="M360" s="128"/>
      <c r="N360" s="25"/>
      <c r="O360" s="25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</row>
    <row r="361" spans="1:27" s="13" customFormat="1" ht="20.25">
      <c r="A361" s="21" t="s">
        <v>138</v>
      </c>
      <c r="B361" s="26" t="s">
        <v>26</v>
      </c>
      <c r="C361" s="26" t="s">
        <v>26</v>
      </c>
      <c r="D361" s="31" t="s">
        <v>196</v>
      </c>
      <c r="E361" s="31" t="s">
        <v>139</v>
      </c>
      <c r="F361" s="103">
        <f>100+150</f>
        <v>250</v>
      </c>
      <c r="G361" s="103">
        <f t="shared" si="101"/>
        <v>0</v>
      </c>
      <c r="H361" s="101">
        <f>H362+H363</f>
        <v>45680.6</v>
      </c>
      <c r="I361" s="101">
        <f>I362+I363</f>
        <v>0</v>
      </c>
      <c r="J361" s="101">
        <f>J362+J363</f>
        <v>47560.2</v>
      </c>
      <c r="K361" s="76">
        <f>K362+K363</f>
        <v>0</v>
      </c>
      <c r="L361" s="82"/>
      <c r="M361" s="130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s="13" customFormat="1" ht="48">
      <c r="A362" s="70" t="s">
        <v>254</v>
      </c>
      <c r="B362" s="26" t="s">
        <v>26</v>
      </c>
      <c r="C362" s="26" t="s">
        <v>26</v>
      </c>
      <c r="D362" s="31" t="s">
        <v>197</v>
      </c>
      <c r="E362" s="31"/>
      <c r="F362" s="103">
        <f>F363</f>
        <v>70.5</v>
      </c>
      <c r="G362" s="103">
        <f t="shared" si="101"/>
        <v>0</v>
      </c>
      <c r="H362" s="104">
        <v>45680.6</v>
      </c>
      <c r="I362" s="104"/>
      <c r="J362" s="104">
        <v>47560.2</v>
      </c>
      <c r="K362" s="76"/>
      <c r="L362" s="82"/>
      <c r="M362" s="130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s="13" customFormat="1" ht="32.25">
      <c r="A363" s="32" t="s">
        <v>206</v>
      </c>
      <c r="B363" s="26" t="s">
        <v>26</v>
      </c>
      <c r="C363" s="26" t="s">
        <v>26</v>
      </c>
      <c r="D363" s="31" t="s">
        <v>197</v>
      </c>
      <c r="E363" s="31" t="s">
        <v>180</v>
      </c>
      <c r="F363" s="103">
        <f>F364</f>
        <v>70.5</v>
      </c>
      <c r="G363" s="103">
        <f t="shared" si="101"/>
        <v>0</v>
      </c>
      <c r="H363" s="104"/>
      <c r="I363" s="104"/>
      <c r="J363" s="104"/>
      <c r="K363" s="76"/>
      <c r="L363" s="82"/>
      <c r="M363" s="130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s="13" customFormat="1" ht="20.25">
      <c r="A364" s="32" t="s">
        <v>207</v>
      </c>
      <c r="B364" s="26" t="s">
        <v>26</v>
      </c>
      <c r="C364" s="26" t="s">
        <v>26</v>
      </c>
      <c r="D364" s="31" t="s">
        <v>197</v>
      </c>
      <c r="E364" s="31" t="s">
        <v>181</v>
      </c>
      <c r="F364" s="103">
        <f>F365</f>
        <v>70.5</v>
      </c>
      <c r="G364" s="103">
        <f t="shared" si="101"/>
        <v>0</v>
      </c>
      <c r="H364" s="104"/>
      <c r="I364" s="104"/>
      <c r="J364" s="104"/>
      <c r="K364" s="76"/>
      <c r="L364" s="82"/>
      <c r="M364" s="130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s="5" customFormat="1" ht="20.25">
      <c r="A365" s="21" t="s">
        <v>138</v>
      </c>
      <c r="B365" s="26" t="s">
        <v>26</v>
      </c>
      <c r="C365" s="26" t="s">
        <v>26</v>
      </c>
      <c r="D365" s="31" t="s">
        <v>197</v>
      </c>
      <c r="E365" s="31" t="s">
        <v>139</v>
      </c>
      <c r="F365" s="103">
        <v>70.5</v>
      </c>
      <c r="G365" s="103">
        <f t="shared" si="101"/>
        <v>0</v>
      </c>
      <c r="H365" s="101">
        <f aca="true" t="shared" si="103" ref="H365:K368">H366</f>
        <v>2251.4</v>
      </c>
      <c r="I365" s="101">
        <f t="shared" si="103"/>
        <v>2251.4</v>
      </c>
      <c r="J365" s="101">
        <f t="shared" si="103"/>
        <v>2452.5</v>
      </c>
      <c r="K365" s="76">
        <f t="shared" si="103"/>
        <v>2452.5</v>
      </c>
      <c r="L365" s="65"/>
      <c r="M365" s="128"/>
      <c r="N365" s="25"/>
      <c r="O365" s="25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</row>
    <row r="366" spans="1:27" s="5" customFormat="1" ht="32.25">
      <c r="A366" s="49" t="s">
        <v>293</v>
      </c>
      <c r="B366" s="36" t="s">
        <v>26</v>
      </c>
      <c r="C366" s="26" t="s">
        <v>26</v>
      </c>
      <c r="D366" s="31" t="s">
        <v>238</v>
      </c>
      <c r="E366" s="31"/>
      <c r="F366" s="103">
        <f aca="true" t="shared" si="104" ref="F366:G371">F367</f>
        <v>392.1</v>
      </c>
      <c r="G366" s="103">
        <f t="shared" si="104"/>
        <v>0</v>
      </c>
      <c r="H366" s="101">
        <f>H368</f>
        <v>2251.4</v>
      </c>
      <c r="I366" s="101">
        <f>I368</f>
        <v>2251.4</v>
      </c>
      <c r="J366" s="101">
        <f>J368</f>
        <v>2452.5</v>
      </c>
      <c r="K366" s="76">
        <f>K368</f>
        <v>2452.5</v>
      </c>
      <c r="L366" s="65"/>
      <c r="M366" s="128"/>
      <c r="N366" s="25"/>
      <c r="O366" s="25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</row>
    <row r="367" spans="1:27" s="5" customFormat="1" ht="32.25">
      <c r="A367" s="32" t="s">
        <v>206</v>
      </c>
      <c r="B367" s="37" t="s">
        <v>26</v>
      </c>
      <c r="C367" s="26" t="s">
        <v>26</v>
      </c>
      <c r="D367" s="31" t="s">
        <v>238</v>
      </c>
      <c r="E367" s="31" t="s">
        <v>180</v>
      </c>
      <c r="F367" s="103">
        <f t="shared" si="104"/>
        <v>392.1</v>
      </c>
      <c r="G367" s="103">
        <f t="shared" si="104"/>
        <v>0</v>
      </c>
      <c r="H367" s="101"/>
      <c r="I367" s="101"/>
      <c r="J367" s="101"/>
      <c r="K367" s="76"/>
      <c r="L367" s="65"/>
      <c r="M367" s="128"/>
      <c r="N367" s="25"/>
      <c r="O367" s="25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</row>
    <row r="368" spans="1:27" s="5" customFormat="1" ht="20.25">
      <c r="A368" s="32" t="s">
        <v>207</v>
      </c>
      <c r="B368" s="37" t="s">
        <v>26</v>
      </c>
      <c r="C368" s="26" t="s">
        <v>26</v>
      </c>
      <c r="D368" s="31" t="s">
        <v>238</v>
      </c>
      <c r="E368" s="31" t="s">
        <v>181</v>
      </c>
      <c r="F368" s="103">
        <f t="shared" si="104"/>
        <v>392.1</v>
      </c>
      <c r="G368" s="103">
        <f t="shared" si="104"/>
        <v>0</v>
      </c>
      <c r="H368" s="101">
        <f t="shared" si="103"/>
        <v>2251.4</v>
      </c>
      <c r="I368" s="101">
        <f t="shared" si="103"/>
        <v>2251.4</v>
      </c>
      <c r="J368" s="101">
        <f t="shared" si="103"/>
        <v>2452.5</v>
      </c>
      <c r="K368" s="76">
        <f t="shared" si="103"/>
        <v>2452.5</v>
      </c>
      <c r="L368" s="65"/>
      <c r="M368" s="128"/>
      <c r="N368" s="25"/>
      <c r="O368" s="25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</row>
    <row r="369" spans="1:27" s="5" customFormat="1" ht="48">
      <c r="A369" s="32" t="s">
        <v>230</v>
      </c>
      <c r="B369" s="37" t="s">
        <v>26</v>
      </c>
      <c r="C369" s="26" t="s">
        <v>26</v>
      </c>
      <c r="D369" s="31" t="s">
        <v>238</v>
      </c>
      <c r="E369" s="31" t="s">
        <v>143</v>
      </c>
      <c r="F369" s="103">
        <v>392.1</v>
      </c>
      <c r="G369" s="103">
        <f t="shared" si="104"/>
        <v>0</v>
      </c>
      <c r="H369" s="101">
        <v>2251.4</v>
      </c>
      <c r="I369" s="101">
        <f>H369</f>
        <v>2251.4</v>
      </c>
      <c r="J369" s="101">
        <v>2452.5</v>
      </c>
      <c r="K369" s="103">
        <f>J369</f>
        <v>2452.5</v>
      </c>
      <c r="L369" s="65"/>
      <c r="M369" s="128"/>
      <c r="N369" s="25"/>
      <c r="O369" s="25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</row>
    <row r="370" spans="1:27" s="5" customFormat="1" ht="48">
      <c r="A370" s="49" t="s">
        <v>277</v>
      </c>
      <c r="B370" s="37" t="s">
        <v>26</v>
      </c>
      <c r="C370" s="26" t="s">
        <v>26</v>
      </c>
      <c r="D370" s="31" t="s">
        <v>275</v>
      </c>
      <c r="E370" s="31"/>
      <c r="F370" s="103">
        <f>F371</f>
        <v>2219.5</v>
      </c>
      <c r="G370" s="103">
        <f t="shared" si="104"/>
        <v>0</v>
      </c>
      <c r="H370" s="101" t="e">
        <f>H371</f>
        <v>#REF!</v>
      </c>
      <c r="I370" s="101" t="e">
        <f>I371</f>
        <v>#REF!</v>
      </c>
      <c r="J370" s="101" t="e">
        <f>J371</f>
        <v>#REF!</v>
      </c>
      <c r="K370" s="76" t="e">
        <f>K371</f>
        <v>#REF!</v>
      </c>
      <c r="L370" s="65"/>
      <c r="M370" s="128"/>
      <c r="N370" s="25"/>
      <c r="O370" s="25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</row>
    <row r="371" spans="1:27" s="5" customFormat="1" ht="32.25">
      <c r="A371" s="32" t="s">
        <v>206</v>
      </c>
      <c r="B371" s="72" t="s">
        <v>26</v>
      </c>
      <c r="C371" s="72" t="s">
        <v>26</v>
      </c>
      <c r="D371" s="31" t="s">
        <v>275</v>
      </c>
      <c r="E371" s="73">
        <v>600</v>
      </c>
      <c r="F371" s="76">
        <f>F372</f>
        <v>2219.5</v>
      </c>
      <c r="G371" s="103">
        <f t="shared" si="104"/>
        <v>0</v>
      </c>
      <c r="H371" s="101" t="e">
        <f>H372+H380</f>
        <v>#REF!</v>
      </c>
      <c r="I371" s="101" t="e">
        <f>I372+I380</f>
        <v>#REF!</v>
      </c>
      <c r="J371" s="101" t="e">
        <f>J372+J380</f>
        <v>#REF!</v>
      </c>
      <c r="K371" s="101" t="e">
        <f>K372+K380</f>
        <v>#REF!</v>
      </c>
      <c r="L371" s="65"/>
      <c r="M371" s="128"/>
      <c r="N371" s="25"/>
      <c r="O371" s="25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</row>
    <row r="372" spans="1:27" s="5" customFormat="1" ht="20.25">
      <c r="A372" s="49" t="s">
        <v>207</v>
      </c>
      <c r="B372" s="72" t="s">
        <v>26</v>
      </c>
      <c r="C372" s="72" t="s">
        <v>26</v>
      </c>
      <c r="D372" s="31" t="s">
        <v>275</v>
      </c>
      <c r="E372" s="73">
        <v>610</v>
      </c>
      <c r="F372" s="76">
        <f>F373+F374</f>
        <v>2219.5</v>
      </c>
      <c r="G372" s="76">
        <f>G373+G374</f>
        <v>0</v>
      </c>
      <c r="H372" s="101" t="e">
        <f>#REF!</f>
        <v>#REF!</v>
      </c>
      <c r="I372" s="101" t="e">
        <f>#REF!</f>
        <v>#REF!</v>
      </c>
      <c r="J372" s="101" t="e">
        <f>#REF!</f>
        <v>#REF!</v>
      </c>
      <c r="K372" s="76" t="e">
        <f>#REF!</f>
        <v>#REF!</v>
      </c>
      <c r="L372" s="65"/>
      <c r="M372" s="128"/>
      <c r="N372" s="25"/>
      <c r="O372" s="25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</row>
    <row r="373" spans="1:27" s="5" customFormat="1" ht="48">
      <c r="A373" s="70" t="s">
        <v>230</v>
      </c>
      <c r="B373" s="72" t="s">
        <v>26</v>
      </c>
      <c r="C373" s="72" t="s">
        <v>26</v>
      </c>
      <c r="D373" s="31" t="s">
        <v>275</v>
      </c>
      <c r="E373" s="73">
        <v>611</v>
      </c>
      <c r="F373" s="76">
        <v>395.8</v>
      </c>
      <c r="G373" s="117">
        <v>0</v>
      </c>
      <c r="H373" s="101"/>
      <c r="I373" s="101"/>
      <c r="J373" s="101"/>
      <c r="K373" s="76"/>
      <c r="L373" s="65"/>
      <c r="M373" s="128"/>
      <c r="N373" s="25"/>
      <c r="O373" s="25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</row>
    <row r="374" spans="1:27" s="5" customFormat="1" ht="20.25">
      <c r="A374" s="21" t="s">
        <v>138</v>
      </c>
      <c r="B374" s="72" t="s">
        <v>26</v>
      </c>
      <c r="C374" s="72" t="s">
        <v>26</v>
      </c>
      <c r="D374" s="31" t="s">
        <v>275</v>
      </c>
      <c r="E374" s="73">
        <v>612</v>
      </c>
      <c r="F374" s="76">
        <f>23.7+1300+500</f>
        <v>1823.7</v>
      </c>
      <c r="G374" s="117">
        <v>0</v>
      </c>
      <c r="H374" s="101"/>
      <c r="I374" s="101"/>
      <c r="J374" s="101"/>
      <c r="K374" s="76"/>
      <c r="L374" s="65"/>
      <c r="M374" s="128"/>
      <c r="N374" s="25"/>
      <c r="O374" s="25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</row>
    <row r="375" spans="1:27" s="5" customFormat="1" ht="20.25">
      <c r="A375" s="157" t="s">
        <v>39</v>
      </c>
      <c r="B375" s="38" t="s">
        <v>27</v>
      </c>
      <c r="C375" s="28"/>
      <c r="D375" s="164"/>
      <c r="E375" s="169"/>
      <c r="F375" s="115">
        <f>F376+F409+F480+F524+F474</f>
        <v>181988.99999999997</v>
      </c>
      <c r="G375" s="115">
        <f>G376+G409+G474+G480+G524</f>
        <v>67589.79999999999</v>
      </c>
      <c r="H375" s="101"/>
      <c r="I375" s="101"/>
      <c r="J375" s="101"/>
      <c r="K375" s="76"/>
      <c r="L375" s="65"/>
      <c r="M375" s="128"/>
      <c r="N375" s="25"/>
      <c r="O375" s="25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</row>
    <row r="376" spans="1:27" s="5" customFormat="1" ht="20.25">
      <c r="A376" s="146" t="s">
        <v>46</v>
      </c>
      <c r="B376" s="73" t="s">
        <v>27</v>
      </c>
      <c r="C376" s="72" t="s">
        <v>19</v>
      </c>
      <c r="D376" s="73"/>
      <c r="E376" s="72"/>
      <c r="F376" s="76">
        <f>F377+F382+F394+F388</f>
        <v>61434.299999999996</v>
      </c>
      <c r="G376" s="76">
        <f>G377+G382+G394+G388</f>
        <v>2338.6</v>
      </c>
      <c r="H376" s="101"/>
      <c r="I376" s="101"/>
      <c r="J376" s="101"/>
      <c r="K376" s="76"/>
      <c r="L376" s="65"/>
      <c r="M376" s="128"/>
      <c r="N376" s="25"/>
      <c r="O376" s="25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</row>
    <row r="377" spans="1:27" s="5" customFormat="1" ht="20.25">
      <c r="A377" s="70" t="s">
        <v>50</v>
      </c>
      <c r="B377" s="73" t="s">
        <v>27</v>
      </c>
      <c r="C377" s="72" t="s">
        <v>19</v>
      </c>
      <c r="D377" s="73" t="s">
        <v>49</v>
      </c>
      <c r="E377" s="72"/>
      <c r="F377" s="76">
        <f>F378</f>
        <v>2058</v>
      </c>
      <c r="G377" s="76">
        <f>G378</f>
        <v>2058</v>
      </c>
      <c r="H377" s="101">
        <f>H379</f>
        <v>54.5</v>
      </c>
      <c r="I377" s="101">
        <f>I379</f>
        <v>54.5</v>
      </c>
      <c r="J377" s="101">
        <f>J379</f>
        <v>54.5</v>
      </c>
      <c r="K377" s="76">
        <f>K379</f>
        <v>54.5</v>
      </c>
      <c r="L377" s="65"/>
      <c r="M377" s="128"/>
      <c r="N377" s="25"/>
      <c r="O377" s="25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</row>
    <row r="378" spans="1:27" s="5" customFormat="1" ht="79.5">
      <c r="A378" s="70" t="s">
        <v>218</v>
      </c>
      <c r="B378" s="67" t="s">
        <v>27</v>
      </c>
      <c r="C378" s="67" t="s">
        <v>19</v>
      </c>
      <c r="D378" s="73" t="s">
        <v>144</v>
      </c>
      <c r="E378" s="73"/>
      <c r="F378" s="76">
        <f aca="true" t="shared" si="105" ref="F378:G386">F379</f>
        <v>2058</v>
      </c>
      <c r="G378" s="76">
        <f t="shared" si="105"/>
        <v>2058</v>
      </c>
      <c r="H378" s="101"/>
      <c r="I378" s="101"/>
      <c r="J378" s="101"/>
      <c r="K378" s="76"/>
      <c r="L378" s="65"/>
      <c r="M378" s="128"/>
      <c r="N378" s="25"/>
      <c r="O378" s="25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</row>
    <row r="379" spans="1:27" s="10" customFormat="1" ht="32.25">
      <c r="A379" s="32" t="s">
        <v>206</v>
      </c>
      <c r="B379" s="31" t="s">
        <v>27</v>
      </c>
      <c r="C379" s="31" t="s">
        <v>19</v>
      </c>
      <c r="D379" s="31" t="s">
        <v>144</v>
      </c>
      <c r="E379" s="31" t="s">
        <v>180</v>
      </c>
      <c r="F379" s="76">
        <f t="shared" si="105"/>
        <v>2058</v>
      </c>
      <c r="G379" s="76">
        <f t="shared" si="105"/>
        <v>2058</v>
      </c>
      <c r="H379" s="101">
        <v>54.5</v>
      </c>
      <c r="I379" s="101">
        <f>H379</f>
        <v>54.5</v>
      </c>
      <c r="J379" s="101">
        <v>54.5</v>
      </c>
      <c r="K379" s="76">
        <f>J379</f>
        <v>54.5</v>
      </c>
      <c r="L379" s="65"/>
      <c r="M379" s="128"/>
      <c r="N379" s="25"/>
      <c r="O379" s="25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</row>
    <row r="380" spans="1:27" s="10" customFormat="1" ht="20.25">
      <c r="A380" s="21" t="s">
        <v>173</v>
      </c>
      <c r="B380" s="37" t="s">
        <v>27</v>
      </c>
      <c r="C380" s="37" t="s">
        <v>19</v>
      </c>
      <c r="D380" s="31" t="s">
        <v>144</v>
      </c>
      <c r="E380" s="31" t="s">
        <v>181</v>
      </c>
      <c r="F380" s="76">
        <f t="shared" si="105"/>
        <v>2058</v>
      </c>
      <c r="G380" s="76">
        <f t="shared" si="105"/>
        <v>2058</v>
      </c>
      <c r="H380" s="101">
        <f aca="true" t="shared" si="106" ref="H380:K381">H381</f>
        <v>0</v>
      </c>
      <c r="I380" s="101">
        <f t="shared" si="106"/>
        <v>0</v>
      </c>
      <c r="J380" s="101">
        <f t="shared" si="106"/>
        <v>0</v>
      </c>
      <c r="K380" s="101">
        <f t="shared" si="106"/>
        <v>0</v>
      </c>
      <c r="L380" s="65"/>
      <c r="M380" s="128"/>
      <c r="N380" s="25"/>
      <c r="O380" s="25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</row>
    <row r="381" spans="1:27" s="10" customFormat="1" ht="20.25">
      <c r="A381" s="50" t="s">
        <v>138</v>
      </c>
      <c r="B381" s="26" t="s">
        <v>27</v>
      </c>
      <c r="C381" s="26" t="s">
        <v>19</v>
      </c>
      <c r="D381" s="31" t="s">
        <v>144</v>
      </c>
      <c r="E381" s="31" t="s">
        <v>139</v>
      </c>
      <c r="F381" s="103">
        <v>2058</v>
      </c>
      <c r="G381" s="103">
        <f>F381</f>
        <v>2058</v>
      </c>
      <c r="H381" s="33">
        <f t="shared" si="106"/>
        <v>0</v>
      </c>
      <c r="I381" s="33">
        <f t="shared" si="106"/>
        <v>0</v>
      </c>
      <c r="J381" s="33">
        <f t="shared" si="106"/>
        <v>0</v>
      </c>
      <c r="K381" s="33">
        <f t="shared" si="106"/>
        <v>0</v>
      </c>
      <c r="L381" s="65"/>
      <c r="M381" s="128"/>
      <c r="N381" s="25"/>
      <c r="O381" s="25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</row>
    <row r="382" spans="1:27" s="10" customFormat="1" ht="18.75">
      <c r="A382" s="32" t="s">
        <v>311</v>
      </c>
      <c r="B382" s="67" t="s">
        <v>27</v>
      </c>
      <c r="C382" s="67" t="s">
        <v>19</v>
      </c>
      <c r="D382" s="73" t="s">
        <v>308</v>
      </c>
      <c r="E382" s="73"/>
      <c r="F382" s="76">
        <f>F384</f>
        <v>41.6</v>
      </c>
      <c r="G382" s="76">
        <f>G385</f>
        <v>41.6</v>
      </c>
      <c r="H382" s="33">
        <f>H385</f>
        <v>0</v>
      </c>
      <c r="I382" s="33">
        <f>I385</f>
        <v>0</v>
      </c>
      <c r="J382" s="33">
        <f>J385</f>
        <v>0</v>
      </c>
      <c r="K382" s="33">
        <f>K385</f>
        <v>0</v>
      </c>
      <c r="L382" s="65"/>
      <c r="M382" s="158">
        <f>6813+6475.7</f>
        <v>13288.7</v>
      </c>
      <c r="N382" s="25"/>
      <c r="O382" s="25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</row>
    <row r="383" spans="1:27" s="10" customFormat="1" ht="63.75">
      <c r="A383" s="146" t="s">
        <v>334</v>
      </c>
      <c r="B383" s="67" t="s">
        <v>27</v>
      </c>
      <c r="C383" s="67" t="s">
        <v>19</v>
      </c>
      <c r="D383" s="31" t="s">
        <v>310</v>
      </c>
      <c r="E383" s="36"/>
      <c r="F383" s="76">
        <f>F384</f>
        <v>41.6</v>
      </c>
      <c r="G383" s="76">
        <f>G385</f>
        <v>41.6</v>
      </c>
      <c r="H383" s="33" t="e">
        <f>H386</f>
        <v>#REF!</v>
      </c>
      <c r="I383" s="33" t="e">
        <f>I386</f>
        <v>#REF!</v>
      </c>
      <c r="J383" s="33" t="e">
        <f>J386</f>
        <v>#REF!</v>
      </c>
      <c r="K383" s="33" t="e">
        <f>K386</f>
        <v>#REF!</v>
      </c>
      <c r="L383" s="65"/>
      <c r="M383" s="158">
        <f>6813+6475.7</f>
        <v>13288.7</v>
      </c>
      <c r="N383" s="25"/>
      <c r="O383" s="25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</row>
    <row r="384" spans="1:27" s="10" customFormat="1" ht="47.25">
      <c r="A384" s="159" t="s">
        <v>297</v>
      </c>
      <c r="B384" s="67" t="s">
        <v>27</v>
      </c>
      <c r="C384" s="67" t="s">
        <v>19</v>
      </c>
      <c r="D384" s="73" t="s">
        <v>298</v>
      </c>
      <c r="E384" s="73"/>
      <c r="F384" s="76">
        <f>F385</f>
        <v>41.6</v>
      </c>
      <c r="G384" s="76">
        <f>G386</f>
        <v>41.6</v>
      </c>
      <c r="H384" s="33"/>
      <c r="I384" s="33"/>
      <c r="J384" s="33"/>
      <c r="K384" s="33"/>
      <c r="L384" s="65"/>
      <c r="M384" s="128"/>
      <c r="N384" s="25"/>
      <c r="O384" s="25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</row>
    <row r="385" spans="1:27" s="10" customFormat="1" ht="32.25">
      <c r="A385" s="32" t="s">
        <v>206</v>
      </c>
      <c r="B385" s="31" t="s">
        <v>27</v>
      </c>
      <c r="C385" s="31" t="s">
        <v>19</v>
      </c>
      <c r="D385" s="31" t="s">
        <v>298</v>
      </c>
      <c r="E385" s="31" t="s">
        <v>180</v>
      </c>
      <c r="F385" s="76">
        <f t="shared" si="105"/>
        <v>41.6</v>
      </c>
      <c r="G385" s="76">
        <f t="shared" si="105"/>
        <v>41.6</v>
      </c>
      <c r="H385" s="33"/>
      <c r="I385" s="33">
        <f>H385</f>
        <v>0</v>
      </c>
      <c r="J385" s="33"/>
      <c r="K385" s="76">
        <f>J385</f>
        <v>0</v>
      </c>
      <c r="L385" s="65"/>
      <c r="M385" s="128"/>
      <c r="N385" s="25"/>
      <c r="O385" s="25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</row>
    <row r="386" spans="1:27" s="10" customFormat="1" ht="20.25">
      <c r="A386" s="21" t="s">
        <v>173</v>
      </c>
      <c r="B386" s="37" t="s">
        <v>27</v>
      </c>
      <c r="C386" s="37" t="s">
        <v>19</v>
      </c>
      <c r="D386" s="31" t="s">
        <v>298</v>
      </c>
      <c r="E386" s="31" t="s">
        <v>181</v>
      </c>
      <c r="F386" s="76">
        <f t="shared" si="105"/>
        <v>41.6</v>
      </c>
      <c r="G386" s="76">
        <f t="shared" si="105"/>
        <v>41.6</v>
      </c>
      <c r="H386" s="33" t="e">
        <f>H387+#REF!+H406+H414</f>
        <v>#REF!</v>
      </c>
      <c r="I386" s="33" t="e">
        <f>I387+#REF!+I406+I414</f>
        <v>#REF!</v>
      </c>
      <c r="J386" s="33" t="e">
        <f>J387+#REF!+J406+J414</f>
        <v>#REF!</v>
      </c>
      <c r="K386" s="33" t="e">
        <f>K387+#REF!+K406+K414</f>
        <v>#REF!</v>
      </c>
      <c r="L386" s="65"/>
      <c r="M386" s="128"/>
      <c r="N386" s="25"/>
      <c r="O386" s="25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</row>
    <row r="387" spans="1:27" s="10" customFormat="1" ht="20.25">
      <c r="A387" s="50" t="s">
        <v>138</v>
      </c>
      <c r="B387" s="26" t="s">
        <v>27</v>
      </c>
      <c r="C387" s="26" t="s">
        <v>19</v>
      </c>
      <c r="D387" s="31" t="s">
        <v>298</v>
      </c>
      <c r="E387" s="31" t="s">
        <v>139</v>
      </c>
      <c r="F387" s="103">
        <v>41.6</v>
      </c>
      <c r="G387" s="103">
        <f>F387</f>
        <v>41.6</v>
      </c>
      <c r="H387" s="33" t="e">
        <f>H388+#REF!+#REF!</f>
        <v>#REF!</v>
      </c>
      <c r="I387" s="33" t="e">
        <f>I388+#REF!+#REF!</f>
        <v>#REF!</v>
      </c>
      <c r="J387" s="33" t="e">
        <f>J388+#REF!+#REF!</f>
        <v>#REF!</v>
      </c>
      <c r="K387" s="33" t="e">
        <f>K388+#REF!+#REF!</f>
        <v>#REF!</v>
      </c>
      <c r="L387" s="65"/>
      <c r="M387" s="128"/>
      <c r="N387" s="25"/>
      <c r="O387" s="25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</row>
    <row r="388" spans="1:27" s="10" customFormat="1" ht="20.25">
      <c r="A388" s="32" t="s">
        <v>102</v>
      </c>
      <c r="B388" s="26" t="s">
        <v>27</v>
      </c>
      <c r="C388" s="26" t="s">
        <v>19</v>
      </c>
      <c r="D388" s="31" t="s">
        <v>101</v>
      </c>
      <c r="E388" s="31"/>
      <c r="F388" s="103">
        <f aca="true" t="shared" si="107" ref="F388:K388">F389</f>
        <v>239</v>
      </c>
      <c r="G388" s="103">
        <f t="shared" si="107"/>
        <v>239</v>
      </c>
      <c r="H388" s="33" t="e">
        <f t="shared" si="107"/>
        <v>#REF!</v>
      </c>
      <c r="I388" s="33" t="e">
        <f t="shared" si="107"/>
        <v>#REF!</v>
      </c>
      <c r="J388" s="33" t="e">
        <f t="shared" si="107"/>
        <v>#REF!</v>
      </c>
      <c r="K388" s="33" t="e">
        <f t="shared" si="107"/>
        <v>#REF!</v>
      </c>
      <c r="L388" s="65"/>
      <c r="M388" s="128"/>
      <c r="N388" s="25"/>
      <c r="O388" s="25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</row>
    <row r="389" spans="1:27" s="10" customFormat="1" ht="48">
      <c r="A389" s="146" t="s">
        <v>220</v>
      </c>
      <c r="B389" s="26" t="s">
        <v>27</v>
      </c>
      <c r="C389" s="26" t="s">
        <v>19</v>
      </c>
      <c r="D389" s="31" t="s">
        <v>142</v>
      </c>
      <c r="E389" s="31"/>
      <c r="F389" s="103">
        <f>F390</f>
        <v>239</v>
      </c>
      <c r="G389" s="103">
        <f>G390</f>
        <v>239</v>
      </c>
      <c r="H389" s="33" t="e">
        <f>#REF!</f>
        <v>#REF!</v>
      </c>
      <c r="I389" s="33" t="e">
        <f>#REF!</f>
        <v>#REF!</v>
      </c>
      <c r="J389" s="33" t="e">
        <f>#REF!</f>
        <v>#REF!</v>
      </c>
      <c r="K389" s="33" t="e">
        <f>#REF!</f>
        <v>#REF!</v>
      </c>
      <c r="L389" s="65"/>
      <c r="M389" s="128"/>
      <c r="N389" s="25"/>
      <c r="O389" s="25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</row>
    <row r="390" spans="1:27" s="10" customFormat="1" ht="79.5">
      <c r="A390" s="70" t="s">
        <v>221</v>
      </c>
      <c r="B390" s="26" t="s">
        <v>27</v>
      </c>
      <c r="C390" s="26" t="s">
        <v>19</v>
      </c>
      <c r="D390" s="31" t="s">
        <v>147</v>
      </c>
      <c r="E390" s="31"/>
      <c r="F390" s="103">
        <f aca="true" t="shared" si="108" ref="F390:G392">F391</f>
        <v>239</v>
      </c>
      <c r="G390" s="103">
        <f t="shared" si="108"/>
        <v>239</v>
      </c>
      <c r="H390" s="33"/>
      <c r="I390" s="33"/>
      <c r="J390" s="33"/>
      <c r="K390" s="33"/>
      <c r="L390" s="65"/>
      <c r="M390" s="128"/>
      <c r="N390" s="25"/>
      <c r="O390" s="25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</row>
    <row r="391" spans="1:27" s="10" customFormat="1" ht="32.25">
      <c r="A391" s="32" t="s">
        <v>206</v>
      </c>
      <c r="B391" s="26" t="s">
        <v>27</v>
      </c>
      <c r="C391" s="26" t="s">
        <v>19</v>
      </c>
      <c r="D391" s="31" t="s">
        <v>147</v>
      </c>
      <c r="E391" s="26" t="s">
        <v>180</v>
      </c>
      <c r="F391" s="103">
        <f t="shared" si="108"/>
        <v>239</v>
      </c>
      <c r="G391" s="103">
        <f t="shared" si="108"/>
        <v>239</v>
      </c>
      <c r="H391" s="33">
        <f>H392</f>
        <v>0</v>
      </c>
      <c r="I391" s="33">
        <f>I392</f>
        <v>0</v>
      </c>
      <c r="J391" s="33">
        <f>J392</f>
        <v>0</v>
      </c>
      <c r="K391" s="33">
        <f>K392</f>
        <v>0</v>
      </c>
      <c r="L391" s="65"/>
      <c r="M391" s="128"/>
      <c r="N391" s="25"/>
      <c r="O391" s="25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</row>
    <row r="392" spans="1:27" s="10" customFormat="1" ht="20.25">
      <c r="A392" s="21" t="s">
        <v>173</v>
      </c>
      <c r="B392" s="26" t="s">
        <v>27</v>
      </c>
      <c r="C392" s="26" t="s">
        <v>19</v>
      </c>
      <c r="D392" s="31" t="s">
        <v>147</v>
      </c>
      <c r="E392" s="26" t="s">
        <v>181</v>
      </c>
      <c r="F392" s="103">
        <f t="shared" si="108"/>
        <v>239</v>
      </c>
      <c r="G392" s="103">
        <f t="shared" si="108"/>
        <v>239</v>
      </c>
      <c r="H392" s="33">
        <f>H397</f>
        <v>0</v>
      </c>
      <c r="I392" s="33">
        <f>I397</f>
        <v>0</v>
      </c>
      <c r="J392" s="33">
        <f>J397</f>
        <v>0</v>
      </c>
      <c r="K392" s="33">
        <f>K397</f>
        <v>0</v>
      </c>
      <c r="L392" s="65"/>
      <c r="M392" s="128"/>
      <c r="N392" s="25"/>
      <c r="O392" s="25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</row>
    <row r="393" spans="1:27" s="10" customFormat="1" ht="20.25">
      <c r="A393" s="50" t="s">
        <v>138</v>
      </c>
      <c r="B393" s="26" t="s">
        <v>27</v>
      </c>
      <c r="C393" s="26" t="s">
        <v>19</v>
      </c>
      <c r="D393" s="31" t="s">
        <v>147</v>
      </c>
      <c r="E393" s="26" t="s">
        <v>139</v>
      </c>
      <c r="F393" s="103">
        <v>239</v>
      </c>
      <c r="G393" s="103">
        <f>F393</f>
        <v>239</v>
      </c>
      <c r="H393" s="33"/>
      <c r="I393" s="33"/>
      <c r="J393" s="33"/>
      <c r="K393" s="33"/>
      <c r="L393" s="65"/>
      <c r="M393" s="128"/>
      <c r="N393" s="25"/>
      <c r="O393" s="25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</row>
    <row r="394" spans="1:27" s="10" customFormat="1" ht="20.25">
      <c r="A394" s="143" t="s">
        <v>55</v>
      </c>
      <c r="B394" s="26" t="s">
        <v>27</v>
      </c>
      <c r="C394" s="26" t="s">
        <v>19</v>
      </c>
      <c r="D394" s="31" t="s">
        <v>54</v>
      </c>
      <c r="E394" s="26"/>
      <c r="F394" s="103">
        <f>F395+F399+F404</f>
        <v>59095.7</v>
      </c>
      <c r="G394" s="103">
        <f>G399</f>
        <v>0</v>
      </c>
      <c r="H394" s="33"/>
      <c r="I394" s="33"/>
      <c r="J394" s="33"/>
      <c r="K394" s="33"/>
      <c r="L394" s="65"/>
      <c r="M394" s="128"/>
      <c r="N394" s="25"/>
      <c r="O394" s="25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</row>
    <row r="395" spans="1:27" s="10" customFormat="1" ht="48">
      <c r="A395" s="32" t="s">
        <v>374</v>
      </c>
      <c r="B395" s="26" t="s">
        <v>27</v>
      </c>
      <c r="C395" s="26" t="s">
        <v>19</v>
      </c>
      <c r="D395" s="31" t="s">
        <v>239</v>
      </c>
      <c r="E395" s="31"/>
      <c r="F395" s="76">
        <f aca="true" t="shared" si="109" ref="F395:G397">F396</f>
        <v>2.1</v>
      </c>
      <c r="G395" s="76">
        <f t="shared" si="109"/>
        <v>0</v>
      </c>
      <c r="H395" s="33"/>
      <c r="I395" s="33"/>
      <c r="J395" s="33"/>
      <c r="K395" s="33"/>
      <c r="L395" s="65"/>
      <c r="M395" s="128"/>
      <c r="N395" s="25"/>
      <c r="O395" s="25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</row>
    <row r="396" spans="1:27" s="10" customFormat="1" ht="32.25">
      <c r="A396" s="70" t="s">
        <v>172</v>
      </c>
      <c r="B396" s="26" t="s">
        <v>27</v>
      </c>
      <c r="C396" s="26" t="s">
        <v>19</v>
      </c>
      <c r="D396" s="31" t="s">
        <v>239</v>
      </c>
      <c r="E396" s="36" t="s">
        <v>180</v>
      </c>
      <c r="F396" s="76">
        <f t="shared" si="109"/>
        <v>2.1</v>
      </c>
      <c r="G396" s="76">
        <f t="shared" si="109"/>
        <v>0</v>
      </c>
      <c r="H396" s="33"/>
      <c r="I396" s="33"/>
      <c r="J396" s="33"/>
      <c r="K396" s="33"/>
      <c r="L396" s="65"/>
      <c r="M396" s="128"/>
      <c r="N396" s="25"/>
      <c r="O396" s="25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  <c r="AA396" s="59"/>
    </row>
    <row r="397" spans="1:27" s="10" customFormat="1" ht="20.25">
      <c r="A397" s="70" t="s">
        <v>173</v>
      </c>
      <c r="B397" s="26" t="s">
        <v>27</v>
      </c>
      <c r="C397" s="26" t="s">
        <v>19</v>
      </c>
      <c r="D397" s="31" t="s">
        <v>239</v>
      </c>
      <c r="E397" s="36" t="s">
        <v>181</v>
      </c>
      <c r="F397" s="76">
        <f t="shared" si="109"/>
        <v>2.1</v>
      </c>
      <c r="G397" s="76">
        <f t="shared" si="109"/>
        <v>0</v>
      </c>
      <c r="H397" s="33"/>
      <c r="I397" s="33"/>
      <c r="J397" s="33"/>
      <c r="K397" s="76"/>
      <c r="L397" s="65"/>
      <c r="M397" s="128"/>
      <c r="N397" s="25"/>
      <c r="O397" s="25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</row>
    <row r="398" spans="1:27" s="10" customFormat="1" ht="20.25">
      <c r="A398" s="70" t="s">
        <v>138</v>
      </c>
      <c r="B398" s="26" t="s">
        <v>27</v>
      </c>
      <c r="C398" s="26" t="s">
        <v>19</v>
      </c>
      <c r="D398" s="31" t="s">
        <v>239</v>
      </c>
      <c r="E398" s="36" t="s">
        <v>139</v>
      </c>
      <c r="F398" s="76">
        <v>2.1</v>
      </c>
      <c r="G398" s="76">
        <v>0</v>
      </c>
      <c r="H398" s="33">
        <f aca="true" t="shared" si="110" ref="H398:K399">H399</f>
        <v>0</v>
      </c>
      <c r="I398" s="33">
        <f t="shared" si="110"/>
        <v>0</v>
      </c>
      <c r="J398" s="33"/>
      <c r="K398" s="33">
        <f t="shared" si="110"/>
        <v>0</v>
      </c>
      <c r="L398" s="65"/>
      <c r="M398" s="128"/>
      <c r="N398" s="25"/>
      <c r="O398" s="25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</row>
    <row r="399" spans="1:27" s="10" customFormat="1" ht="48">
      <c r="A399" s="70" t="s">
        <v>241</v>
      </c>
      <c r="B399" s="73" t="s">
        <v>27</v>
      </c>
      <c r="C399" s="72" t="s">
        <v>19</v>
      </c>
      <c r="D399" s="73" t="s">
        <v>242</v>
      </c>
      <c r="E399" s="72"/>
      <c r="F399" s="76">
        <f>F400</f>
        <v>58134.5</v>
      </c>
      <c r="G399" s="76">
        <f aca="true" t="shared" si="111" ref="G399:G407">G400</f>
        <v>0</v>
      </c>
      <c r="H399" s="33">
        <f t="shared" si="110"/>
        <v>0</v>
      </c>
      <c r="I399" s="33">
        <f t="shared" si="110"/>
        <v>0</v>
      </c>
      <c r="J399" s="33">
        <f t="shared" si="110"/>
        <v>0</v>
      </c>
      <c r="K399" s="33">
        <f t="shared" si="110"/>
        <v>0</v>
      </c>
      <c r="L399" s="65"/>
      <c r="M399" s="128"/>
      <c r="N399" s="25"/>
      <c r="O399" s="25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</row>
    <row r="400" spans="1:27" s="10" customFormat="1" ht="32.25">
      <c r="A400" s="32" t="s">
        <v>206</v>
      </c>
      <c r="B400" s="67" t="s">
        <v>27</v>
      </c>
      <c r="C400" s="67" t="s">
        <v>19</v>
      </c>
      <c r="D400" s="73" t="s">
        <v>242</v>
      </c>
      <c r="E400" s="73" t="s">
        <v>180</v>
      </c>
      <c r="F400" s="76">
        <f>F401</f>
        <v>58134.5</v>
      </c>
      <c r="G400" s="76">
        <f t="shared" si="111"/>
        <v>0</v>
      </c>
      <c r="H400" s="33"/>
      <c r="I400" s="33"/>
      <c r="J400" s="33"/>
      <c r="K400" s="76"/>
      <c r="L400" s="65"/>
      <c r="M400" s="128"/>
      <c r="N400" s="25"/>
      <c r="O400" s="25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</row>
    <row r="401" spans="1:27" s="10" customFormat="1" ht="20.25">
      <c r="A401" s="21" t="s">
        <v>173</v>
      </c>
      <c r="B401" s="67" t="s">
        <v>27</v>
      </c>
      <c r="C401" s="67" t="s">
        <v>19</v>
      </c>
      <c r="D401" s="73" t="s">
        <v>242</v>
      </c>
      <c r="E401" s="73" t="s">
        <v>181</v>
      </c>
      <c r="F401" s="76">
        <f>F402+F403</f>
        <v>58134.5</v>
      </c>
      <c r="G401" s="76">
        <f t="shared" si="111"/>
        <v>0</v>
      </c>
      <c r="H401" s="101" t="e">
        <f>H402</f>
        <v>#REF!</v>
      </c>
      <c r="I401" s="101" t="e">
        <f>I402</f>
        <v>#REF!</v>
      </c>
      <c r="J401" s="101" t="e">
        <f>J402</f>
        <v>#REF!</v>
      </c>
      <c r="K401" s="101" t="e">
        <f>K402</f>
        <v>#REF!</v>
      </c>
      <c r="L401" s="65"/>
      <c r="M401" s="128"/>
      <c r="N401" s="25"/>
      <c r="O401" s="25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</row>
    <row r="402" spans="1:27" s="10" customFormat="1" ht="48">
      <c r="A402" s="70" t="s">
        <v>230</v>
      </c>
      <c r="B402" s="67" t="s">
        <v>27</v>
      </c>
      <c r="C402" s="67" t="s">
        <v>19</v>
      </c>
      <c r="D402" s="73" t="s">
        <v>242</v>
      </c>
      <c r="E402" s="73" t="s">
        <v>143</v>
      </c>
      <c r="F402" s="76">
        <f>39954.4+1779.8+6813+6475.7</f>
        <v>55022.9</v>
      </c>
      <c r="G402" s="76">
        <f>G405</f>
        <v>0</v>
      </c>
      <c r="H402" s="101" t="e">
        <f>#REF!</f>
        <v>#REF!</v>
      </c>
      <c r="I402" s="101" t="e">
        <f>#REF!</f>
        <v>#REF!</v>
      </c>
      <c r="J402" s="101" t="e">
        <f>#REF!</f>
        <v>#REF!</v>
      </c>
      <c r="K402" s="101" t="e">
        <f>#REF!</f>
        <v>#REF!</v>
      </c>
      <c r="L402" s="65"/>
      <c r="M402" s="128"/>
      <c r="N402" s="25"/>
      <c r="O402" s="25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</row>
    <row r="403" spans="1:27" s="10" customFormat="1" ht="20.25">
      <c r="A403" s="70" t="s">
        <v>138</v>
      </c>
      <c r="B403" s="67" t="s">
        <v>27</v>
      </c>
      <c r="C403" s="67" t="s">
        <v>19</v>
      </c>
      <c r="D403" s="73" t="s">
        <v>242</v>
      </c>
      <c r="E403" s="73">
        <v>612</v>
      </c>
      <c r="F403" s="76">
        <v>3111.6</v>
      </c>
      <c r="G403" s="76">
        <v>0</v>
      </c>
      <c r="H403" s="101"/>
      <c r="I403" s="101"/>
      <c r="J403" s="101"/>
      <c r="K403" s="101"/>
      <c r="L403" s="65"/>
      <c r="M403" s="128"/>
      <c r="N403" s="25"/>
      <c r="O403" s="25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</row>
    <row r="404" spans="1:27" s="5" customFormat="1" ht="32.25">
      <c r="A404" s="32" t="s">
        <v>364</v>
      </c>
      <c r="B404" s="67" t="s">
        <v>27</v>
      </c>
      <c r="C404" s="67" t="s">
        <v>19</v>
      </c>
      <c r="D404" s="73" t="s">
        <v>243</v>
      </c>
      <c r="E404" s="73"/>
      <c r="F404" s="76">
        <f>F405</f>
        <v>959.1</v>
      </c>
      <c r="G404" s="76">
        <v>0</v>
      </c>
      <c r="H404" s="101"/>
      <c r="I404" s="101"/>
      <c r="J404" s="101"/>
      <c r="K404" s="76"/>
      <c r="L404" s="83"/>
      <c r="M404" s="130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</row>
    <row r="405" spans="1:27" s="5" customFormat="1" ht="32.25">
      <c r="A405" s="142" t="s">
        <v>349</v>
      </c>
      <c r="B405" s="67" t="s">
        <v>27</v>
      </c>
      <c r="C405" s="67" t="s">
        <v>19</v>
      </c>
      <c r="D405" s="73" t="s">
        <v>268</v>
      </c>
      <c r="E405" s="73"/>
      <c r="F405" s="76">
        <f>F406</f>
        <v>959.1</v>
      </c>
      <c r="G405" s="76">
        <f t="shared" si="111"/>
        <v>0</v>
      </c>
      <c r="H405" s="101"/>
      <c r="I405" s="101"/>
      <c r="J405" s="101"/>
      <c r="K405" s="76"/>
      <c r="L405" s="83"/>
      <c r="M405" s="130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</row>
    <row r="406" spans="1:27" s="5" customFormat="1" ht="32.25">
      <c r="A406" s="32" t="s">
        <v>206</v>
      </c>
      <c r="B406" s="67" t="s">
        <v>27</v>
      </c>
      <c r="C406" s="67" t="s">
        <v>19</v>
      </c>
      <c r="D406" s="73" t="s">
        <v>268</v>
      </c>
      <c r="E406" s="73" t="s">
        <v>180</v>
      </c>
      <c r="F406" s="76">
        <f>F407</f>
        <v>959.1</v>
      </c>
      <c r="G406" s="76">
        <f t="shared" si="111"/>
        <v>0</v>
      </c>
      <c r="H406" s="101">
        <f>H411</f>
        <v>2223.2</v>
      </c>
      <c r="I406" s="101">
        <f>I411</f>
        <v>2223.2</v>
      </c>
      <c r="J406" s="101">
        <f>J411</f>
        <v>2223.2</v>
      </c>
      <c r="K406" s="101">
        <f>K411</f>
        <v>2223.2</v>
      </c>
      <c r="L406" s="83"/>
      <c r="M406" s="130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</row>
    <row r="407" spans="1:27" s="5" customFormat="1" ht="20.25">
      <c r="A407" s="21" t="s">
        <v>173</v>
      </c>
      <c r="B407" s="67" t="s">
        <v>27</v>
      </c>
      <c r="C407" s="67" t="s">
        <v>19</v>
      </c>
      <c r="D407" s="73" t="s">
        <v>268</v>
      </c>
      <c r="E407" s="73" t="s">
        <v>181</v>
      </c>
      <c r="F407" s="76">
        <f>F408</f>
        <v>959.1</v>
      </c>
      <c r="G407" s="76">
        <f t="shared" si="111"/>
        <v>0</v>
      </c>
      <c r="H407" s="101"/>
      <c r="I407" s="101"/>
      <c r="J407" s="101"/>
      <c r="K407" s="101"/>
      <c r="L407" s="83"/>
      <c r="M407" s="130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</row>
    <row r="408" spans="1:27" s="5" customFormat="1" ht="20.25">
      <c r="A408" s="50" t="s">
        <v>138</v>
      </c>
      <c r="B408" s="67" t="s">
        <v>27</v>
      </c>
      <c r="C408" s="67" t="s">
        <v>19</v>
      </c>
      <c r="D408" s="73" t="s">
        <v>268</v>
      </c>
      <c r="E408" s="73" t="s">
        <v>139</v>
      </c>
      <c r="F408" s="76">
        <f>156+533.1+270</f>
        <v>959.1</v>
      </c>
      <c r="G408" s="76">
        <v>0</v>
      </c>
      <c r="H408" s="101"/>
      <c r="I408" s="101"/>
      <c r="J408" s="101"/>
      <c r="K408" s="101"/>
      <c r="L408" s="83"/>
      <c r="M408" s="130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</row>
    <row r="409" spans="1:27" s="5" customFormat="1" ht="20.25">
      <c r="A409" s="146" t="s">
        <v>40</v>
      </c>
      <c r="B409" s="67" t="s">
        <v>27</v>
      </c>
      <c r="C409" s="67" t="s">
        <v>20</v>
      </c>
      <c r="D409" s="67"/>
      <c r="E409" s="67"/>
      <c r="F409" s="103">
        <f>F451+F419+F429+F415+F410+F423</f>
        <v>98737.79999999999</v>
      </c>
      <c r="G409" s="103">
        <f>G451+G419+G429+G415+G410+G423</f>
        <v>64572.1</v>
      </c>
      <c r="H409" s="101"/>
      <c r="I409" s="101"/>
      <c r="J409" s="101"/>
      <c r="K409" s="101"/>
      <c r="L409" s="83"/>
      <c r="M409" s="130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</row>
    <row r="410" spans="1:27" s="5" customFormat="1" ht="79.5">
      <c r="A410" s="32" t="s">
        <v>303</v>
      </c>
      <c r="B410" s="67" t="s">
        <v>27</v>
      </c>
      <c r="C410" s="67" t="s">
        <v>20</v>
      </c>
      <c r="D410" s="67" t="s">
        <v>304</v>
      </c>
      <c r="E410" s="67"/>
      <c r="F410" s="103">
        <f aca="true" t="shared" si="112" ref="F410:G412">F411</f>
        <v>1690</v>
      </c>
      <c r="G410" s="103">
        <f t="shared" si="112"/>
        <v>1690</v>
      </c>
      <c r="H410" s="101"/>
      <c r="I410" s="101"/>
      <c r="J410" s="101"/>
      <c r="K410" s="101"/>
      <c r="L410" s="83"/>
      <c r="M410" s="130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</row>
    <row r="411" spans="1:27" s="5" customFormat="1" ht="32.25">
      <c r="A411" s="32" t="s">
        <v>206</v>
      </c>
      <c r="B411" s="67" t="s">
        <v>27</v>
      </c>
      <c r="C411" s="67" t="s">
        <v>20</v>
      </c>
      <c r="D411" s="67" t="s">
        <v>304</v>
      </c>
      <c r="E411" s="67" t="s">
        <v>180</v>
      </c>
      <c r="F411" s="103">
        <f t="shared" si="112"/>
        <v>1690</v>
      </c>
      <c r="G411" s="103">
        <f t="shared" si="112"/>
        <v>1690</v>
      </c>
      <c r="H411" s="33">
        <f aca="true" t="shared" si="113" ref="H411:K412">H412</f>
        <v>2223.2</v>
      </c>
      <c r="I411" s="33">
        <f t="shared" si="113"/>
        <v>2223.2</v>
      </c>
      <c r="J411" s="33">
        <f t="shared" si="113"/>
        <v>2223.2</v>
      </c>
      <c r="K411" s="33">
        <f t="shared" si="113"/>
        <v>2223.2</v>
      </c>
      <c r="L411" s="83"/>
      <c r="M411" s="130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</row>
    <row r="412" spans="1:27" s="5" customFormat="1" ht="20.25">
      <c r="A412" s="21" t="s">
        <v>173</v>
      </c>
      <c r="B412" s="67" t="s">
        <v>27</v>
      </c>
      <c r="C412" s="67" t="s">
        <v>20</v>
      </c>
      <c r="D412" s="67" t="s">
        <v>304</v>
      </c>
      <c r="E412" s="67" t="s">
        <v>181</v>
      </c>
      <c r="F412" s="103">
        <f t="shared" si="112"/>
        <v>1690</v>
      </c>
      <c r="G412" s="103">
        <f t="shared" si="112"/>
        <v>1690</v>
      </c>
      <c r="H412" s="33">
        <f t="shared" si="113"/>
        <v>2223.2</v>
      </c>
      <c r="I412" s="33">
        <f t="shared" si="113"/>
        <v>2223.2</v>
      </c>
      <c r="J412" s="33">
        <f t="shared" si="113"/>
        <v>2223.2</v>
      </c>
      <c r="K412" s="33">
        <f t="shared" si="113"/>
        <v>2223.2</v>
      </c>
      <c r="L412" s="83"/>
      <c r="M412" s="130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</row>
    <row r="413" spans="1:27" s="5" customFormat="1" ht="20.25">
      <c r="A413" s="50" t="s">
        <v>138</v>
      </c>
      <c r="B413" s="67" t="s">
        <v>27</v>
      </c>
      <c r="C413" s="67" t="s">
        <v>20</v>
      </c>
      <c r="D413" s="67" t="s">
        <v>304</v>
      </c>
      <c r="E413" s="67" t="s">
        <v>139</v>
      </c>
      <c r="F413" s="103">
        <v>1690</v>
      </c>
      <c r="G413" s="103">
        <f>F413</f>
        <v>1690</v>
      </c>
      <c r="H413" s="101">
        <v>2223.2</v>
      </c>
      <c r="I413" s="101">
        <f>H413</f>
        <v>2223.2</v>
      </c>
      <c r="J413" s="101">
        <v>2223.2</v>
      </c>
      <c r="K413" s="76">
        <f>J413</f>
        <v>2223.2</v>
      </c>
      <c r="L413" s="83"/>
      <c r="M413" s="130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</row>
    <row r="414" spans="1:27" s="5" customFormat="1" ht="20.25">
      <c r="A414" s="70" t="s">
        <v>50</v>
      </c>
      <c r="B414" s="36" t="s">
        <v>27</v>
      </c>
      <c r="C414" s="36" t="s">
        <v>20</v>
      </c>
      <c r="D414" s="36" t="s">
        <v>315</v>
      </c>
      <c r="E414" s="36"/>
      <c r="F414" s="103">
        <f>F415+F419</f>
        <v>3168.2999999999997</v>
      </c>
      <c r="G414" s="103">
        <f>G415+G419</f>
        <v>3168.2999999999997</v>
      </c>
      <c r="H414" s="33" t="e">
        <f>#REF!</f>
        <v>#REF!</v>
      </c>
      <c r="I414" s="33" t="e">
        <f>#REF!</f>
        <v>#REF!</v>
      </c>
      <c r="J414" s="33" t="e">
        <f>#REF!</f>
        <v>#REF!</v>
      </c>
      <c r="K414" s="33" t="e">
        <f>#REF!</f>
        <v>#REF!</v>
      </c>
      <c r="L414" s="83"/>
      <c r="M414" s="130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</row>
    <row r="415" spans="1:27" s="5" customFormat="1" ht="20.25">
      <c r="A415" s="146" t="s">
        <v>333</v>
      </c>
      <c r="B415" s="36" t="s">
        <v>27</v>
      </c>
      <c r="C415" s="36" t="s">
        <v>20</v>
      </c>
      <c r="D415" s="36" t="s">
        <v>299</v>
      </c>
      <c r="E415" s="36"/>
      <c r="F415" s="103">
        <f>F416</f>
        <v>945.1</v>
      </c>
      <c r="G415" s="103">
        <f>F415</f>
        <v>945.1</v>
      </c>
      <c r="H415" s="33"/>
      <c r="I415" s="33"/>
      <c r="J415" s="33"/>
      <c r="K415" s="33"/>
      <c r="L415" s="83"/>
      <c r="M415" s="130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</row>
    <row r="416" spans="1:27" s="5" customFormat="1" ht="32.25">
      <c r="A416" s="32" t="s">
        <v>206</v>
      </c>
      <c r="B416" s="36" t="s">
        <v>27</v>
      </c>
      <c r="C416" s="36" t="s">
        <v>20</v>
      </c>
      <c r="D416" s="36" t="s">
        <v>299</v>
      </c>
      <c r="E416" s="36" t="s">
        <v>180</v>
      </c>
      <c r="F416" s="103">
        <f>F417</f>
        <v>945.1</v>
      </c>
      <c r="G416" s="103">
        <f>F416</f>
        <v>945.1</v>
      </c>
      <c r="H416" s="33"/>
      <c r="I416" s="33"/>
      <c r="J416" s="33"/>
      <c r="K416" s="33"/>
      <c r="L416" s="83"/>
      <c r="M416" s="130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</row>
    <row r="417" spans="1:27" s="5" customFormat="1" ht="20.25">
      <c r="A417" s="21" t="s">
        <v>173</v>
      </c>
      <c r="B417" s="36" t="s">
        <v>27</v>
      </c>
      <c r="C417" s="36" t="s">
        <v>20</v>
      </c>
      <c r="D417" s="36" t="s">
        <v>299</v>
      </c>
      <c r="E417" s="36" t="s">
        <v>181</v>
      </c>
      <c r="F417" s="103">
        <f>F418</f>
        <v>945.1</v>
      </c>
      <c r="G417" s="103">
        <f>G418</f>
        <v>945.1</v>
      </c>
      <c r="H417" s="33"/>
      <c r="I417" s="33"/>
      <c r="J417" s="33"/>
      <c r="K417" s="33"/>
      <c r="L417" s="83"/>
      <c r="M417" s="130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</row>
    <row r="418" spans="1:27" s="5" customFormat="1" ht="20.25">
      <c r="A418" s="50" t="s">
        <v>138</v>
      </c>
      <c r="B418" s="36" t="s">
        <v>27</v>
      </c>
      <c r="C418" s="36" t="s">
        <v>20</v>
      </c>
      <c r="D418" s="36" t="s">
        <v>299</v>
      </c>
      <c r="E418" s="36" t="s">
        <v>139</v>
      </c>
      <c r="F418" s="103">
        <v>945.1</v>
      </c>
      <c r="G418" s="103">
        <f>F418</f>
        <v>945.1</v>
      </c>
      <c r="H418" s="33"/>
      <c r="I418" s="33"/>
      <c r="J418" s="33"/>
      <c r="K418" s="33"/>
      <c r="L418" s="83"/>
      <c r="M418" s="130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</row>
    <row r="419" spans="1:27" s="5" customFormat="1" ht="79.5">
      <c r="A419" s="70" t="s">
        <v>218</v>
      </c>
      <c r="B419" s="37" t="s">
        <v>27</v>
      </c>
      <c r="C419" s="37" t="s">
        <v>20</v>
      </c>
      <c r="D419" s="31" t="s">
        <v>144</v>
      </c>
      <c r="E419" s="31"/>
      <c r="F419" s="76">
        <f aca="true" t="shared" si="114" ref="F419:G421">F420</f>
        <v>2223.2</v>
      </c>
      <c r="G419" s="76">
        <f t="shared" si="114"/>
        <v>2223.2</v>
      </c>
      <c r="H419" s="33"/>
      <c r="I419" s="33"/>
      <c r="J419" s="33"/>
      <c r="K419" s="33"/>
      <c r="L419" s="83"/>
      <c r="M419" s="130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</row>
    <row r="420" spans="1:27" s="5" customFormat="1" ht="32.25">
      <c r="A420" s="32" t="s">
        <v>206</v>
      </c>
      <c r="B420" s="37" t="s">
        <v>27</v>
      </c>
      <c r="C420" s="36" t="s">
        <v>20</v>
      </c>
      <c r="D420" s="26" t="s">
        <v>144</v>
      </c>
      <c r="E420" s="26" t="s">
        <v>180</v>
      </c>
      <c r="F420" s="103">
        <f t="shared" si="114"/>
        <v>2223.2</v>
      </c>
      <c r="G420" s="103">
        <f t="shared" si="114"/>
        <v>2223.2</v>
      </c>
      <c r="H420" s="33"/>
      <c r="I420" s="33"/>
      <c r="J420" s="33"/>
      <c r="K420" s="33"/>
      <c r="L420" s="83"/>
      <c r="M420" s="130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</row>
    <row r="421" spans="1:27" s="10" customFormat="1" ht="20.25">
      <c r="A421" s="21" t="s">
        <v>173</v>
      </c>
      <c r="B421" s="37" t="s">
        <v>27</v>
      </c>
      <c r="C421" s="37" t="s">
        <v>20</v>
      </c>
      <c r="D421" s="26" t="s">
        <v>144</v>
      </c>
      <c r="E421" s="26" t="s">
        <v>181</v>
      </c>
      <c r="F421" s="103">
        <f t="shared" si="114"/>
        <v>2223.2</v>
      </c>
      <c r="G421" s="103">
        <f t="shared" si="114"/>
        <v>2223.2</v>
      </c>
      <c r="H421" s="101">
        <v>1175.1</v>
      </c>
      <c r="I421" s="101">
        <v>1175.1</v>
      </c>
      <c r="J421" s="101">
        <v>1175.1</v>
      </c>
      <c r="K421" s="76">
        <v>1175.1</v>
      </c>
      <c r="L421" s="83"/>
      <c r="M421" s="130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</row>
    <row r="422" spans="1:27" s="10" customFormat="1" ht="20.25">
      <c r="A422" s="50" t="s">
        <v>138</v>
      </c>
      <c r="B422" s="37" t="s">
        <v>27</v>
      </c>
      <c r="C422" s="37" t="s">
        <v>20</v>
      </c>
      <c r="D422" s="26" t="s">
        <v>144</v>
      </c>
      <c r="E422" s="26" t="s">
        <v>139</v>
      </c>
      <c r="F422" s="103">
        <v>2223.2</v>
      </c>
      <c r="G422" s="103">
        <f>F422</f>
        <v>2223.2</v>
      </c>
      <c r="H422" s="33">
        <f aca="true" t="shared" si="115" ref="H422:K424">H423</f>
        <v>111.2</v>
      </c>
      <c r="I422" s="33">
        <f t="shared" si="115"/>
        <v>111.2</v>
      </c>
      <c r="J422" s="33">
        <f t="shared" si="115"/>
        <v>114.2</v>
      </c>
      <c r="K422" s="33">
        <f t="shared" si="115"/>
        <v>114.2</v>
      </c>
      <c r="L422" s="65"/>
      <c r="M422" s="128"/>
      <c r="N422" s="25"/>
      <c r="O422" s="25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</row>
    <row r="423" spans="1:27" s="10" customFormat="1" ht="20.25">
      <c r="A423" s="32" t="s">
        <v>311</v>
      </c>
      <c r="B423" s="67" t="s">
        <v>27</v>
      </c>
      <c r="C423" s="37" t="s">
        <v>20</v>
      </c>
      <c r="D423" s="73" t="s">
        <v>308</v>
      </c>
      <c r="E423" s="73"/>
      <c r="F423" s="76">
        <f>F425</f>
        <v>62.9</v>
      </c>
      <c r="G423" s="76">
        <f>G426</f>
        <v>62.9</v>
      </c>
      <c r="H423" s="33">
        <f t="shared" si="115"/>
        <v>111.2</v>
      </c>
      <c r="I423" s="33">
        <f t="shared" si="115"/>
        <v>111.2</v>
      </c>
      <c r="J423" s="33">
        <f t="shared" si="115"/>
        <v>114.2</v>
      </c>
      <c r="K423" s="33">
        <f t="shared" si="115"/>
        <v>114.2</v>
      </c>
      <c r="L423" s="65"/>
      <c r="M423" s="128"/>
      <c r="N423" s="25"/>
      <c r="O423" s="25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</row>
    <row r="424" spans="1:27" s="10" customFormat="1" ht="63.75">
      <c r="A424" s="146" t="s">
        <v>334</v>
      </c>
      <c r="B424" s="67" t="s">
        <v>27</v>
      </c>
      <c r="C424" s="37" t="s">
        <v>20</v>
      </c>
      <c r="D424" s="31" t="s">
        <v>310</v>
      </c>
      <c r="E424" s="36"/>
      <c r="F424" s="76">
        <f>F425</f>
        <v>62.9</v>
      </c>
      <c r="G424" s="76">
        <f>G426</f>
        <v>62.9</v>
      </c>
      <c r="H424" s="33">
        <f t="shared" si="115"/>
        <v>111.2</v>
      </c>
      <c r="I424" s="33">
        <f t="shared" si="115"/>
        <v>111.2</v>
      </c>
      <c r="J424" s="33">
        <f t="shared" si="115"/>
        <v>114.2</v>
      </c>
      <c r="K424" s="33">
        <f t="shared" si="115"/>
        <v>114.2</v>
      </c>
      <c r="L424" s="65"/>
      <c r="M424" s="128"/>
      <c r="N424" s="25"/>
      <c r="O424" s="25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</row>
    <row r="425" spans="1:27" s="10" customFormat="1" ht="47.25">
      <c r="A425" s="159" t="s">
        <v>297</v>
      </c>
      <c r="B425" s="67" t="s">
        <v>27</v>
      </c>
      <c r="C425" s="37" t="s">
        <v>20</v>
      </c>
      <c r="D425" s="73" t="s">
        <v>298</v>
      </c>
      <c r="E425" s="73"/>
      <c r="F425" s="76">
        <f>F426</f>
        <v>62.9</v>
      </c>
      <c r="G425" s="76">
        <f>G427</f>
        <v>62.9</v>
      </c>
      <c r="H425" s="33">
        <v>111.2</v>
      </c>
      <c r="I425" s="33">
        <f>H425</f>
        <v>111.2</v>
      </c>
      <c r="J425" s="33">
        <v>114.2</v>
      </c>
      <c r="K425" s="76">
        <f>J425</f>
        <v>114.2</v>
      </c>
      <c r="L425" s="65"/>
      <c r="M425" s="128"/>
      <c r="N425" s="25"/>
      <c r="O425" s="25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  <c r="AA425" s="59"/>
    </row>
    <row r="426" spans="1:27" s="10" customFormat="1" ht="32.25">
      <c r="A426" s="32" t="s">
        <v>206</v>
      </c>
      <c r="B426" s="31" t="s">
        <v>27</v>
      </c>
      <c r="C426" s="37" t="s">
        <v>20</v>
      </c>
      <c r="D426" s="31" t="s">
        <v>298</v>
      </c>
      <c r="E426" s="31" t="s">
        <v>180</v>
      </c>
      <c r="F426" s="76">
        <f>F427</f>
        <v>62.9</v>
      </c>
      <c r="G426" s="76">
        <f>G427</f>
        <v>62.9</v>
      </c>
      <c r="H426" s="33">
        <f aca="true" t="shared" si="116" ref="H426:K428">H427</f>
        <v>1918</v>
      </c>
      <c r="I426" s="33">
        <f t="shared" si="116"/>
        <v>1918</v>
      </c>
      <c r="J426" s="33">
        <f t="shared" si="116"/>
        <v>1982</v>
      </c>
      <c r="K426" s="33">
        <f t="shared" si="116"/>
        <v>1982</v>
      </c>
      <c r="L426" s="65"/>
      <c r="M426" s="128"/>
      <c r="N426" s="25"/>
      <c r="O426" s="25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</row>
    <row r="427" spans="1:27" s="10" customFormat="1" ht="20.25">
      <c r="A427" s="21" t="s">
        <v>173</v>
      </c>
      <c r="B427" s="37" t="s">
        <v>27</v>
      </c>
      <c r="C427" s="37" t="s">
        <v>20</v>
      </c>
      <c r="D427" s="31" t="s">
        <v>298</v>
      </c>
      <c r="E427" s="31" t="s">
        <v>181</v>
      </c>
      <c r="F427" s="76">
        <f>F428</f>
        <v>62.9</v>
      </c>
      <c r="G427" s="76">
        <f>G428</f>
        <v>62.9</v>
      </c>
      <c r="H427" s="33">
        <f t="shared" si="116"/>
        <v>1918</v>
      </c>
      <c r="I427" s="33">
        <f t="shared" si="116"/>
        <v>1918</v>
      </c>
      <c r="J427" s="33">
        <f t="shared" si="116"/>
        <v>1982</v>
      </c>
      <c r="K427" s="33">
        <f t="shared" si="116"/>
        <v>1982</v>
      </c>
      <c r="L427" s="65"/>
      <c r="M427" s="128"/>
      <c r="N427" s="25"/>
      <c r="O427" s="25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</row>
    <row r="428" spans="1:27" s="10" customFormat="1" ht="20.25">
      <c r="A428" s="50" t="s">
        <v>138</v>
      </c>
      <c r="B428" s="26" t="s">
        <v>27</v>
      </c>
      <c r="C428" s="37" t="s">
        <v>20</v>
      </c>
      <c r="D428" s="31" t="s">
        <v>298</v>
      </c>
      <c r="E428" s="31" t="s">
        <v>139</v>
      </c>
      <c r="F428" s="103">
        <v>62.9</v>
      </c>
      <c r="G428" s="103">
        <f>F428</f>
        <v>62.9</v>
      </c>
      <c r="H428" s="33">
        <f t="shared" si="116"/>
        <v>1918</v>
      </c>
      <c r="I428" s="33">
        <f t="shared" si="116"/>
        <v>1918</v>
      </c>
      <c r="J428" s="33">
        <f t="shared" si="116"/>
        <v>1982</v>
      </c>
      <c r="K428" s="33">
        <f t="shared" si="116"/>
        <v>1982</v>
      </c>
      <c r="L428" s="65"/>
      <c r="M428" s="128"/>
      <c r="N428" s="25"/>
      <c r="O428" s="25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</row>
    <row r="429" spans="1:27" s="24" customFormat="1" ht="20.25">
      <c r="A429" s="32" t="s">
        <v>102</v>
      </c>
      <c r="B429" s="37" t="s">
        <v>27</v>
      </c>
      <c r="C429" s="37" t="s">
        <v>20</v>
      </c>
      <c r="D429" s="26" t="s">
        <v>101</v>
      </c>
      <c r="E429" s="26"/>
      <c r="F429" s="103">
        <f>F430</f>
        <v>59650.9</v>
      </c>
      <c r="G429" s="103">
        <f>G430</f>
        <v>59650.9</v>
      </c>
      <c r="H429" s="33">
        <v>1918</v>
      </c>
      <c r="I429" s="33">
        <v>1918</v>
      </c>
      <c r="J429" s="33">
        <v>1982</v>
      </c>
      <c r="K429" s="76">
        <v>1982</v>
      </c>
      <c r="L429" s="84"/>
      <c r="M429" s="13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  <c r="Y429" s="61"/>
      <c r="Z429" s="61"/>
      <c r="AA429" s="61"/>
    </row>
    <row r="430" spans="1:27" s="24" customFormat="1" ht="48">
      <c r="A430" s="146" t="s">
        <v>220</v>
      </c>
      <c r="B430" s="37" t="s">
        <v>27</v>
      </c>
      <c r="C430" s="37" t="s">
        <v>20</v>
      </c>
      <c r="D430" s="26" t="s">
        <v>142</v>
      </c>
      <c r="E430" s="26"/>
      <c r="F430" s="103">
        <f>F431+F435+F439+F443+F447</f>
        <v>59650.9</v>
      </c>
      <c r="G430" s="103">
        <f>G431+G435+G439+G443+G447</f>
        <v>59650.9</v>
      </c>
      <c r="H430" s="33">
        <f aca="true" t="shared" si="117" ref="H430:K432">H431</f>
        <v>782.5</v>
      </c>
      <c r="I430" s="33">
        <f t="shared" si="117"/>
        <v>782.5</v>
      </c>
      <c r="J430" s="33">
        <f t="shared" si="117"/>
        <v>815.5</v>
      </c>
      <c r="K430" s="33">
        <f t="shared" si="117"/>
        <v>815.5</v>
      </c>
      <c r="L430" s="84"/>
      <c r="M430" s="131">
        <v>1841.1</v>
      </c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  <c r="Y430" s="61"/>
      <c r="Z430" s="61"/>
      <c r="AA430" s="61"/>
    </row>
    <row r="431" spans="1:27" s="24" customFormat="1" ht="48">
      <c r="A431" s="49" t="s">
        <v>231</v>
      </c>
      <c r="B431" s="37" t="s">
        <v>27</v>
      </c>
      <c r="C431" s="37" t="s">
        <v>20</v>
      </c>
      <c r="D431" s="26" t="s">
        <v>233</v>
      </c>
      <c r="E431" s="26"/>
      <c r="F431" s="103">
        <f aca="true" t="shared" si="118" ref="F431:G433">F432</f>
        <v>152.1</v>
      </c>
      <c r="G431" s="103">
        <f t="shared" si="118"/>
        <v>152.1</v>
      </c>
      <c r="H431" s="33">
        <f t="shared" si="117"/>
        <v>782.5</v>
      </c>
      <c r="I431" s="33">
        <f t="shared" si="117"/>
        <v>782.5</v>
      </c>
      <c r="J431" s="33">
        <f t="shared" si="117"/>
        <v>815.5</v>
      </c>
      <c r="K431" s="33">
        <f t="shared" si="117"/>
        <v>815.5</v>
      </c>
      <c r="L431" s="84"/>
      <c r="M431" s="131"/>
      <c r="N431" s="61"/>
      <c r="O431" s="61"/>
      <c r="P431" s="61"/>
      <c r="Q431" s="61"/>
      <c r="R431" s="61"/>
      <c r="S431" s="61"/>
      <c r="T431" s="61"/>
      <c r="U431" s="61"/>
      <c r="V431" s="61"/>
      <c r="W431" s="61"/>
      <c r="X431" s="61"/>
      <c r="Y431" s="61"/>
      <c r="Z431" s="61"/>
      <c r="AA431" s="61"/>
    </row>
    <row r="432" spans="1:27" s="24" customFormat="1" ht="32.25">
      <c r="A432" s="32" t="s">
        <v>206</v>
      </c>
      <c r="B432" s="37" t="s">
        <v>27</v>
      </c>
      <c r="C432" s="37" t="s">
        <v>20</v>
      </c>
      <c r="D432" s="26" t="s">
        <v>233</v>
      </c>
      <c r="E432" s="26" t="s">
        <v>180</v>
      </c>
      <c r="F432" s="103">
        <f t="shared" si="118"/>
        <v>152.1</v>
      </c>
      <c r="G432" s="103">
        <f t="shared" si="118"/>
        <v>152.1</v>
      </c>
      <c r="H432" s="33">
        <f t="shared" si="117"/>
        <v>782.5</v>
      </c>
      <c r="I432" s="33">
        <f t="shared" si="117"/>
        <v>782.5</v>
      </c>
      <c r="J432" s="33">
        <f t="shared" si="117"/>
        <v>815.5</v>
      </c>
      <c r="K432" s="33">
        <f t="shared" si="117"/>
        <v>815.5</v>
      </c>
      <c r="L432" s="84"/>
      <c r="M432" s="131"/>
      <c r="N432" s="61"/>
      <c r="O432" s="61"/>
      <c r="P432" s="61"/>
      <c r="Q432" s="61"/>
      <c r="R432" s="61"/>
      <c r="S432" s="61"/>
      <c r="T432" s="61"/>
      <c r="U432" s="61"/>
      <c r="V432" s="61"/>
      <c r="W432" s="61"/>
      <c r="X432" s="61"/>
      <c r="Y432" s="61"/>
      <c r="Z432" s="61"/>
      <c r="AA432" s="61"/>
    </row>
    <row r="433" spans="1:13" s="61" customFormat="1" ht="20.25">
      <c r="A433" s="21" t="s">
        <v>173</v>
      </c>
      <c r="B433" s="37" t="s">
        <v>27</v>
      </c>
      <c r="C433" s="37" t="s">
        <v>20</v>
      </c>
      <c r="D433" s="31" t="s">
        <v>233</v>
      </c>
      <c r="E433" s="31" t="s">
        <v>181</v>
      </c>
      <c r="F433" s="103">
        <f t="shared" si="118"/>
        <v>152.1</v>
      </c>
      <c r="G433" s="103">
        <f t="shared" si="118"/>
        <v>152.1</v>
      </c>
      <c r="H433" s="33">
        <f>244.4+538.1</f>
        <v>782.5</v>
      </c>
      <c r="I433" s="33">
        <f>H433</f>
        <v>782.5</v>
      </c>
      <c r="J433" s="33">
        <f>244.4+571.1</f>
        <v>815.5</v>
      </c>
      <c r="K433" s="76">
        <f>J433</f>
        <v>815.5</v>
      </c>
      <c r="L433" s="84"/>
      <c r="M433" s="131"/>
    </row>
    <row r="434" spans="1:13" s="61" customFormat="1" ht="20.25">
      <c r="A434" s="50" t="s">
        <v>138</v>
      </c>
      <c r="B434" s="37" t="s">
        <v>27</v>
      </c>
      <c r="C434" s="37" t="s">
        <v>20</v>
      </c>
      <c r="D434" s="31" t="s">
        <v>233</v>
      </c>
      <c r="E434" s="31" t="s">
        <v>139</v>
      </c>
      <c r="F434" s="103">
        <v>152.1</v>
      </c>
      <c r="G434" s="103">
        <f>F434</f>
        <v>152.1</v>
      </c>
      <c r="H434" s="33">
        <f aca="true" t="shared" si="119" ref="H434:L436">H435</f>
        <v>61703</v>
      </c>
      <c r="I434" s="33">
        <f t="shared" si="119"/>
        <v>61703</v>
      </c>
      <c r="J434" s="33">
        <f t="shared" si="119"/>
        <v>63992.2</v>
      </c>
      <c r="K434" s="33">
        <f t="shared" si="119"/>
        <v>63992.2</v>
      </c>
      <c r="L434" s="96">
        <f t="shared" si="119"/>
        <v>0</v>
      </c>
      <c r="M434" s="131"/>
    </row>
    <row r="435" spans="1:13" s="61" customFormat="1" ht="79.5">
      <c r="A435" s="144" t="s">
        <v>343</v>
      </c>
      <c r="B435" s="37" t="s">
        <v>27</v>
      </c>
      <c r="C435" s="37" t="s">
        <v>20</v>
      </c>
      <c r="D435" s="31" t="s">
        <v>148</v>
      </c>
      <c r="E435" s="31"/>
      <c r="F435" s="103">
        <f aca="true" t="shared" si="120" ref="F435:G437">F436</f>
        <v>107.9</v>
      </c>
      <c r="G435" s="103">
        <f t="shared" si="120"/>
        <v>107.9</v>
      </c>
      <c r="H435" s="33">
        <f t="shared" si="119"/>
        <v>61703</v>
      </c>
      <c r="I435" s="33">
        <f t="shared" si="119"/>
        <v>61703</v>
      </c>
      <c r="J435" s="33">
        <f t="shared" si="119"/>
        <v>63992.2</v>
      </c>
      <c r="K435" s="33">
        <f t="shared" si="119"/>
        <v>63992.2</v>
      </c>
      <c r="L435" s="96">
        <f t="shared" si="119"/>
        <v>0</v>
      </c>
      <c r="M435" s="131"/>
    </row>
    <row r="436" spans="1:13" s="61" customFormat="1" ht="32.25">
      <c r="A436" s="32" t="s">
        <v>206</v>
      </c>
      <c r="B436" s="37" t="s">
        <v>27</v>
      </c>
      <c r="C436" s="37" t="s">
        <v>20</v>
      </c>
      <c r="D436" s="31" t="s">
        <v>148</v>
      </c>
      <c r="E436" s="31" t="s">
        <v>180</v>
      </c>
      <c r="F436" s="103">
        <f t="shared" si="120"/>
        <v>107.9</v>
      </c>
      <c r="G436" s="103">
        <f t="shared" si="120"/>
        <v>107.9</v>
      </c>
      <c r="H436" s="33">
        <f t="shared" si="119"/>
        <v>61703</v>
      </c>
      <c r="I436" s="33">
        <f t="shared" si="119"/>
        <v>61703</v>
      </c>
      <c r="J436" s="33">
        <f t="shared" si="119"/>
        <v>63992.2</v>
      </c>
      <c r="K436" s="33">
        <f t="shared" si="119"/>
        <v>63992.2</v>
      </c>
      <c r="L436" s="96">
        <f t="shared" si="119"/>
        <v>0</v>
      </c>
      <c r="M436" s="131"/>
    </row>
    <row r="437" spans="1:27" s="24" customFormat="1" ht="20.25">
      <c r="A437" s="21" t="s">
        <v>173</v>
      </c>
      <c r="B437" s="37" t="s">
        <v>27</v>
      </c>
      <c r="C437" s="37" t="s">
        <v>20</v>
      </c>
      <c r="D437" s="31" t="s">
        <v>148</v>
      </c>
      <c r="E437" s="26" t="s">
        <v>181</v>
      </c>
      <c r="F437" s="103">
        <f t="shared" si="120"/>
        <v>107.9</v>
      </c>
      <c r="G437" s="103">
        <f t="shared" si="120"/>
        <v>107.9</v>
      </c>
      <c r="H437" s="33">
        <v>61703</v>
      </c>
      <c r="I437" s="33">
        <v>61703</v>
      </c>
      <c r="J437" s="33">
        <v>63992.2</v>
      </c>
      <c r="K437" s="76">
        <v>63992.2</v>
      </c>
      <c r="L437" s="84"/>
      <c r="M437" s="131"/>
      <c r="N437" s="61"/>
      <c r="O437" s="61"/>
      <c r="P437" s="61"/>
      <c r="Q437" s="61"/>
      <c r="R437" s="61"/>
      <c r="S437" s="61"/>
      <c r="T437" s="61"/>
      <c r="U437" s="61"/>
      <c r="V437" s="61"/>
      <c r="W437" s="61"/>
      <c r="X437" s="61"/>
      <c r="Y437" s="61"/>
      <c r="Z437" s="61"/>
      <c r="AA437" s="61"/>
    </row>
    <row r="438" spans="1:27" s="10" customFormat="1" ht="20.25">
      <c r="A438" s="50" t="s">
        <v>138</v>
      </c>
      <c r="B438" s="37" t="s">
        <v>27</v>
      </c>
      <c r="C438" s="37" t="s">
        <v>20</v>
      </c>
      <c r="D438" s="31" t="s">
        <v>148</v>
      </c>
      <c r="E438" s="26" t="s">
        <v>139</v>
      </c>
      <c r="F438" s="103">
        <v>107.9</v>
      </c>
      <c r="G438" s="103">
        <f>F438</f>
        <v>107.9</v>
      </c>
      <c r="H438" s="33">
        <f aca="true" t="shared" si="121" ref="H438:K442">H439</f>
        <v>174.7</v>
      </c>
      <c r="I438" s="33">
        <f t="shared" si="121"/>
        <v>0</v>
      </c>
      <c r="J438" s="33">
        <f t="shared" si="121"/>
        <v>174.7</v>
      </c>
      <c r="K438" s="33">
        <f t="shared" si="121"/>
        <v>0</v>
      </c>
      <c r="L438" s="65"/>
      <c r="M438" s="128"/>
      <c r="N438" s="25"/>
      <c r="O438" s="25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</row>
    <row r="439" spans="1:27" s="10" customFormat="1" ht="48">
      <c r="A439" s="70" t="s">
        <v>331</v>
      </c>
      <c r="B439" s="37" t="s">
        <v>27</v>
      </c>
      <c r="C439" s="37" t="s">
        <v>20</v>
      </c>
      <c r="D439" s="31" t="s">
        <v>146</v>
      </c>
      <c r="E439" s="26"/>
      <c r="F439" s="103">
        <f aca="true" t="shared" si="122" ref="F439:G441">F440</f>
        <v>1315.8</v>
      </c>
      <c r="G439" s="103">
        <f t="shared" si="122"/>
        <v>1315.8</v>
      </c>
      <c r="H439" s="33">
        <f t="shared" si="121"/>
        <v>174.7</v>
      </c>
      <c r="I439" s="33">
        <f t="shared" si="121"/>
        <v>0</v>
      </c>
      <c r="J439" s="33">
        <f t="shared" si="121"/>
        <v>174.7</v>
      </c>
      <c r="K439" s="33">
        <f t="shared" si="121"/>
        <v>0</v>
      </c>
      <c r="L439" s="65"/>
      <c r="M439" s="128">
        <v>382</v>
      </c>
      <c r="N439" s="25"/>
      <c r="O439" s="25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</row>
    <row r="440" spans="1:27" s="10" customFormat="1" ht="32.25">
      <c r="A440" s="32" t="s">
        <v>206</v>
      </c>
      <c r="B440" s="37" t="s">
        <v>27</v>
      </c>
      <c r="C440" s="37" t="s">
        <v>20</v>
      </c>
      <c r="D440" s="31" t="s">
        <v>146</v>
      </c>
      <c r="E440" s="26" t="s">
        <v>180</v>
      </c>
      <c r="F440" s="103">
        <f t="shared" si="122"/>
        <v>1315.8</v>
      </c>
      <c r="G440" s="103">
        <f t="shared" si="122"/>
        <v>1315.8</v>
      </c>
      <c r="H440" s="33">
        <f t="shared" si="121"/>
        <v>174.7</v>
      </c>
      <c r="I440" s="33">
        <f t="shared" si="121"/>
        <v>0</v>
      </c>
      <c r="J440" s="33">
        <f t="shared" si="121"/>
        <v>174.7</v>
      </c>
      <c r="K440" s="33">
        <f t="shared" si="121"/>
        <v>0</v>
      </c>
      <c r="L440" s="65"/>
      <c r="M440" s="128"/>
      <c r="N440" s="25"/>
      <c r="O440" s="25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</row>
    <row r="441" spans="1:27" s="10" customFormat="1" ht="20.25">
      <c r="A441" s="21" t="s">
        <v>173</v>
      </c>
      <c r="B441" s="37" t="s">
        <v>27</v>
      </c>
      <c r="C441" s="37" t="s">
        <v>20</v>
      </c>
      <c r="D441" s="31" t="s">
        <v>146</v>
      </c>
      <c r="E441" s="26" t="s">
        <v>181</v>
      </c>
      <c r="F441" s="103">
        <f t="shared" si="122"/>
        <v>1315.8</v>
      </c>
      <c r="G441" s="103">
        <f t="shared" si="122"/>
        <v>1315.8</v>
      </c>
      <c r="H441" s="33">
        <f t="shared" si="121"/>
        <v>174.7</v>
      </c>
      <c r="I441" s="33">
        <f t="shared" si="121"/>
        <v>0</v>
      </c>
      <c r="J441" s="33">
        <f t="shared" si="121"/>
        <v>174.7</v>
      </c>
      <c r="K441" s="33">
        <f t="shared" si="121"/>
        <v>0</v>
      </c>
      <c r="L441" s="65"/>
      <c r="M441" s="128"/>
      <c r="N441" s="25"/>
      <c r="O441" s="25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</row>
    <row r="442" spans="1:27" s="10" customFormat="1" ht="20.25">
      <c r="A442" s="50" t="s">
        <v>138</v>
      </c>
      <c r="B442" s="31" t="s">
        <v>27</v>
      </c>
      <c r="C442" s="31" t="s">
        <v>20</v>
      </c>
      <c r="D442" s="26" t="s">
        <v>146</v>
      </c>
      <c r="E442" s="26">
        <v>612</v>
      </c>
      <c r="F442" s="103">
        <v>1315.8</v>
      </c>
      <c r="G442" s="103">
        <f>F442</f>
        <v>1315.8</v>
      </c>
      <c r="H442" s="33">
        <f t="shared" si="121"/>
        <v>174.7</v>
      </c>
      <c r="I442" s="33">
        <f t="shared" si="121"/>
        <v>0</v>
      </c>
      <c r="J442" s="33">
        <f t="shared" si="121"/>
        <v>174.7</v>
      </c>
      <c r="K442" s="33">
        <f t="shared" si="121"/>
        <v>0</v>
      </c>
      <c r="L442" s="65"/>
      <c r="M442" s="128"/>
      <c r="N442" s="25"/>
      <c r="O442" s="25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</row>
    <row r="443" spans="1:27" s="10" customFormat="1" ht="79.5">
      <c r="A443" s="70" t="s">
        <v>221</v>
      </c>
      <c r="B443" s="31" t="s">
        <v>27</v>
      </c>
      <c r="C443" s="31" t="s">
        <v>20</v>
      </c>
      <c r="D443" s="26" t="s">
        <v>147</v>
      </c>
      <c r="E443" s="26"/>
      <c r="F443" s="103">
        <f aca="true" t="shared" si="123" ref="F443:G445">F444</f>
        <v>426</v>
      </c>
      <c r="G443" s="103">
        <f t="shared" si="123"/>
        <v>426</v>
      </c>
      <c r="H443" s="33">
        <v>174.7</v>
      </c>
      <c r="I443" s="33"/>
      <c r="J443" s="33">
        <v>174.7</v>
      </c>
      <c r="K443" s="76"/>
      <c r="L443" s="65"/>
      <c r="M443" s="128">
        <v>2463.4</v>
      </c>
      <c r="N443" s="25"/>
      <c r="O443" s="25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</row>
    <row r="444" spans="1:27" s="10" customFormat="1" ht="32.25">
      <c r="A444" s="32" t="s">
        <v>206</v>
      </c>
      <c r="B444" s="31" t="s">
        <v>27</v>
      </c>
      <c r="C444" s="31" t="s">
        <v>20</v>
      </c>
      <c r="D444" s="26" t="s">
        <v>147</v>
      </c>
      <c r="E444" s="26" t="s">
        <v>180</v>
      </c>
      <c r="F444" s="103">
        <f t="shared" si="123"/>
        <v>426</v>
      </c>
      <c r="G444" s="103">
        <f t="shared" si="123"/>
        <v>426</v>
      </c>
      <c r="H444" s="33">
        <f>H445+H450</f>
        <v>3312</v>
      </c>
      <c r="I444" s="33">
        <f>I445+I450</f>
        <v>361.1</v>
      </c>
      <c r="J444" s="33">
        <f>J445+J450</f>
        <v>3334.5</v>
      </c>
      <c r="K444" s="33">
        <f>K445+K450</f>
        <v>374.6</v>
      </c>
      <c r="L444" s="65"/>
      <c r="M444" s="128"/>
      <c r="N444" s="25"/>
      <c r="O444" s="25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</row>
    <row r="445" spans="1:27" s="17" customFormat="1" ht="20.25">
      <c r="A445" s="21" t="s">
        <v>173</v>
      </c>
      <c r="B445" s="31" t="s">
        <v>27</v>
      </c>
      <c r="C445" s="31" t="s">
        <v>20</v>
      </c>
      <c r="D445" s="26" t="s">
        <v>147</v>
      </c>
      <c r="E445" s="26" t="s">
        <v>181</v>
      </c>
      <c r="F445" s="103">
        <f t="shared" si="123"/>
        <v>426</v>
      </c>
      <c r="G445" s="103">
        <f t="shared" si="123"/>
        <v>426</v>
      </c>
      <c r="H445" s="33">
        <f aca="true" t="shared" si="124" ref="H445:K448">H446</f>
        <v>361.1</v>
      </c>
      <c r="I445" s="33">
        <f t="shared" si="124"/>
        <v>361.1</v>
      </c>
      <c r="J445" s="33">
        <f t="shared" si="124"/>
        <v>374.6</v>
      </c>
      <c r="K445" s="33">
        <f t="shared" si="124"/>
        <v>374.6</v>
      </c>
      <c r="L445" s="84"/>
      <c r="M445" s="131"/>
      <c r="N445" s="61"/>
      <c r="O445" s="61"/>
      <c r="P445" s="61"/>
      <c r="Q445" s="61"/>
      <c r="R445" s="61"/>
      <c r="S445" s="61"/>
      <c r="T445" s="61"/>
      <c r="U445" s="61"/>
      <c r="V445" s="61"/>
      <c r="W445" s="61"/>
      <c r="X445" s="61"/>
      <c r="Y445" s="61"/>
      <c r="Z445" s="61"/>
      <c r="AA445" s="61"/>
    </row>
    <row r="446" spans="1:27" s="17" customFormat="1" ht="20.25">
      <c r="A446" s="50" t="s">
        <v>138</v>
      </c>
      <c r="B446" s="31" t="s">
        <v>27</v>
      </c>
      <c r="C446" s="31" t="s">
        <v>20</v>
      </c>
      <c r="D446" s="26" t="s">
        <v>147</v>
      </c>
      <c r="E446" s="26" t="s">
        <v>139</v>
      </c>
      <c r="F446" s="103">
        <v>426</v>
      </c>
      <c r="G446" s="103">
        <f>F446</f>
        <v>426</v>
      </c>
      <c r="H446" s="33">
        <f t="shared" si="124"/>
        <v>361.1</v>
      </c>
      <c r="I446" s="33">
        <f t="shared" si="124"/>
        <v>361.1</v>
      </c>
      <c r="J446" s="33">
        <f t="shared" si="124"/>
        <v>374.6</v>
      </c>
      <c r="K446" s="33">
        <f t="shared" si="124"/>
        <v>374.6</v>
      </c>
      <c r="L446" s="84"/>
      <c r="M446" s="131"/>
      <c r="N446" s="61"/>
      <c r="O446" s="61"/>
      <c r="P446" s="61"/>
      <c r="Q446" s="61"/>
      <c r="R446" s="61"/>
      <c r="S446" s="61"/>
      <c r="T446" s="61"/>
      <c r="U446" s="61"/>
      <c r="V446" s="61"/>
      <c r="W446" s="61"/>
      <c r="X446" s="61"/>
      <c r="Y446" s="61"/>
      <c r="Z446" s="61"/>
      <c r="AA446" s="61"/>
    </row>
    <row r="447" spans="1:27" s="17" customFormat="1" ht="48">
      <c r="A447" s="144" t="s">
        <v>345</v>
      </c>
      <c r="B447" s="31" t="s">
        <v>27</v>
      </c>
      <c r="C447" s="31" t="s">
        <v>20</v>
      </c>
      <c r="D447" s="26" t="s">
        <v>145</v>
      </c>
      <c r="E447" s="26"/>
      <c r="F447" s="76">
        <f aca="true" t="shared" si="125" ref="F447:G449">F448</f>
        <v>57649.1</v>
      </c>
      <c r="G447" s="103">
        <f t="shared" si="125"/>
        <v>57649.1</v>
      </c>
      <c r="H447" s="33">
        <f t="shared" si="124"/>
        <v>361.1</v>
      </c>
      <c r="I447" s="33">
        <f t="shared" si="124"/>
        <v>361.1</v>
      </c>
      <c r="J447" s="33">
        <f t="shared" si="124"/>
        <v>374.6</v>
      </c>
      <c r="K447" s="33">
        <f t="shared" si="124"/>
        <v>374.6</v>
      </c>
      <c r="L447" s="84"/>
      <c r="M447" s="131"/>
      <c r="N447" s="61"/>
      <c r="O447" s="61"/>
      <c r="P447" s="61"/>
      <c r="Q447" s="61"/>
      <c r="R447" s="61"/>
      <c r="S447" s="61"/>
      <c r="T447" s="61"/>
      <c r="U447" s="61"/>
      <c r="V447" s="61"/>
      <c r="W447" s="61"/>
      <c r="X447" s="61"/>
      <c r="Y447" s="61"/>
      <c r="Z447" s="61"/>
      <c r="AA447" s="61"/>
    </row>
    <row r="448" spans="1:27" s="17" customFormat="1" ht="32.25">
      <c r="A448" s="32" t="s">
        <v>206</v>
      </c>
      <c r="B448" s="67" t="s">
        <v>27</v>
      </c>
      <c r="C448" s="67" t="s">
        <v>20</v>
      </c>
      <c r="D448" s="67" t="s">
        <v>145</v>
      </c>
      <c r="E448" s="26" t="s">
        <v>180</v>
      </c>
      <c r="F448" s="103">
        <f t="shared" si="125"/>
        <v>57649.1</v>
      </c>
      <c r="G448" s="103">
        <f t="shared" si="125"/>
        <v>57649.1</v>
      </c>
      <c r="H448" s="33">
        <f t="shared" si="124"/>
        <v>361.1</v>
      </c>
      <c r="I448" s="33">
        <f t="shared" si="124"/>
        <v>361.1</v>
      </c>
      <c r="J448" s="33">
        <f t="shared" si="124"/>
        <v>374.6</v>
      </c>
      <c r="K448" s="33">
        <f t="shared" si="124"/>
        <v>374.6</v>
      </c>
      <c r="L448" s="84"/>
      <c r="M448" s="131"/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</row>
    <row r="449" spans="1:27" s="17" customFormat="1" ht="20.25">
      <c r="A449" s="21" t="s">
        <v>173</v>
      </c>
      <c r="B449" s="31" t="s">
        <v>27</v>
      </c>
      <c r="C449" s="31" t="s">
        <v>20</v>
      </c>
      <c r="D449" s="31" t="s">
        <v>145</v>
      </c>
      <c r="E449" s="26" t="s">
        <v>181</v>
      </c>
      <c r="F449" s="103">
        <f t="shared" si="125"/>
        <v>57649.1</v>
      </c>
      <c r="G449" s="103">
        <f t="shared" si="125"/>
        <v>57649.1</v>
      </c>
      <c r="H449" s="102">
        <v>361.1</v>
      </c>
      <c r="I449" s="102">
        <v>361.1</v>
      </c>
      <c r="J449" s="102">
        <v>374.6</v>
      </c>
      <c r="K449" s="76">
        <v>374.6</v>
      </c>
      <c r="L449" s="84"/>
      <c r="M449" s="131"/>
      <c r="N449" s="61"/>
      <c r="O449" s="61"/>
      <c r="P449" s="61"/>
      <c r="Q449" s="61"/>
      <c r="R449" s="61"/>
      <c r="S449" s="61"/>
      <c r="T449" s="61"/>
      <c r="U449" s="61"/>
      <c r="V449" s="61"/>
      <c r="W449" s="61"/>
      <c r="X449" s="61"/>
      <c r="Y449" s="61"/>
      <c r="Z449" s="61"/>
      <c r="AA449" s="61"/>
    </row>
    <row r="450" spans="1:27" s="17" customFormat="1" ht="48">
      <c r="A450" s="70" t="s">
        <v>230</v>
      </c>
      <c r="B450" s="31" t="s">
        <v>27</v>
      </c>
      <c r="C450" s="31" t="s">
        <v>20</v>
      </c>
      <c r="D450" s="31" t="s">
        <v>145</v>
      </c>
      <c r="E450" s="26" t="s">
        <v>143</v>
      </c>
      <c r="F450" s="103">
        <v>57649.1</v>
      </c>
      <c r="G450" s="103">
        <f>F450</f>
        <v>57649.1</v>
      </c>
      <c r="H450" s="33">
        <f>H451+H460+H467+H471+H475+H482</f>
        <v>2950.9</v>
      </c>
      <c r="I450" s="33">
        <f>I451+I460+I467+I471+I475+I482</f>
        <v>0</v>
      </c>
      <c r="J450" s="33">
        <f>J451+J460+J467+J471+J475+J482</f>
        <v>2959.9</v>
      </c>
      <c r="K450" s="33">
        <f>K451+K460+K467+K471+K475+K482</f>
        <v>0</v>
      </c>
      <c r="L450" s="84"/>
      <c r="M450" s="131"/>
      <c r="N450" s="61"/>
      <c r="O450" s="61"/>
      <c r="P450" s="61"/>
      <c r="Q450" s="61"/>
      <c r="R450" s="61"/>
      <c r="S450" s="61"/>
      <c r="T450" s="61"/>
      <c r="U450" s="61"/>
      <c r="V450" s="61"/>
      <c r="W450" s="61"/>
      <c r="X450" s="61"/>
      <c r="Y450" s="61"/>
      <c r="Z450" s="61"/>
      <c r="AA450" s="61"/>
    </row>
    <row r="451" spans="1:27" s="17" customFormat="1" ht="20.25">
      <c r="A451" s="32" t="s">
        <v>55</v>
      </c>
      <c r="B451" s="67" t="s">
        <v>27</v>
      </c>
      <c r="C451" s="67" t="s">
        <v>20</v>
      </c>
      <c r="D451" s="67" t="s">
        <v>54</v>
      </c>
      <c r="E451" s="67"/>
      <c r="F451" s="103">
        <f>F456+F460+F465+F469+F452</f>
        <v>34165.7</v>
      </c>
      <c r="G451" s="103">
        <v>0</v>
      </c>
      <c r="H451" s="33">
        <f>H457</f>
        <v>0</v>
      </c>
      <c r="I451" s="33">
        <f>I457</f>
        <v>0</v>
      </c>
      <c r="J451" s="33">
        <f>J457</f>
        <v>0</v>
      </c>
      <c r="K451" s="33">
        <f>K457</f>
        <v>0</v>
      </c>
      <c r="L451" s="84"/>
      <c r="M451" s="131"/>
      <c r="N451" s="61"/>
      <c r="O451" s="61"/>
      <c r="P451" s="61"/>
      <c r="Q451" s="61"/>
      <c r="R451" s="61"/>
      <c r="S451" s="61"/>
      <c r="T451" s="61"/>
      <c r="U451" s="61"/>
      <c r="V451" s="61"/>
      <c r="W451" s="61"/>
      <c r="X451" s="61"/>
      <c r="Y451" s="61"/>
      <c r="Z451" s="61"/>
      <c r="AA451" s="61"/>
    </row>
    <row r="452" spans="1:27" s="10" customFormat="1" ht="48">
      <c r="A452" s="32" t="s">
        <v>375</v>
      </c>
      <c r="B452" s="26" t="s">
        <v>27</v>
      </c>
      <c r="C452" s="67" t="s">
        <v>20</v>
      </c>
      <c r="D452" s="31" t="s">
        <v>239</v>
      </c>
      <c r="E452" s="31"/>
      <c r="F452" s="76">
        <f aca="true" t="shared" si="126" ref="F452:G454">F453</f>
        <v>3.2</v>
      </c>
      <c r="G452" s="76">
        <f t="shared" si="126"/>
        <v>0</v>
      </c>
      <c r="H452" s="33"/>
      <c r="I452" s="33"/>
      <c r="J452" s="33"/>
      <c r="K452" s="33"/>
      <c r="L452" s="65"/>
      <c r="M452" s="128"/>
      <c r="N452" s="25"/>
      <c r="O452" s="25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</row>
    <row r="453" spans="1:27" s="10" customFormat="1" ht="32.25">
      <c r="A453" s="70" t="s">
        <v>172</v>
      </c>
      <c r="B453" s="26" t="s">
        <v>27</v>
      </c>
      <c r="C453" s="67" t="s">
        <v>20</v>
      </c>
      <c r="D453" s="31" t="s">
        <v>239</v>
      </c>
      <c r="E453" s="36" t="s">
        <v>180</v>
      </c>
      <c r="F453" s="76">
        <f t="shared" si="126"/>
        <v>3.2</v>
      </c>
      <c r="G453" s="76">
        <f t="shared" si="126"/>
        <v>0</v>
      </c>
      <c r="H453" s="33"/>
      <c r="I453" s="33"/>
      <c r="J453" s="33"/>
      <c r="K453" s="33"/>
      <c r="L453" s="65"/>
      <c r="M453" s="128"/>
      <c r="N453" s="25"/>
      <c r="O453" s="25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</row>
    <row r="454" spans="1:27" s="10" customFormat="1" ht="20.25">
      <c r="A454" s="70" t="s">
        <v>173</v>
      </c>
      <c r="B454" s="26" t="s">
        <v>27</v>
      </c>
      <c r="C454" s="67" t="s">
        <v>20</v>
      </c>
      <c r="D454" s="31" t="s">
        <v>239</v>
      </c>
      <c r="E454" s="36" t="s">
        <v>181</v>
      </c>
      <c r="F454" s="76">
        <f t="shared" si="126"/>
        <v>3.2</v>
      </c>
      <c r="G454" s="76">
        <f t="shared" si="126"/>
        <v>0</v>
      </c>
      <c r="H454" s="33"/>
      <c r="I454" s="33"/>
      <c r="J454" s="33"/>
      <c r="K454" s="76"/>
      <c r="L454" s="65"/>
      <c r="M454" s="128"/>
      <c r="N454" s="25"/>
      <c r="O454" s="25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</row>
    <row r="455" spans="1:27" s="10" customFormat="1" ht="20.25">
      <c r="A455" s="70" t="s">
        <v>138</v>
      </c>
      <c r="B455" s="26" t="s">
        <v>27</v>
      </c>
      <c r="C455" s="67" t="s">
        <v>20</v>
      </c>
      <c r="D455" s="31" t="s">
        <v>239</v>
      </c>
      <c r="E455" s="36" t="s">
        <v>139</v>
      </c>
      <c r="F455" s="76">
        <v>3.2</v>
      </c>
      <c r="G455" s="76">
        <v>0</v>
      </c>
      <c r="H455" s="33">
        <f>H456</f>
        <v>0</v>
      </c>
      <c r="I455" s="33">
        <f>I456</f>
        <v>0</v>
      </c>
      <c r="J455" s="33"/>
      <c r="K455" s="33">
        <f>K456</f>
        <v>0</v>
      </c>
      <c r="L455" s="65"/>
      <c r="M455" s="128"/>
      <c r="N455" s="25"/>
      <c r="O455" s="25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</row>
    <row r="456" spans="1:27" s="17" customFormat="1" ht="48">
      <c r="A456" s="70" t="s">
        <v>241</v>
      </c>
      <c r="B456" s="67" t="s">
        <v>27</v>
      </c>
      <c r="C456" s="67" t="s">
        <v>20</v>
      </c>
      <c r="D456" s="67" t="s">
        <v>242</v>
      </c>
      <c r="E456" s="67"/>
      <c r="F456" s="76">
        <f aca="true" t="shared" si="127" ref="F456:G458">F457</f>
        <v>21476.6</v>
      </c>
      <c r="G456" s="103">
        <f t="shared" si="127"/>
        <v>0</v>
      </c>
      <c r="H456" s="33"/>
      <c r="I456" s="33"/>
      <c r="J456" s="33"/>
      <c r="K456" s="33"/>
      <c r="L456" s="84"/>
      <c r="M456" s="131"/>
      <c r="N456" s="61"/>
      <c r="O456" s="61"/>
      <c r="P456" s="61"/>
      <c r="Q456" s="61"/>
      <c r="R456" s="61"/>
      <c r="S456" s="61"/>
      <c r="T456" s="61"/>
      <c r="U456" s="61"/>
      <c r="V456" s="61"/>
      <c r="W456" s="61"/>
      <c r="X456" s="61"/>
      <c r="Y456" s="61"/>
      <c r="Z456" s="61"/>
      <c r="AA456" s="61"/>
    </row>
    <row r="457" spans="1:27" s="17" customFormat="1" ht="32.25">
      <c r="A457" s="32" t="s">
        <v>206</v>
      </c>
      <c r="B457" s="67" t="s">
        <v>27</v>
      </c>
      <c r="C457" s="67" t="s">
        <v>20</v>
      </c>
      <c r="D457" s="67" t="s">
        <v>242</v>
      </c>
      <c r="E457" s="67" t="s">
        <v>180</v>
      </c>
      <c r="F457" s="103">
        <f t="shared" si="127"/>
        <v>21476.6</v>
      </c>
      <c r="G457" s="103">
        <f t="shared" si="127"/>
        <v>0</v>
      </c>
      <c r="H457" s="33">
        <f aca="true" t="shared" si="128" ref="H457:K458">H458</f>
        <v>0</v>
      </c>
      <c r="I457" s="33">
        <f t="shared" si="128"/>
        <v>0</v>
      </c>
      <c r="J457" s="33">
        <f t="shared" si="128"/>
        <v>0</v>
      </c>
      <c r="K457" s="33">
        <f t="shared" si="128"/>
        <v>0</v>
      </c>
      <c r="L457" s="84"/>
      <c r="M457" s="131"/>
      <c r="N457" s="61"/>
      <c r="O457" s="61"/>
      <c r="P457" s="61"/>
      <c r="Q457" s="61"/>
      <c r="R457" s="61"/>
      <c r="S457" s="61"/>
      <c r="T457" s="61"/>
      <c r="U457" s="61"/>
      <c r="V457" s="61"/>
      <c r="W457" s="61"/>
      <c r="X457" s="61"/>
      <c r="Y457" s="61"/>
      <c r="Z457" s="61"/>
      <c r="AA457" s="61"/>
    </row>
    <row r="458" spans="1:27" s="17" customFormat="1" ht="20.25">
      <c r="A458" s="21" t="s">
        <v>173</v>
      </c>
      <c r="B458" s="67" t="s">
        <v>27</v>
      </c>
      <c r="C458" s="67" t="s">
        <v>20</v>
      </c>
      <c r="D458" s="67" t="s">
        <v>242</v>
      </c>
      <c r="E458" s="67" t="s">
        <v>181</v>
      </c>
      <c r="F458" s="103">
        <f t="shared" si="127"/>
        <v>21476.6</v>
      </c>
      <c r="G458" s="103">
        <f t="shared" si="127"/>
        <v>0</v>
      </c>
      <c r="H458" s="33">
        <f t="shared" si="128"/>
        <v>0</v>
      </c>
      <c r="I458" s="33">
        <f t="shared" si="128"/>
        <v>0</v>
      </c>
      <c r="J458" s="33">
        <f t="shared" si="128"/>
        <v>0</v>
      </c>
      <c r="K458" s="33">
        <f t="shared" si="128"/>
        <v>0</v>
      </c>
      <c r="L458" s="84"/>
      <c r="M458" s="131"/>
      <c r="N458" s="61"/>
      <c r="O458" s="61"/>
      <c r="P458" s="61"/>
      <c r="Q458" s="61"/>
      <c r="R458" s="61"/>
      <c r="S458" s="61"/>
      <c r="T458" s="61"/>
      <c r="U458" s="61"/>
      <c r="V458" s="61"/>
      <c r="W458" s="61"/>
      <c r="X458" s="61"/>
      <c r="Y458" s="61"/>
      <c r="Z458" s="61"/>
      <c r="AA458" s="61"/>
    </row>
    <row r="459" spans="1:27" s="17" customFormat="1" ht="48">
      <c r="A459" s="70" t="s">
        <v>230</v>
      </c>
      <c r="B459" s="67" t="s">
        <v>27</v>
      </c>
      <c r="C459" s="67" t="s">
        <v>20</v>
      </c>
      <c r="D459" s="67" t="s">
        <v>242</v>
      </c>
      <c r="E459" s="67" t="s">
        <v>143</v>
      </c>
      <c r="F459" s="76">
        <f>19096.9+538.6+1841.1</f>
        <v>21476.6</v>
      </c>
      <c r="G459" s="103">
        <v>0</v>
      </c>
      <c r="H459" s="33"/>
      <c r="I459" s="33"/>
      <c r="J459" s="33"/>
      <c r="K459" s="76"/>
      <c r="L459" s="84"/>
      <c r="M459" s="13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</row>
    <row r="460" spans="1:27" s="17" customFormat="1" ht="32.25">
      <c r="A460" s="32" t="s">
        <v>364</v>
      </c>
      <c r="B460" s="67" t="s">
        <v>27</v>
      </c>
      <c r="C460" s="67" t="s">
        <v>20</v>
      </c>
      <c r="D460" s="67" t="s">
        <v>243</v>
      </c>
      <c r="E460" s="67"/>
      <c r="F460" s="76">
        <f aca="true" t="shared" si="129" ref="F460:G463">F461</f>
        <v>353.7</v>
      </c>
      <c r="G460" s="76">
        <f t="shared" si="129"/>
        <v>0</v>
      </c>
      <c r="H460" s="33">
        <f>H461+H464</f>
        <v>2636.9</v>
      </c>
      <c r="I460" s="33">
        <f>I461+I464</f>
        <v>0</v>
      </c>
      <c r="J460" s="33">
        <f>J461+J464</f>
        <v>2636.9</v>
      </c>
      <c r="K460" s="33">
        <f>K461+K464</f>
        <v>0</v>
      </c>
      <c r="L460" s="84"/>
      <c r="M460" s="131"/>
      <c r="N460" s="61"/>
      <c r="O460" s="61"/>
      <c r="P460" s="61"/>
      <c r="Q460" s="61"/>
      <c r="R460" s="61"/>
      <c r="S460" s="61"/>
      <c r="T460" s="61"/>
      <c r="U460" s="61"/>
      <c r="V460" s="61"/>
      <c r="W460" s="61"/>
      <c r="X460" s="61"/>
      <c r="Y460" s="61"/>
      <c r="Z460" s="61"/>
      <c r="AA460" s="61"/>
    </row>
    <row r="461" spans="1:27" s="17" customFormat="1" ht="32.25">
      <c r="A461" s="142" t="s">
        <v>349</v>
      </c>
      <c r="B461" s="67" t="s">
        <v>27</v>
      </c>
      <c r="C461" s="67" t="s">
        <v>20</v>
      </c>
      <c r="D461" s="67" t="s">
        <v>268</v>
      </c>
      <c r="E461" s="67"/>
      <c r="F461" s="76">
        <f t="shared" si="129"/>
        <v>353.7</v>
      </c>
      <c r="G461" s="76">
        <f t="shared" si="129"/>
        <v>0</v>
      </c>
      <c r="H461" s="33">
        <f aca="true" t="shared" si="130" ref="H461:K462">H462</f>
        <v>2369.5</v>
      </c>
      <c r="I461" s="33">
        <f t="shared" si="130"/>
        <v>0</v>
      </c>
      <c r="J461" s="33">
        <f t="shared" si="130"/>
        <v>2369.5</v>
      </c>
      <c r="K461" s="33">
        <f t="shared" si="130"/>
        <v>0</v>
      </c>
      <c r="L461" s="84"/>
      <c r="M461" s="131"/>
      <c r="N461" s="61"/>
      <c r="O461" s="61"/>
      <c r="P461" s="61"/>
      <c r="Q461" s="61"/>
      <c r="R461" s="61"/>
      <c r="S461" s="61"/>
      <c r="T461" s="61"/>
      <c r="U461" s="61"/>
      <c r="V461" s="61"/>
      <c r="W461" s="61"/>
      <c r="X461" s="61"/>
      <c r="Y461" s="61"/>
      <c r="Z461" s="61"/>
      <c r="AA461" s="61"/>
    </row>
    <row r="462" spans="1:27" s="17" customFormat="1" ht="32.25">
      <c r="A462" s="32" t="s">
        <v>206</v>
      </c>
      <c r="B462" s="67" t="s">
        <v>27</v>
      </c>
      <c r="C462" s="67" t="s">
        <v>20</v>
      </c>
      <c r="D462" s="67" t="s">
        <v>268</v>
      </c>
      <c r="E462" s="67" t="s">
        <v>180</v>
      </c>
      <c r="F462" s="76">
        <f t="shared" si="129"/>
        <v>353.7</v>
      </c>
      <c r="G462" s="76">
        <f t="shared" si="129"/>
        <v>0</v>
      </c>
      <c r="H462" s="33">
        <f t="shared" si="130"/>
        <v>2369.5</v>
      </c>
      <c r="I462" s="33">
        <f t="shared" si="130"/>
        <v>0</v>
      </c>
      <c r="J462" s="33">
        <f t="shared" si="130"/>
        <v>2369.5</v>
      </c>
      <c r="K462" s="33">
        <f t="shared" si="130"/>
        <v>0</v>
      </c>
      <c r="L462" s="84"/>
      <c r="M462" s="131"/>
      <c r="N462" s="61"/>
      <c r="O462" s="61"/>
      <c r="P462" s="61"/>
      <c r="Q462" s="61"/>
      <c r="R462" s="61"/>
      <c r="S462" s="61"/>
      <c r="T462" s="61"/>
      <c r="U462" s="61"/>
      <c r="V462" s="61"/>
      <c r="W462" s="61"/>
      <c r="X462" s="61"/>
      <c r="Y462" s="61"/>
      <c r="Z462" s="61"/>
      <c r="AA462" s="61"/>
    </row>
    <row r="463" spans="1:27" s="17" customFormat="1" ht="20.25">
      <c r="A463" s="21" t="s">
        <v>173</v>
      </c>
      <c r="B463" s="67" t="s">
        <v>27</v>
      </c>
      <c r="C463" s="67" t="s">
        <v>20</v>
      </c>
      <c r="D463" s="67" t="s">
        <v>268</v>
      </c>
      <c r="E463" s="67" t="s">
        <v>181</v>
      </c>
      <c r="F463" s="76">
        <f t="shared" si="129"/>
        <v>353.7</v>
      </c>
      <c r="G463" s="76">
        <f t="shared" si="129"/>
        <v>0</v>
      </c>
      <c r="H463" s="33">
        <v>2369.5</v>
      </c>
      <c r="I463" s="33"/>
      <c r="J463" s="33">
        <v>2369.5</v>
      </c>
      <c r="K463" s="76"/>
      <c r="L463" s="84"/>
      <c r="M463" s="131"/>
      <c r="N463" s="61"/>
      <c r="O463" s="61"/>
      <c r="P463" s="61"/>
      <c r="Q463" s="61"/>
      <c r="R463" s="61"/>
      <c r="S463" s="61"/>
      <c r="T463" s="61"/>
      <c r="U463" s="61"/>
      <c r="V463" s="61"/>
      <c r="W463" s="61"/>
      <c r="X463" s="61"/>
      <c r="Y463" s="61"/>
      <c r="Z463" s="61"/>
      <c r="AA463" s="61"/>
    </row>
    <row r="464" spans="1:27" s="17" customFormat="1" ht="20.25">
      <c r="A464" s="50" t="s">
        <v>138</v>
      </c>
      <c r="B464" s="36" t="s">
        <v>27</v>
      </c>
      <c r="C464" s="36" t="s">
        <v>20</v>
      </c>
      <c r="D464" s="36" t="s">
        <v>268</v>
      </c>
      <c r="E464" s="36" t="s">
        <v>139</v>
      </c>
      <c r="F464" s="76">
        <v>353.7</v>
      </c>
      <c r="G464" s="76">
        <v>0</v>
      </c>
      <c r="H464" s="33">
        <f aca="true" t="shared" si="131" ref="H464:K465">H465</f>
        <v>267.4</v>
      </c>
      <c r="I464" s="33">
        <f t="shared" si="131"/>
        <v>0</v>
      </c>
      <c r="J464" s="33">
        <f t="shared" si="131"/>
        <v>267.4</v>
      </c>
      <c r="K464" s="33">
        <f t="shared" si="131"/>
        <v>0</v>
      </c>
      <c r="L464" s="84"/>
      <c r="M464" s="131"/>
      <c r="N464" s="61"/>
      <c r="O464" s="61"/>
      <c r="P464" s="61"/>
      <c r="Q464" s="61"/>
      <c r="R464" s="61"/>
      <c r="S464" s="61"/>
      <c r="T464" s="61"/>
      <c r="U464" s="61"/>
      <c r="V464" s="61"/>
      <c r="W464" s="61"/>
      <c r="X464" s="61"/>
      <c r="Y464" s="61"/>
      <c r="Z464" s="61"/>
      <c r="AA464" s="61"/>
    </row>
    <row r="465" spans="1:27" s="17" customFormat="1" ht="32.25">
      <c r="A465" s="32" t="s">
        <v>365</v>
      </c>
      <c r="B465" s="36" t="s">
        <v>27</v>
      </c>
      <c r="C465" s="36" t="s">
        <v>20</v>
      </c>
      <c r="D465" s="36" t="s">
        <v>253</v>
      </c>
      <c r="E465" s="36"/>
      <c r="F465" s="76">
        <f>F466</f>
        <v>430.4</v>
      </c>
      <c r="G465" s="76">
        <v>0</v>
      </c>
      <c r="H465" s="33">
        <f t="shared" si="131"/>
        <v>267.4</v>
      </c>
      <c r="I465" s="33">
        <f t="shared" si="131"/>
        <v>0</v>
      </c>
      <c r="J465" s="33">
        <f t="shared" si="131"/>
        <v>267.4</v>
      </c>
      <c r="K465" s="33">
        <f t="shared" si="131"/>
        <v>0</v>
      </c>
      <c r="L465" s="84"/>
      <c r="M465" s="131"/>
      <c r="N465" s="61"/>
      <c r="O465" s="61"/>
      <c r="P465" s="61"/>
      <c r="Q465" s="61"/>
      <c r="R465" s="61"/>
      <c r="S465" s="61"/>
      <c r="T465" s="61"/>
      <c r="U465" s="61"/>
      <c r="V465" s="61"/>
      <c r="W465" s="61"/>
      <c r="X465" s="61"/>
      <c r="Y465" s="61"/>
      <c r="Z465" s="61"/>
      <c r="AA465" s="61"/>
    </row>
    <row r="466" spans="1:27" s="17" customFormat="1" ht="32.25">
      <c r="A466" s="32" t="s">
        <v>206</v>
      </c>
      <c r="B466" s="36" t="s">
        <v>27</v>
      </c>
      <c r="C466" s="36" t="s">
        <v>20</v>
      </c>
      <c r="D466" s="36" t="s">
        <v>253</v>
      </c>
      <c r="E466" s="36" t="s">
        <v>180</v>
      </c>
      <c r="F466" s="76">
        <f>F467</f>
        <v>430.4</v>
      </c>
      <c r="G466" s="76">
        <v>0</v>
      </c>
      <c r="H466" s="33">
        <v>267.4</v>
      </c>
      <c r="I466" s="33"/>
      <c r="J466" s="33">
        <v>267.4</v>
      </c>
      <c r="K466" s="76"/>
      <c r="L466" s="84"/>
      <c r="M466" s="131"/>
      <c r="N466" s="61"/>
      <c r="O466" s="61"/>
      <c r="P466" s="61"/>
      <c r="Q466" s="61"/>
      <c r="R466" s="61"/>
      <c r="S466" s="61"/>
      <c r="T466" s="61"/>
      <c r="U466" s="61"/>
      <c r="V466" s="61"/>
      <c r="W466" s="61"/>
      <c r="X466" s="61"/>
      <c r="Y466" s="61"/>
      <c r="Z466" s="61"/>
      <c r="AA466" s="61"/>
    </row>
    <row r="467" spans="1:27" s="17" customFormat="1" ht="20.25">
      <c r="A467" s="21" t="s">
        <v>173</v>
      </c>
      <c r="B467" s="36" t="s">
        <v>27</v>
      </c>
      <c r="C467" s="36" t="s">
        <v>20</v>
      </c>
      <c r="D467" s="36" t="s">
        <v>253</v>
      </c>
      <c r="E467" s="36" t="s">
        <v>181</v>
      </c>
      <c r="F467" s="76">
        <f>F468</f>
        <v>430.4</v>
      </c>
      <c r="G467" s="76">
        <v>0</v>
      </c>
      <c r="H467" s="33">
        <f>H468</f>
        <v>65</v>
      </c>
      <c r="I467" s="33">
        <f>I468</f>
        <v>0</v>
      </c>
      <c r="J467" s="33">
        <f>J468</f>
        <v>75</v>
      </c>
      <c r="K467" s="33">
        <f>K468</f>
        <v>0</v>
      </c>
      <c r="L467" s="84"/>
      <c r="M467" s="131"/>
      <c r="N467" s="61"/>
      <c r="O467" s="61"/>
      <c r="P467" s="61"/>
      <c r="Q467" s="61"/>
      <c r="R467" s="61"/>
      <c r="S467" s="61"/>
      <c r="T467" s="61"/>
      <c r="U467" s="61"/>
      <c r="V467" s="61"/>
      <c r="W467" s="61"/>
      <c r="X467" s="61"/>
      <c r="Y467" s="61"/>
      <c r="Z467" s="61"/>
      <c r="AA467" s="61"/>
    </row>
    <row r="468" spans="1:27" s="17" customFormat="1" ht="20.25">
      <c r="A468" s="50" t="s">
        <v>138</v>
      </c>
      <c r="B468" s="36" t="s">
        <v>27</v>
      </c>
      <c r="C468" s="36" t="s">
        <v>20</v>
      </c>
      <c r="D468" s="36" t="s">
        <v>253</v>
      </c>
      <c r="E468" s="36" t="s">
        <v>139</v>
      </c>
      <c r="F468" s="76">
        <f>48.4+382</f>
        <v>430.4</v>
      </c>
      <c r="G468" s="76">
        <v>0</v>
      </c>
      <c r="H468" s="33">
        <f aca="true" t="shared" si="132" ref="H468:K469">H469</f>
        <v>65</v>
      </c>
      <c r="I468" s="33">
        <f t="shared" si="132"/>
        <v>0</v>
      </c>
      <c r="J468" s="33">
        <f t="shared" si="132"/>
        <v>75</v>
      </c>
      <c r="K468" s="33">
        <f t="shared" si="132"/>
        <v>0</v>
      </c>
      <c r="L468" s="84"/>
      <c r="M468" s="131"/>
      <c r="N468" s="61"/>
      <c r="O468" s="61"/>
      <c r="P468" s="61"/>
      <c r="Q468" s="61"/>
      <c r="R468" s="61"/>
      <c r="S468" s="61"/>
      <c r="T468" s="61"/>
      <c r="U468" s="61"/>
      <c r="V468" s="61"/>
      <c r="W468" s="61"/>
      <c r="X468" s="61"/>
      <c r="Y468" s="61"/>
      <c r="Z468" s="61"/>
      <c r="AA468" s="61"/>
    </row>
    <row r="469" spans="1:27" s="17" customFormat="1" ht="32.25">
      <c r="A469" s="146" t="s">
        <v>244</v>
      </c>
      <c r="B469" s="36" t="s">
        <v>27</v>
      </c>
      <c r="C469" s="36" t="s">
        <v>20</v>
      </c>
      <c r="D469" s="36" t="s">
        <v>245</v>
      </c>
      <c r="E469" s="36"/>
      <c r="F469" s="103">
        <f aca="true" t="shared" si="133" ref="F469:G471">F470</f>
        <v>11901.8</v>
      </c>
      <c r="G469" s="103">
        <f t="shared" si="133"/>
        <v>0</v>
      </c>
      <c r="H469" s="33">
        <f t="shared" si="132"/>
        <v>65</v>
      </c>
      <c r="I469" s="33">
        <f t="shared" si="132"/>
        <v>0</v>
      </c>
      <c r="J469" s="33">
        <f t="shared" si="132"/>
        <v>75</v>
      </c>
      <c r="K469" s="33">
        <f t="shared" si="132"/>
        <v>0</v>
      </c>
      <c r="L469" s="84"/>
      <c r="M469" s="131"/>
      <c r="N469" s="61"/>
      <c r="O469" s="61"/>
      <c r="P469" s="61"/>
      <c r="Q469" s="61"/>
      <c r="R469" s="61"/>
      <c r="S469" s="61"/>
      <c r="T469" s="61"/>
      <c r="U469" s="61"/>
      <c r="V469" s="61"/>
      <c r="W469" s="61"/>
      <c r="X469" s="61"/>
      <c r="Y469" s="61"/>
      <c r="Z469" s="61"/>
      <c r="AA469" s="61"/>
    </row>
    <row r="470" spans="1:27" s="16" customFormat="1" ht="32.25">
      <c r="A470" s="32" t="s">
        <v>206</v>
      </c>
      <c r="B470" s="36" t="s">
        <v>27</v>
      </c>
      <c r="C470" s="36" t="s">
        <v>20</v>
      </c>
      <c r="D470" s="36" t="s">
        <v>245</v>
      </c>
      <c r="E470" s="36" t="s">
        <v>180</v>
      </c>
      <c r="F470" s="103">
        <f t="shared" si="133"/>
        <v>11901.8</v>
      </c>
      <c r="G470" s="103">
        <f t="shared" si="133"/>
        <v>0</v>
      </c>
      <c r="H470" s="33">
        <v>65</v>
      </c>
      <c r="I470" s="33"/>
      <c r="J470" s="33">
        <v>75</v>
      </c>
      <c r="K470" s="76"/>
      <c r="L470" s="81"/>
      <c r="M470" s="131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</row>
    <row r="471" spans="1:27" s="13" customFormat="1" ht="20.25">
      <c r="A471" s="21" t="s">
        <v>173</v>
      </c>
      <c r="B471" s="36" t="s">
        <v>27</v>
      </c>
      <c r="C471" s="36" t="s">
        <v>20</v>
      </c>
      <c r="D471" s="36" t="s">
        <v>245</v>
      </c>
      <c r="E471" s="36" t="s">
        <v>181</v>
      </c>
      <c r="F471" s="103">
        <f>F472+F473</f>
        <v>11901.8</v>
      </c>
      <c r="G471" s="76">
        <f t="shared" si="133"/>
        <v>0</v>
      </c>
      <c r="H471" s="101">
        <f aca="true" t="shared" si="134" ref="H471:K473">H472</f>
        <v>24</v>
      </c>
      <c r="I471" s="101">
        <f t="shared" si="134"/>
        <v>0</v>
      </c>
      <c r="J471" s="101">
        <f t="shared" si="134"/>
        <v>23</v>
      </c>
      <c r="K471" s="101">
        <f t="shared" si="134"/>
        <v>0</v>
      </c>
      <c r="L471" s="82"/>
      <c r="M471" s="130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s="10" customFormat="1" ht="48">
      <c r="A472" s="70" t="s">
        <v>230</v>
      </c>
      <c r="B472" s="36" t="s">
        <v>27</v>
      </c>
      <c r="C472" s="36" t="s">
        <v>20</v>
      </c>
      <c r="D472" s="36" t="s">
        <v>245</v>
      </c>
      <c r="E472" s="36" t="s">
        <v>143</v>
      </c>
      <c r="F472" s="103">
        <f>10320.5-1456.1+189+2463.4</f>
        <v>11516.8</v>
      </c>
      <c r="G472" s="103">
        <v>0</v>
      </c>
      <c r="H472" s="33">
        <f t="shared" si="134"/>
        <v>24</v>
      </c>
      <c r="I472" s="33">
        <f t="shared" si="134"/>
        <v>0</v>
      </c>
      <c r="J472" s="33">
        <f t="shared" si="134"/>
        <v>23</v>
      </c>
      <c r="K472" s="33">
        <f t="shared" si="134"/>
        <v>0</v>
      </c>
      <c r="L472" s="83"/>
      <c r="M472" s="130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</row>
    <row r="473" spans="1:27" s="10" customFormat="1" ht="20.25">
      <c r="A473" s="50" t="s">
        <v>138</v>
      </c>
      <c r="B473" s="36" t="s">
        <v>27</v>
      </c>
      <c r="C473" s="36" t="s">
        <v>20</v>
      </c>
      <c r="D473" s="36" t="s">
        <v>245</v>
      </c>
      <c r="E473" s="36" t="s">
        <v>139</v>
      </c>
      <c r="F473" s="103">
        <f>30+310+45</f>
        <v>385</v>
      </c>
      <c r="G473" s="103">
        <v>0</v>
      </c>
      <c r="H473" s="33">
        <f t="shared" si="134"/>
        <v>24</v>
      </c>
      <c r="I473" s="33">
        <f t="shared" si="134"/>
        <v>0</v>
      </c>
      <c r="J473" s="33">
        <f t="shared" si="134"/>
        <v>23</v>
      </c>
      <c r="K473" s="33">
        <f t="shared" si="134"/>
        <v>0</v>
      </c>
      <c r="L473" s="83"/>
      <c r="M473" s="130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</row>
    <row r="474" spans="1:27" s="17" customFormat="1" ht="32.25">
      <c r="A474" s="147" t="s">
        <v>361</v>
      </c>
      <c r="B474" s="31" t="s">
        <v>27</v>
      </c>
      <c r="C474" s="31" t="s">
        <v>26</v>
      </c>
      <c r="D474" s="31"/>
      <c r="E474" s="26"/>
      <c r="F474" s="103">
        <f aca="true" t="shared" si="135" ref="F474:G478">F475</f>
        <v>174.7</v>
      </c>
      <c r="G474" s="103">
        <f t="shared" si="135"/>
        <v>0</v>
      </c>
      <c r="H474" s="33">
        <v>24</v>
      </c>
      <c r="I474" s="33"/>
      <c r="J474" s="33">
        <v>23</v>
      </c>
      <c r="K474" s="76"/>
      <c r="L474" s="84"/>
      <c r="M474" s="131"/>
      <c r="N474" s="61"/>
      <c r="O474" s="61"/>
      <c r="P474" s="61"/>
      <c r="Q474" s="61"/>
      <c r="R474" s="61"/>
      <c r="S474" s="61"/>
      <c r="T474" s="61"/>
      <c r="U474" s="61"/>
      <c r="V474" s="61"/>
      <c r="W474" s="61"/>
      <c r="X474" s="61"/>
      <c r="Y474" s="61"/>
      <c r="Z474" s="61"/>
      <c r="AA474" s="61"/>
    </row>
    <row r="475" spans="1:27" s="17" customFormat="1" ht="20.25">
      <c r="A475" s="142" t="s">
        <v>91</v>
      </c>
      <c r="B475" s="31" t="s">
        <v>27</v>
      </c>
      <c r="C475" s="31" t="s">
        <v>26</v>
      </c>
      <c r="D475" s="31" t="s">
        <v>90</v>
      </c>
      <c r="E475" s="26"/>
      <c r="F475" s="103">
        <f t="shared" si="135"/>
        <v>174.7</v>
      </c>
      <c r="G475" s="103">
        <f t="shared" si="135"/>
        <v>0</v>
      </c>
      <c r="H475" s="33">
        <f>H476+H479</f>
        <v>150</v>
      </c>
      <c r="I475" s="33">
        <f>I476+I479</f>
        <v>0</v>
      </c>
      <c r="J475" s="33">
        <f>J476+J479</f>
        <v>150</v>
      </c>
      <c r="K475" s="33">
        <f>K476+K479</f>
        <v>0</v>
      </c>
      <c r="L475" s="84"/>
      <c r="M475" s="131"/>
      <c r="N475" s="61"/>
      <c r="O475" s="61"/>
      <c r="P475" s="61"/>
      <c r="Q475" s="61"/>
      <c r="R475" s="61"/>
      <c r="S475" s="61"/>
      <c r="T475" s="61"/>
      <c r="U475" s="61"/>
      <c r="V475" s="61"/>
      <c r="W475" s="61"/>
      <c r="X475" s="61"/>
      <c r="Y475" s="61"/>
      <c r="Z475" s="61"/>
      <c r="AA475" s="61"/>
    </row>
    <row r="476" spans="1:27" s="17" customFormat="1" ht="20.25">
      <c r="A476" s="32" t="s">
        <v>330</v>
      </c>
      <c r="B476" s="31" t="s">
        <v>27</v>
      </c>
      <c r="C476" s="31" t="s">
        <v>26</v>
      </c>
      <c r="D476" s="31" t="s">
        <v>89</v>
      </c>
      <c r="E476" s="26"/>
      <c r="F476" s="103">
        <f t="shared" si="135"/>
        <v>174.7</v>
      </c>
      <c r="G476" s="99">
        <f t="shared" si="135"/>
        <v>0</v>
      </c>
      <c r="H476" s="33">
        <f aca="true" t="shared" si="136" ref="H476:K477">H477</f>
        <v>91.5</v>
      </c>
      <c r="I476" s="33">
        <f t="shared" si="136"/>
        <v>0</v>
      </c>
      <c r="J476" s="33">
        <f t="shared" si="136"/>
        <v>91.5</v>
      </c>
      <c r="K476" s="33">
        <f t="shared" si="136"/>
        <v>0</v>
      </c>
      <c r="L476" s="84"/>
      <c r="M476" s="131"/>
      <c r="N476" s="61"/>
      <c r="O476" s="61"/>
      <c r="P476" s="61"/>
      <c r="Q476" s="61"/>
      <c r="R476" s="61"/>
      <c r="S476" s="61"/>
      <c r="T476" s="61"/>
      <c r="U476" s="61"/>
      <c r="V476" s="61"/>
      <c r="W476" s="61"/>
      <c r="X476" s="61"/>
      <c r="Y476" s="61"/>
      <c r="Z476" s="61"/>
      <c r="AA476" s="61"/>
    </row>
    <row r="477" spans="1:27" s="17" customFormat="1" ht="32.25">
      <c r="A477" s="32" t="s">
        <v>206</v>
      </c>
      <c r="B477" s="31" t="s">
        <v>27</v>
      </c>
      <c r="C477" s="31" t="s">
        <v>26</v>
      </c>
      <c r="D477" s="31" t="s">
        <v>89</v>
      </c>
      <c r="E477" s="31" t="s">
        <v>180</v>
      </c>
      <c r="F477" s="103">
        <f t="shared" si="135"/>
        <v>174.7</v>
      </c>
      <c r="G477" s="103">
        <f t="shared" si="135"/>
        <v>0</v>
      </c>
      <c r="H477" s="33">
        <f t="shared" si="136"/>
        <v>91.5</v>
      </c>
      <c r="I477" s="33">
        <f t="shared" si="136"/>
        <v>0</v>
      </c>
      <c r="J477" s="33">
        <f t="shared" si="136"/>
        <v>91.5</v>
      </c>
      <c r="K477" s="33">
        <f t="shared" si="136"/>
        <v>0</v>
      </c>
      <c r="L477" s="84"/>
      <c r="M477" s="131"/>
      <c r="N477" s="61"/>
      <c r="O477" s="61"/>
      <c r="P477" s="61"/>
      <c r="Q477" s="61"/>
      <c r="R477" s="61"/>
      <c r="S477" s="61"/>
      <c r="T477" s="61"/>
      <c r="U477" s="61"/>
      <c r="V477" s="61"/>
      <c r="W477" s="61"/>
      <c r="X477" s="61"/>
      <c r="Y477" s="61"/>
      <c r="Z477" s="61"/>
      <c r="AA477" s="61"/>
    </row>
    <row r="478" spans="1:27" s="17" customFormat="1" ht="20.25">
      <c r="A478" s="21" t="s">
        <v>173</v>
      </c>
      <c r="B478" s="67" t="s">
        <v>27</v>
      </c>
      <c r="C478" s="67" t="s">
        <v>26</v>
      </c>
      <c r="D478" s="67" t="s">
        <v>89</v>
      </c>
      <c r="E478" s="67" t="s">
        <v>181</v>
      </c>
      <c r="F478" s="103">
        <f t="shared" si="135"/>
        <v>174.7</v>
      </c>
      <c r="G478" s="103">
        <f t="shared" si="135"/>
        <v>0</v>
      </c>
      <c r="H478" s="33">
        <v>91.5</v>
      </c>
      <c r="I478" s="33"/>
      <c r="J478" s="33">
        <v>91.5</v>
      </c>
      <c r="K478" s="76"/>
      <c r="L478" s="84"/>
      <c r="M478" s="131"/>
      <c r="N478" s="61"/>
      <c r="O478" s="61"/>
      <c r="P478" s="61"/>
      <c r="Q478" s="61"/>
      <c r="R478" s="61"/>
      <c r="S478" s="61"/>
      <c r="T478" s="61"/>
      <c r="U478" s="61"/>
      <c r="V478" s="61"/>
      <c r="W478" s="61"/>
      <c r="X478" s="61"/>
      <c r="Y478" s="61"/>
      <c r="Z478" s="61"/>
      <c r="AA478" s="61"/>
    </row>
    <row r="479" spans="1:27" s="17" customFormat="1" ht="20.25">
      <c r="A479" s="50" t="s">
        <v>138</v>
      </c>
      <c r="B479" s="67" t="s">
        <v>27</v>
      </c>
      <c r="C479" s="67" t="s">
        <v>26</v>
      </c>
      <c r="D479" s="67" t="s">
        <v>89</v>
      </c>
      <c r="E479" s="67" t="s">
        <v>139</v>
      </c>
      <c r="F479" s="103">
        <v>174.7</v>
      </c>
      <c r="G479" s="103"/>
      <c r="H479" s="33">
        <f aca="true" t="shared" si="137" ref="H479:K480">H480</f>
        <v>58.5</v>
      </c>
      <c r="I479" s="33">
        <f t="shared" si="137"/>
        <v>0</v>
      </c>
      <c r="J479" s="33">
        <f t="shared" si="137"/>
        <v>58.5</v>
      </c>
      <c r="K479" s="33">
        <f t="shared" si="137"/>
        <v>0</v>
      </c>
      <c r="L479" s="84"/>
      <c r="M479" s="131"/>
      <c r="N479" s="61"/>
      <c r="O479" s="61"/>
      <c r="P479" s="61"/>
      <c r="Q479" s="61"/>
      <c r="R479" s="61"/>
      <c r="S479" s="61"/>
      <c r="T479" s="61"/>
      <c r="U479" s="61"/>
      <c r="V479" s="61"/>
      <c r="W479" s="61"/>
      <c r="X479" s="61"/>
      <c r="Y479" s="61"/>
      <c r="Z479" s="61"/>
      <c r="AA479" s="61"/>
    </row>
    <row r="480" spans="1:27" s="17" customFormat="1" ht="20.25">
      <c r="A480" s="144" t="s">
        <v>362</v>
      </c>
      <c r="B480" s="67" t="s">
        <v>27</v>
      </c>
      <c r="C480" s="67" t="s">
        <v>27</v>
      </c>
      <c r="D480" s="67"/>
      <c r="E480" s="67"/>
      <c r="F480" s="103">
        <f>F482+F487</f>
        <v>2001.8999999999999</v>
      </c>
      <c r="G480" s="103">
        <f>G482+G487</f>
        <v>347.7</v>
      </c>
      <c r="H480" s="33">
        <f t="shared" si="137"/>
        <v>58.5</v>
      </c>
      <c r="I480" s="33">
        <f t="shared" si="137"/>
        <v>0</v>
      </c>
      <c r="J480" s="33">
        <f t="shared" si="137"/>
        <v>58.5</v>
      </c>
      <c r="K480" s="33">
        <f t="shared" si="137"/>
        <v>0</v>
      </c>
      <c r="L480" s="84"/>
      <c r="M480" s="131"/>
      <c r="N480" s="61"/>
      <c r="O480" s="61"/>
      <c r="P480" s="61"/>
      <c r="Q480" s="61"/>
      <c r="R480" s="61"/>
      <c r="S480" s="61"/>
      <c r="T480" s="61"/>
      <c r="U480" s="61"/>
      <c r="V480" s="61"/>
      <c r="W480" s="61"/>
      <c r="X480" s="61"/>
      <c r="Y480" s="61"/>
      <c r="Z480" s="61"/>
      <c r="AA480" s="61"/>
    </row>
    <row r="481" spans="1:27" s="17" customFormat="1" ht="20.25">
      <c r="A481" s="32" t="s">
        <v>102</v>
      </c>
      <c r="B481" s="67" t="s">
        <v>27</v>
      </c>
      <c r="C481" s="67" t="s">
        <v>27</v>
      </c>
      <c r="D481" s="67" t="s">
        <v>324</v>
      </c>
      <c r="E481" s="67"/>
      <c r="F481" s="103">
        <f>F482</f>
        <v>347.7</v>
      </c>
      <c r="G481" s="103">
        <f>G482</f>
        <v>347.7</v>
      </c>
      <c r="H481" s="33">
        <v>58.5</v>
      </c>
      <c r="I481" s="33"/>
      <c r="J481" s="33">
        <v>58.5</v>
      </c>
      <c r="K481" s="76"/>
      <c r="L481" s="84"/>
      <c r="M481" s="131"/>
      <c r="N481" s="61"/>
      <c r="O481" s="61"/>
      <c r="P481" s="61"/>
      <c r="Q481" s="61"/>
      <c r="R481" s="61"/>
      <c r="S481" s="61"/>
      <c r="T481" s="61"/>
      <c r="U481" s="61"/>
      <c r="V481" s="61"/>
      <c r="W481" s="61"/>
      <c r="X481" s="61"/>
      <c r="Y481" s="61"/>
      <c r="Z481" s="61"/>
      <c r="AA481" s="61"/>
    </row>
    <row r="482" spans="1:27" s="17" customFormat="1" ht="32.25">
      <c r="A482" s="144" t="s">
        <v>0</v>
      </c>
      <c r="B482" s="67" t="s">
        <v>27</v>
      </c>
      <c r="C482" s="67" t="s">
        <v>27</v>
      </c>
      <c r="D482" s="67" t="s">
        <v>149</v>
      </c>
      <c r="E482" s="67"/>
      <c r="F482" s="103">
        <f aca="true" t="shared" si="138" ref="F482:G485">F483</f>
        <v>347.7</v>
      </c>
      <c r="G482" s="103">
        <f t="shared" si="138"/>
        <v>347.7</v>
      </c>
      <c r="H482" s="101">
        <f aca="true" t="shared" si="139" ref="H482:K484">H483</f>
        <v>75</v>
      </c>
      <c r="I482" s="101">
        <f t="shared" si="139"/>
        <v>0</v>
      </c>
      <c r="J482" s="101">
        <f t="shared" si="139"/>
        <v>75</v>
      </c>
      <c r="K482" s="101">
        <f t="shared" si="139"/>
        <v>0</v>
      </c>
      <c r="L482" s="84"/>
      <c r="M482" s="131"/>
      <c r="N482" s="61"/>
      <c r="O482" s="61"/>
      <c r="P482" s="61"/>
      <c r="Q482" s="61"/>
      <c r="R482" s="61"/>
      <c r="S482" s="61"/>
      <c r="T482" s="61"/>
      <c r="U482" s="61"/>
      <c r="V482" s="61"/>
      <c r="W482" s="61"/>
      <c r="X482" s="61"/>
      <c r="Y482" s="61"/>
      <c r="Z482" s="61"/>
      <c r="AA482" s="61"/>
    </row>
    <row r="483" spans="1:27" s="17" customFormat="1" ht="63.75">
      <c r="A483" s="144" t="s">
        <v>1</v>
      </c>
      <c r="B483" s="67" t="s">
        <v>27</v>
      </c>
      <c r="C483" s="67" t="s">
        <v>27</v>
      </c>
      <c r="D483" s="67" t="s">
        <v>150</v>
      </c>
      <c r="E483" s="67"/>
      <c r="F483" s="103">
        <f t="shared" si="138"/>
        <v>347.7</v>
      </c>
      <c r="G483" s="103">
        <f t="shared" si="138"/>
        <v>347.7</v>
      </c>
      <c r="H483" s="101">
        <f t="shared" si="139"/>
        <v>75</v>
      </c>
      <c r="I483" s="101">
        <f t="shared" si="139"/>
        <v>0</v>
      </c>
      <c r="J483" s="101">
        <f t="shared" si="139"/>
        <v>75</v>
      </c>
      <c r="K483" s="101">
        <f t="shared" si="139"/>
        <v>0</v>
      </c>
      <c r="L483" s="84"/>
      <c r="M483" s="131"/>
      <c r="N483" s="61"/>
      <c r="O483" s="61"/>
      <c r="P483" s="61"/>
      <c r="Q483" s="61"/>
      <c r="R483" s="61"/>
      <c r="S483" s="61"/>
      <c r="T483" s="61"/>
      <c r="U483" s="61"/>
      <c r="V483" s="61"/>
      <c r="W483" s="61"/>
      <c r="X483" s="61"/>
      <c r="Y483" s="61"/>
      <c r="Z483" s="61"/>
      <c r="AA483" s="61"/>
    </row>
    <row r="484" spans="1:27" s="17" customFormat="1" ht="32.25">
      <c r="A484" s="32" t="s">
        <v>206</v>
      </c>
      <c r="B484" s="67" t="s">
        <v>27</v>
      </c>
      <c r="C484" s="67" t="s">
        <v>27</v>
      </c>
      <c r="D484" s="67" t="s">
        <v>150</v>
      </c>
      <c r="E484" s="67" t="s">
        <v>180</v>
      </c>
      <c r="F484" s="103">
        <f t="shared" si="138"/>
        <v>347.7</v>
      </c>
      <c r="G484" s="103">
        <f t="shared" si="138"/>
        <v>347.7</v>
      </c>
      <c r="H484" s="101">
        <f t="shared" si="139"/>
        <v>75</v>
      </c>
      <c r="I484" s="101">
        <f t="shared" si="139"/>
        <v>0</v>
      </c>
      <c r="J484" s="101">
        <f t="shared" si="139"/>
        <v>75</v>
      </c>
      <c r="K484" s="101">
        <f t="shared" si="139"/>
        <v>0</v>
      </c>
      <c r="L484" s="84"/>
      <c r="M484" s="131"/>
      <c r="N484" s="61"/>
      <c r="O484" s="61"/>
      <c r="P484" s="61"/>
      <c r="Q484" s="61"/>
      <c r="R484" s="61"/>
      <c r="S484" s="61"/>
      <c r="T484" s="61"/>
      <c r="U484" s="61"/>
      <c r="V484" s="61"/>
      <c r="W484" s="61"/>
      <c r="X484" s="61"/>
      <c r="Y484" s="61"/>
      <c r="Z484" s="61"/>
      <c r="AA484" s="61"/>
    </row>
    <row r="485" spans="1:27" s="17" customFormat="1" ht="20.25">
      <c r="A485" s="21" t="s">
        <v>173</v>
      </c>
      <c r="B485" s="67" t="s">
        <v>27</v>
      </c>
      <c r="C485" s="67" t="s">
        <v>27</v>
      </c>
      <c r="D485" s="67" t="s">
        <v>150</v>
      </c>
      <c r="E485" s="67" t="s">
        <v>181</v>
      </c>
      <c r="F485" s="103">
        <f t="shared" si="138"/>
        <v>347.7</v>
      </c>
      <c r="G485" s="103">
        <f t="shared" si="138"/>
        <v>347.7</v>
      </c>
      <c r="H485" s="33">
        <v>75</v>
      </c>
      <c r="I485" s="33"/>
      <c r="J485" s="33">
        <v>75</v>
      </c>
      <c r="K485" s="76"/>
      <c r="L485" s="84"/>
      <c r="M485" s="131"/>
      <c r="N485" s="61"/>
      <c r="O485" s="61"/>
      <c r="P485" s="61"/>
      <c r="Q485" s="61"/>
      <c r="R485" s="61"/>
      <c r="S485" s="61"/>
      <c r="T485" s="61"/>
      <c r="U485" s="61"/>
      <c r="V485" s="61"/>
      <c r="W485" s="61"/>
      <c r="X485" s="61"/>
      <c r="Y485" s="61"/>
      <c r="Z485" s="61"/>
      <c r="AA485" s="61"/>
    </row>
    <row r="486" spans="1:27" s="16" customFormat="1" ht="20.25">
      <c r="A486" s="50" t="s">
        <v>138</v>
      </c>
      <c r="B486" s="67" t="s">
        <v>27</v>
      </c>
      <c r="C486" s="67" t="s">
        <v>27</v>
      </c>
      <c r="D486" s="67" t="s">
        <v>150</v>
      </c>
      <c r="E486" s="67">
        <v>612</v>
      </c>
      <c r="F486" s="76">
        <v>347.7</v>
      </c>
      <c r="G486" s="103">
        <f>F486</f>
        <v>347.7</v>
      </c>
      <c r="H486" s="33" t="e">
        <f>H496+#REF!+H487+H492</f>
        <v>#REF!</v>
      </c>
      <c r="I486" s="33" t="e">
        <f>I496+#REF!+I487+I492</f>
        <v>#REF!</v>
      </c>
      <c r="J486" s="33" t="e">
        <f>J496+#REF!+J487+J492</f>
        <v>#REF!</v>
      </c>
      <c r="K486" s="33" t="e">
        <f>K496+#REF!+K487+K492</f>
        <v>#REF!</v>
      </c>
      <c r="L486" s="86" t="e">
        <f>L496+#REF!</f>
        <v>#REF!</v>
      </c>
      <c r="M486" s="129"/>
      <c r="N486" s="27"/>
      <c r="O486" s="27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</row>
    <row r="487" spans="1:27" s="16" customFormat="1" ht="20.25">
      <c r="A487" s="32" t="s">
        <v>55</v>
      </c>
      <c r="B487" s="67" t="s">
        <v>27</v>
      </c>
      <c r="C487" s="67" t="s">
        <v>27</v>
      </c>
      <c r="D487" s="67" t="s">
        <v>54</v>
      </c>
      <c r="E487" s="67"/>
      <c r="F487" s="103">
        <f>F488+F492+F499+F503+F513+F520+F507</f>
        <v>1654.1999999999998</v>
      </c>
      <c r="G487" s="103">
        <f>G488+G492+G499+G503+G513+G520+G507</f>
        <v>0</v>
      </c>
      <c r="H487" s="33">
        <f>H489</f>
        <v>168.9</v>
      </c>
      <c r="I487" s="33">
        <f>I489</f>
        <v>168.9</v>
      </c>
      <c r="J487" s="33">
        <f>J489</f>
        <v>168.9</v>
      </c>
      <c r="K487" s="33">
        <f>K489</f>
        <v>168.9</v>
      </c>
      <c r="L487" s="86"/>
      <c r="M487" s="129"/>
      <c r="N487" s="27"/>
      <c r="O487" s="27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</row>
    <row r="488" spans="1:27" s="16" customFormat="1" ht="63.75">
      <c r="A488" s="70" t="s">
        <v>246</v>
      </c>
      <c r="B488" s="67" t="s">
        <v>27</v>
      </c>
      <c r="C488" s="67" t="s">
        <v>27</v>
      </c>
      <c r="D488" s="67" t="s">
        <v>87</v>
      </c>
      <c r="E488" s="67"/>
      <c r="F488" s="103">
        <f aca="true" t="shared" si="140" ref="F488:G490">F489</f>
        <v>20</v>
      </c>
      <c r="G488" s="103">
        <f t="shared" si="140"/>
        <v>0</v>
      </c>
      <c r="H488" s="33"/>
      <c r="I488" s="33"/>
      <c r="J488" s="33"/>
      <c r="K488" s="33"/>
      <c r="L488" s="86"/>
      <c r="M488" s="129"/>
      <c r="N488" s="27"/>
      <c r="O488" s="27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</row>
    <row r="489" spans="1:27" s="16" customFormat="1" ht="20.25">
      <c r="A489" s="25" t="s">
        <v>189</v>
      </c>
      <c r="B489" s="31" t="s">
        <v>27</v>
      </c>
      <c r="C489" s="31" t="s">
        <v>27</v>
      </c>
      <c r="D489" s="67" t="s">
        <v>87</v>
      </c>
      <c r="E489" s="26" t="s">
        <v>178</v>
      </c>
      <c r="F489" s="76">
        <f t="shared" si="140"/>
        <v>20</v>
      </c>
      <c r="G489" s="103">
        <f t="shared" si="140"/>
        <v>0</v>
      </c>
      <c r="H489" s="33">
        <f aca="true" t="shared" si="141" ref="H489:K490">H490</f>
        <v>168.9</v>
      </c>
      <c r="I489" s="33">
        <f t="shared" si="141"/>
        <v>168.9</v>
      </c>
      <c r="J489" s="33">
        <f t="shared" si="141"/>
        <v>168.9</v>
      </c>
      <c r="K489" s="33">
        <f t="shared" si="141"/>
        <v>168.9</v>
      </c>
      <c r="L489" s="86"/>
      <c r="M489" s="129"/>
      <c r="N489" s="27"/>
      <c r="O489" s="27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</row>
    <row r="490" spans="1:27" s="16" customFormat="1" ht="20.25">
      <c r="A490" s="70" t="s">
        <v>190</v>
      </c>
      <c r="B490" s="67" t="s">
        <v>27</v>
      </c>
      <c r="C490" s="67" t="s">
        <v>27</v>
      </c>
      <c r="D490" s="67" t="s">
        <v>87</v>
      </c>
      <c r="E490" s="67" t="s">
        <v>179</v>
      </c>
      <c r="F490" s="103">
        <f t="shared" si="140"/>
        <v>20</v>
      </c>
      <c r="G490" s="103">
        <f t="shared" si="140"/>
        <v>0</v>
      </c>
      <c r="H490" s="33">
        <f t="shared" si="141"/>
        <v>168.9</v>
      </c>
      <c r="I490" s="33">
        <f t="shared" si="141"/>
        <v>168.9</v>
      </c>
      <c r="J490" s="33">
        <f t="shared" si="141"/>
        <v>168.9</v>
      </c>
      <c r="K490" s="33">
        <f t="shared" si="141"/>
        <v>168.9</v>
      </c>
      <c r="L490" s="86"/>
      <c r="M490" s="129"/>
      <c r="N490" s="27"/>
      <c r="O490" s="27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</row>
    <row r="491" spans="1:27" s="16" customFormat="1" ht="20.25">
      <c r="A491" s="32" t="s">
        <v>191</v>
      </c>
      <c r="B491" s="67" t="s">
        <v>27</v>
      </c>
      <c r="C491" s="67" t="s">
        <v>27</v>
      </c>
      <c r="D491" s="67" t="s">
        <v>87</v>
      </c>
      <c r="E491" s="67" t="s">
        <v>135</v>
      </c>
      <c r="F491" s="103">
        <v>20</v>
      </c>
      <c r="G491" s="103">
        <v>0</v>
      </c>
      <c r="H491" s="33">
        <v>168.9</v>
      </c>
      <c r="I491" s="33">
        <f>H491</f>
        <v>168.9</v>
      </c>
      <c r="J491" s="33">
        <v>168.9</v>
      </c>
      <c r="K491" s="33">
        <f>J491</f>
        <v>168.9</v>
      </c>
      <c r="L491" s="86"/>
      <c r="M491" s="129"/>
      <c r="N491" s="27"/>
      <c r="O491" s="27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</row>
    <row r="492" spans="1:27" s="16" customFormat="1" ht="48">
      <c r="A492" s="144" t="s">
        <v>346</v>
      </c>
      <c r="B492" s="67" t="s">
        <v>27</v>
      </c>
      <c r="C492" s="67" t="s">
        <v>27</v>
      </c>
      <c r="D492" s="67" t="s">
        <v>247</v>
      </c>
      <c r="E492" s="67"/>
      <c r="F492" s="103">
        <f>F493+F496</f>
        <v>1061.1999999999998</v>
      </c>
      <c r="G492" s="103">
        <f>G493+G496</f>
        <v>0</v>
      </c>
      <c r="H492" s="33">
        <f aca="true" t="shared" si="142" ref="H492:K494">H493</f>
        <v>70000</v>
      </c>
      <c r="I492" s="33">
        <f t="shared" si="142"/>
        <v>70000</v>
      </c>
      <c r="J492" s="33">
        <f t="shared" si="142"/>
        <v>0</v>
      </c>
      <c r="K492" s="33">
        <f t="shared" si="142"/>
        <v>0</v>
      </c>
      <c r="L492" s="86"/>
      <c r="M492" s="129"/>
      <c r="N492" s="27"/>
      <c r="O492" s="27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</row>
    <row r="493" spans="1:27" s="16" customFormat="1" ht="20.25">
      <c r="A493" s="25" t="s">
        <v>189</v>
      </c>
      <c r="B493" s="67" t="s">
        <v>27</v>
      </c>
      <c r="C493" s="67" t="s">
        <v>27</v>
      </c>
      <c r="D493" s="67" t="s">
        <v>247</v>
      </c>
      <c r="E493" s="67" t="s">
        <v>178</v>
      </c>
      <c r="F493" s="76">
        <f>F494</f>
        <v>797.8</v>
      </c>
      <c r="G493" s="103">
        <f>G494</f>
        <v>0</v>
      </c>
      <c r="H493" s="33">
        <f t="shared" si="142"/>
        <v>70000</v>
      </c>
      <c r="I493" s="33">
        <f t="shared" si="142"/>
        <v>70000</v>
      </c>
      <c r="J493" s="33">
        <f t="shared" si="142"/>
        <v>0</v>
      </c>
      <c r="K493" s="33">
        <f t="shared" si="142"/>
        <v>0</v>
      </c>
      <c r="L493" s="86"/>
      <c r="M493" s="129"/>
      <c r="N493" s="27"/>
      <c r="O493" s="27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</row>
    <row r="494" spans="1:27" s="16" customFormat="1" ht="20.25">
      <c r="A494" s="70" t="s">
        <v>190</v>
      </c>
      <c r="B494" s="67" t="s">
        <v>27</v>
      </c>
      <c r="C494" s="67" t="s">
        <v>27</v>
      </c>
      <c r="D494" s="67" t="s">
        <v>247</v>
      </c>
      <c r="E494" s="67" t="s">
        <v>179</v>
      </c>
      <c r="F494" s="76">
        <f>F495</f>
        <v>797.8</v>
      </c>
      <c r="G494" s="76">
        <f>G495</f>
        <v>0</v>
      </c>
      <c r="H494" s="33">
        <f t="shared" si="142"/>
        <v>70000</v>
      </c>
      <c r="I494" s="33">
        <f t="shared" si="142"/>
        <v>70000</v>
      </c>
      <c r="J494" s="33">
        <f t="shared" si="142"/>
        <v>0</v>
      </c>
      <c r="K494" s="33">
        <f t="shared" si="142"/>
        <v>0</v>
      </c>
      <c r="L494" s="86"/>
      <c r="M494" s="129"/>
      <c r="N494" s="27"/>
      <c r="O494" s="27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</row>
    <row r="495" spans="1:27" s="16" customFormat="1" ht="20.25">
      <c r="A495" s="32" t="s">
        <v>191</v>
      </c>
      <c r="B495" s="67" t="s">
        <v>27</v>
      </c>
      <c r="C495" s="67" t="s">
        <v>27</v>
      </c>
      <c r="D495" s="67" t="s">
        <v>247</v>
      </c>
      <c r="E495" s="67" t="s">
        <v>135</v>
      </c>
      <c r="F495" s="103">
        <v>797.8</v>
      </c>
      <c r="G495" s="103">
        <v>0</v>
      </c>
      <c r="H495" s="33">
        <v>70000</v>
      </c>
      <c r="I495" s="33">
        <f>H495</f>
        <v>70000</v>
      </c>
      <c r="J495" s="33"/>
      <c r="K495" s="33"/>
      <c r="L495" s="86"/>
      <c r="M495" s="129"/>
      <c r="N495" s="27"/>
      <c r="O495" s="27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</row>
    <row r="496" spans="1:27" s="16" customFormat="1" ht="32.25">
      <c r="A496" s="32" t="s">
        <v>206</v>
      </c>
      <c r="B496" s="67" t="s">
        <v>27</v>
      </c>
      <c r="C496" s="67" t="s">
        <v>27</v>
      </c>
      <c r="D496" s="67" t="s">
        <v>247</v>
      </c>
      <c r="E496" s="67" t="s">
        <v>180</v>
      </c>
      <c r="F496" s="103">
        <f>F497</f>
        <v>263.4</v>
      </c>
      <c r="G496" s="103">
        <f>G497</f>
        <v>0</v>
      </c>
      <c r="H496" s="33" t="e">
        <f aca="true" t="shared" si="143" ref="H496:K497">H497</f>
        <v>#REF!</v>
      </c>
      <c r="I496" s="33" t="e">
        <f t="shared" si="143"/>
        <v>#REF!</v>
      </c>
      <c r="J496" s="33" t="e">
        <f t="shared" si="143"/>
        <v>#REF!</v>
      </c>
      <c r="K496" s="33" t="e">
        <f t="shared" si="143"/>
        <v>#REF!</v>
      </c>
      <c r="L496" s="79"/>
      <c r="M496" s="129"/>
      <c r="N496" s="27"/>
      <c r="O496" s="27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</row>
    <row r="497" spans="1:27" s="16" customFormat="1" ht="20.25">
      <c r="A497" s="21" t="s">
        <v>173</v>
      </c>
      <c r="B497" s="67" t="s">
        <v>27</v>
      </c>
      <c r="C497" s="67" t="s">
        <v>27</v>
      </c>
      <c r="D497" s="67" t="s">
        <v>247</v>
      </c>
      <c r="E497" s="67" t="s">
        <v>181</v>
      </c>
      <c r="F497" s="103">
        <f>F498</f>
        <v>263.4</v>
      </c>
      <c r="G497" s="103">
        <f>G498</f>
        <v>0</v>
      </c>
      <c r="H497" s="33" t="e">
        <f t="shared" si="143"/>
        <v>#REF!</v>
      </c>
      <c r="I497" s="33" t="e">
        <f t="shared" si="143"/>
        <v>#REF!</v>
      </c>
      <c r="J497" s="33" t="e">
        <f t="shared" si="143"/>
        <v>#REF!</v>
      </c>
      <c r="K497" s="33" t="e">
        <f t="shared" si="143"/>
        <v>#REF!</v>
      </c>
      <c r="L497" s="79"/>
      <c r="M497" s="129"/>
      <c r="N497" s="27"/>
      <c r="O497" s="27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</row>
    <row r="498" spans="1:27" s="16" customFormat="1" ht="20.25">
      <c r="A498" s="50" t="s">
        <v>138</v>
      </c>
      <c r="B498" s="67" t="s">
        <v>27</v>
      </c>
      <c r="C498" s="67" t="s">
        <v>27</v>
      </c>
      <c r="D498" s="67" t="s">
        <v>247</v>
      </c>
      <c r="E498" s="67" t="s">
        <v>139</v>
      </c>
      <c r="F498" s="103">
        <v>263.4</v>
      </c>
      <c r="G498" s="103"/>
      <c r="H498" s="33" t="e">
        <f>H499+#REF!</f>
        <v>#REF!</v>
      </c>
      <c r="I498" s="33" t="e">
        <f>I499+#REF!</f>
        <v>#REF!</v>
      </c>
      <c r="J498" s="33" t="e">
        <f>J499+#REF!</f>
        <v>#REF!</v>
      </c>
      <c r="K498" s="33" t="e">
        <f>K499+#REF!</f>
        <v>#REF!</v>
      </c>
      <c r="L498" s="79"/>
      <c r="M498" s="129"/>
      <c r="N498" s="27"/>
      <c r="O498" s="27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</row>
    <row r="499" spans="1:27" s="16" customFormat="1" ht="48">
      <c r="A499" s="150" t="s">
        <v>347</v>
      </c>
      <c r="B499" s="67" t="s">
        <v>27</v>
      </c>
      <c r="C499" s="67" t="s">
        <v>27</v>
      </c>
      <c r="D499" s="67" t="s">
        <v>248</v>
      </c>
      <c r="E499" s="67"/>
      <c r="F499" s="103">
        <f aca="true" t="shared" si="144" ref="F499:G501">F500</f>
        <v>55</v>
      </c>
      <c r="G499" s="103">
        <f t="shared" si="144"/>
        <v>0</v>
      </c>
      <c r="H499" s="33" t="e">
        <f>H500</f>
        <v>#REF!</v>
      </c>
      <c r="I499" s="33" t="e">
        <f>I500</f>
        <v>#REF!</v>
      </c>
      <c r="J499" s="33" t="e">
        <f>J500</f>
        <v>#REF!</v>
      </c>
      <c r="K499" s="33" t="e">
        <f>K500</f>
        <v>#REF!</v>
      </c>
      <c r="L499" s="79"/>
      <c r="M499" s="129"/>
      <c r="N499" s="27"/>
      <c r="O499" s="27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</row>
    <row r="500" spans="1:27" s="16" customFormat="1" ht="20.25">
      <c r="A500" s="25" t="s">
        <v>189</v>
      </c>
      <c r="B500" s="67" t="s">
        <v>27</v>
      </c>
      <c r="C500" s="67" t="s">
        <v>27</v>
      </c>
      <c r="D500" s="67" t="s">
        <v>248</v>
      </c>
      <c r="E500" s="67" t="s">
        <v>178</v>
      </c>
      <c r="F500" s="103">
        <f>F501</f>
        <v>55</v>
      </c>
      <c r="G500" s="103">
        <f t="shared" si="144"/>
        <v>0</v>
      </c>
      <c r="H500" s="33" t="e">
        <f>H501+#REF!</f>
        <v>#REF!</v>
      </c>
      <c r="I500" s="33" t="e">
        <f>I501+#REF!</f>
        <v>#REF!</v>
      </c>
      <c r="J500" s="33" t="e">
        <f>J501+#REF!</f>
        <v>#REF!</v>
      </c>
      <c r="K500" s="33" t="e">
        <f>K501+#REF!</f>
        <v>#REF!</v>
      </c>
      <c r="L500" s="79"/>
      <c r="M500" s="129"/>
      <c r="N500" s="27"/>
      <c r="O500" s="27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</row>
    <row r="501" spans="1:27" s="16" customFormat="1" ht="20.25">
      <c r="A501" s="70" t="s">
        <v>190</v>
      </c>
      <c r="B501" s="67" t="s">
        <v>27</v>
      </c>
      <c r="C501" s="67" t="s">
        <v>27</v>
      </c>
      <c r="D501" s="67" t="s">
        <v>248</v>
      </c>
      <c r="E501" s="67" t="s">
        <v>179</v>
      </c>
      <c r="F501" s="76">
        <f>F502</f>
        <v>55</v>
      </c>
      <c r="G501" s="103">
        <f t="shared" si="144"/>
        <v>0</v>
      </c>
      <c r="H501" s="33">
        <v>5880.9</v>
      </c>
      <c r="I501" s="33"/>
      <c r="J501" s="33">
        <v>6116.1</v>
      </c>
      <c r="K501" s="76"/>
      <c r="L501" s="79"/>
      <c r="M501" s="129"/>
      <c r="N501" s="27"/>
      <c r="O501" s="27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</row>
    <row r="502" spans="1:27" s="17" customFormat="1" ht="20.25">
      <c r="A502" s="32" t="s">
        <v>191</v>
      </c>
      <c r="B502" s="67" t="s">
        <v>27</v>
      </c>
      <c r="C502" s="67" t="s">
        <v>27</v>
      </c>
      <c r="D502" s="67" t="s">
        <v>248</v>
      </c>
      <c r="E502" s="67" t="s">
        <v>135</v>
      </c>
      <c r="F502" s="103">
        <v>55</v>
      </c>
      <c r="G502" s="103">
        <v>0</v>
      </c>
      <c r="H502" s="101">
        <f>H503</f>
        <v>0</v>
      </c>
      <c r="I502" s="101">
        <f>I503</f>
        <v>0</v>
      </c>
      <c r="J502" s="101">
        <f>J503</f>
        <v>0</v>
      </c>
      <c r="K502" s="101">
        <f>K503</f>
        <v>0</v>
      </c>
      <c r="L502" s="84"/>
      <c r="M502" s="131"/>
      <c r="N502" s="61"/>
      <c r="O502" s="61"/>
      <c r="P502" s="61"/>
      <c r="Q502" s="61"/>
      <c r="R502" s="61"/>
      <c r="S502" s="61"/>
      <c r="T502" s="61"/>
      <c r="U502" s="61"/>
      <c r="V502" s="61"/>
      <c r="W502" s="61"/>
      <c r="X502" s="61"/>
      <c r="Y502" s="61"/>
      <c r="Z502" s="61"/>
      <c r="AA502" s="61"/>
    </row>
    <row r="503" spans="1:27" s="17" customFormat="1" ht="48">
      <c r="A503" s="146" t="s">
        <v>348</v>
      </c>
      <c r="B503" s="67" t="s">
        <v>27</v>
      </c>
      <c r="C503" s="67" t="s">
        <v>27</v>
      </c>
      <c r="D503" s="67" t="s">
        <v>249</v>
      </c>
      <c r="E503" s="67"/>
      <c r="F503" s="103">
        <f aca="true" t="shared" si="145" ref="F503:G505">F504</f>
        <v>23</v>
      </c>
      <c r="G503" s="103">
        <f t="shared" si="145"/>
        <v>0</v>
      </c>
      <c r="H503" s="33">
        <v>0</v>
      </c>
      <c r="I503" s="33"/>
      <c r="J503" s="33">
        <v>0</v>
      </c>
      <c r="K503" s="76"/>
      <c r="L503" s="84"/>
      <c r="M503" s="131"/>
      <c r="N503" s="61"/>
      <c r="O503" s="61"/>
      <c r="P503" s="61"/>
      <c r="Q503" s="61"/>
      <c r="R503" s="61"/>
      <c r="S503" s="61"/>
      <c r="T503" s="61"/>
      <c r="U503" s="61"/>
      <c r="V503" s="61"/>
      <c r="W503" s="61"/>
      <c r="X503" s="61"/>
      <c r="Y503" s="61"/>
      <c r="Z503" s="61"/>
      <c r="AA503" s="61"/>
    </row>
    <row r="504" spans="1:27" s="17" customFormat="1" ht="20.25">
      <c r="A504" s="25" t="s">
        <v>189</v>
      </c>
      <c r="B504" s="67" t="s">
        <v>27</v>
      </c>
      <c r="C504" s="67" t="s">
        <v>27</v>
      </c>
      <c r="D504" s="67" t="s">
        <v>249</v>
      </c>
      <c r="E504" s="67" t="s">
        <v>178</v>
      </c>
      <c r="F504" s="76">
        <f t="shared" si="145"/>
        <v>23</v>
      </c>
      <c r="G504" s="103">
        <f t="shared" si="145"/>
        <v>0</v>
      </c>
      <c r="H504" s="101">
        <f>H505+H509</f>
        <v>10174.3</v>
      </c>
      <c r="I504" s="101">
        <f>I505+I509</f>
        <v>0</v>
      </c>
      <c r="J504" s="101">
        <f>J505+J509</f>
        <v>10424.3</v>
      </c>
      <c r="K504" s="101">
        <f>K505+K509</f>
        <v>0</v>
      </c>
      <c r="L504" s="84"/>
      <c r="M504" s="131"/>
      <c r="N504" s="61"/>
      <c r="O504" s="61"/>
      <c r="P504" s="61"/>
      <c r="Q504" s="61"/>
      <c r="R504" s="61"/>
      <c r="S504" s="61"/>
      <c r="T504" s="61"/>
      <c r="U504" s="61"/>
      <c r="V504" s="61"/>
      <c r="W504" s="61"/>
      <c r="X504" s="61"/>
      <c r="Y504" s="61"/>
      <c r="Z504" s="61"/>
      <c r="AA504" s="61"/>
    </row>
    <row r="505" spans="1:27" s="17" customFormat="1" ht="20.25">
      <c r="A505" s="70" t="s">
        <v>190</v>
      </c>
      <c r="B505" s="67" t="s">
        <v>27</v>
      </c>
      <c r="C505" s="67" t="s">
        <v>27</v>
      </c>
      <c r="D505" s="67" t="s">
        <v>249</v>
      </c>
      <c r="E505" s="67" t="s">
        <v>179</v>
      </c>
      <c r="F505" s="76">
        <f t="shared" si="145"/>
        <v>23</v>
      </c>
      <c r="G505" s="76">
        <f t="shared" si="145"/>
        <v>0</v>
      </c>
      <c r="H505" s="101">
        <f aca="true" t="shared" si="146" ref="H505:K507">H506</f>
        <v>0</v>
      </c>
      <c r="I505" s="101">
        <f t="shared" si="146"/>
        <v>0</v>
      </c>
      <c r="J505" s="101">
        <f t="shared" si="146"/>
        <v>0</v>
      </c>
      <c r="K505" s="101">
        <f t="shared" si="146"/>
        <v>0</v>
      </c>
      <c r="L505" s="84"/>
      <c r="M505" s="131"/>
      <c r="N505" s="61"/>
      <c r="O505" s="61"/>
      <c r="P505" s="61"/>
      <c r="Q505" s="61"/>
      <c r="R505" s="61"/>
      <c r="S505" s="61"/>
      <c r="T505" s="61"/>
      <c r="U505" s="61"/>
      <c r="V505" s="61"/>
      <c r="W505" s="61"/>
      <c r="X505" s="61"/>
      <c r="Y505" s="61"/>
      <c r="Z505" s="61"/>
      <c r="AA505" s="61"/>
    </row>
    <row r="506" spans="1:27" s="17" customFormat="1" ht="20.25">
      <c r="A506" s="32" t="s">
        <v>191</v>
      </c>
      <c r="B506" s="67" t="s">
        <v>27</v>
      </c>
      <c r="C506" s="67" t="s">
        <v>27</v>
      </c>
      <c r="D506" s="67" t="s">
        <v>249</v>
      </c>
      <c r="E506" s="67" t="s">
        <v>135</v>
      </c>
      <c r="F506" s="76">
        <v>23</v>
      </c>
      <c r="G506" s="76">
        <v>0</v>
      </c>
      <c r="H506" s="101">
        <f t="shared" si="146"/>
        <v>0</v>
      </c>
      <c r="I506" s="101">
        <f t="shared" si="146"/>
        <v>0</v>
      </c>
      <c r="J506" s="101">
        <f t="shared" si="146"/>
        <v>0</v>
      </c>
      <c r="K506" s="101">
        <f t="shared" si="146"/>
        <v>0</v>
      </c>
      <c r="L506" s="84"/>
      <c r="M506" s="131">
        <v>9.3</v>
      </c>
      <c r="N506" s="61"/>
      <c r="O506" s="61"/>
      <c r="P506" s="61"/>
      <c r="Q506" s="61"/>
      <c r="R506" s="61"/>
      <c r="S506" s="61"/>
      <c r="T506" s="61"/>
      <c r="U506" s="61"/>
      <c r="V506" s="61"/>
      <c r="W506" s="61"/>
      <c r="X506" s="61"/>
      <c r="Y506" s="61"/>
      <c r="Z506" s="61"/>
      <c r="AA506" s="61"/>
    </row>
    <row r="507" spans="1:27" s="17" customFormat="1" ht="32.25">
      <c r="A507" s="32" t="s">
        <v>364</v>
      </c>
      <c r="B507" s="67" t="s">
        <v>27</v>
      </c>
      <c r="C507" s="67" t="s">
        <v>27</v>
      </c>
      <c r="D507" s="67" t="s">
        <v>243</v>
      </c>
      <c r="E507" s="67"/>
      <c r="F507" s="76">
        <f aca="true" t="shared" si="147" ref="F507:G509">F508</f>
        <v>270</v>
      </c>
      <c r="G507" s="76">
        <f t="shared" si="147"/>
        <v>0</v>
      </c>
      <c r="H507" s="101">
        <f t="shared" si="146"/>
        <v>0</v>
      </c>
      <c r="I507" s="101">
        <f t="shared" si="146"/>
        <v>0</v>
      </c>
      <c r="J507" s="101">
        <f t="shared" si="146"/>
        <v>0</v>
      </c>
      <c r="K507" s="101">
        <f t="shared" si="146"/>
        <v>0</v>
      </c>
      <c r="L507" s="84"/>
      <c r="M507" s="131"/>
      <c r="N507" s="61"/>
      <c r="O507" s="61"/>
      <c r="P507" s="61"/>
      <c r="Q507" s="61"/>
      <c r="R507" s="61"/>
      <c r="S507" s="61"/>
      <c r="T507" s="61"/>
      <c r="U507" s="61"/>
      <c r="V507" s="61"/>
      <c r="W507" s="61"/>
      <c r="X507" s="61"/>
      <c r="Y507" s="61"/>
      <c r="Z507" s="61"/>
      <c r="AA507" s="61"/>
    </row>
    <row r="508" spans="1:27" s="17" customFormat="1" ht="32.25">
      <c r="A508" s="142" t="s">
        <v>349</v>
      </c>
      <c r="B508" s="67" t="s">
        <v>27</v>
      </c>
      <c r="C508" s="67" t="s">
        <v>27</v>
      </c>
      <c r="D508" s="67" t="s">
        <v>268</v>
      </c>
      <c r="E508" s="67"/>
      <c r="F508" s="76">
        <f t="shared" si="147"/>
        <v>270</v>
      </c>
      <c r="G508" s="103">
        <f t="shared" si="147"/>
        <v>0</v>
      </c>
      <c r="H508" s="33"/>
      <c r="I508" s="33">
        <f>H508</f>
        <v>0</v>
      </c>
      <c r="J508" s="33">
        <v>0</v>
      </c>
      <c r="K508" s="76"/>
      <c r="L508" s="84"/>
      <c r="M508" s="131"/>
      <c r="N508" s="61"/>
      <c r="O508" s="61"/>
      <c r="P508" s="61"/>
      <c r="Q508" s="61"/>
      <c r="R508" s="61"/>
      <c r="S508" s="61"/>
      <c r="T508" s="61"/>
      <c r="U508" s="61"/>
      <c r="V508" s="61"/>
      <c r="W508" s="61"/>
      <c r="X508" s="61"/>
      <c r="Y508" s="61"/>
      <c r="Z508" s="61"/>
      <c r="AA508" s="61"/>
    </row>
    <row r="509" spans="1:27" s="17" customFormat="1" ht="20.25">
      <c r="A509" s="25" t="s">
        <v>189</v>
      </c>
      <c r="B509" s="67" t="s">
        <v>27</v>
      </c>
      <c r="C509" s="67" t="s">
        <v>27</v>
      </c>
      <c r="D509" s="36" t="s">
        <v>268</v>
      </c>
      <c r="E509" s="26" t="s">
        <v>178</v>
      </c>
      <c r="F509" s="103">
        <f t="shared" si="147"/>
        <v>270</v>
      </c>
      <c r="G509" s="103">
        <f t="shared" si="147"/>
        <v>0</v>
      </c>
      <c r="H509" s="101">
        <f>H510</f>
        <v>10174.3</v>
      </c>
      <c r="I509" s="101">
        <f>I510</f>
        <v>0</v>
      </c>
      <c r="J509" s="101">
        <f>J510</f>
        <v>10424.3</v>
      </c>
      <c r="K509" s="101">
        <f>K510</f>
        <v>0</v>
      </c>
      <c r="L509" s="84"/>
      <c r="M509" s="131">
        <v>-14.5</v>
      </c>
      <c r="N509" s="61"/>
      <c r="O509" s="61"/>
      <c r="P509" s="61"/>
      <c r="Q509" s="61"/>
      <c r="R509" s="61"/>
      <c r="S509" s="61"/>
      <c r="T509" s="61"/>
      <c r="U509" s="61"/>
      <c r="V509" s="61"/>
      <c r="W509" s="61"/>
      <c r="X509" s="61"/>
      <c r="Y509" s="61"/>
      <c r="Z509" s="61"/>
      <c r="AA509" s="61"/>
    </row>
    <row r="510" spans="1:27" s="17" customFormat="1" ht="20.25">
      <c r="A510" s="70" t="s">
        <v>190</v>
      </c>
      <c r="B510" s="67" t="s">
        <v>27</v>
      </c>
      <c r="C510" s="67" t="s">
        <v>27</v>
      </c>
      <c r="D510" s="67" t="s">
        <v>268</v>
      </c>
      <c r="E510" s="67" t="s">
        <v>179</v>
      </c>
      <c r="F510" s="103">
        <f>F512+F511</f>
        <v>270</v>
      </c>
      <c r="G510" s="103">
        <f>G512</f>
        <v>0</v>
      </c>
      <c r="H510" s="101">
        <f>H512</f>
        <v>10174.3</v>
      </c>
      <c r="I510" s="101">
        <f>I512</f>
        <v>0</v>
      </c>
      <c r="J510" s="101">
        <f>J512</f>
        <v>10424.3</v>
      </c>
      <c r="K510" s="101">
        <f>K512</f>
        <v>0</v>
      </c>
      <c r="L510" s="84"/>
      <c r="M510" s="131">
        <v>5.2</v>
      </c>
      <c r="N510" s="61"/>
      <c r="O510" s="61"/>
      <c r="P510" s="61"/>
      <c r="Q510" s="61"/>
      <c r="R510" s="61"/>
      <c r="S510" s="61"/>
      <c r="T510" s="61"/>
      <c r="U510" s="61"/>
      <c r="V510" s="61"/>
      <c r="W510" s="61"/>
      <c r="X510" s="61"/>
      <c r="Y510" s="61"/>
      <c r="Z510" s="61"/>
      <c r="AA510" s="61"/>
    </row>
    <row r="511" spans="1:27" s="17" customFormat="1" ht="32.25">
      <c r="A511" s="70" t="s">
        <v>223</v>
      </c>
      <c r="B511" s="67" t="s">
        <v>27</v>
      </c>
      <c r="C511" s="67" t="s">
        <v>27</v>
      </c>
      <c r="D511" s="67" t="s">
        <v>268</v>
      </c>
      <c r="E511" s="67" t="s">
        <v>222</v>
      </c>
      <c r="F511" s="103">
        <v>0</v>
      </c>
      <c r="G511" s="103">
        <v>0</v>
      </c>
      <c r="H511" s="101"/>
      <c r="I511" s="101"/>
      <c r="J511" s="101"/>
      <c r="K511" s="101"/>
      <c r="L511" s="84"/>
      <c r="M511" s="131"/>
      <c r="N511" s="61"/>
      <c r="O511" s="61"/>
      <c r="P511" s="61"/>
      <c r="Q511" s="61"/>
      <c r="R511" s="61"/>
      <c r="S511" s="61"/>
      <c r="T511" s="61"/>
      <c r="U511" s="61"/>
      <c r="V511" s="61"/>
      <c r="W511" s="61"/>
      <c r="X511" s="61"/>
      <c r="Y511" s="61"/>
      <c r="Z511" s="61"/>
      <c r="AA511" s="61"/>
    </row>
    <row r="512" spans="1:27" s="17" customFormat="1" ht="20.25">
      <c r="A512" s="32" t="s">
        <v>191</v>
      </c>
      <c r="B512" s="67" t="s">
        <v>27</v>
      </c>
      <c r="C512" s="67" t="s">
        <v>27</v>
      </c>
      <c r="D512" s="67" t="s">
        <v>268</v>
      </c>
      <c r="E512" s="67" t="s">
        <v>135</v>
      </c>
      <c r="F512" s="103">
        <v>270</v>
      </c>
      <c r="G512" s="103">
        <v>0</v>
      </c>
      <c r="H512" s="101">
        <f>H514</f>
        <v>10174.3</v>
      </c>
      <c r="I512" s="101">
        <f>I514</f>
        <v>0</v>
      </c>
      <c r="J512" s="101">
        <f>J514</f>
        <v>10424.3</v>
      </c>
      <c r="K512" s="101">
        <f>K514</f>
        <v>0</v>
      </c>
      <c r="L512" s="84"/>
      <c r="M512" s="131"/>
      <c r="N512" s="61"/>
      <c r="O512" s="61"/>
      <c r="P512" s="61"/>
      <c r="Q512" s="61"/>
      <c r="R512" s="61"/>
      <c r="S512" s="61"/>
      <c r="T512" s="61"/>
      <c r="U512" s="61"/>
      <c r="V512" s="61"/>
      <c r="W512" s="61"/>
      <c r="X512" s="61"/>
      <c r="Y512" s="61"/>
      <c r="Z512" s="61"/>
      <c r="AA512" s="61"/>
    </row>
    <row r="513" spans="1:27" s="17" customFormat="1" ht="32.25">
      <c r="A513" s="146" t="s">
        <v>350</v>
      </c>
      <c r="B513" s="67" t="s">
        <v>27</v>
      </c>
      <c r="C513" s="67" t="s">
        <v>27</v>
      </c>
      <c r="D513" s="67" t="s">
        <v>250</v>
      </c>
      <c r="E513" s="67"/>
      <c r="F513" s="103">
        <f>F514+F517</f>
        <v>150</v>
      </c>
      <c r="G513" s="103">
        <f>G514+G517</f>
        <v>0</v>
      </c>
      <c r="H513" s="101"/>
      <c r="I513" s="101"/>
      <c r="J513" s="101"/>
      <c r="K513" s="101"/>
      <c r="L513" s="84"/>
      <c r="M513" s="131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  <c r="Y513" s="61"/>
      <c r="Z513" s="61"/>
      <c r="AA513" s="61"/>
    </row>
    <row r="514" spans="1:27" s="17" customFormat="1" ht="20.25">
      <c r="A514" s="25" t="s">
        <v>189</v>
      </c>
      <c r="B514" s="67" t="s">
        <v>27</v>
      </c>
      <c r="C514" s="67" t="s">
        <v>27</v>
      </c>
      <c r="D514" s="67" t="s">
        <v>250</v>
      </c>
      <c r="E514" s="67" t="s">
        <v>178</v>
      </c>
      <c r="F514" s="103">
        <f>F515</f>
        <v>84.5</v>
      </c>
      <c r="G514" s="103">
        <f>G515</f>
        <v>0</v>
      </c>
      <c r="H514" s="33">
        <v>10174.3</v>
      </c>
      <c r="I514" s="33"/>
      <c r="J514" s="33">
        <v>10424.3</v>
      </c>
      <c r="K514" s="76"/>
      <c r="L514" s="84"/>
      <c r="M514" s="131"/>
      <c r="N514" s="61"/>
      <c r="O514" s="61"/>
      <c r="P514" s="61"/>
      <c r="Q514" s="61"/>
      <c r="R514" s="61"/>
      <c r="S514" s="61"/>
      <c r="T514" s="61"/>
      <c r="U514" s="61"/>
      <c r="V514" s="61"/>
      <c r="W514" s="61"/>
      <c r="X514" s="61"/>
      <c r="Y514" s="61"/>
      <c r="Z514" s="61"/>
      <c r="AA514" s="61"/>
    </row>
    <row r="515" spans="1:27" s="17" customFormat="1" ht="20.25">
      <c r="A515" s="70" t="s">
        <v>190</v>
      </c>
      <c r="B515" s="67" t="s">
        <v>27</v>
      </c>
      <c r="C515" s="67" t="s">
        <v>27</v>
      </c>
      <c r="D515" s="67" t="s">
        <v>250</v>
      </c>
      <c r="E515" s="67" t="s">
        <v>179</v>
      </c>
      <c r="F515" s="103">
        <f>F516</f>
        <v>84.5</v>
      </c>
      <c r="G515" s="103">
        <f>G516</f>
        <v>0</v>
      </c>
      <c r="H515" s="33"/>
      <c r="I515" s="33"/>
      <c r="J515" s="33"/>
      <c r="K515" s="76"/>
      <c r="L515" s="84"/>
      <c r="M515" s="131"/>
      <c r="N515" s="61"/>
      <c r="O515" s="61"/>
      <c r="P515" s="61"/>
      <c r="Q515" s="61"/>
      <c r="R515" s="61"/>
      <c r="S515" s="61"/>
      <c r="T515" s="61"/>
      <c r="U515" s="61"/>
      <c r="V515" s="61"/>
      <c r="W515" s="61"/>
      <c r="X515" s="61"/>
      <c r="Y515" s="61"/>
      <c r="Z515" s="61"/>
      <c r="AA515" s="61"/>
    </row>
    <row r="516" spans="1:27" s="17" customFormat="1" ht="20.25">
      <c r="A516" s="32" t="s">
        <v>191</v>
      </c>
      <c r="B516" s="67" t="s">
        <v>27</v>
      </c>
      <c r="C516" s="67" t="s">
        <v>27</v>
      </c>
      <c r="D516" s="67" t="s">
        <v>250</v>
      </c>
      <c r="E516" s="67" t="s">
        <v>135</v>
      </c>
      <c r="F516" s="103">
        <v>84.5</v>
      </c>
      <c r="G516" s="103">
        <v>0</v>
      </c>
      <c r="H516" s="33"/>
      <c r="I516" s="33"/>
      <c r="J516" s="33"/>
      <c r="K516" s="76"/>
      <c r="L516" s="84"/>
      <c r="M516" s="131"/>
      <c r="N516" s="61"/>
      <c r="O516" s="61"/>
      <c r="P516" s="61"/>
      <c r="Q516" s="61"/>
      <c r="R516" s="61"/>
      <c r="S516" s="61"/>
      <c r="T516" s="61"/>
      <c r="U516" s="61"/>
      <c r="V516" s="61"/>
      <c r="W516" s="61"/>
      <c r="X516" s="61"/>
      <c r="Y516" s="61"/>
      <c r="Z516" s="61"/>
      <c r="AA516" s="61"/>
    </row>
    <row r="517" spans="1:27" s="17" customFormat="1" ht="32.25">
      <c r="A517" s="32" t="s">
        <v>206</v>
      </c>
      <c r="B517" s="67" t="s">
        <v>27</v>
      </c>
      <c r="C517" s="67" t="s">
        <v>27</v>
      </c>
      <c r="D517" s="67" t="s">
        <v>250</v>
      </c>
      <c r="E517" s="67" t="s">
        <v>180</v>
      </c>
      <c r="F517" s="103">
        <f>F518</f>
        <v>65.5</v>
      </c>
      <c r="G517" s="103">
        <f>G518</f>
        <v>0</v>
      </c>
      <c r="H517" s="33"/>
      <c r="I517" s="33"/>
      <c r="J517" s="33"/>
      <c r="K517" s="76"/>
      <c r="L517" s="84"/>
      <c r="M517" s="131"/>
      <c r="N517" s="61"/>
      <c r="O517" s="61"/>
      <c r="P517" s="61"/>
      <c r="Q517" s="61"/>
      <c r="R517" s="61"/>
      <c r="S517" s="61"/>
      <c r="T517" s="61"/>
      <c r="U517" s="61"/>
      <c r="V517" s="61"/>
      <c r="W517" s="61"/>
      <c r="X517" s="61"/>
      <c r="Y517" s="61"/>
      <c r="Z517" s="61"/>
      <c r="AA517" s="61"/>
    </row>
    <row r="518" spans="1:27" s="17" customFormat="1" ht="20.25">
      <c r="A518" s="21" t="s">
        <v>173</v>
      </c>
      <c r="B518" s="67" t="s">
        <v>27</v>
      </c>
      <c r="C518" s="67" t="s">
        <v>27</v>
      </c>
      <c r="D518" s="67" t="s">
        <v>250</v>
      </c>
      <c r="E518" s="67" t="s">
        <v>181</v>
      </c>
      <c r="F518" s="103">
        <f>F519</f>
        <v>65.5</v>
      </c>
      <c r="G518" s="103">
        <f>G519</f>
        <v>0</v>
      </c>
      <c r="H518" s="33"/>
      <c r="I518" s="33"/>
      <c r="J518" s="33"/>
      <c r="K518" s="76"/>
      <c r="L518" s="84"/>
      <c r="M518" s="131"/>
      <c r="N518" s="61"/>
      <c r="O518" s="61"/>
      <c r="P518" s="61"/>
      <c r="Q518" s="61"/>
      <c r="R518" s="61"/>
      <c r="S518" s="61"/>
      <c r="T518" s="61"/>
      <c r="U518" s="61"/>
      <c r="V518" s="61"/>
      <c r="W518" s="61"/>
      <c r="X518" s="61"/>
      <c r="Y518" s="61"/>
      <c r="Z518" s="61"/>
      <c r="AA518" s="61"/>
    </row>
    <row r="519" spans="1:27" s="10" customFormat="1" ht="20.25">
      <c r="A519" s="50" t="s">
        <v>138</v>
      </c>
      <c r="B519" s="26" t="s">
        <v>27</v>
      </c>
      <c r="C519" s="26" t="s">
        <v>27</v>
      </c>
      <c r="D519" s="31" t="s">
        <v>250</v>
      </c>
      <c r="E519" s="31" t="s">
        <v>139</v>
      </c>
      <c r="F519" s="103">
        <v>65.5</v>
      </c>
      <c r="G519" s="103"/>
      <c r="H519" s="108">
        <f>H520</f>
        <v>2512.4</v>
      </c>
      <c r="I519" s="108">
        <f>I520</f>
        <v>568.5</v>
      </c>
      <c r="J519" s="108">
        <f>J520</f>
        <v>3829.4</v>
      </c>
      <c r="K519" s="108">
        <f>K520</f>
        <v>554.1</v>
      </c>
      <c r="L519" s="66"/>
      <c r="M519" s="130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</row>
    <row r="520" spans="1:27" s="10" customFormat="1" ht="48">
      <c r="A520" s="147" t="s">
        <v>351</v>
      </c>
      <c r="B520" s="26" t="s">
        <v>27</v>
      </c>
      <c r="C520" s="26" t="s">
        <v>27</v>
      </c>
      <c r="D520" s="31" t="s">
        <v>251</v>
      </c>
      <c r="E520" s="31"/>
      <c r="F520" s="103">
        <f aca="true" t="shared" si="148" ref="F520:G522">F521</f>
        <v>75</v>
      </c>
      <c r="G520" s="103">
        <f t="shared" si="148"/>
        <v>0</v>
      </c>
      <c r="H520" s="33">
        <f>H521+H526+H530</f>
        <v>2512.4</v>
      </c>
      <c r="I520" s="33">
        <f>I521+I526+I530</f>
        <v>568.5</v>
      </c>
      <c r="J520" s="33">
        <f>J521+J526+J530</f>
        <v>3829.4</v>
      </c>
      <c r="K520" s="33">
        <f>K521+K526+K530</f>
        <v>554.1</v>
      </c>
      <c r="L520" s="66"/>
      <c r="M520" s="130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</row>
    <row r="521" spans="1:27" s="10" customFormat="1" ht="20.25">
      <c r="A521" s="25" t="s">
        <v>189</v>
      </c>
      <c r="B521" s="26" t="s">
        <v>27</v>
      </c>
      <c r="C521" s="26" t="s">
        <v>27</v>
      </c>
      <c r="D521" s="31" t="s">
        <v>251</v>
      </c>
      <c r="E521" s="31" t="s">
        <v>178</v>
      </c>
      <c r="F521" s="103">
        <f t="shared" si="148"/>
        <v>75</v>
      </c>
      <c r="G521" s="103">
        <f t="shared" si="148"/>
        <v>0</v>
      </c>
      <c r="H521" s="33">
        <f>H522</f>
        <v>14.4</v>
      </c>
      <c r="I521" s="33">
        <f>I522</f>
        <v>14.4</v>
      </c>
      <c r="J521" s="33">
        <f>J522</f>
        <v>0</v>
      </c>
      <c r="K521" s="33">
        <f>K522</f>
        <v>0</v>
      </c>
      <c r="L521" s="66"/>
      <c r="M521" s="130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</row>
    <row r="522" spans="1:27" s="10" customFormat="1" ht="20.25">
      <c r="A522" s="70" t="s">
        <v>190</v>
      </c>
      <c r="B522" s="26" t="s">
        <v>27</v>
      </c>
      <c r="C522" s="26" t="s">
        <v>27</v>
      </c>
      <c r="D522" s="31" t="s">
        <v>251</v>
      </c>
      <c r="E522" s="31" t="s">
        <v>179</v>
      </c>
      <c r="F522" s="103">
        <f t="shared" si="148"/>
        <v>75</v>
      </c>
      <c r="G522" s="103">
        <f t="shared" si="148"/>
        <v>0</v>
      </c>
      <c r="H522" s="33">
        <f aca="true" t="shared" si="149" ref="H522:K524">H523</f>
        <v>14.4</v>
      </c>
      <c r="I522" s="33">
        <f t="shared" si="149"/>
        <v>14.4</v>
      </c>
      <c r="J522" s="33">
        <f t="shared" si="149"/>
        <v>0</v>
      </c>
      <c r="K522" s="33">
        <f t="shared" si="149"/>
        <v>0</v>
      </c>
      <c r="L522" s="66"/>
      <c r="M522" s="130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</row>
    <row r="523" spans="1:27" s="10" customFormat="1" ht="20.25">
      <c r="A523" s="32" t="s">
        <v>191</v>
      </c>
      <c r="B523" s="26" t="s">
        <v>27</v>
      </c>
      <c r="C523" s="26" t="s">
        <v>27</v>
      </c>
      <c r="D523" s="31" t="s">
        <v>251</v>
      </c>
      <c r="E523" s="31" t="s">
        <v>135</v>
      </c>
      <c r="F523" s="103">
        <v>75</v>
      </c>
      <c r="G523" s="103">
        <v>0</v>
      </c>
      <c r="H523" s="33">
        <f t="shared" si="149"/>
        <v>14.4</v>
      </c>
      <c r="I523" s="33">
        <f t="shared" si="149"/>
        <v>14.4</v>
      </c>
      <c r="J523" s="33">
        <f t="shared" si="149"/>
        <v>0</v>
      </c>
      <c r="K523" s="33">
        <f t="shared" si="149"/>
        <v>0</v>
      </c>
      <c r="L523" s="66"/>
      <c r="M523" s="130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</row>
    <row r="524" spans="1:27" s="10" customFormat="1" ht="20.25">
      <c r="A524" s="142" t="s">
        <v>363</v>
      </c>
      <c r="B524" s="26" t="s">
        <v>27</v>
      </c>
      <c r="C524" s="26" t="s">
        <v>35</v>
      </c>
      <c r="D524" s="31"/>
      <c r="E524" s="31"/>
      <c r="F524" s="76">
        <f>F525+F545+F537+F550</f>
        <v>19640.3</v>
      </c>
      <c r="G524" s="76">
        <f>G525+G545+G537+G550</f>
        <v>331.4</v>
      </c>
      <c r="H524" s="33">
        <f t="shared" si="149"/>
        <v>14.4</v>
      </c>
      <c r="I524" s="33">
        <f t="shared" si="149"/>
        <v>14.4</v>
      </c>
      <c r="J524" s="33">
        <f t="shared" si="149"/>
        <v>0</v>
      </c>
      <c r="K524" s="33">
        <f t="shared" si="149"/>
        <v>0</v>
      </c>
      <c r="L524" s="66"/>
      <c r="M524" s="130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</row>
    <row r="525" spans="1:27" s="10" customFormat="1" ht="63.75">
      <c r="A525" s="147" t="s">
        <v>12</v>
      </c>
      <c r="B525" s="67" t="s">
        <v>27</v>
      </c>
      <c r="C525" s="67" t="s">
        <v>35</v>
      </c>
      <c r="D525" s="67" t="s">
        <v>42</v>
      </c>
      <c r="E525" s="36"/>
      <c r="F525" s="76">
        <f>F526</f>
        <v>6472.4</v>
      </c>
      <c r="G525" s="76">
        <f>G526</f>
        <v>0</v>
      </c>
      <c r="H525" s="102">
        <v>14.4</v>
      </c>
      <c r="I525" s="102">
        <v>14.4</v>
      </c>
      <c r="J525" s="102"/>
      <c r="K525" s="76"/>
      <c r="L525" s="66"/>
      <c r="M525" s="130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</row>
    <row r="526" spans="1:27" s="10" customFormat="1" ht="20.25">
      <c r="A526" s="146" t="s">
        <v>31</v>
      </c>
      <c r="B526" s="67" t="s">
        <v>27</v>
      </c>
      <c r="C526" s="67" t="s">
        <v>35</v>
      </c>
      <c r="D526" s="67" t="s">
        <v>80</v>
      </c>
      <c r="E526" s="36"/>
      <c r="F526" s="76">
        <f>F527</f>
        <v>6472.4</v>
      </c>
      <c r="G526" s="103">
        <f>G527</f>
        <v>0</v>
      </c>
      <c r="H526" s="33">
        <f aca="true" t="shared" si="150" ref="H526:K528">H527</f>
        <v>554.1</v>
      </c>
      <c r="I526" s="33">
        <f t="shared" si="150"/>
        <v>554.1</v>
      </c>
      <c r="J526" s="33">
        <f t="shared" si="150"/>
        <v>554.1</v>
      </c>
      <c r="K526" s="33">
        <f t="shared" si="150"/>
        <v>554.1</v>
      </c>
      <c r="L526" s="66"/>
      <c r="M526" s="130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</row>
    <row r="527" spans="1:27" s="10" customFormat="1" ht="20.25">
      <c r="A527" s="146" t="s">
        <v>210</v>
      </c>
      <c r="B527" s="67" t="s">
        <v>27</v>
      </c>
      <c r="C527" s="67" t="s">
        <v>35</v>
      </c>
      <c r="D527" s="67" t="s">
        <v>211</v>
      </c>
      <c r="E527" s="36"/>
      <c r="F527" s="76">
        <f>F528+F532</f>
        <v>6472.4</v>
      </c>
      <c r="G527" s="76">
        <f>G528+G532</f>
        <v>0</v>
      </c>
      <c r="H527" s="33">
        <f t="shared" si="150"/>
        <v>554.1</v>
      </c>
      <c r="I527" s="33">
        <f t="shared" si="150"/>
        <v>554.1</v>
      </c>
      <c r="J527" s="33">
        <f t="shared" si="150"/>
        <v>554.1</v>
      </c>
      <c r="K527" s="33">
        <f t="shared" si="150"/>
        <v>554.1</v>
      </c>
      <c r="L527" s="66"/>
      <c r="M527" s="130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</row>
    <row r="528" spans="1:27" s="10" customFormat="1" ht="48">
      <c r="A528" s="70" t="s">
        <v>169</v>
      </c>
      <c r="B528" s="67" t="s">
        <v>27</v>
      </c>
      <c r="C528" s="67" t="s">
        <v>35</v>
      </c>
      <c r="D528" s="67" t="s">
        <v>211</v>
      </c>
      <c r="E528" s="67" t="s">
        <v>168</v>
      </c>
      <c r="F528" s="76">
        <f>F529</f>
        <v>5750.599999999999</v>
      </c>
      <c r="G528" s="76">
        <f>G529</f>
        <v>0</v>
      </c>
      <c r="H528" s="33">
        <f t="shared" si="150"/>
        <v>554.1</v>
      </c>
      <c r="I528" s="33">
        <f t="shared" si="150"/>
        <v>554.1</v>
      </c>
      <c r="J528" s="33">
        <f t="shared" si="150"/>
        <v>554.1</v>
      </c>
      <c r="K528" s="33">
        <f t="shared" si="150"/>
        <v>554.1</v>
      </c>
      <c r="L528" s="66"/>
      <c r="M528" s="130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</row>
    <row r="529" spans="1:27" s="10" customFormat="1" ht="20.25">
      <c r="A529" s="34" t="s">
        <v>198</v>
      </c>
      <c r="B529" s="67" t="s">
        <v>27</v>
      </c>
      <c r="C529" s="67" t="s">
        <v>35</v>
      </c>
      <c r="D529" s="67" t="s">
        <v>211</v>
      </c>
      <c r="E529" s="36" t="s">
        <v>199</v>
      </c>
      <c r="F529" s="76">
        <f>F530+F531</f>
        <v>5750.599999999999</v>
      </c>
      <c r="G529" s="76">
        <f>G530+G531</f>
        <v>0</v>
      </c>
      <c r="H529" s="33">
        <v>554.1</v>
      </c>
      <c r="I529" s="33">
        <f>H529</f>
        <v>554.1</v>
      </c>
      <c r="J529" s="33">
        <v>554.1</v>
      </c>
      <c r="K529" s="76">
        <f>J529</f>
        <v>554.1</v>
      </c>
      <c r="L529" s="66"/>
      <c r="M529" s="130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</row>
    <row r="530" spans="1:27" s="10" customFormat="1" ht="20.25">
      <c r="A530" s="70" t="s">
        <v>187</v>
      </c>
      <c r="B530" s="67" t="s">
        <v>27</v>
      </c>
      <c r="C530" s="67" t="s">
        <v>35</v>
      </c>
      <c r="D530" s="67" t="s">
        <v>211</v>
      </c>
      <c r="E530" s="36" t="s">
        <v>200</v>
      </c>
      <c r="F530" s="76">
        <v>5654.7</v>
      </c>
      <c r="G530" s="76">
        <v>0</v>
      </c>
      <c r="H530" s="33">
        <f>H531</f>
        <v>1943.9</v>
      </c>
      <c r="I530" s="33">
        <f>I531</f>
        <v>0</v>
      </c>
      <c r="J530" s="33">
        <f>J531</f>
        <v>3275.3</v>
      </c>
      <c r="K530" s="33">
        <f>K531</f>
        <v>0</v>
      </c>
      <c r="L530" s="66"/>
      <c r="M530" s="130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</row>
    <row r="531" spans="1:27" s="10" customFormat="1" ht="20.25">
      <c r="A531" s="70" t="s">
        <v>188</v>
      </c>
      <c r="B531" s="67" t="s">
        <v>27</v>
      </c>
      <c r="C531" s="67" t="s">
        <v>35</v>
      </c>
      <c r="D531" s="67" t="s">
        <v>211</v>
      </c>
      <c r="E531" s="36" t="s">
        <v>201</v>
      </c>
      <c r="F531" s="76">
        <v>95.9</v>
      </c>
      <c r="G531" s="103">
        <v>0</v>
      </c>
      <c r="H531" s="33">
        <f>H532+H535</f>
        <v>1943.9</v>
      </c>
      <c r="I531" s="33">
        <f>I532+I535</f>
        <v>0</v>
      </c>
      <c r="J531" s="33">
        <f>J532+J535</f>
        <v>3275.3</v>
      </c>
      <c r="K531" s="33">
        <f>K532+K535</f>
        <v>0</v>
      </c>
      <c r="L531" s="66"/>
      <c r="M531" s="130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</row>
    <row r="532" spans="1:27" s="10" customFormat="1" ht="20.25">
      <c r="A532" s="25" t="s">
        <v>189</v>
      </c>
      <c r="B532" s="67" t="s">
        <v>27</v>
      </c>
      <c r="C532" s="67" t="s">
        <v>35</v>
      </c>
      <c r="D532" s="67" t="s">
        <v>211</v>
      </c>
      <c r="E532" s="67" t="s">
        <v>178</v>
      </c>
      <c r="F532" s="76">
        <f>F533</f>
        <v>721.8</v>
      </c>
      <c r="G532" s="76">
        <f>G533</f>
        <v>0</v>
      </c>
      <c r="H532" s="33">
        <f aca="true" t="shared" si="151" ref="H532:K533">H533</f>
        <v>300</v>
      </c>
      <c r="I532" s="33">
        <f t="shared" si="151"/>
        <v>0</v>
      </c>
      <c r="J532" s="33">
        <f t="shared" si="151"/>
        <v>300</v>
      </c>
      <c r="K532" s="33">
        <f t="shared" si="151"/>
        <v>0</v>
      </c>
      <c r="L532" s="66"/>
      <c r="M532" s="130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</row>
    <row r="533" spans="1:27" s="10" customFormat="1" ht="20.25">
      <c r="A533" s="70" t="s">
        <v>190</v>
      </c>
      <c r="B533" s="67" t="s">
        <v>27</v>
      </c>
      <c r="C533" s="67" t="s">
        <v>35</v>
      </c>
      <c r="D533" s="67" t="s">
        <v>211</v>
      </c>
      <c r="E533" s="36" t="s">
        <v>179</v>
      </c>
      <c r="F533" s="76">
        <f>F534+F535</f>
        <v>721.8</v>
      </c>
      <c r="G533" s="76">
        <f>G534+G535</f>
        <v>0</v>
      </c>
      <c r="H533" s="33">
        <f t="shared" si="151"/>
        <v>300</v>
      </c>
      <c r="I533" s="33">
        <f t="shared" si="151"/>
        <v>0</v>
      </c>
      <c r="J533" s="33">
        <f t="shared" si="151"/>
        <v>300</v>
      </c>
      <c r="K533" s="33">
        <f t="shared" si="151"/>
        <v>0</v>
      </c>
      <c r="L533" s="66"/>
      <c r="M533" s="130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</row>
    <row r="534" spans="1:27" s="10" customFormat="1" ht="32.25">
      <c r="A534" s="70" t="s">
        <v>223</v>
      </c>
      <c r="B534" s="67" t="s">
        <v>27</v>
      </c>
      <c r="C534" s="67" t="s">
        <v>35</v>
      </c>
      <c r="D534" s="67" t="s">
        <v>211</v>
      </c>
      <c r="E534" s="36" t="s">
        <v>222</v>
      </c>
      <c r="F534" s="76">
        <v>196.5</v>
      </c>
      <c r="G534" s="76">
        <v>0</v>
      </c>
      <c r="H534" s="33">
        <v>300</v>
      </c>
      <c r="I534" s="33"/>
      <c r="J534" s="33">
        <v>300</v>
      </c>
      <c r="K534" s="76"/>
      <c r="L534" s="66"/>
      <c r="M534" s="130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</row>
    <row r="535" spans="1:27" s="10" customFormat="1" ht="20.25">
      <c r="A535" s="32" t="s">
        <v>191</v>
      </c>
      <c r="B535" s="67" t="s">
        <v>27</v>
      </c>
      <c r="C535" s="67" t="s">
        <v>35</v>
      </c>
      <c r="D535" s="67" t="s">
        <v>211</v>
      </c>
      <c r="E535" s="36" t="s">
        <v>135</v>
      </c>
      <c r="F535" s="76">
        <v>525.3</v>
      </c>
      <c r="G535" s="76">
        <v>0</v>
      </c>
      <c r="H535" s="33">
        <f>H536</f>
        <v>1643.9</v>
      </c>
      <c r="I535" s="33">
        <f>I536</f>
        <v>0</v>
      </c>
      <c r="J535" s="33">
        <f>J536</f>
        <v>2975.3</v>
      </c>
      <c r="K535" s="33">
        <f>K536</f>
        <v>0</v>
      </c>
      <c r="L535" s="66"/>
      <c r="M535" s="130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</row>
    <row r="536" spans="1:27" s="10" customFormat="1" ht="20.25">
      <c r="A536" s="145" t="s">
        <v>311</v>
      </c>
      <c r="B536" s="67" t="s">
        <v>27</v>
      </c>
      <c r="C536" s="67" t="s">
        <v>35</v>
      </c>
      <c r="D536" s="67" t="s">
        <v>308</v>
      </c>
      <c r="E536" s="36"/>
      <c r="F536" s="76">
        <f>F537</f>
        <v>331.4</v>
      </c>
      <c r="G536" s="76">
        <f>G537</f>
        <v>331.4</v>
      </c>
      <c r="H536" s="33">
        <f>H537+H542</f>
        <v>1643.9</v>
      </c>
      <c r="I536" s="33">
        <f>I537+I542</f>
        <v>0</v>
      </c>
      <c r="J536" s="33">
        <f>J537+J542</f>
        <v>2975.3</v>
      </c>
      <c r="K536" s="33">
        <f>K537+K542</f>
        <v>0</v>
      </c>
      <c r="L536" s="66"/>
      <c r="M536" s="130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</row>
    <row r="537" spans="1:27" s="10" customFormat="1" ht="63.75">
      <c r="A537" s="146" t="s">
        <v>334</v>
      </c>
      <c r="B537" s="67" t="s">
        <v>27</v>
      </c>
      <c r="C537" s="67" t="s">
        <v>35</v>
      </c>
      <c r="D537" s="67" t="s">
        <v>316</v>
      </c>
      <c r="E537" s="36"/>
      <c r="F537" s="76">
        <f>F538</f>
        <v>331.4</v>
      </c>
      <c r="G537" s="76">
        <f>G538</f>
        <v>331.4</v>
      </c>
      <c r="H537" s="33">
        <v>1643.9</v>
      </c>
      <c r="I537" s="33"/>
      <c r="J537" s="33">
        <v>2975.3</v>
      </c>
      <c r="K537" s="76"/>
      <c r="L537" s="66"/>
      <c r="M537" s="130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</row>
    <row r="538" spans="1:27" s="10" customFormat="1" ht="47.25">
      <c r="A538" s="159" t="s">
        <v>297</v>
      </c>
      <c r="B538" s="67" t="s">
        <v>27</v>
      </c>
      <c r="C538" s="67" t="s">
        <v>35</v>
      </c>
      <c r="D538" s="67" t="s">
        <v>298</v>
      </c>
      <c r="E538" s="36"/>
      <c r="F538" s="76">
        <f>F539+F542</f>
        <v>331.4</v>
      </c>
      <c r="G538" s="76">
        <f>G539+G542</f>
        <v>331.4</v>
      </c>
      <c r="H538" s="33"/>
      <c r="I538" s="33"/>
      <c r="J538" s="33"/>
      <c r="K538" s="76"/>
      <c r="L538" s="66"/>
      <c r="M538" s="130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</row>
    <row r="539" spans="1:27" s="10" customFormat="1" ht="20.25">
      <c r="A539" s="25" t="s">
        <v>189</v>
      </c>
      <c r="B539" s="67" t="s">
        <v>27</v>
      </c>
      <c r="C539" s="67" t="s">
        <v>35</v>
      </c>
      <c r="D539" s="67" t="s">
        <v>298</v>
      </c>
      <c r="E539" s="67" t="s">
        <v>178</v>
      </c>
      <c r="F539" s="76">
        <f aca="true" t="shared" si="152" ref="F539:K539">F540</f>
        <v>31.4</v>
      </c>
      <c r="G539" s="76">
        <f t="shared" si="152"/>
        <v>31.4</v>
      </c>
      <c r="H539" s="33" t="e">
        <f t="shared" si="152"/>
        <v>#REF!</v>
      </c>
      <c r="I539" s="33" t="e">
        <f t="shared" si="152"/>
        <v>#REF!</v>
      </c>
      <c r="J539" s="33" t="e">
        <f t="shared" si="152"/>
        <v>#REF!</v>
      </c>
      <c r="K539" s="33" t="e">
        <f t="shared" si="152"/>
        <v>#REF!</v>
      </c>
      <c r="L539" s="66"/>
      <c r="M539" s="130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</row>
    <row r="540" spans="1:27" s="10" customFormat="1" ht="20.25">
      <c r="A540" s="70" t="s">
        <v>190</v>
      </c>
      <c r="B540" s="67" t="s">
        <v>27</v>
      </c>
      <c r="C540" s="67" t="s">
        <v>35</v>
      </c>
      <c r="D540" s="67" t="s">
        <v>298</v>
      </c>
      <c r="E540" s="36" t="s">
        <v>179</v>
      </c>
      <c r="F540" s="76">
        <f>F541</f>
        <v>31.4</v>
      </c>
      <c r="G540" s="76">
        <f>G541</f>
        <v>31.4</v>
      </c>
      <c r="H540" s="33" t="e">
        <f>#REF!</f>
        <v>#REF!</v>
      </c>
      <c r="I540" s="33" t="e">
        <f>#REF!</f>
        <v>#REF!</v>
      </c>
      <c r="J540" s="33" t="e">
        <f>#REF!</f>
        <v>#REF!</v>
      </c>
      <c r="K540" s="33" t="e">
        <f>#REF!</f>
        <v>#REF!</v>
      </c>
      <c r="L540" s="66"/>
      <c r="M540" s="130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</row>
    <row r="541" spans="1:27" s="10" customFormat="1" ht="20.25">
      <c r="A541" s="32" t="s">
        <v>191</v>
      </c>
      <c r="B541" s="67" t="s">
        <v>27</v>
      </c>
      <c r="C541" s="67" t="s">
        <v>35</v>
      </c>
      <c r="D541" s="67" t="s">
        <v>298</v>
      </c>
      <c r="E541" s="36" t="s">
        <v>135</v>
      </c>
      <c r="F541" s="76">
        <v>31.4</v>
      </c>
      <c r="G541" s="76">
        <v>31.4</v>
      </c>
      <c r="H541" s="33">
        <f>H542</f>
        <v>0</v>
      </c>
      <c r="I541" s="33">
        <f>I542</f>
        <v>0</v>
      </c>
      <c r="J541" s="33">
        <f>J542</f>
        <v>0</v>
      </c>
      <c r="K541" s="33">
        <f>K542</f>
        <v>0</v>
      </c>
      <c r="L541" s="66"/>
      <c r="M541" s="130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</row>
    <row r="542" spans="1:27" s="10" customFormat="1" ht="32.25">
      <c r="A542" s="32" t="s">
        <v>206</v>
      </c>
      <c r="B542" s="67" t="s">
        <v>27</v>
      </c>
      <c r="C542" s="67" t="s">
        <v>35</v>
      </c>
      <c r="D542" s="67" t="s">
        <v>298</v>
      </c>
      <c r="E542" s="36" t="s">
        <v>180</v>
      </c>
      <c r="F542" s="76">
        <f>F543</f>
        <v>300</v>
      </c>
      <c r="G542" s="76">
        <f>G543</f>
        <v>300</v>
      </c>
      <c r="H542" s="33"/>
      <c r="I542" s="33"/>
      <c r="J542" s="33"/>
      <c r="K542" s="76"/>
      <c r="L542" s="66"/>
      <c r="M542" s="130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</row>
    <row r="543" spans="1:27" s="10" customFormat="1" ht="20.25">
      <c r="A543" s="21" t="s">
        <v>173</v>
      </c>
      <c r="B543" s="67" t="s">
        <v>27</v>
      </c>
      <c r="C543" s="67" t="s">
        <v>35</v>
      </c>
      <c r="D543" s="67" t="s">
        <v>298</v>
      </c>
      <c r="E543" s="36" t="s">
        <v>181</v>
      </c>
      <c r="F543" s="76">
        <f>F544</f>
        <v>300</v>
      </c>
      <c r="G543" s="76">
        <f>G544</f>
        <v>300</v>
      </c>
      <c r="H543" s="108" t="e">
        <f>H544+#REF!+H579+H635</f>
        <v>#REF!</v>
      </c>
      <c r="I543" s="108" t="e">
        <f>I544+#REF!+I579+I635</f>
        <v>#REF!</v>
      </c>
      <c r="J543" s="108" t="e">
        <f>J544+#REF!+J579+J635</f>
        <v>#REF!</v>
      </c>
      <c r="K543" s="108" t="e">
        <f>K544+#REF!+K579+K635</f>
        <v>#REF!</v>
      </c>
      <c r="L543" s="66"/>
      <c r="M543" s="130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</row>
    <row r="544" spans="1:27" s="10" customFormat="1" ht="20.25">
      <c r="A544" s="50" t="s">
        <v>138</v>
      </c>
      <c r="B544" s="67" t="s">
        <v>27</v>
      </c>
      <c r="C544" s="67" t="s">
        <v>35</v>
      </c>
      <c r="D544" s="67" t="s">
        <v>298</v>
      </c>
      <c r="E544" s="36" t="s">
        <v>139</v>
      </c>
      <c r="F544" s="76">
        <v>300</v>
      </c>
      <c r="G544" s="76">
        <v>300</v>
      </c>
      <c r="H544" s="33" t="e">
        <f aca="true" t="shared" si="153" ref="H544:K546">H545</f>
        <v>#REF!</v>
      </c>
      <c r="I544" s="33" t="e">
        <f t="shared" si="153"/>
        <v>#REF!</v>
      </c>
      <c r="J544" s="33" t="e">
        <f t="shared" si="153"/>
        <v>#REF!</v>
      </c>
      <c r="K544" s="33" t="e">
        <f t="shared" si="153"/>
        <v>#REF!</v>
      </c>
      <c r="L544" s="66"/>
      <c r="M544" s="130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  <c r="AA544" s="59"/>
    </row>
    <row r="545" spans="1:27" s="10" customFormat="1" ht="20.25">
      <c r="A545" s="32" t="s">
        <v>55</v>
      </c>
      <c r="B545" s="26" t="s">
        <v>27</v>
      </c>
      <c r="C545" s="26" t="s">
        <v>35</v>
      </c>
      <c r="D545" s="36" t="s">
        <v>54</v>
      </c>
      <c r="E545" s="31"/>
      <c r="F545" s="103">
        <f>F546+F554</f>
        <v>12834.8</v>
      </c>
      <c r="G545" s="103">
        <f>G546+G554</f>
        <v>0</v>
      </c>
      <c r="H545" s="33" t="e">
        <f t="shared" si="153"/>
        <v>#REF!</v>
      </c>
      <c r="I545" s="33" t="e">
        <f t="shared" si="153"/>
        <v>#REF!</v>
      </c>
      <c r="J545" s="33" t="e">
        <f t="shared" si="153"/>
        <v>#REF!</v>
      </c>
      <c r="K545" s="33" t="e">
        <f t="shared" si="153"/>
        <v>#REF!</v>
      </c>
      <c r="L545" s="66"/>
      <c r="M545" s="130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</row>
    <row r="546" spans="1:27" s="10" customFormat="1" ht="48">
      <c r="A546" s="32" t="s">
        <v>259</v>
      </c>
      <c r="B546" s="26" t="s">
        <v>27</v>
      </c>
      <c r="C546" s="26" t="s">
        <v>35</v>
      </c>
      <c r="D546" s="36" t="s">
        <v>196</v>
      </c>
      <c r="E546" s="31"/>
      <c r="F546" s="103">
        <f aca="true" t="shared" si="154" ref="F546:G548">F547</f>
        <v>250</v>
      </c>
      <c r="G546" s="103">
        <f t="shared" si="154"/>
        <v>0</v>
      </c>
      <c r="H546" s="33" t="e">
        <f t="shared" si="153"/>
        <v>#REF!</v>
      </c>
      <c r="I546" s="33" t="e">
        <f t="shared" si="153"/>
        <v>#REF!</v>
      </c>
      <c r="J546" s="33" t="e">
        <f t="shared" si="153"/>
        <v>#REF!</v>
      </c>
      <c r="K546" s="33" t="e">
        <f t="shared" si="153"/>
        <v>#REF!</v>
      </c>
      <c r="L546" s="66"/>
      <c r="M546" s="130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</row>
    <row r="547" spans="1:27" s="10" customFormat="1" ht="32.25">
      <c r="A547" s="32" t="s">
        <v>206</v>
      </c>
      <c r="B547" s="26" t="s">
        <v>27</v>
      </c>
      <c r="C547" s="26" t="s">
        <v>35</v>
      </c>
      <c r="D547" s="36" t="s">
        <v>196</v>
      </c>
      <c r="E547" s="31" t="s">
        <v>180</v>
      </c>
      <c r="F547" s="103">
        <f t="shared" si="154"/>
        <v>250</v>
      </c>
      <c r="G547" s="103">
        <f t="shared" si="154"/>
        <v>0</v>
      </c>
      <c r="H547" s="33" t="e">
        <f>#REF!</f>
        <v>#REF!</v>
      </c>
      <c r="I547" s="33" t="e">
        <f>#REF!</f>
        <v>#REF!</v>
      </c>
      <c r="J547" s="33" t="e">
        <f>#REF!</f>
        <v>#REF!</v>
      </c>
      <c r="K547" s="33" t="e">
        <f>#REF!</f>
        <v>#REF!</v>
      </c>
      <c r="L547" s="66"/>
      <c r="M547" s="130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</row>
    <row r="548" spans="1:27" s="10" customFormat="1" ht="20.25">
      <c r="A548" s="21" t="s">
        <v>173</v>
      </c>
      <c r="B548" s="26" t="s">
        <v>27</v>
      </c>
      <c r="C548" s="26" t="s">
        <v>35</v>
      </c>
      <c r="D548" s="36" t="s">
        <v>196</v>
      </c>
      <c r="E548" s="31" t="s">
        <v>181</v>
      </c>
      <c r="F548" s="103">
        <f t="shared" si="154"/>
        <v>250</v>
      </c>
      <c r="G548" s="103">
        <f t="shared" si="154"/>
        <v>0</v>
      </c>
      <c r="H548" s="33" t="e">
        <f>H549</f>
        <v>#REF!</v>
      </c>
      <c r="I548" s="33" t="e">
        <f>I549</f>
        <v>#REF!</v>
      </c>
      <c r="J548" s="33" t="e">
        <f>J549</f>
        <v>#REF!</v>
      </c>
      <c r="K548" s="33" t="e">
        <f>K549</f>
        <v>#REF!</v>
      </c>
      <c r="L548" s="66"/>
      <c r="M548" s="130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</row>
    <row r="549" spans="1:27" s="10" customFormat="1" ht="20.25">
      <c r="A549" s="50" t="s">
        <v>138</v>
      </c>
      <c r="B549" s="26" t="s">
        <v>27</v>
      </c>
      <c r="C549" s="26" t="s">
        <v>35</v>
      </c>
      <c r="D549" s="36" t="s">
        <v>196</v>
      </c>
      <c r="E549" s="31" t="s">
        <v>139</v>
      </c>
      <c r="F549" s="103">
        <v>250</v>
      </c>
      <c r="G549" s="103">
        <v>0</v>
      </c>
      <c r="H549" s="33" t="e">
        <f>#REF!</f>
        <v>#REF!</v>
      </c>
      <c r="I549" s="33" t="e">
        <f>#REF!</f>
        <v>#REF!</v>
      </c>
      <c r="J549" s="33" t="e">
        <f>#REF!</f>
        <v>#REF!</v>
      </c>
      <c r="K549" s="33" t="e">
        <f>#REF!</f>
        <v>#REF!</v>
      </c>
      <c r="L549" s="66"/>
      <c r="M549" s="130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</row>
    <row r="550" spans="1:27" s="10" customFormat="1" ht="47.25">
      <c r="A550" s="159" t="s">
        <v>375</v>
      </c>
      <c r="B550" s="67" t="s">
        <v>27</v>
      </c>
      <c r="C550" s="67" t="s">
        <v>35</v>
      </c>
      <c r="D550" s="36" t="s">
        <v>239</v>
      </c>
      <c r="E550" s="36"/>
      <c r="F550" s="76">
        <f>F551</f>
        <v>1.7</v>
      </c>
      <c r="G550" s="76">
        <f>G554</f>
        <v>0</v>
      </c>
      <c r="H550" s="33">
        <f aca="true" t="shared" si="155" ref="H550:K552">H551</f>
        <v>4</v>
      </c>
      <c r="I550" s="33">
        <f t="shared" si="155"/>
        <v>4</v>
      </c>
      <c r="J550" s="33">
        <f t="shared" si="155"/>
        <v>4</v>
      </c>
      <c r="K550" s="33">
        <f t="shared" si="155"/>
        <v>4</v>
      </c>
      <c r="L550" s="66"/>
      <c r="M550" s="130">
        <v>1775.8</v>
      </c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</row>
    <row r="551" spans="1:27" s="10" customFormat="1" ht="20.25">
      <c r="A551" s="25" t="s">
        <v>189</v>
      </c>
      <c r="B551" s="67" t="s">
        <v>27</v>
      </c>
      <c r="C551" s="67" t="s">
        <v>35</v>
      </c>
      <c r="D551" s="36" t="s">
        <v>239</v>
      </c>
      <c r="E551" s="67" t="s">
        <v>178</v>
      </c>
      <c r="F551" s="76">
        <f>F552</f>
        <v>1.7</v>
      </c>
      <c r="G551" s="76">
        <f>G552</f>
        <v>0</v>
      </c>
      <c r="H551" s="33">
        <f t="shared" si="155"/>
        <v>4</v>
      </c>
      <c r="I551" s="33">
        <f t="shared" si="155"/>
        <v>4</v>
      </c>
      <c r="J551" s="33">
        <f t="shared" si="155"/>
        <v>4</v>
      </c>
      <c r="K551" s="33">
        <f t="shared" si="155"/>
        <v>4</v>
      </c>
      <c r="L551" s="66"/>
      <c r="M551" s="130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</row>
    <row r="552" spans="1:27" s="10" customFormat="1" ht="20.25">
      <c r="A552" s="70" t="s">
        <v>190</v>
      </c>
      <c r="B552" s="67" t="s">
        <v>27</v>
      </c>
      <c r="C552" s="67" t="s">
        <v>35</v>
      </c>
      <c r="D552" s="36" t="s">
        <v>239</v>
      </c>
      <c r="E552" s="36" t="s">
        <v>179</v>
      </c>
      <c r="F552" s="76">
        <f>F553</f>
        <v>1.7</v>
      </c>
      <c r="G552" s="76">
        <f>G553</f>
        <v>0</v>
      </c>
      <c r="H552" s="33">
        <f t="shared" si="155"/>
        <v>4</v>
      </c>
      <c r="I552" s="33">
        <f t="shared" si="155"/>
        <v>4</v>
      </c>
      <c r="J552" s="33">
        <f t="shared" si="155"/>
        <v>4</v>
      </c>
      <c r="K552" s="33">
        <f t="shared" si="155"/>
        <v>4</v>
      </c>
      <c r="L552" s="66"/>
      <c r="M552" s="130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</row>
    <row r="553" spans="1:27" s="10" customFormat="1" ht="20.25">
      <c r="A553" s="32" t="s">
        <v>191</v>
      </c>
      <c r="B553" s="67" t="s">
        <v>27</v>
      </c>
      <c r="C553" s="67" t="s">
        <v>35</v>
      </c>
      <c r="D553" s="36" t="s">
        <v>239</v>
      </c>
      <c r="E553" s="36" t="s">
        <v>135</v>
      </c>
      <c r="F553" s="76">
        <v>1.7</v>
      </c>
      <c r="G553" s="76">
        <v>0</v>
      </c>
      <c r="H553" s="99">
        <v>4</v>
      </c>
      <c r="I553" s="99">
        <f>H553</f>
        <v>4</v>
      </c>
      <c r="J553" s="99">
        <v>4</v>
      </c>
      <c r="K553" s="99">
        <f>J553</f>
        <v>4</v>
      </c>
      <c r="L553" s="66"/>
      <c r="M553" s="130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</row>
    <row r="554" spans="1:27" s="10" customFormat="1" ht="32.25">
      <c r="A554" s="32" t="s">
        <v>364</v>
      </c>
      <c r="B554" s="26" t="s">
        <v>27</v>
      </c>
      <c r="C554" s="26" t="s">
        <v>35</v>
      </c>
      <c r="D554" s="36" t="s">
        <v>243</v>
      </c>
      <c r="E554" s="31"/>
      <c r="F554" s="103">
        <f>F555+F559</f>
        <v>12584.8</v>
      </c>
      <c r="G554" s="103">
        <f>G555+G559</f>
        <v>0</v>
      </c>
      <c r="H554" s="99"/>
      <c r="I554" s="99"/>
      <c r="J554" s="99"/>
      <c r="K554" s="99"/>
      <c r="L554" s="66"/>
      <c r="M554" s="130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</row>
    <row r="555" spans="1:27" s="10" customFormat="1" ht="32.25">
      <c r="A555" s="50" t="s">
        <v>366</v>
      </c>
      <c r="B555" s="26" t="s">
        <v>27</v>
      </c>
      <c r="C555" s="26" t="s">
        <v>35</v>
      </c>
      <c r="D555" s="36" t="s">
        <v>267</v>
      </c>
      <c r="E555" s="31"/>
      <c r="F555" s="103">
        <f aca="true" t="shared" si="156" ref="F555:G557">F556</f>
        <v>5000</v>
      </c>
      <c r="G555" s="99">
        <f t="shared" si="156"/>
        <v>0</v>
      </c>
      <c r="H555" s="99"/>
      <c r="I555" s="99"/>
      <c r="J555" s="99"/>
      <c r="K555" s="99"/>
      <c r="L555" s="66"/>
      <c r="M555" s="130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</row>
    <row r="556" spans="1:27" s="10" customFormat="1" ht="32.25">
      <c r="A556" s="32" t="s">
        <v>206</v>
      </c>
      <c r="B556" s="26" t="s">
        <v>27</v>
      </c>
      <c r="C556" s="26" t="s">
        <v>35</v>
      </c>
      <c r="D556" s="36" t="s">
        <v>267</v>
      </c>
      <c r="E556" s="31" t="s">
        <v>180</v>
      </c>
      <c r="F556" s="103">
        <f t="shared" si="156"/>
        <v>5000</v>
      </c>
      <c r="G556" s="103">
        <f t="shared" si="156"/>
        <v>0</v>
      </c>
      <c r="H556" s="99"/>
      <c r="I556" s="99"/>
      <c r="J556" s="99"/>
      <c r="K556" s="99"/>
      <c r="L556" s="66"/>
      <c r="M556" s="130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</row>
    <row r="557" spans="1:27" s="10" customFormat="1" ht="20.25">
      <c r="A557" s="21" t="s">
        <v>173</v>
      </c>
      <c r="B557" s="26" t="s">
        <v>27</v>
      </c>
      <c r="C557" s="26" t="s">
        <v>35</v>
      </c>
      <c r="D557" s="36" t="s">
        <v>267</v>
      </c>
      <c r="E557" s="31" t="s">
        <v>181</v>
      </c>
      <c r="F557" s="103">
        <f t="shared" si="156"/>
        <v>5000</v>
      </c>
      <c r="G557" s="103">
        <f t="shared" si="156"/>
        <v>0</v>
      </c>
      <c r="H557" s="99"/>
      <c r="I557" s="99"/>
      <c r="J557" s="99"/>
      <c r="K557" s="99"/>
      <c r="L557" s="66"/>
      <c r="M557" s="130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</row>
    <row r="558" spans="1:27" s="10" customFormat="1" ht="20.25">
      <c r="A558" s="50" t="s">
        <v>138</v>
      </c>
      <c r="B558" s="26" t="s">
        <v>27</v>
      </c>
      <c r="C558" s="26" t="s">
        <v>35</v>
      </c>
      <c r="D558" s="36" t="s">
        <v>267</v>
      </c>
      <c r="E558" s="31" t="s">
        <v>139</v>
      </c>
      <c r="F558" s="103">
        <v>5000</v>
      </c>
      <c r="G558" s="103">
        <v>0</v>
      </c>
      <c r="H558" s="99"/>
      <c r="I558" s="99"/>
      <c r="J558" s="99"/>
      <c r="K558" s="99"/>
      <c r="L558" s="66"/>
      <c r="M558" s="130">
        <v>6.5</v>
      </c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</row>
    <row r="559" spans="1:27" s="10" customFormat="1" ht="32.25">
      <c r="A559" s="142" t="s">
        <v>349</v>
      </c>
      <c r="B559" s="26" t="s">
        <v>27</v>
      </c>
      <c r="C559" s="26" t="s">
        <v>35</v>
      </c>
      <c r="D559" s="36" t="s">
        <v>268</v>
      </c>
      <c r="E559" s="31"/>
      <c r="F559" s="99">
        <f aca="true" t="shared" si="157" ref="F559:G561">F560</f>
        <v>7584.8</v>
      </c>
      <c r="G559" s="103">
        <f t="shared" si="157"/>
        <v>0</v>
      </c>
      <c r="H559" s="99"/>
      <c r="I559" s="99"/>
      <c r="J559" s="99"/>
      <c r="K559" s="99"/>
      <c r="L559" s="66"/>
      <c r="M559" s="130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</row>
    <row r="560" spans="1:27" s="10" customFormat="1" ht="32.25">
      <c r="A560" s="32" t="s">
        <v>206</v>
      </c>
      <c r="B560" s="67" t="s">
        <v>27</v>
      </c>
      <c r="C560" s="67" t="s">
        <v>35</v>
      </c>
      <c r="D560" s="67" t="s">
        <v>268</v>
      </c>
      <c r="E560" s="67" t="s">
        <v>180</v>
      </c>
      <c r="F560" s="103">
        <f t="shared" si="157"/>
        <v>7584.8</v>
      </c>
      <c r="G560" s="103">
        <f t="shared" si="157"/>
        <v>0</v>
      </c>
      <c r="H560" s="99"/>
      <c r="I560" s="99"/>
      <c r="J560" s="99"/>
      <c r="K560" s="99"/>
      <c r="L560" s="66"/>
      <c r="M560" s="130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</row>
    <row r="561" spans="1:27" s="10" customFormat="1" ht="20.25">
      <c r="A561" s="21" t="s">
        <v>173</v>
      </c>
      <c r="B561" s="67" t="s">
        <v>27</v>
      </c>
      <c r="C561" s="67" t="s">
        <v>35</v>
      </c>
      <c r="D561" s="67" t="s">
        <v>268</v>
      </c>
      <c r="E561" s="67" t="s">
        <v>181</v>
      </c>
      <c r="F561" s="103">
        <f t="shared" si="157"/>
        <v>7584.8</v>
      </c>
      <c r="G561" s="103">
        <f t="shared" si="157"/>
        <v>0</v>
      </c>
      <c r="H561" s="33">
        <f aca="true" t="shared" si="158" ref="H561:K563">H562</f>
        <v>84.4</v>
      </c>
      <c r="I561" s="102">
        <f t="shared" si="158"/>
        <v>84.4</v>
      </c>
      <c r="J561" s="33">
        <f t="shared" si="158"/>
        <v>84.4</v>
      </c>
      <c r="K561" s="102">
        <f t="shared" si="158"/>
        <v>84.4</v>
      </c>
      <c r="L561" s="66"/>
      <c r="M561" s="130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</row>
    <row r="562" spans="1:27" s="10" customFormat="1" ht="20.25">
      <c r="A562" s="50" t="s">
        <v>138</v>
      </c>
      <c r="B562" s="36" t="s">
        <v>27</v>
      </c>
      <c r="C562" s="36" t="s">
        <v>35</v>
      </c>
      <c r="D562" s="36" t="s">
        <v>268</v>
      </c>
      <c r="E562" s="36" t="s">
        <v>139</v>
      </c>
      <c r="F562" s="103">
        <f>7684.8-100</f>
        <v>7584.8</v>
      </c>
      <c r="G562" s="103">
        <v>0</v>
      </c>
      <c r="H562" s="33">
        <f t="shared" si="158"/>
        <v>84.4</v>
      </c>
      <c r="I562" s="102">
        <f t="shared" si="158"/>
        <v>84.4</v>
      </c>
      <c r="J562" s="33">
        <f t="shared" si="158"/>
        <v>84.4</v>
      </c>
      <c r="K562" s="102">
        <f t="shared" si="158"/>
        <v>84.4</v>
      </c>
      <c r="L562" s="66"/>
      <c r="M562" s="130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</row>
    <row r="563" spans="1:27" s="10" customFormat="1" ht="20.25">
      <c r="A563" s="154" t="s">
        <v>352</v>
      </c>
      <c r="B563" s="29" t="s">
        <v>37</v>
      </c>
      <c r="C563" s="29"/>
      <c r="D563" s="163"/>
      <c r="E563" s="169"/>
      <c r="F563" s="115">
        <f>F564</f>
        <v>7205.200000000001</v>
      </c>
      <c r="G563" s="115">
        <f>G564</f>
        <v>589.5</v>
      </c>
      <c r="H563" s="33">
        <f t="shared" si="158"/>
        <v>84.4</v>
      </c>
      <c r="I563" s="102">
        <f t="shared" si="158"/>
        <v>84.4</v>
      </c>
      <c r="J563" s="33">
        <f t="shared" si="158"/>
        <v>84.4</v>
      </c>
      <c r="K563" s="102">
        <f t="shared" si="158"/>
        <v>84.4</v>
      </c>
      <c r="L563" s="66"/>
      <c r="M563" s="130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</row>
    <row r="564" spans="1:27" s="10" customFormat="1" ht="20.25">
      <c r="A564" s="143" t="s">
        <v>43</v>
      </c>
      <c r="B564" s="67" t="s">
        <v>37</v>
      </c>
      <c r="C564" s="67" t="s">
        <v>19</v>
      </c>
      <c r="D564" s="67"/>
      <c r="E564" s="67"/>
      <c r="F564" s="99">
        <f>F565+F570+F575+F580</f>
        <v>7205.200000000001</v>
      </c>
      <c r="G564" s="99">
        <f>G565+G570+G575+G580</f>
        <v>589.5</v>
      </c>
      <c r="H564" s="102">
        <v>84.4</v>
      </c>
      <c r="I564" s="102">
        <v>84.4</v>
      </c>
      <c r="J564" s="102">
        <v>84.4</v>
      </c>
      <c r="K564" s="76">
        <v>84.4</v>
      </c>
      <c r="L564" s="66"/>
      <c r="M564" s="130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</row>
    <row r="565" spans="1:27" s="10" customFormat="1" ht="32.25">
      <c r="A565" s="142" t="s">
        <v>82</v>
      </c>
      <c r="B565" s="67" t="s">
        <v>37</v>
      </c>
      <c r="C565" s="67" t="s">
        <v>19</v>
      </c>
      <c r="D565" s="67" t="s">
        <v>122</v>
      </c>
      <c r="E565" s="67"/>
      <c r="F565" s="103">
        <f aca="true" t="shared" si="159" ref="F565:G568">F566</f>
        <v>14.4</v>
      </c>
      <c r="G565" s="103">
        <f t="shared" si="159"/>
        <v>14.4</v>
      </c>
      <c r="H565" s="33">
        <f>H566</f>
        <v>13062.8</v>
      </c>
      <c r="I565" s="102">
        <f>I566</f>
        <v>13062.8</v>
      </c>
      <c r="J565" s="33">
        <f>J566</f>
        <v>14434.4</v>
      </c>
      <c r="K565" s="102">
        <f>K566</f>
        <v>14434.4</v>
      </c>
      <c r="L565" s="66"/>
      <c r="M565" s="130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</row>
    <row r="566" spans="1:27" s="10" customFormat="1" ht="32.25">
      <c r="A566" s="142" t="s">
        <v>83</v>
      </c>
      <c r="B566" s="67" t="s">
        <v>37</v>
      </c>
      <c r="C566" s="67" t="s">
        <v>19</v>
      </c>
      <c r="D566" s="67" t="s">
        <v>123</v>
      </c>
      <c r="E566" s="67"/>
      <c r="F566" s="103">
        <f t="shared" si="159"/>
        <v>14.4</v>
      </c>
      <c r="G566" s="103">
        <f t="shared" si="159"/>
        <v>14.4</v>
      </c>
      <c r="H566" s="33">
        <f>H570</f>
        <v>13062.8</v>
      </c>
      <c r="I566" s="102">
        <f>I570</f>
        <v>13062.8</v>
      </c>
      <c r="J566" s="33">
        <f>J570</f>
        <v>14434.4</v>
      </c>
      <c r="K566" s="102">
        <f>K570</f>
        <v>14434.4</v>
      </c>
      <c r="L566" s="66"/>
      <c r="M566" s="130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</row>
    <row r="567" spans="1:27" s="10" customFormat="1" ht="32.25">
      <c r="A567" s="32" t="s">
        <v>206</v>
      </c>
      <c r="B567" s="67" t="s">
        <v>37</v>
      </c>
      <c r="C567" s="67" t="s">
        <v>19</v>
      </c>
      <c r="D567" s="67" t="s">
        <v>123</v>
      </c>
      <c r="E567" s="67">
        <v>600</v>
      </c>
      <c r="F567" s="99">
        <f t="shared" si="159"/>
        <v>14.4</v>
      </c>
      <c r="G567" s="103">
        <f t="shared" si="159"/>
        <v>14.4</v>
      </c>
      <c r="H567" s="33">
        <f>H568</f>
        <v>13062.8</v>
      </c>
      <c r="I567" s="102">
        <f>I568</f>
        <v>13062.8</v>
      </c>
      <c r="J567" s="33">
        <f>J568</f>
        <v>14434.4</v>
      </c>
      <c r="K567" s="102">
        <f>K568</f>
        <v>14434.4</v>
      </c>
      <c r="L567" s="66"/>
      <c r="M567" s="130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</row>
    <row r="568" spans="1:27" s="10" customFormat="1" ht="20.25">
      <c r="A568" s="21" t="s">
        <v>173</v>
      </c>
      <c r="B568" s="67" t="s">
        <v>37</v>
      </c>
      <c r="C568" s="67" t="s">
        <v>19</v>
      </c>
      <c r="D568" s="67" t="s">
        <v>123</v>
      </c>
      <c r="E568" s="67">
        <v>610</v>
      </c>
      <c r="F568" s="99">
        <f t="shared" si="159"/>
        <v>14.4</v>
      </c>
      <c r="G568" s="103">
        <f t="shared" si="159"/>
        <v>14.4</v>
      </c>
      <c r="H568" s="33">
        <f>H570</f>
        <v>13062.8</v>
      </c>
      <c r="I568" s="102">
        <f>I570</f>
        <v>13062.8</v>
      </c>
      <c r="J568" s="33">
        <f>J570</f>
        <v>14434.4</v>
      </c>
      <c r="K568" s="102">
        <f>K570</f>
        <v>14434.4</v>
      </c>
      <c r="L568" s="66"/>
      <c r="M568" s="130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</row>
    <row r="569" spans="1:27" s="10" customFormat="1" ht="20.25">
      <c r="A569" s="50" t="s">
        <v>138</v>
      </c>
      <c r="B569" s="31" t="s">
        <v>37</v>
      </c>
      <c r="C569" s="26" t="s">
        <v>19</v>
      </c>
      <c r="D569" s="36" t="s">
        <v>123</v>
      </c>
      <c r="E569" s="31">
        <v>612</v>
      </c>
      <c r="F569" s="103">
        <v>14.4</v>
      </c>
      <c r="G569" s="103">
        <v>14.4</v>
      </c>
      <c r="H569" s="33"/>
      <c r="I569" s="102"/>
      <c r="J569" s="33"/>
      <c r="K569" s="102"/>
      <c r="L569" s="66"/>
      <c r="M569" s="130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</row>
    <row r="570" spans="1:27" s="10" customFormat="1" ht="20.25">
      <c r="A570" s="146" t="s">
        <v>50</v>
      </c>
      <c r="B570" s="31" t="s">
        <v>37</v>
      </c>
      <c r="C570" s="26" t="s">
        <v>19</v>
      </c>
      <c r="D570" s="36" t="s">
        <v>49</v>
      </c>
      <c r="E570" s="31"/>
      <c r="F570" s="103">
        <f>F571</f>
        <v>554.1</v>
      </c>
      <c r="G570" s="103">
        <f>G571</f>
        <v>554.1</v>
      </c>
      <c r="H570" s="102">
        <f>13007.8+55</f>
        <v>13062.8</v>
      </c>
      <c r="I570" s="102">
        <f>H570</f>
        <v>13062.8</v>
      </c>
      <c r="J570" s="102">
        <f>14373.4+61</f>
        <v>14434.4</v>
      </c>
      <c r="K570" s="76">
        <f>J570</f>
        <v>14434.4</v>
      </c>
      <c r="L570" s="66"/>
      <c r="M570" s="130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</row>
    <row r="571" spans="1:27" s="10" customFormat="1" ht="79.5">
      <c r="A571" s="70" t="s">
        <v>218</v>
      </c>
      <c r="B571" s="26" t="s">
        <v>37</v>
      </c>
      <c r="C571" s="26" t="s">
        <v>19</v>
      </c>
      <c r="D571" s="36" t="s">
        <v>144</v>
      </c>
      <c r="E571" s="31"/>
      <c r="F571" s="103">
        <f aca="true" t="shared" si="160" ref="F571:G573">F572</f>
        <v>554.1</v>
      </c>
      <c r="G571" s="103">
        <f t="shared" si="160"/>
        <v>554.1</v>
      </c>
      <c r="H571" s="33" t="e">
        <f aca="true" t="shared" si="161" ref="H571:K572">H572</f>
        <v>#REF!</v>
      </c>
      <c r="I571" s="102" t="e">
        <f t="shared" si="161"/>
        <v>#REF!</v>
      </c>
      <c r="J571" s="33" t="e">
        <f t="shared" si="161"/>
        <v>#REF!</v>
      </c>
      <c r="K571" s="102" t="e">
        <f t="shared" si="161"/>
        <v>#REF!</v>
      </c>
      <c r="L571" s="66"/>
      <c r="M571" s="130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</row>
    <row r="572" spans="1:27" s="10" customFormat="1" ht="32.25">
      <c r="A572" s="32" t="s">
        <v>206</v>
      </c>
      <c r="B572" s="26" t="s">
        <v>37</v>
      </c>
      <c r="C572" s="26" t="s">
        <v>19</v>
      </c>
      <c r="D572" s="36" t="s">
        <v>144</v>
      </c>
      <c r="E572" s="31" t="s">
        <v>180</v>
      </c>
      <c r="F572" s="103">
        <f t="shared" si="160"/>
        <v>554.1</v>
      </c>
      <c r="G572" s="103">
        <f t="shared" si="160"/>
        <v>554.1</v>
      </c>
      <c r="H572" s="33" t="e">
        <f t="shared" si="161"/>
        <v>#REF!</v>
      </c>
      <c r="I572" s="102" t="e">
        <f t="shared" si="161"/>
        <v>#REF!</v>
      </c>
      <c r="J572" s="33" t="e">
        <f t="shared" si="161"/>
        <v>#REF!</v>
      </c>
      <c r="K572" s="102" t="e">
        <f t="shared" si="161"/>
        <v>#REF!</v>
      </c>
      <c r="L572" s="66"/>
      <c r="M572" s="130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</row>
    <row r="573" spans="1:27" s="10" customFormat="1" ht="20.25">
      <c r="A573" s="21" t="s">
        <v>173</v>
      </c>
      <c r="B573" s="26" t="s">
        <v>37</v>
      </c>
      <c r="C573" s="26" t="s">
        <v>19</v>
      </c>
      <c r="D573" s="36" t="s">
        <v>144</v>
      </c>
      <c r="E573" s="31" t="s">
        <v>181</v>
      </c>
      <c r="F573" s="103">
        <f t="shared" si="160"/>
        <v>554.1</v>
      </c>
      <c r="G573" s="103">
        <f t="shared" si="160"/>
        <v>554.1</v>
      </c>
      <c r="H573" s="33" t="e">
        <f>H577</f>
        <v>#REF!</v>
      </c>
      <c r="I573" s="102" t="e">
        <f>I577</f>
        <v>#REF!</v>
      </c>
      <c r="J573" s="33" t="e">
        <f>J577</f>
        <v>#REF!</v>
      </c>
      <c r="K573" s="102" t="e">
        <f>K577</f>
        <v>#REF!</v>
      </c>
      <c r="L573" s="66"/>
      <c r="M573" s="130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</row>
    <row r="574" spans="1:27" s="10" customFormat="1" ht="20.25">
      <c r="A574" s="50" t="s">
        <v>138</v>
      </c>
      <c r="B574" s="26" t="s">
        <v>37</v>
      </c>
      <c r="C574" s="26" t="s">
        <v>19</v>
      </c>
      <c r="D574" s="36" t="s">
        <v>144</v>
      </c>
      <c r="E574" s="31">
        <v>612</v>
      </c>
      <c r="F574" s="103">
        <v>554.1</v>
      </c>
      <c r="G574" s="103">
        <f>F574</f>
        <v>554.1</v>
      </c>
      <c r="H574" s="33"/>
      <c r="I574" s="102"/>
      <c r="J574" s="33"/>
      <c r="K574" s="102"/>
      <c r="L574" s="66"/>
      <c r="M574" s="130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</row>
    <row r="575" spans="1:27" s="10" customFormat="1" ht="63.75">
      <c r="A575" s="146" t="s">
        <v>334</v>
      </c>
      <c r="B575" s="26" t="s">
        <v>37</v>
      </c>
      <c r="C575" s="26" t="s">
        <v>19</v>
      </c>
      <c r="D575" s="67" t="s">
        <v>316</v>
      </c>
      <c r="E575" s="36"/>
      <c r="F575" s="76">
        <f aca="true" t="shared" si="162" ref="F575:G578">F576</f>
        <v>21</v>
      </c>
      <c r="G575" s="76">
        <f t="shared" si="162"/>
        <v>21</v>
      </c>
      <c r="H575" s="33">
        <v>1643.9</v>
      </c>
      <c r="I575" s="33"/>
      <c r="J575" s="33">
        <v>2975.3</v>
      </c>
      <c r="K575" s="76"/>
      <c r="L575" s="66"/>
      <c r="M575" s="130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</row>
    <row r="576" spans="1:27" s="10" customFormat="1" ht="47.25">
      <c r="A576" s="159" t="s">
        <v>297</v>
      </c>
      <c r="B576" s="26" t="s">
        <v>37</v>
      </c>
      <c r="C576" s="26" t="s">
        <v>19</v>
      </c>
      <c r="D576" s="67" t="s">
        <v>298</v>
      </c>
      <c r="E576" s="36"/>
      <c r="F576" s="76">
        <f t="shared" si="162"/>
        <v>21</v>
      </c>
      <c r="G576" s="76">
        <f t="shared" si="162"/>
        <v>21</v>
      </c>
      <c r="H576" s="33"/>
      <c r="I576" s="33"/>
      <c r="J576" s="33"/>
      <c r="K576" s="76"/>
      <c r="L576" s="66"/>
      <c r="M576" s="130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</row>
    <row r="577" spans="1:27" s="10" customFormat="1" ht="32.25">
      <c r="A577" s="32" t="s">
        <v>206</v>
      </c>
      <c r="B577" s="26" t="s">
        <v>37</v>
      </c>
      <c r="C577" s="26" t="s">
        <v>19</v>
      </c>
      <c r="D577" s="67" t="s">
        <v>298</v>
      </c>
      <c r="E577" s="36" t="s">
        <v>180</v>
      </c>
      <c r="F577" s="76">
        <f t="shared" si="162"/>
        <v>21</v>
      </c>
      <c r="G577" s="76">
        <f t="shared" si="162"/>
        <v>21</v>
      </c>
      <c r="H577" s="33" t="e">
        <f>#REF!</f>
        <v>#REF!</v>
      </c>
      <c r="I577" s="102" t="e">
        <f>#REF!</f>
        <v>#REF!</v>
      </c>
      <c r="J577" s="33" t="e">
        <f>#REF!</f>
        <v>#REF!</v>
      </c>
      <c r="K577" s="102" t="e">
        <f>#REF!</f>
        <v>#REF!</v>
      </c>
      <c r="L577" s="66"/>
      <c r="M577" s="130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</row>
    <row r="578" spans="1:27" s="10" customFormat="1" ht="20.25">
      <c r="A578" s="21" t="s">
        <v>173</v>
      </c>
      <c r="B578" s="26" t="s">
        <v>37</v>
      </c>
      <c r="C578" s="26" t="s">
        <v>19</v>
      </c>
      <c r="D578" s="67" t="s">
        <v>298</v>
      </c>
      <c r="E578" s="36" t="s">
        <v>181</v>
      </c>
      <c r="F578" s="76">
        <f t="shared" si="162"/>
        <v>21</v>
      </c>
      <c r="G578" s="76">
        <f t="shared" si="162"/>
        <v>21</v>
      </c>
      <c r="H578" s="33"/>
      <c r="I578" s="102"/>
      <c r="J578" s="33"/>
      <c r="K578" s="102"/>
      <c r="L578" s="66"/>
      <c r="M578" s="130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</row>
    <row r="579" spans="1:27" s="10" customFormat="1" ht="20.25">
      <c r="A579" s="50" t="s">
        <v>138</v>
      </c>
      <c r="B579" s="26" t="s">
        <v>37</v>
      </c>
      <c r="C579" s="26" t="s">
        <v>19</v>
      </c>
      <c r="D579" s="67" t="s">
        <v>298</v>
      </c>
      <c r="E579" s="36" t="s">
        <v>139</v>
      </c>
      <c r="F579" s="76">
        <v>21</v>
      </c>
      <c r="G579" s="76">
        <v>21</v>
      </c>
      <c r="H579" s="33" t="e">
        <f>H580+#REF!+H626</f>
        <v>#REF!</v>
      </c>
      <c r="I579" s="33" t="e">
        <f>I580+#REF!+I626</f>
        <v>#REF!</v>
      </c>
      <c r="J579" s="33" t="e">
        <f>J580+#REF!+J626</f>
        <v>#REF!</v>
      </c>
      <c r="K579" s="33" t="e">
        <f>K580+#REF!+K626</f>
        <v>#REF!</v>
      </c>
      <c r="L579" s="66"/>
      <c r="M579" s="130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</row>
    <row r="580" spans="1:27" s="10" customFormat="1" ht="20.25">
      <c r="A580" s="32" t="s">
        <v>55</v>
      </c>
      <c r="B580" s="26" t="s">
        <v>37</v>
      </c>
      <c r="C580" s="26" t="s">
        <v>19</v>
      </c>
      <c r="D580" s="36" t="s">
        <v>54</v>
      </c>
      <c r="E580" s="31"/>
      <c r="F580" s="103">
        <f>F581+F585</f>
        <v>6615.700000000001</v>
      </c>
      <c r="G580" s="103">
        <f>G585</f>
        <v>0</v>
      </c>
      <c r="H580" s="33" t="e">
        <f>H581</f>
        <v>#REF!</v>
      </c>
      <c r="I580" s="33" t="e">
        <f>I581</f>
        <v>#REF!</v>
      </c>
      <c r="J580" s="33" t="e">
        <f>J581</f>
        <v>#REF!</v>
      </c>
      <c r="K580" s="33" t="e">
        <f>K581</f>
        <v>#REF!</v>
      </c>
      <c r="L580" s="66"/>
      <c r="M580" s="130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</row>
    <row r="581" spans="1:27" s="10" customFormat="1" ht="48">
      <c r="A581" s="32" t="s">
        <v>375</v>
      </c>
      <c r="B581" s="26" t="s">
        <v>37</v>
      </c>
      <c r="C581" s="26" t="s">
        <v>19</v>
      </c>
      <c r="D581" s="31" t="s">
        <v>239</v>
      </c>
      <c r="E581" s="31"/>
      <c r="F581" s="76">
        <f aca="true" t="shared" si="163" ref="F581:G583">F582</f>
        <v>1.1</v>
      </c>
      <c r="G581" s="76">
        <f t="shared" si="163"/>
        <v>0</v>
      </c>
      <c r="H581" s="33" t="e">
        <f>H582+H599+H607</f>
        <v>#REF!</v>
      </c>
      <c r="I581" s="33" t="e">
        <f>I582+I599+I607</f>
        <v>#REF!</v>
      </c>
      <c r="J581" s="33" t="e">
        <f>J582+J599+J607</f>
        <v>#REF!</v>
      </c>
      <c r="K581" s="33" t="e">
        <f>K582+K599+K607</f>
        <v>#REF!</v>
      </c>
      <c r="L581" s="66"/>
      <c r="M581" s="130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</row>
    <row r="582" spans="1:27" s="10" customFormat="1" ht="32.25">
      <c r="A582" s="70" t="s">
        <v>172</v>
      </c>
      <c r="B582" s="26" t="s">
        <v>37</v>
      </c>
      <c r="C582" s="26" t="s">
        <v>19</v>
      </c>
      <c r="D582" s="31" t="s">
        <v>239</v>
      </c>
      <c r="E582" s="36" t="s">
        <v>180</v>
      </c>
      <c r="F582" s="76">
        <f t="shared" si="163"/>
        <v>1.1</v>
      </c>
      <c r="G582" s="76">
        <f t="shared" si="163"/>
        <v>0</v>
      </c>
      <c r="H582" s="33">
        <f>H586+H593</f>
        <v>168.9</v>
      </c>
      <c r="I582" s="33">
        <f>I586+I593</f>
        <v>168.9</v>
      </c>
      <c r="J582" s="33">
        <f>J586+J593</f>
        <v>169.9</v>
      </c>
      <c r="K582" s="33">
        <f>K586+K593</f>
        <v>169.9</v>
      </c>
      <c r="L582" s="66"/>
      <c r="M582" s="130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</row>
    <row r="583" spans="1:27" s="10" customFormat="1" ht="20.25">
      <c r="A583" s="70" t="s">
        <v>173</v>
      </c>
      <c r="B583" s="26" t="s">
        <v>37</v>
      </c>
      <c r="C583" s="26" t="s">
        <v>19</v>
      </c>
      <c r="D583" s="31" t="s">
        <v>239</v>
      </c>
      <c r="E583" s="36" t="s">
        <v>181</v>
      </c>
      <c r="F583" s="76">
        <f t="shared" si="163"/>
        <v>1.1</v>
      </c>
      <c r="G583" s="76">
        <f t="shared" si="163"/>
        <v>0</v>
      </c>
      <c r="H583" s="33"/>
      <c r="I583" s="33"/>
      <c r="J583" s="33"/>
      <c r="K583" s="33"/>
      <c r="L583" s="66"/>
      <c r="M583" s="130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</row>
    <row r="584" spans="1:27" s="10" customFormat="1" ht="20.25">
      <c r="A584" s="70" t="s">
        <v>138</v>
      </c>
      <c r="B584" s="26" t="s">
        <v>37</v>
      </c>
      <c r="C584" s="26" t="s">
        <v>19</v>
      </c>
      <c r="D584" s="31" t="s">
        <v>239</v>
      </c>
      <c r="E584" s="36" t="s">
        <v>139</v>
      </c>
      <c r="F584" s="76">
        <v>1.1</v>
      </c>
      <c r="G584" s="76">
        <v>0</v>
      </c>
      <c r="H584" s="33"/>
      <c r="I584" s="33"/>
      <c r="J584" s="33"/>
      <c r="K584" s="33"/>
      <c r="L584" s="66"/>
      <c r="M584" s="130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</row>
    <row r="585" spans="1:27" s="10" customFormat="1" ht="32.25">
      <c r="A585" s="146" t="s">
        <v>244</v>
      </c>
      <c r="B585" s="26" t="s">
        <v>37</v>
      </c>
      <c r="C585" s="26" t="s">
        <v>19</v>
      </c>
      <c r="D585" s="36" t="s">
        <v>245</v>
      </c>
      <c r="E585" s="31"/>
      <c r="F585" s="103">
        <f>F586</f>
        <v>6614.6</v>
      </c>
      <c r="G585" s="103">
        <f>G586</f>
        <v>0</v>
      </c>
      <c r="H585" s="33"/>
      <c r="I585" s="33"/>
      <c r="J585" s="33"/>
      <c r="K585" s="33"/>
      <c r="L585" s="66"/>
      <c r="M585" s="130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</row>
    <row r="586" spans="1:27" s="10" customFormat="1" ht="32.25">
      <c r="A586" s="32" t="s">
        <v>206</v>
      </c>
      <c r="B586" s="37" t="s">
        <v>37</v>
      </c>
      <c r="C586" s="37" t="s">
        <v>19</v>
      </c>
      <c r="D586" s="118" t="s">
        <v>245</v>
      </c>
      <c r="E586" s="36" t="s">
        <v>180</v>
      </c>
      <c r="F586" s="103">
        <f>F587</f>
        <v>6614.6</v>
      </c>
      <c r="G586" s="103">
        <f>G587</f>
        <v>0</v>
      </c>
      <c r="H586" s="33">
        <f>H587</f>
        <v>168.9</v>
      </c>
      <c r="I586" s="33">
        <f>I587</f>
        <v>168.9</v>
      </c>
      <c r="J586" s="33">
        <f>J587</f>
        <v>169.9</v>
      </c>
      <c r="K586" s="33">
        <f>K587</f>
        <v>169.9</v>
      </c>
      <c r="L586" s="66"/>
      <c r="M586" s="130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</row>
    <row r="587" spans="1:27" s="10" customFormat="1" ht="20.25">
      <c r="A587" s="21" t="s">
        <v>173</v>
      </c>
      <c r="B587" s="37" t="s">
        <v>37</v>
      </c>
      <c r="C587" s="37" t="s">
        <v>19</v>
      </c>
      <c r="D587" s="98" t="s">
        <v>245</v>
      </c>
      <c r="E587" s="67" t="s">
        <v>181</v>
      </c>
      <c r="F587" s="103">
        <f>F588+F589</f>
        <v>6614.6</v>
      </c>
      <c r="G587" s="103">
        <f>G588+G589</f>
        <v>0</v>
      </c>
      <c r="H587" s="33">
        <f>H591+H592</f>
        <v>168.9</v>
      </c>
      <c r="I587" s="33">
        <f>I591+I592</f>
        <v>168.9</v>
      </c>
      <c r="J587" s="33">
        <f>J591+J592</f>
        <v>169.9</v>
      </c>
      <c r="K587" s="33">
        <f>K591+K592</f>
        <v>169.9</v>
      </c>
      <c r="L587" s="66"/>
      <c r="M587" s="130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</row>
    <row r="588" spans="1:27" s="10" customFormat="1" ht="48">
      <c r="A588" s="70" t="s">
        <v>230</v>
      </c>
      <c r="B588" s="37" t="s">
        <v>37</v>
      </c>
      <c r="C588" s="37" t="s">
        <v>19</v>
      </c>
      <c r="D588" s="98" t="s">
        <v>245</v>
      </c>
      <c r="E588" s="67" t="s">
        <v>143</v>
      </c>
      <c r="F588" s="103">
        <f>3215.3+910.2+1775.8</f>
        <v>5901.3</v>
      </c>
      <c r="G588" s="103">
        <v>0</v>
      </c>
      <c r="H588" s="33"/>
      <c r="I588" s="33"/>
      <c r="J588" s="33"/>
      <c r="K588" s="33"/>
      <c r="L588" s="66"/>
      <c r="M588" s="130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</row>
    <row r="589" spans="1:27" s="10" customFormat="1" ht="20.25">
      <c r="A589" s="50" t="s">
        <v>138</v>
      </c>
      <c r="B589" s="37" t="s">
        <v>37</v>
      </c>
      <c r="C589" s="37" t="s">
        <v>19</v>
      </c>
      <c r="D589" s="98" t="s">
        <v>245</v>
      </c>
      <c r="E589" s="67" t="s">
        <v>139</v>
      </c>
      <c r="F589" s="99">
        <v>713.3</v>
      </c>
      <c r="G589" s="103">
        <v>0</v>
      </c>
      <c r="H589" s="33"/>
      <c r="I589" s="33"/>
      <c r="J589" s="33"/>
      <c r="K589" s="33"/>
      <c r="L589" s="66"/>
      <c r="M589" s="130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</row>
    <row r="590" spans="1:27" s="10" customFormat="1" ht="20.25">
      <c r="A590" s="155" t="s">
        <v>353</v>
      </c>
      <c r="B590" s="29" t="s">
        <v>35</v>
      </c>
      <c r="C590" s="156"/>
      <c r="D590" s="163"/>
      <c r="E590" s="169"/>
      <c r="F590" s="110">
        <f aca="true" t="shared" si="164" ref="F590:F595">F591</f>
        <v>31</v>
      </c>
      <c r="G590" s="115">
        <v>0</v>
      </c>
      <c r="H590" s="33"/>
      <c r="I590" s="33"/>
      <c r="J590" s="33"/>
      <c r="K590" s="33"/>
      <c r="L590" s="66"/>
      <c r="M590" s="130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</row>
    <row r="591" spans="1:27" s="10" customFormat="1" ht="20.25">
      <c r="A591" s="146" t="s">
        <v>292</v>
      </c>
      <c r="B591" s="36" t="s">
        <v>35</v>
      </c>
      <c r="C591" s="36" t="s">
        <v>35</v>
      </c>
      <c r="D591" s="98"/>
      <c r="E591" s="67"/>
      <c r="F591" s="99">
        <f t="shared" si="164"/>
        <v>31</v>
      </c>
      <c r="G591" s="103">
        <v>0</v>
      </c>
      <c r="H591" s="33">
        <v>168.9</v>
      </c>
      <c r="I591" s="33">
        <f>H591</f>
        <v>168.9</v>
      </c>
      <c r="J591" s="33">
        <v>169.9</v>
      </c>
      <c r="K591" s="76">
        <f>J591</f>
        <v>169.9</v>
      </c>
      <c r="L591" s="66"/>
      <c r="M591" s="130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</row>
    <row r="592" spans="1:27" s="10" customFormat="1" ht="20.25">
      <c r="A592" s="32" t="s">
        <v>55</v>
      </c>
      <c r="B592" s="36" t="s">
        <v>35</v>
      </c>
      <c r="C592" s="36" t="s">
        <v>35</v>
      </c>
      <c r="D592" s="36" t="s">
        <v>54</v>
      </c>
      <c r="E592" s="67"/>
      <c r="F592" s="99">
        <f t="shared" si="164"/>
        <v>31</v>
      </c>
      <c r="G592" s="103">
        <v>0</v>
      </c>
      <c r="H592" s="33"/>
      <c r="I592" s="33">
        <f>H592</f>
        <v>0</v>
      </c>
      <c r="J592" s="33"/>
      <c r="K592" s="76">
        <f>J592</f>
        <v>0</v>
      </c>
      <c r="L592" s="66"/>
      <c r="M592" s="130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</row>
    <row r="593" spans="1:27" s="10" customFormat="1" ht="48">
      <c r="A593" s="34" t="s">
        <v>257</v>
      </c>
      <c r="B593" s="36" t="s">
        <v>35</v>
      </c>
      <c r="C593" s="36" t="s">
        <v>35</v>
      </c>
      <c r="D593" s="67" t="s">
        <v>256</v>
      </c>
      <c r="E593" s="67"/>
      <c r="F593" s="99">
        <f t="shared" si="164"/>
        <v>31</v>
      </c>
      <c r="G593" s="103">
        <v>0</v>
      </c>
      <c r="H593" s="33">
        <f>H597</f>
        <v>0</v>
      </c>
      <c r="I593" s="33">
        <f>I597</f>
        <v>0</v>
      </c>
      <c r="J593" s="33">
        <f>J597</f>
        <v>0</v>
      </c>
      <c r="K593" s="33">
        <f>K597</f>
        <v>0</v>
      </c>
      <c r="L593" s="86" t="e">
        <f>L597</f>
        <v>#REF!</v>
      </c>
      <c r="M593" s="130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</row>
    <row r="594" spans="1:27" s="10" customFormat="1" ht="20.25">
      <c r="A594" s="25" t="s">
        <v>189</v>
      </c>
      <c r="B594" s="36" t="s">
        <v>35</v>
      </c>
      <c r="C594" s="36" t="s">
        <v>35</v>
      </c>
      <c r="D594" s="67" t="s">
        <v>256</v>
      </c>
      <c r="E594" s="36" t="s">
        <v>178</v>
      </c>
      <c r="F594" s="99">
        <f t="shared" si="164"/>
        <v>31</v>
      </c>
      <c r="G594" s="103">
        <v>0</v>
      </c>
      <c r="H594" s="33"/>
      <c r="I594" s="33"/>
      <c r="J594" s="33"/>
      <c r="K594" s="33"/>
      <c r="L594" s="86"/>
      <c r="M594" s="130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</row>
    <row r="595" spans="1:27" s="10" customFormat="1" ht="20.25">
      <c r="A595" s="70" t="s">
        <v>190</v>
      </c>
      <c r="B595" s="36" t="s">
        <v>35</v>
      </c>
      <c r="C595" s="36" t="s">
        <v>35</v>
      </c>
      <c r="D595" s="67" t="s">
        <v>256</v>
      </c>
      <c r="E595" s="36" t="s">
        <v>179</v>
      </c>
      <c r="F595" s="99">
        <f t="shared" si="164"/>
        <v>31</v>
      </c>
      <c r="G595" s="103">
        <v>0</v>
      </c>
      <c r="H595" s="33"/>
      <c r="I595" s="33"/>
      <c r="J595" s="33"/>
      <c r="K595" s="33"/>
      <c r="L595" s="86"/>
      <c r="M595" s="130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</row>
    <row r="596" spans="1:27" s="10" customFormat="1" ht="20.25">
      <c r="A596" s="32" t="s">
        <v>191</v>
      </c>
      <c r="B596" s="36" t="s">
        <v>35</v>
      </c>
      <c r="C596" s="36" t="s">
        <v>35</v>
      </c>
      <c r="D596" s="67" t="s">
        <v>256</v>
      </c>
      <c r="E596" s="36" t="s">
        <v>135</v>
      </c>
      <c r="F596" s="99">
        <v>31</v>
      </c>
      <c r="G596" s="103">
        <v>0</v>
      </c>
      <c r="H596" s="33"/>
      <c r="I596" s="33"/>
      <c r="J596" s="33"/>
      <c r="K596" s="33"/>
      <c r="L596" s="86"/>
      <c r="M596" s="130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</row>
    <row r="597" spans="1:27" s="10" customFormat="1" ht="20.25">
      <c r="A597" s="154" t="s">
        <v>354</v>
      </c>
      <c r="B597" s="28" t="s">
        <v>36</v>
      </c>
      <c r="C597" s="28"/>
      <c r="D597" s="163"/>
      <c r="E597" s="169"/>
      <c r="F597" s="115">
        <f>F598+F605+F636+F687</f>
        <v>19367.199999999997</v>
      </c>
      <c r="G597" s="110">
        <f>G598+G605+G636+G687</f>
        <v>19184.6</v>
      </c>
      <c r="H597" s="33">
        <f>H598</f>
        <v>0</v>
      </c>
      <c r="I597" s="33">
        <f>I598</f>
        <v>0</v>
      </c>
      <c r="J597" s="33">
        <f>J598</f>
        <v>0</v>
      </c>
      <c r="K597" s="33">
        <f>K598</f>
        <v>0</v>
      </c>
      <c r="L597" s="86" t="e">
        <f>#REF!+L598</f>
        <v>#REF!</v>
      </c>
      <c r="M597" s="130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</row>
    <row r="598" spans="1:27" s="10" customFormat="1" ht="20.25">
      <c r="A598" s="143" t="s">
        <v>96</v>
      </c>
      <c r="B598" s="26" t="s">
        <v>36</v>
      </c>
      <c r="C598" s="26" t="s">
        <v>19</v>
      </c>
      <c r="D598" s="36"/>
      <c r="E598" s="31"/>
      <c r="F598" s="103">
        <f aca="true" t="shared" si="165" ref="F598:G600">F599</f>
        <v>182.6</v>
      </c>
      <c r="G598" s="99">
        <f t="shared" si="165"/>
        <v>0</v>
      </c>
      <c r="H598" s="33"/>
      <c r="I598" s="33">
        <f>H598</f>
        <v>0</v>
      </c>
      <c r="J598" s="33"/>
      <c r="K598" s="76">
        <f>J598</f>
        <v>0</v>
      </c>
      <c r="L598" s="66"/>
      <c r="M598" s="130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</row>
    <row r="599" spans="1:27" s="10" customFormat="1" ht="20.25">
      <c r="A599" s="148" t="s">
        <v>97</v>
      </c>
      <c r="B599" s="26" t="s">
        <v>36</v>
      </c>
      <c r="C599" s="26" t="s">
        <v>19</v>
      </c>
      <c r="D599" s="36" t="s">
        <v>99</v>
      </c>
      <c r="E599" s="31"/>
      <c r="F599" s="103">
        <f t="shared" si="165"/>
        <v>182.6</v>
      </c>
      <c r="G599" s="99">
        <f t="shared" si="165"/>
        <v>0</v>
      </c>
      <c r="H599" s="33">
        <f>H600+H603</f>
        <v>890</v>
      </c>
      <c r="I599" s="33">
        <f>I600+I603</f>
        <v>890</v>
      </c>
      <c r="J599" s="33">
        <f>J600+J603</f>
        <v>890</v>
      </c>
      <c r="K599" s="33">
        <f>K600+K603</f>
        <v>890</v>
      </c>
      <c r="L599" s="66"/>
      <c r="M599" s="130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</row>
    <row r="600" spans="1:27" s="10" customFormat="1" ht="32.25">
      <c r="A600" s="146" t="s">
        <v>98</v>
      </c>
      <c r="B600" s="26" t="s">
        <v>36</v>
      </c>
      <c r="C600" s="26" t="s">
        <v>19</v>
      </c>
      <c r="D600" s="36" t="s">
        <v>100</v>
      </c>
      <c r="E600" s="31"/>
      <c r="F600" s="103">
        <f t="shared" si="165"/>
        <v>182.6</v>
      </c>
      <c r="G600" s="99">
        <f t="shared" si="165"/>
        <v>0</v>
      </c>
      <c r="H600" s="33">
        <f aca="true" t="shared" si="166" ref="H600:K601">H601</f>
        <v>794.1</v>
      </c>
      <c r="I600" s="33">
        <f t="shared" si="166"/>
        <v>794.1</v>
      </c>
      <c r="J600" s="33">
        <f t="shared" si="166"/>
        <v>794.1</v>
      </c>
      <c r="K600" s="33">
        <f t="shared" si="166"/>
        <v>794.1</v>
      </c>
      <c r="L600" s="66"/>
      <c r="M600" s="130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</row>
    <row r="601" spans="1:27" s="10" customFormat="1" ht="20.25">
      <c r="A601" s="148" t="s">
        <v>124</v>
      </c>
      <c r="B601" s="26" t="s">
        <v>36</v>
      </c>
      <c r="C601" s="26" t="s">
        <v>19</v>
      </c>
      <c r="D601" s="36" t="s">
        <v>125</v>
      </c>
      <c r="E601" s="31"/>
      <c r="F601" s="103">
        <f>F604</f>
        <v>182.6</v>
      </c>
      <c r="G601" s="99">
        <f>G604</f>
        <v>0</v>
      </c>
      <c r="H601" s="33">
        <f t="shared" si="166"/>
        <v>794.1</v>
      </c>
      <c r="I601" s="33">
        <f t="shared" si="166"/>
        <v>794.1</v>
      </c>
      <c r="J601" s="33">
        <f t="shared" si="166"/>
        <v>794.1</v>
      </c>
      <c r="K601" s="33">
        <f t="shared" si="166"/>
        <v>794.1</v>
      </c>
      <c r="L601" s="66"/>
      <c r="M601" s="130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</row>
    <row r="602" spans="1:27" s="10" customFormat="1" ht="20.25">
      <c r="A602" s="32" t="s">
        <v>176</v>
      </c>
      <c r="B602" s="26" t="s">
        <v>36</v>
      </c>
      <c r="C602" s="26" t="s">
        <v>19</v>
      </c>
      <c r="D602" s="36" t="s">
        <v>125</v>
      </c>
      <c r="E602" s="31" t="s">
        <v>175</v>
      </c>
      <c r="F602" s="103">
        <f>F603</f>
        <v>182.6</v>
      </c>
      <c r="G602" s="99">
        <f>G603</f>
        <v>0</v>
      </c>
      <c r="H602" s="33">
        <v>794.1</v>
      </c>
      <c r="I602" s="33">
        <f>H602</f>
        <v>794.1</v>
      </c>
      <c r="J602" s="33">
        <v>794.1</v>
      </c>
      <c r="K602" s="76">
        <f>J602</f>
        <v>794.1</v>
      </c>
      <c r="L602" s="66"/>
      <c r="M602" s="130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</row>
    <row r="603" spans="1:27" s="10" customFormat="1" ht="32.25">
      <c r="A603" s="32" t="s">
        <v>182</v>
      </c>
      <c r="B603" s="26" t="s">
        <v>36</v>
      </c>
      <c r="C603" s="26" t="s">
        <v>19</v>
      </c>
      <c r="D603" s="36" t="s">
        <v>125</v>
      </c>
      <c r="E603" s="31" t="s">
        <v>183</v>
      </c>
      <c r="F603" s="103">
        <f>F604</f>
        <v>182.6</v>
      </c>
      <c r="G603" s="99">
        <f>G604</f>
        <v>0</v>
      </c>
      <c r="H603" s="33">
        <f>H604</f>
        <v>95.9</v>
      </c>
      <c r="I603" s="102">
        <f>I604</f>
        <v>95.9</v>
      </c>
      <c r="J603" s="33">
        <f>J604</f>
        <v>95.9</v>
      </c>
      <c r="K603" s="102">
        <f>K604</f>
        <v>95.9</v>
      </c>
      <c r="L603" s="66"/>
      <c r="M603" s="130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</row>
    <row r="604" spans="1:27" s="10" customFormat="1" ht="32.25">
      <c r="A604" s="32" t="s">
        <v>328</v>
      </c>
      <c r="B604" s="26" t="s">
        <v>36</v>
      </c>
      <c r="C604" s="26" t="s">
        <v>19</v>
      </c>
      <c r="D604" s="36" t="s">
        <v>125</v>
      </c>
      <c r="E604" s="31" t="s">
        <v>153</v>
      </c>
      <c r="F604" s="103">
        <v>182.6</v>
      </c>
      <c r="G604" s="99">
        <v>0</v>
      </c>
      <c r="H604" s="33">
        <f>H606+H605</f>
        <v>95.9</v>
      </c>
      <c r="I604" s="33">
        <f>I606+I605</f>
        <v>95.9</v>
      </c>
      <c r="J604" s="33">
        <f>J606+J605</f>
        <v>95.9</v>
      </c>
      <c r="K604" s="33">
        <f>K606+K605</f>
        <v>95.9</v>
      </c>
      <c r="L604" s="66"/>
      <c r="M604" s="130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</row>
    <row r="605" spans="1:27" s="10" customFormat="1" ht="20.25">
      <c r="A605" s="142" t="s">
        <v>355</v>
      </c>
      <c r="B605" s="26" t="s">
        <v>36</v>
      </c>
      <c r="C605" s="26" t="s">
        <v>23</v>
      </c>
      <c r="D605" s="36"/>
      <c r="E605" s="31"/>
      <c r="F605" s="103">
        <f>F606+F620+F631</f>
        <v>11842.8</v>
      </c>
      <c r="G605" s="99">
        <f>G606+G620+G631</f>
        <v>11842.8</v>
      </c>
      <c r="H605" s="99">
        <v>2.4</v>
      </c>
      <c r="I605" s="99">
        <v>2.4</v>
      </c>
      <c r="J605" s="99">
        <v>2.4</v>
      </c>
      <c r="K605" s="76">
        <v>2.4</v>
      </c>
      <c r="L605" s="66"/>
      <c r="M605" s="130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  <c r="AA605" s="59"/>
    </row>
    <row r="606" spans="1:27" s="10" customFormat="1" ht="48">
      <c r="A606" s="35" t="s">
        <v>60</v>
      </c>
      <c r="B606" s="26" t="s">
        <v>36</v>
      </c>
      <c r="C606" s="26" t="s">
        <v>23</v>
      </c>
      <c r="D606" s="36" t="s">
        <v>58</v>
      </c>
      <c r="E606" s="31"/>
      <c r="F606" s="103">
        <f>F608+F613</f>
        <v>84.7</v>
      </c>
      <c r="G606" s="99">
        <f>G608+G613</f>
        <v>84.7</v>
      </c>
      <c r="H606" s="33">
        <v>93.5</v>
      </c>
      <c r="I606" s="33">
        <f>H606</f>
        <v>93.5</v>
      </c>
      <c r="J606" s="33">
        <v>93.5</v>
      </c>
      <c r="K606" s="76">
        <f>J606</f>
        <v>93.5</v>
      </c>
      <c r="L606" s="66"/>
      <c r="M606" s="130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</row>
    <row r="607" spans="1:27" s="10" customFormat="1" ht="20.25">
      <c r="A607" s="32" t="s">
        <v>24</v>
      </c>
      <c r="B607" s="26" t="s">
        <v>36</v>
      </c>
      <c r="C607" s="26" t="s">
        <v>23</v>
      </c>
      <c r="D607" s="36" t="s">
        <v>57</v>
      </c>
      <c r="E607" s="31"/>
      <c r="F607" s="103">
        <f aca="true" t="shared" si="167" ref="F607:L607">F608</f>
        <v>3.3</v>
      </c>
      <c r="G607" s="99">
        <f t="shared" si="167"/>
        <v>3.3</v>
      </c>
      <c r="H607" s="33" t="e">
        <f t="shared" si="167"/>
        <v>#REF!</v>
      </c>
      <c r="I607" s="102" t="e">
        <f t="shared" si="167"/>
        <v>#REF!</v>
      </c>
      <c r="J607" s="33" t="e">
        <f t="shared" si="167"/>
        <v>#REF!</v>
      </c>
      <c r="K607" s="102" t="e">
        <f t="shared" si="167"/>
        <v>#REF!</v>
      </c>
      <c r="L607" s="96" t="e">
        <f t="shared" si="167"/>
        <v>#REF!</v>
      </c>
      <c r="M607" s="130">
        <v>-7.6</v>
      </c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</row>
    <row r="608" spans="1:27" s="10" customFormat="1" ht="79.5">
      <c r="A608" s="142" t="s">
        <v>252</v>
      </c>
      <c r="B608" s="26" t="s">
        <v>36</v>
      </c>
      <c r="C608" s="26" t="s">
        <v>23</v>
      </c>
      <c r="D608" s="36" t="s">
        <v>280</v>
      </c>
      <c r="E608" s="31"/>
      <c r="F608" s="103">
        <f aca="true" t="shared" si="168" ref="F608:G610">F609</f>
        <v>3.3</v>
      </c>
      <c r="G608" s="99">
        <f t="shared" si="168"/>
        <v>3.3</v>
      </c>
      <c r="H608" s="33" t="e">
        <f>#REF!</f>
        <v>#REF!</v>
      </c>
      <c r="I608" s="102" t="e">
        <f>#REF!</f>
        <v>#REF!</v>
      </c>
      <c r="J608" s="33" t="e">
        <f>#REF!</f>
        <v>#REF!</v>
      </c>
      <c r="K608" s="102" t="e">
        <f>#REF!</f>
        <v>#REF!</v>
      </c>
      <c r="L608" s="96" t="e">
        <f>#REF!</f>
        <v>#REF!</v>
      </c>
      <c r="M608" s="130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</row>
    <row r="609" spans="1:27" s="10" customFormat="1" ht="48">
      <c r="A609" s="70" t="s">
        <v>169</v>
      </c>
      <c r="B609" s="26" t="s">
        <v>36</v>
      </c>
      <c r="C609" s="26" t="s">
        <v>23</v>
      </c>
      <c r="D609" s="36" t="s">
        <v>280</v>
      </c>
      <c r="E609" s="31" t="s">
        <v>168</v>
      </c>
      <c r="F609" s="103">
        <f t="shared" si="168"/>
        <v>3.3</v>
      </c>
      <c r="G609" s="99">
        <f t="shared" si="168"/>
        <v>3.3</v>
      </c>
      <c r="H609" s="33"/>
      <c r="I609" s="102"/>
      <c r="J609" s="33"/>
      <c r="K609" s="102"/>
      <c r="L609" s="96"/>
      <c r="M609" s="130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</row>
    <row r="610" spans="1:27" s="10" customFormat="1" ht="20.25">
      <c r="A610" s="70" t="s">
        <v>166</v>
      </c>
      <c r="B610" s="26" t="s">
        <v>36</v>
      </c>
      <c r="C610" s="26" t="s">
        <v>23</v>
      </c>
      <c r="D610" s="36" t="s">
        <v>280</v>
      </c>
      <c r="E610" s="31" t="s">
        <v>167</v>
      </c>
      <c r="F610" s="103">
        <f t="shared" si="168"/>
        <v>3.3</v>
      </c>
      <c r="G610" s="103">
        <f t="shared" si="168"/>
        <v>3.3</v>
      </c>
      <c r="H610" s="33"/>
      <c r="I610" s="102"/>
      <c r="J610" s="33"/>
      <c r="K610" s="102"/>
      <c r="L610" s="96"/>
      <c r="M610" s="130">
        <v>25</v>
      </c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</row>
    <row r="611" spans="1:27" s="10" customFormat="1" ht="20.25">
      <c r="A611" s="34" t="s">
        <v>187</v>
      </c>
      <c r="B611" s="26" t="s">
        <v>36</v>
      </c>
      <c r="C611" s="26" t="s">
        <v>23</v>
      </c>
      <c r="D611" s="36" t="s">
        <v>280</v>
      </c>
      <c r="E611" s="31" t="s">
        <v>132</v>
      </c>
      <c r="F611" s="103">
        <v>3.3</v>
      </c>
      <c r="G611" s="99">
        <f>F611</f>
        <v>3.3</v>
      </c>
      <c r="H611" s="33"/>
      <c r="I611" s="102"/>
      <c r="J611" s="33"/>
      <c r="K611" s="102"/>
      <c r="L611" s="96"/>
      <c r="M611" s="130">
        <v>-17.4</v>
      </c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</row>
    <row r="612" spans="1:27" s="10" customFormat="1" ht="20.25">
      <c r="A612" s="146" t="s">
        <v>31</v>
      </c>
      <c r="B612" s="26" t="s">
        <v>36</v>
      </c>
      <c r="C612" s="26" t="s">
        <v>23</v>
      </c>
      <c r="D612" s="36" t="s">
        <v>11</v>
      </c>
      <c r="E612" s="31"/>
      <c r="F612" s="103">
        <f>F613</f>
        <v>81.4</v>
      </c>
      <c r="G612" s="99">
        <f>G613</f>
        <v>81.4</v>
      </c>
      <c r="H612" s="33"/>
      <c r="I612" s="102"/>
      <c r="J612" s="33"/>
      <c r="K612" s="102"/>
      <c r="L612" s="96"/>
      <c r="M612" s="130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</row>
    <row r="613" spans="1:27" s="10" customFormat="1" ht="95.25">
      <c r="A613" s="142" t="s">
        <v>332</v>
      </c>
      <c r="B613" s="31" t="s">
        <v>36</v>
      </c>
      <c r="C613" s="31" t="s">
        <v>23</v>
      </c>
      <c r="D613" s="36" t="s">
        <v>106</v>
      </c>
      <c r="E613" s="31"/>
      <c r="F613" s="103">
        <f aca="true" t="shared" si="169" ref="F613:G615">F614</f>
        <v>81.4</v>
      </c>
      <c r="G613" s="103">
        <f t="shared" si="169"/>
        <v>81.4</v>
      </c>
      <c r="H613" s="33"/>
      <c r="I613" s="102"/>
      <c r="J613" s="33"/>
      <c r="K613" s="102"/>
      <c r="L613" s="96"/>
      <c r="M613" s="130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</row>
    <row r="614" spans="1:27" s="10" customFormat="1" ht="32.25">
      <c r="A614" s="32" t="s">
        <v>206</v>
      </c>
      <c r="B614" s="26" t="s">
        <v>36</v>
      </c>
      <c r="C614" s="26" t="s">
        <v>23</v>
      </c>
      <c r="D614" s="36" t="s">
        <v>106</v>
      </c>
      <c r="E614" s="31">
        <v>600</v>
      </c>
      <c r="F614" s="103">
        <f>F615+F617</f>
        <v>81.4</v>
      </c>
      <c r="G614" s="103">
        <f>G615+G617</f>
        <v>81.4</v>
      </c>
      <c r="H614" s="33">
        <f aca="true" t="shared" si="170" ref="H614:L615">H615</f>
        <v>585</v>
      </c>
      <c r="I614" s="102">
        <f t="shared" si="170"/>
        <v>585</v>
      </c>
      <c r="J614" s="33">
        <f t="shared" si="170"/>
        <v>625</v>
      </c>
      <c r="K614" s="102">
        <f t="shared" si="170"/>
        <v>625</v>
      </c>
      <c r="L614" s="96">
        <f t="shared" si="170"/>
        <v>0</v>
      </c>
      <c r="M614" s="130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</row>
    <row r="615" spans="1:27" s="10" customFormat="1" ht="20.25">
      <c r="A615" s="21" t="s">
        <v>173</v>
      </c>
      <c r="B615" s="26" t="s">
        <v>36</v>
      </c>
      <c r="C615" s="26" t="s">
        <v>23</v>
      </c>
      <c r="D615" s="36" t="s">
        <v>106</v>
      </c>
      <c r="E615" s="31">
        <v>610</v>
      </c>
      <c r="F615" s="103">
        <f t="shared" si="169"/>
        <v>80.60000000000001</v>
      </c>
      <c r="G615" s="103">
        <f t="shared" si="169"/>
        <v>80.60000000000001</v>
      </c>
      <c r="H615" s="33">
        <f t="shared" si="170"/>
        <v>585</v>
      </c>
      <c r="I615" s="102">
        <f t="shared" si="170"/>
        <v>585</v>
      </c>
      <c r="J615" s="33">
        <f t="shared" si="170"/>
        <v>625</v>
      </c>
      <c r="K615" s="102">
        <f t="shared" si="170"/>
        <v>625</v>
      </c>
      <c r="L615" s="96">
        <f t="shared" si="170"/>
        <v>0</v>
      </c>
      <c r="M615" s="130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</row>
    <row r="616" spans="1:27" s="10" customFormat="1" ht="20.25">
      <c r="A616" s="50" t="s">
        <v>138</v>
      </c>
      <c r="B616" s="26" t="s">
        <v>36</v>
      </c>
      <c r="C616" s="26" t="s">
        <v>23</v>
      </c>
      <c r="D616" s="36" t="s">
        <v>106</v>
      </c>
      <c r="E616" s="31">
        <v>612</v>
      </c>
      <c r="F616" s="103">
        <f>81.4-0.8</f>
        <v>80.60000000000001</v>
      </c>
      <c r="G616" s="103">
        <f>F616</f>
        <v>80.60000000000001</v>
      </c>
      <c r="H616" s="33">
        <v>585</v>
      </c>
      <c r="I616" s="33">
        <f>H616</f>
        <v>585</v>
      </c>
      <c r="J616" s="33">
        <v>625</v>
      </c>
      <c r="K616" s="76">
        <f>J616</f>
        <v>625</v>
      </c>
      <c r="L616" s="66"/>
      <c r="M616" s="130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</row>
    <row r="617" spans="1:27" s="10" customFormat="1" ht="20.25">
      <c r="A617" s="32" t="s">
        <v>294</v>
      </c>
      <c r="B617" s="140" t="s">
        <v>36</v>
      </c>
      <c r="C617" s="140" t="s">
        <v>23</v>
      </c>
      <c r="D617" s="140" t="s">
        <v>106</v>
      </c>
      <c r="E617" s="98" t="s">
        <v>5</v>
      </c>
      <c r="F617" s="103">
        <f>F618</f>
        <v>0.8</v>
      </c>
      <c r="G617" s="103">
        <f>G618</f>
        <v>0.8</v>
      </c>
      <c r="H617" s="33">
        <f aca="true" t="shared" si="171" ref="H617:K619">H618</f>
        <v>550</v>
      </c>
      <c r="I617" s="102">
        <f t="shared" si="171"/>
        <v>550</v>
      </c>
      <c r="J617" s="33">
        <f t="shared" si="171"/>
        <v>590</v>
      </c>
      <c r="K617" s="102">
        <f t="shared" si="171"/>
        <v>590</v>
      </c>
      <c r="L617" s="66"/>
      <c r="M617" s="130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</row>
    <row r="618" spans="1:27" s="10" customFormat="1" ht="20.25">
      <c r="A618" s="32" t="s">
        <v>294</v>
      </c>
      <c r="B618" s="140" t="s">
        <v>36</v>
      </c>
      <c r="C618" s="140" t="s">
        <v>23</v>
      </c>
      <c r="D618" s="140" t="s">
        <v>106</v>
      </c>
      <c r="E618" s="98" t="s">
        <v>295</v>
      </c>
      <c r="F618" s="103">
        <v>0.8</v>
      </c>
      <c r="G618" s="103">
        <f>F618</f>
        <v>0.8</v>
      </c>
      <c r="H618" s="33">
        <f t="shared" si="171"/>
        <v>550</v>
      </c>
      <c r="I618" s="102">
        <f t="shared" si="171"/>
        <v>550</v>
      </c>
      <c r="J618" s="33">
        <f t="shared" si="171"/>
        <v>590</v>
      </c>
      <c r="K618" s="102">
        <f t="shared" si="171"/>
        <v>590</v>
      </c>
      <c r="L618" s="66"/>
      <c r="M618" s="130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</row>
    <row r="619" spans="1:27" s="10" customFormat="1" ht="79.5">
      <c r="A619" s="142" t="s">
        <v>326</v>
      </c>
      <c r="B619" s="140">
        <v>10</v>
      </c>
      <c r="C619" s="140" t="s">
        <v>23</v>
      </c>
      <c r="D619" s="140" t="s">
        <v>325</v>
      </c>
      <c r="E619" s="98"/>
      <c r="F619" s="103">
        <f>F620</f>
        <v>11539.599999999999</v>
      </c>
      <c r="G619" s="103">
        <f>G620</f>
        <v>11539.599999999999</v>
      </c>
      <c r="H619" s="33">
        <f t="shared" si="171"/>
        <v>550</v>
      </c>
      <c r="I619" s="102">
        <f t="shared" si="171"/>
        <v>550</v>
      </c>
      <c r="J619" s="33">
        <f t="shared" si="171"/>
        <v>590</v>
      </c>
      <c r="K619" s="102">
        <f t="shared" si="171"/>
        <v>590</v>
      </c>
      <c r="L619" s="66"/>
      <c r="M619" s="130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</row>
    <row r="620" spans="1:27" s="10" customFormat="1" ht="111">
      <c r="A620" s="32" t="s">
        <v>235</v>
      </c>
      <c r="B620" s="26" t="s">
        <v>36</v>
      </c>
      <c r="C620" s="26" t="s">
        <v>23</v>
      </c>
      <c r="D620" s="36" t="s">
        <v>151</v>
      </c>
      <c r="E620" s="31"/>
      <c r="F620" s="103">
        <f>F621</f>
        <v>11539.599999999999</v>
      </c>
      <c r="G620" s="103">
        <f>G621</f>
        <v>11539.599999999999</v>
      </c>
      <c r="H620" s="33">
        <v>550</v>
      </c>
      <c r="I620" s="33">
        <f>H620</f>
        <v>550</v>
      </c>
      <c r="J620" s="33">
        <v>590</v>
      </c>
      <c r="K620" s="76">
        <f>J620</f>
        <v>590</v>
      </c>
      <c r="L620" s="66"/>
      <c r="M620" s="130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</row>
    <row r="621" spans="1:27" s="10" customFormat="1" ht="20.25">
      <c r="A621" s="146" t="s">
        <v>327</v>
      </c>
      <c r="B621" s="26" t="s">
        <v>36</v>
      </c>
      <c r="C621" s="26" t="s">
        <v>23</v>
      </c>
      <c r="D621" s="36" t="s">
        <v>152</v>
      </c>
      <c r="E621" s="31"/>
      <c r="F621" s="103">
        <f>F622+F625</f>
        <v>11539.599999999999</v>
      </c>
      <c r="G621" s="103">
        <f>G622+G625</f>
        <v>11539.599999999999</v>
      </c>
      <c r="H621" s="33">
        <f aca="true" t="shared" si="172" ref="H621:K622">H622</f>
        <v>3796</v>
      </c>
      <c r="I621" s="102">
        <f t="shared" si="172"/>
        <v>3796</v>
      </c>
      <c r="J621" s="33">
        <f t="shared" si="172"/>
        <v>4053</v>
      </c>
      <c r="K621" s="102">
        <f t="shared" si="172"/>
        <v>4053</v>
      </c>
      <c r="L621" s="66"/>
      <c r="M621" s="130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</row>
    <row r="622" spans="1:27" s="10" customFormat="1" ht="20.25">
      <c r="A622" s="32" t="s">
        <v>176</v>
      </c>
      <c r="B622" s="132" t="s">
        <v>36</v>
      </c>
      <c r="C622" s="132" t="s">
        <v>23</v>
      </c>
      <c r="D622" s="132" t="s">
        <v>152</v>
      </c>
      <c r="E622" s="132">
        <v>300</v>
      </c>
      <c r="F622" s="103">
        <f>F623</f>
        <v>245.3</v>
      </c>
      <c r="G622" s="103">
        <f>G623</f>
        <v>245.3</v>
      </c>
      <c r="H622" s="33">
        <f t="shared" si="172"/>
        <v>3796</v>
      </c>
      <c r="I622" s="102">
        <f t="shared" si="172"/>
        <v>3796</v>
      </c>
      <c r="J622" s="33">
        <f t="shared" si="172"/>
        <v>4053</v>
      </c>
      <c r="K622" s="102">
        <f t="shared" si="172"/>
        <v>4053</v>
      </c>
      <c r="L622" s="66"/>
      <c r="M622" s="130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</row>
    <row r="623" spans="1:27" s="10" customFormat="1" ht="32.25">
      <c r="A623" s="32" t="s">
        <v>182</v>
      </c>
      <c r="B623" s="132" t="s">
        <v>36</v>
      </c>
      <c r="C623" s="132" t="s">
        <v>23</v>
      </c>
      <c r="D623" s="132" t="s">
        <v>152</v>
      </c>
      <c r="E623" s="132">
        <v>320</v>
      </c>
      <c r="F623" s="103">
        <f>F624</f>
        <v>245.3</v>
      </c>
      <c r="G623" s="103">
        <f>G624</f>
        <v>245.3</v>
      </c>
      <c r="H623" s="33">
        <f>H625</f>
        <v>3796</v>
      </c>
      <c r="I623" s="102">
        <f>I625</f>
        <v>3796</v>
      </c>
      <c r="J623" s="33">
        <f>J625</f>
        <v>4053</v>
      </c>
      <c r="K623" s="102">
        <f>K625</f>
        <v>4053</v>
      </c>
      <c r="L623" s="66"/>
      <c r="M623" s="130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</row>
    <row r="624" spans="1:27" s="10" customFormat="1" ht="32.25">
      <c r="A624" s="32" t="s">
        <v>328</v>
      </c>
      <c r="B624" s="132" t="s">
        <v>36</v>
      </c>
      <c r="C624" s="132" t="s">
        <v>23</v>
      </c>
      <c r="D624" s="132" t="s">
        <v>152</v>
      </c>
      <c r="E624" s="132" t="s">
        <v>153</v>
      </c>
      <c r="F624" s="103">
        <v>245.3</v>
      </c>
      <c r="G624" s="103">
        <f>F624</f>
        <v>245.3</v>
      </c>
      <c r="H624" s="33"/>
      <c r="I624" s="102"/>
      <c r="J624" s="33"/>
      <c r="K624" s="102"/>
      <c r="L624" s="66"/>
      <c r="M624" s="130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</row>
    <row r="625" spans="1:27" s="10" customFormat="1" ht="32.25">
      <c r="A625" s="32" t="s">
        <v>206</v>
      </c>
      <c r="B625" s="26" t="s">
        <v>36</v>
      </c>
      <c r="C625" s="26" t="s">
        <v>23</v>
      </c>
      <c r="D625" s="36" t="s">
        <v>152</v>
      </c>
      <c r="E625" s="31">
        <v>600</v>
      </c>
      <c r="F625" s="99">
        <f>F626+F628</f>
        <v>11294.3</v>
      </c>
      <c r="G625" s="99">
        <f>G626+G628</f>
        <v>11294.3</v>
      </c>
      <c r="H625" s="33">
        <v>3796</v>
      </c>
      <c r="I625" s="33">
        <f>H625</f>
        <v>3796</v>
      </c>
      <c r="J625" s="33">
        <v>4053</v>
      </c>
      <c r="K625" s="76">
        <f>J625</f>
        <v>4053</v>
      </c>
      <c r="L625" s="66"/>
      <c r="M625" s="130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</row>
    <row r="626" spans="1:27" s="10" customFormat="1" ht="20.25">
      <c r="A626" s="21" t="s">
        <v>173</v>
      </c>
      <c r="B626" s="26" t="s">
        <v>36</v>
      </c>
      <c r="C626" s="26" t="s">
        <v>23</v>
      </c>
      <c r="D626" s="36" t="s">
        <v>152</v>
      </c>
      <c r="E626" s="31">
        <v>610</v>
      </c>
      <c r="F626" s="99">
        <f>F627</f>
        <v>11219.3</v>
      </c>
      <c r="G626" s="103">
        <f>G627</f>
        <v>11219.3</v>
      </c>
      <c r="H626" s="33">
        <f>H627+H631</f>
        <v>1660.5</v>
      </c>
      <c r="I626" s="102">
        <f>I627+I631</f>
        <v>1660.5</v>
      </c>
      <c r="J626" s="33">
        <f>J627+J631</f>
        <v>1660.5</v>
      </c>
      <c r="K626" s="102">
        <f>K627+K631</f>
        <v>1660.5</v>
      </c>
      <c r="L626" s="66"/>
      <c r="M626" s="130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</row>
    <row r="627" spans="1:27" s="10" customFormat="1" ht="20.25">
      <c r="A627" s="50" t="s">
        <v>138</v>
      </c>
      <c r="B627" s="26" t="s">
        <v>36</v>
      </c>
      <c r="C627" s="26" t="s">
        <v>23</v>
      </c>
      <c r="D627" s="36" t="s">
        <v>152</v>
      </c>
      <c r="E627" s="31">
        <v>612</v>
      </c>
      <c r="F627" s="103">
        <v>11219.3</v>
      </c>
      <c r="G627" s="103">
        <f>F627</f>
        <v>11219.3</v>
      </c>
      <c r="H627" s="33">
        <f aca="true" t="shared" si="173" ref="H627:K629">H628</f>
        <v>40.5</v>
      </c>
      <c r="I627" s="102">
        <f t="shared" si="173"/>
        <v>40.5</v>
      </c>
      <c r="J627" s="33">
        <f t="shared" si="173"/>
        <v>40.5</v>
      </c>
      <c r="K627" s="102">
        <f t="shared" si="173"/>
        <v>40.5</v>
      </c>
      <c r="L627" s="66"/>
      <c r="M627" s="130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</row>
    <row r="628" spans="1:27" s="10" customFormat="1" ht="20.25">
      <c r="A628" s="32" t="s">
        <v>294</v>
      </c>
      <c r="B628" s="26" t="s">
        <v>36</v>
      </c>
      <c r="C628" s="26" t="s">
        <v>23</v>
      </c>
      <c r="D628" s="36" t="s">
        <v>152</v>
      </c>
      <c r="E628" s="31">
        <v>620</v>
      </c>
      <c r="F628" s="103">
        <f>F629</f>
        <v>75</v>
      </c>
      <c r="G628" s="103">
        <f>G629</f>
        <v>75</v>
      </c>
      <c r="H628" s="33">
        <f t="shared" si="173"/>
        <v>40.5</v>
      </c>
      <c r="I628" s="102">
        <f t="shared" si="173"/>
        <v>40.5</v>
      </c>
      <c r="J628" s="33">
        <f t="shared" si="173"/>
        <v>40.5</v>
      </c>
      <c r="K628" s="102">
        <f t="shared" si="173"/>
        <v>40.5</v>
      </c>
      <c r="L628" s="66"/>
      <c r="M628" s="130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</row>
    <row r="629" spans="1:27" s="10" customFormat="1" ht="20.25">
      <c r="A629" s="32" t="s">
        <v>294</v>
      </c>
      <c r="B629" s="26" t="s">
        <v>36</v>
      </c>
      <c r="C629" s="26" t="s">
        <v>23</v>
      </c>
      <c r="D629" s="36" t="s">
        <v>152</v>
      </c>
      <c r="E629" s="31">
        <v>622</v>
      </c>
      <c r="F629" s="103">
        <v>75</v>
      </c>
      <c r="G629" s="103">
        <f>F629</f>
        <v>75</v>
      </c>
      <c r="H629" s="33">
        <f t="shared" si="173"/>
        <v>40.5</v>
      </c>
      <c r="I629" s="102">
        <f t="shared" si="173"/>
        <v>40.5</v>
      </c>
      <c r="J629" s="33">
        <f t="shared" si="173"/>
        <v>40.5</v>
      </c>
      <c r="K629" s="102">
        <f t="shared" si="173"/>
        <v>40.5</v>
      </c>
      <c r="L629" s="66"/>
      <c r="M629" s="130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</row>
    <row r="630" spans="1:27" s="10" customFormat="1" ht="20.25">
      <c r="A630" s="32" t="s">
        <v>102</v>
      </c>
      <c r="B630" s="26" t="s">
        <v>36</v>
      </c>
      <c r="C630" s="26" t="s">
        <v>23</v>
      </c>
      <c r="D630" s="36" t="s">
        <v>101</v>
      </c>
      <c r="E630" s="31"/>
      <c r="F630" s="103">
        <f>F631</f>
        <v>218.5</v>
      </c>
      <c r="G630" s="103">
        <f>G631</f>
        <v>218.5</v>
      </c>
      <c r="H630" s="33">
        <v>40.5</v>
      </c>
      <c r="I630" s="33">
        <f>H630</f>
        <v>40.5</v>
      </c>
      <c r="J630" s="33">
        <v>40.5</v>
      </c>
      <c r="K630" s="76">
        <f>J630</f>
        <v>40.5</v>
      </c>
      <c r="L630" s="66"/>
      <c r="M630" s="130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</row>
    <row r="631" spans="1:27" s="10" customFormat="1" ht="48">
      <c r="A631" s="147" t="s">
        <v>339</v>
      </c>
      <c r="B631" s="26" t="s">
        <v>36</v>
      </c>
      <c r="C631" s="26" t="s">
        <v>23</v>
      </c>
      <c r="D631" s="36" t="s">
        <v>155</v>
      </c>
      <c r="E631" s="31"/>
      <c r="F631" s="103">
        <f aca="true" t="shared" si="174" ref="F631:G634">F632</f>
        <v>218.5</v>
      </c>
      <c r="G631" s="103">
        <f t="shared" si="174"/>
        <v>218.5</v>
      </c>
      <c r="H631" s="33">
        <f aca="true" t="shared" si="175" ref="H631:K633">H632</f>
        <v>1620</v>
      </c>
      <c r="I631" s="102">
        <f t="shared" si="175"/>
        <v>1620</v>
      </c>
      <c r="J631" s="33">
        <f t="shared" si="175"/>
        <v>1620</v>
      </c>
      <c r="K631" s="102">
        <f t="shared" si="175"/>
        <v>1620</v>
      </c>
      <c r="L631" s="66"/>
      <c r="M631" s="130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</row>
    <row r="632" spans="1:27" s="10" customFormat="1" ht="111">
      <c r="A632" s="146" t="s">
        <v>234</v>
      </c>
      <c r="B632" s="26" t="s">
        <v>36</v>
      </c>
      <c r="C632" s="26" t="s">
        <v>23</v>
      </c>
      <c r="D632" s="36" t="s">
        <v>154</v>
      </c>
      <c r="E632" s="31"/>
      <c r="F632" s="76">
        <f t="shared" si="174"/>
        <v>218.5</v>
      </c>
      <c r="G632" s="103">
        <f t="shared" si="174"/>
        <v>218.5</v>
      </c>
      <c r="H632" s="33">
        <f t="shared" si="175"/>
        <v>1620</v>
      </c>
      <c r="I632" s="102">
        <f t="shared" si="175"/>
        <v>1620</v>
      </c>
      <c r="J632" s="33">
        <f t="shared" si="175"/>
        <v>1620</v>
      </c>
      <c r="K632" s="102">
        <f t="shared" si="175"/>
        <v>1620</v>
      </c>
      <c r="L632" s="66"/>
      <c r="M632" s="130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</row>
    <row r="633" spans="1:27" s="10" customFormat="1" ht="20.25">
      <c r="A633" s="32" t="s">
        <v>176</v>
      </c>
      <c r="B633" s="26" t="s">
        <v>36</v>
      </c>
      <c r="C633" s="26" t="s">
        <v>23</v>
      </c>
      <c r="D633" s="36" t="s">
        <v>154</v>
      </c>
      <c r="E633" s="31" t="s">
        <v>175</v>
      </c>
      <c r="F633" s="103">
        <f t="shared" si="174"/>
        <v>218.5</v>
      </c>
      <c r="G633" s="103">
        <f t="shared" si="174"/>
        <v>218.5</v>
      </c>
      <c r="H633" s="33">
        <f t="shared" si="175"/>
        <v>1620</v>
      </c>
      <c r="I633" s="102">
        <f t="shared" si="175"/>
        <v>1620</v>
      </c>
      <c r="J633" s="33">
        <f t="shared" si="175"/>
        <v>1620</v>
      </c>
      <c r="K633" s="102">
        <f t="shared" si="175"/>
        <v>1620</v>
      </c>
      <c r="L633" s="66"/>
      <c r="M633" s="130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</row>
    <row r="634" spans="1:27" s="10" customFormat="1" ht="32.25">
      <c r="A634" s="32" t="s">
        <v>182</v>
      </c>
      <c r="B634" s="26" t="s">
        <v>36</v>
      </c>
      <c r="C634" s="26" t="s">
        <v>23</v>
      </c>
      <c r="D634" s="36" t="s">
        <v>154</v>
      </c>
      <c r="E634" s="31" t="s">
        <v>183</v>
      </c>
      <c r="F634" s="103">
        <f t="shared" si="174"/>
        <v>218.5</v>
      </c>
      <c r="G634" s="103">
        <f t="shared" si="174"/>
        <v>218.5</v>
      </c>
      <c r="H634" s="33">
        <v>1620</v>
      </c>
      <c r="I634" s="33">
        <f>H634</f>
        <v>1620</v>
      </c>
      <c r="J634" s="33">
        <v>1620</v>
      </c>
      <c r="K634" s="76">
        <f>J634</f>
        <v>1620</v>
      </c>
      <c r="L634" s="66"/>
      <c r="M634" s="130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</row>
    <row r="635" spans="1:27" s="10" customFormat="1" ht="32.25">
      <c r="A635" s="32" t="s">
        <v>328</v>
      </c>
      <c r="B635" s="26" t="s">
        <v>36</v>
      </c>
      <c r="C635" s="26" t="s">
        <v>23</v>
      </c>
      <c r="D635" s="36" t="s">
        <v>154</v>
      </c>
      <c r="E635" s="31" t="s">
        <v>153</v>
      </c>
      <c r="F635" s="103">
        <v>218.5</v>
      </c>
      <c r="G635" s="103">
        <f>F635</f>
        <v>218.5</v>
      </c>
      <c r="H635" s="101">
        <f aca="true" t="shared" si="176" ref="H635:K638">H636</f>
        <v>211.1</v>
      </c>
      <c r="I635" s="101">
        <f t="shared" si="176"/>
        <v>211.1</v>
      </c>
      <c r="J635" s="101">
        <f t="shared" si="176"/>
        <v>211.1</v>
      </c>
      <c r="K635" s="101">
        <f t="shared" si="176"/>
        <v>211.1</v>
      </c>
      <c r="L635" s="66"/>
      <c r="M635" s="130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</row>
    <row r="636" spans="1:27" s="10" customFormat="1" ht="20.25">
      <c r="A636" s="148" t="s">
        <v>356</v>
      </c>
      <c r="B636" s="26" t="s">
        <v>36</v>
      </c>
      <c r="C636" s="26" t="s">
        <v>25</v>
      </c>
      <c r="D636" s="36"/>
      <c r="E636" s="31"/>
      <c r="F636" s="99">
        <f>F637+F661+F678</f>
        <v>7130.7</v>
      </c>
      <c r="G636" s="103">
        <f>G637+G661+G678</f>
        <v>7130.7</v>
      </c>
      <c r="H636" s="101">
        <f t="shared" si="176"/>
        <v>211.1</v>
      </c>
      <c r="I636" s="101">
        <f t="shared" si="176"/>
        <v>211.1</v>
      </c>
      <c r="J636" s="101">
        <f t="shared" si="176"/>
        <v>211.1</v>
      </c>
      <c r="K636" s="101">
        <f t="shared" si="176"/>
        <v>211.1</v>
      </c>
      <c r="L636" s="66"/>
      <c r="M636" s="130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</row>
    <row r="637" spans="1:27" s="10" customFormat="1" ht="48">
      <c r="A637" s="35" t="s">
        <v>60</v>
      </c>
      <c r="B637" s="26" t="s">
        <v>36</v>
      </c>
      <c r="C637" s="26" t="s">
        <v>25</v>
      </c>
      <c r="D637" s="36" t="s">
        <v>58</v>
      </c>
      <c r="E637" s="31"/>
      <c r="F637" s="103">
        <f>F638</f>
        <v>1635.9</v>
      </c>
      <c r="G637" s="99">
        <f>G638</f>
        <v>1635.9</v>
      </c>
      <c r="H637" s="101">
        <f t="shared" si="176"/>
        <v>211.1</v>
      </c>
      <c r="I637" s="101">
        <f t="shared" si="176"/>
        <v>211.1</v>
      </c>
      <c r="J637" s="101">
        <f t="shared" si="176"/>
        <v>211.1</v>
      </c>
      <c r="K637" s="101">
        <f t="shared" si="176"/>
        <v>211.1</v>
      </c>
      <c r="L637" s="66"/>
      <c r="M637" s="130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</row>
    <row r="638" spans="1:27" s="10" customFormat="1" ht="20.25">
      <c r="A638" s="32" t="s">
        <v>24</v>
      </c>
      <c r="B638" s="26" t="s">
        <v>36</v>
      </c>
      <c r="C638" s="26" t="s">
        <v>25</v>
      </c>
      <c r="D638" s="36" t="s">
        <v>57</v>
      </c>
      <c r="E638" s="31"/>
      <c r="F638" s="103">
        <f>F639+F648+F656</f>
        <v>1635.9</v>
      </c>
      <c r="G638" s="103">
        <f>G639+G648+G656</f>
        <v>1635.9</v>
      </c>
      <c r="H638" s="101">
        <f t="shared" si="176"/>
        <v>211.1</v>
      </c>
      <c r="I638" s="101">
        <f t="shared" si="176"/>
        <v>211.1</v>
      </c>
      <c r="J638" s="101">
        <f t="shared" si="176"/>
        <v>211.1</v>
      </c>
      <c r="K638" s="101">
        <f t="shared" si="176"/>
        <v>211.1</v>
      </c>
      <c r="L638" s="66"/>
      <c r="M638" s="130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</row>
    <row r="639" spans="1:27" s="10" customFormat="1" ht="48">
      <c r="A639" s="142" t="s">
        <v>214</v>
      </c>
      <c r="B639" s="26" t="s">
        <v>36</v>
      </c>
      <c r="C639" s="26" t="s">
        <v>25</v>
      </c>
      <c r="D639" s="36" t="s">
        <v>85</v>
      </c>
      <c r="E639" s="31"/>
      <c r="F639" s="99">
        <f>F640+F644</f>
        <v>814</v>
      </c>
      <c r="G639" s="99">
        <f>G640+G644</f>
        <v>814</v>
      </c>
      <c r="H639" s="33">
        <v>211.1</v>
      </c>
      <c r="I639" s="33">
        <f>H639</f>
        <v>211.1</v>
      </c>
      <c r="J639" s="33">
        <v>211.1</v>
      </c>
      <c r="K639" s="76">
        <f>J639</f>
        <v>211.1</v>
      </c>
      <c r="L639" s="66"/>
      <c r="M639" s="130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</row>
    <row r="640" spans="1:27" s="10" customFormat="1" ht="48">
      <c r="A640" s="70" t="s">
        <v>169</v>
      </c>
      <c r="B640" s="26" t="s">
        <v>36</v>
      </c>
      <c r="C640" s="26" t="s">
        <v>25</v>
      </c>
      <c r="D640" s="36" t="s">
        <v>85</v>
      </c>
      <c r="E640" s="31">
        <v>100</v>
      </c>
      <c r="F640" s="76">
        <f>F641</f>
        <v>736.6</v>
      </c>
      <c r="G640" s="76">
        <f>G641</f>
        <v>736.6</v>
      </c>
      <c r="H640" s="108" t="e">
        <f>H641+#REF!</f>
        <v>#REF!</v>
      </c>
      <c r="I640" s="108" t="e">
        <f>I641+#REF!</f>
        <v>#REF!</v>
      </c>
      <c r="J640" s="108" t="e">
        <f>J641+#REF!</f>
        <v>#REF!</v>
      </c>
      <c r="K640" s="108" t="e">
        <f>K641+#REF!</f>
        <v>#REF!</v>
      </c>
      <c r="L640" s="97" t="e">
        <f>L641+#REF!+#REF!</f>
        <v>#REF!</v>
      </c>
      <c r="M640" s="130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</row>
    <row r="641" spans="1:27" s="10" customFormat="1" ht="20.25">
      <c r="A641" s="70" t="s">
        <v>166</v>
      </c>
      <c r="B641" s="26" t="s">
        <v>36</v>
      </c>
      <c r="C641" s="26" t="s">
        <v>25</v>
      </c>
      <c r="D641" s="36" t="s">
        <v>85</v>
      </c>
      <c r="E641" s="31">
        <v>120</v>
      </c>
      <c r="F641" s="103">
        <f>F642+F643</f>
        <v>736.6</v>
      </c>
      <c r="G641" s="103">
        <f>G642+G643</f>
        <v>736.6</v>
      </c>
      <c r="H641" s="33" t="e">
        <f aca="true" t="shared" si="177" ref="H641:L644">H642</f>
        <v>#REF!</v>
      </c>
      <c r="I641" s="33" t="e">
        <f t="shared" si="177"/>
        <v>#REF!</v>
      </c>
      <c r="J641" s="33" t="e">
        <f t="shared" si="177"/>
        <v>#REF!</v>
      </c>
      <c r="K641" s="33" t="e">
        <f t="shared" si="177"/>
        <v>#REF!</v>
      </c>
      <c r="L641" s="96" t="e">
        <f t="shared" si="177"/>
        <v>#REF!</v>
      </c>
      <c r="M641" s="130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</row>
    <row r="642" spans="1:27" s="10" customFormat="1" ht="20.25">
      <c r="A642" s="34" t="s">
        <v>187</v>
      </c>
      <c r="B642" s="26" t="s">
        <v>36</v>
      </c>
      <c r="C642" s="26" t="s">
        <v>25</v>
      </c>
      <c r="D642" s="36" t="s">
        <v>85</v>
      </c>
      <c r="E642" s="31" t="s">
        <v>132</v>
      </c>
      <c r="F642" s="103">
        <f>162.9+425.6+115.7</f>
        <v>704.2</v>
      </c>
      <c r="G642" s="99">
        <f aca="true" t="shared" si="178" ref="G642:G647">F642</f>
        <v>704.2</v>
      </c>
      <c r="H642" s="33" t="e">
        <f t="shared" si="177"/>
        <v>#REF!</v>
      </c>
      <c r="I642" s="33" t="e">
        <f t="shared" si="177"/>
        <v>#REF!</v>
      </c>
      <c r="J642" s="33" t="e">
        <f t="shared" si="177"/>
        <v>#REF!</v>
      </c>
      <c r="K642" s="33" t="e">
        <f t="shared" si="177"/>
        <v>#REF!</v>
      </c>
      <c r="L642" s="96" t="e">
        <f t="shared" si="177"/>
        <v>#REF!</v>
      </c>
      <c r="M642" s="130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</row>
    <row r="643" spans="1:27" s="10" customFormat="1" ht="20.25">
      <c r="A643" s="32" t="s">
        <v>188</v>
      </c>
      <c r="B643" s="26" t="s">
        <v>36</v>
      </c>
      <c r="C643" s="26" t="s">
        <v>25</v>
      </c>
      <c r="D643" s="36" t="s">
        <v>85</v>
      </c>
      <c r="E643" s="31">
        <v>122</v>
      </c>
      <c r="F643" s="103">
        <v>32.4</v>
      </c>
      <c r="G643" s="99">
        <f t="shared" si="178"/>
        <v>32.4</v>
      </c>
      <c r="H643" s="33" t="e">
        <f t="shared" si="177"/>
        <v>#REF!</v>
      </c>
      <c r="I643" s="33" t="e">
        <f t="shared" si="177"/>
        <v>#REF!</v>
      </c>
      <c r="J643" s="33" t="e">
        <f t="shared" si="177"/>
        <v>#REF!</v>
      </c>
      <c r="K643" s="33" t="e">
        <f t="shared" si="177"/>
        <v>#REF!</v>
      </c>
      <c r="L643" s="96" t="e">
        <f t="shared" si="177"/>
        <v>#REF!</v>
      </c>
      <c r="M643" s="130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</row>
    <row r="644" spans="1:27" s="10" customFormat="1" ht="20.25">
      <c r="A644" s="25" t="s">
        <v>189</v>
      </c>
      <c r="B644" s="26" t="s">
        <v>36</v>
      </c>
      <c r="C644" s="26" t="s">
        <v>25</v>
      </c>
      <c r="D644" s="36" t="s">
        <v>85</v>
      </c>
      <c r="E644" s="31">
        <v>200</v>
      </c>
      <c r="F644" s="103">
        <f>F645</f>
        <v>77.4</v>
      </c>
      <c r="G644" s="99">
        <f t="shared" si="178"/>
        <v>77.4</v>
      </c>
      <c r="H644" s="33" t="e">
        <f t="shared" si="177"/>
        <v>#REF!</v>
      </c>
      <c r="I644" s="33" t="e">
        <f t="shared" si="177"/>
        <v>#REF!</v>
      </c>
      <c r="J644" s="33" t="e">
        <f t="shared" si="177"/>
        <v>#REF!</v>
      </c>
      <c r="K644" s="33" t="e">
        <f t="shared" si="177"/>
        <v>#REF!</v>
      </c>
      <c r="L644" s="96" t="e">
        <f t="shared" si="177"/>
        <v>#REF!</v>
      </c>
      <c r="M644" s="130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</row>
    <row r="645" spans="1:27" s="10" customFormat="1" ht="20.25">
      <c r="A645" s="70" t="s">
        <v>190</v>
      </c>
      <c r="B645" s="26" t="s">
        <v>36</v>
      </c>
      <c r="C645" s="26" t="s">
        <v>25</v>
      </c>
      <c r="D645" s="36" t="s">
        <v>85</v>
      </c>
      <c r="E645" s="31">
        <v>240</v>
      </c>
      <c r="F645" s="103">
        <f>F647+F646</f>
        <v>77.4</v>
      </c>
      <c r="G645" s="99">
        <f t="shared" si="178"/>
        <v>77.4</v>
      </c>
      <c r="H645" s="33" t="e">
        <f>#REF!</f>
        <v>#REF!</v>
      </c>
      <c r="I645" s="33" t="e">
        <f>#REF!</f>
        <v>#REF!</v>
      </c>
      <c r="J645" s="33" t="e">
        <f>#REF!</f>
        <v>#REF!</v>
      </c>
      <c r="K645" s="33" t="e">
        <f>#REF!</f>
        <v>#REF!</v>
      </c>
      <c r="L645" s="96" t="e">
        <f>#REF!</f>
        <v>#REF!</v>
      </c>
      <c r="M645" s="130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</row>
    <row r="646" spans="1:27" s="10" customFormat="1" ht="32.25">
      <c r="A646" s="70" t="s">
        <v>223</v>
      </c>
      <c r="B646" s="26" t="s">
        <v>36</v>
      </c>
      <c r="C646" s="26" t="s">
        <v>25</v>
      </c>
      <c r="D646" s="36" t="s">
        <v>85</v>
      </c>
      <c r="E646" s="31">
        <v>242</v>
      </c>
      <c r="F646" s="103">
        <v>40.8</v>
      </c>
      <c r="G646" s="99">
        <f t="shared" si="178"/>
        <v>40.8</v>
      </c>
      <c r="H646" s="33">
        <f>H647+H650</f>
        <v>23979.4</v>
      </c>
      <c r="I646" s="33">
        <f>I647+I650</f>
        <v>0</v>
      </c>
      <c r="J646" s="33">
        <f>J647+J650</f>
        <v>23729.4</v>
      </c>
      <c r="K646" s="33">
        <f>K647+K650</f>
        <v>0</v>
      </c>
      <c r="L646" s="66"/>
      <c r="M646" s="130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</row>
    <row r="647" spans="1:27" s="10" customFormat="1" ht="20.25">
      <c r="A647" s="32" t="s">
        <v>191</v>
      </c>
      <c r="B647" s="26" t="s">
        <v>36</v>
      </c>
      <c r="C647" s="26" t="s">
        <v>25</v>
      </c>
      <c r="D647" s="36" t="s">
        <v>85</v>
      </c>
      <c r="E647" s="31">
        <v>244</v>
      </c>
      <c r="F647" s="103">
        <v>36.6</v>
      </c>
      <c r="G647" s="99">
        <f t="shared" si="178"/>
        <v>36.6</v>
      </c>
      <c r="H647" s="33">
        <f aca="true" t="shared" si="179" ref="H647:K648">H648</f>
        <v>190</v>
      </c>
      <c r="I647" s="33">
        <f t="shared" si="179"/>
        <v>0</v>
      </c>
      <c r="J647" s="33">
        <f t="shared" si="179"/>
        <v>190</v>
      </c>
      <c r="K647" s="33">
        <f t="shared" si="179"/>
        <v>0</v>
      </c>
      <c r="L647" s="66"/>
      <c r="M647" s="130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</row>
    <row r="648" spans="1:27" s="10" customFormat="1" ht="95.25">
      <c r="A648" s="142" t="s">
        <v>215</v>
      </c>
      <c r="B648" s="26" t="s">
        <v>36</v>
      </c>
      <c r="C648" s="26" t="s">
        <v>25</v>
      </c>
      <c r="D648" s="36" t="s">
        <v>86</v>
      </c>
      <c r="E648" s="31"/>
      <c r="F648" s="103">
        <f>F649+F652</f>
        <v>814</v>
      </c>
      <c r="G648" s="99">
        <f>G649+G652</f>
        <v>814</v>
      </c>
      <c r="H648" s="33">
        <f t="shared" si="179"/>
        <v>190</v>
      </c>
      <c r="I648" s="33">
        <f t="shared" si="179"/>
        <v>0</v>
      </c>
      <c r="J648" s="33">
        <f t="shared" si="179"/>
        <v>190</v>
      </c>
      <c r="K648" s="33">
        <f t="shared" si="179"/>
        <v>0</v>
      </c>
      <c r="L648" s="66"/>
      <c r="M648" s="130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</row>
    <row r="649" spans="1:27" s="10" customFormat="1" ht="48">
      <c r="A649" s="70" t="s">
        <v>169</v>
      </c>
      <c r="B649" s="26" t="s">
        <v>36</v>
      </c>
      <c r="C649" s="26" t="s">
        <v>25</v>
      </c>
      <c r="D649" s="36" t="s">
        <v>86</v>
      </c>
      <c r="E649" s="31" t="s">
        <v>168</v>
      </c>
      <c r="F649" s="103">
        <f>F650</f>
        <v>702.2</v>
      </c>
      <c r="G649" s="99">
        <f>G650</f>
        <v>702.2</v>
      </c>
      <c r="H649" s="33">
        <v>190</v>
      </c>
      <c r="I649" s="33"/>
      <c r="J649" s="33">
        <v>190</v>
      </c>
      <c r="K649" s="76"/>
      <c r="L649" s="66"/>
      <c r="M649" s="130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</row>
    <row r="650" spans="1:27" s="10" customFormat="1" ht="20.25">
      <c r="A650" s="70" t="s">
        <v>166</v>
      </c>
      <c r="B650" s="26" t="s">
        <v>36</v>
      </c>
      <c r="C650" s="26" t="s">
        <v>25</v>
      </c>
      <c r="D650" s="36" t="s">
        <v>86</v>
      </c>
      <c r="E650" s="31" t="s">
        <v>167</v>
      </c>
      <c r="F650" s="76">
        <f>F651</f>
        <v>702.2</v>
      </c>
      <c r="G650" s="103">
        <f>G651</f>
        <v>702.2</v>
      </c>
      <c r="H650" s="33">
        <v>23789.4</v>
      </c>
      <c r="I650" s="33"/>
      <c r="J650" s="33">
        <v>23539.4</v>
      </c>
      <c r="K650" s="33">
        <f>K651</f>
        <v>0</v>
      </c>
      <c r="L650" s="66"/>
      <c r="M650" s="130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</row>
    <row r="651" spans="1:27" s="10" customFormat="1" ht="20.25">
      <c r="A651" s="34" t="s">
        <v>187</v>
      </c>
      <c r="B651" s="26" t="s">
        <v>36</v>
      </c>
      <c r="C651" s="26" t="s">
        <v>25</v>
      </c>
      <c r="D651" s="36" t="s">
        <v>86</v>
      </c>
      <c r="E651" s="31" t="s">
        <v>132</v>
      </c>
      <c r="F651" s="103">
        <v>702.2</v>
      </c>
      <c r="G651" s="99">
        <f>F651</f>
        <v>702.2</v>
      </c>
      <c r="H651" s="33">
        <v>33482.3</v>
      </c>
      <c r="I651" s="33"/>
      <c r="J651" s="33">
        <v>34878.2</v>
      </c>
      <c r="K651" s="76"/>
      <c r="L651" s="66"/>
      <c r="M651" s="130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</row>
    <row r="652" spans="1:27" s="10" customFormat="1" ht="20.25">
      <c r="A652" s="25" t="s">
        <v>189</v>
      </c>
      <c r="B652" s="26" t="s">
        <v>36</v>
      </c>
      <c r="C652" s="26" t="s">
        <v>25</v>
      </c>
      <c r="D652" s="36" t="s">
        <v>86</v>
      </c>
      <c r="E652" s="31" t="s">
        <v>178</v>
      </c>
      <c r="F652" s="103">
        <f>F653</f>
        <v>111.8</v>
      </c>
      <c r="G652" s="99">
        <f>G653</f>
        <v>111.8</v>
      </c>
      <c r="H652" s="108">
        <f aca="true" t="shared" si="180" ref="H652:K657">H653</f>
        <v>4058.4</v>
      </c>
      <c r="I652" s="108">
        <f t="shared" si="180"/>
        <v>0</v>
      </c>
      <c r="J652" s="108">
        <f t="shared" si="180"/>
        <v>4178.6</v>
      </c>
      <c r="K652" s="108">
        <f t="shared" si="180"/>
        <v>0</v>
      </c>
      <c r="L652" s="66"/>
      <c r="M652" s="130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</row>
    <row r="653" spans="1:27" s="10" customFormat="1" ht="20.25">
      <c r="A653" s="70" t="s">
        <v>190</v>
      </c>
      <c r="B653" s="26" t="s">
        <v>36</v>
      </c>
      <c r="C653" s="26" t="s">
        <v>25</v>
      </c>
      <c r="D653" s="36" t="s">
        <v>86</v>
      </c>
      <c r="E653" s="31" t="s">
        <v>179</v>
      </c>
      <c r="F653" s="103">
        <f>F655+F654</f>
        <v>111.8</v>
      </c>
      <c r="G653" s="99">
        <f>G655+G654</f>
        <v>111.8</v>
      </c>
      <c r="H653" s="33">
        <f t="shared" si="180"/>
        <v>4058.4</v>
      </c>
      <c r="I653" s="33">
        <f t="shared" si="180"/>
        <v>0</v>
      </c>
      <c r="J653" s="33">
        <f t="shared" si="180"/>
        <v>4178.6</v>
      </c>
      <c r="K653" s="33">
        <f t="shared" si="180"/>
        <v>0</v>
      </c>
      <c r="L653" s="66"/>
      <c r="M653" s="130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</row>
    <row r="654" spans="1:27" s="10" customFormat="1" ht="32.25">
      <c r="A654" s="70" t="s">
        <v>223</v>
      </c>
      <c r="B654" s="26" t="s">
        <v>36</v>
      </c>
      <c r="C654" s="26" t="s">
        <v>25</v>
      </c>
      <c r="D654" s="36" t="s">
        <v>86</v>
      </c>
      <c r="E654" s="31" t="s">
        <v>222</v>
      </c>
      <c r="F654" s="76">
        <v>33</v>
      </c>
      <c r="G654" s="103">
        <f>F654</f>
        <v>33</v>
      </c>
      <c r="H654" s="33">
        <f t="shared" si="180"/>
        <v>4058.4</v>
      </c>
      <c r="I654" s="33">
        <f t="shared" si="180"/>
        <v>0</v>
      </c>
      <c r="J654" s="33">
        <f t="shared" si="180"/>
        <v>4178.6</v>
      </c>
      <c r="K654" s="33">
        <f t="shared" si="180"/>
        <v>0</v>
      </c>
      <c r="L654" s="66"/>
      <c r="M654" s="130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</row>
    <row r="655" spans="1:27" s="10" customFormat="1" ht="20.25">
      <c r="A655" s="32" t="s">
        <v>191</v>
      </c>
      <c r="B655" s="26" t="s">
        <v>36</v>
      </c>
      <c r="C655" s="26" t="s">
        <v>25</v>
      </c>
      <c r="D655" s="36" t="s">
        <v>86</v>
      </c>
      <c r="E655" s="31" t="s">
        <v>135</v>
      </c>
      <c r="F655" s="103">
        <v>78.8</v>
      </c>
      <c r="G655" s="99">
        <f>F655</f>
        <v>78.8</v>
      </c>
      <c r="H655" s="33">
        <f t="shared" si="180"/>
        <v>4058.4</v>
      </c>
      <c r="I655" s="33">
        <f t="shared" si="180"/>
        <v>0</v>
      </c>
      <c r="J655" s="33">
        <f t="shared" si="180"/>
        <v>4178.6</v>
      </c>
      <c r="K655" s="33">
        <f t="shared" si="180"/>
        <v>0</v>
      </c>
      <c r="L655" s="66"/>
      <c r="M655" s="130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</row>
    <row r="656" spans="1:27" s="10" customFormat="1" ht="95.25">
      <c r="A656" s="142" t="s">
        <v>217</v>
      </c>
      <c r="B656" s="26" t="s">
        <v>36</v>
      </c>
      <c r="C656" s="26" t="s">
        <v>25</v>
      </c>
      <c r="D656" s="36" t="s">
        <v>107</v>
      </c>
      <c r="E656" s="31"/>
      <c r="F656" s="103">
        <f aca="true" t="shared" si="181" ref="F656:G658">F657</f>
        <v>7.9</v>
      </c>
      <c r="G656" s="99">
        <f t="shared" si="181"/>
        <v>7.9</v>
      </c>
      <c r="H656" s="33">
        <f t="shared" si="180"/>
        <v>4058.4</v>
      </c>
      <c r="I656" s="33">
        <f t="shared" si="180"/>
        <v>0</v>
      </c>
      <c r="J656" s="33">
        <f t="shared" si="180"/>
        <v>4178.6</v>
      </c>
      <c r="K656" s="33">
        <f t="shared" si="180"/>
        <v>0</v>
      </c>
      <c r="L656" s="66"/>
      <c r="M656" s="130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</row>
    <row r="657" spans="1:27" s="10" customFormat="1" ht="48">
      <c r="A657" s="70" t="s">
        <v>169</v>
      </c>
      <c r="B657" s="26" t="s">
        <v>36</v>
      </c>
      <c r="C657" s="26" t="s">
        <v>25</v>
      </c>
      <c r="D657" s="36" t="s">
        <v>107</v>
      </c>
      <c r="E657" s="31" t="s">
        <v>168</v>
      </c>
      <c r="F657" s="103">
        <f t="shared" si="181"/>
        <v>7.9</v>
      </c>
      <c r="G657" s="99">
        <f t="shared" si="181"/>
        <v>7.9</v>
      </c>
      <c r="H657" s="33">
        <f t="shared" si="180"/>
        <v>4058.4</v>
      </c>
      <c r="I657" s="33">
        <f t="shared" si="180"/>
        <v>0</v>
      </c>
      <c r="J657" s="33">
        <f t="shared" si="180"/>
        <v>4178.6</v>
      </c>
      <c r="K657" s="33">
        <f t="shared" si="180"/>
        <v>0</v>
      </c>
      <c r="L657" s="66"/>
      <c r="M657" s="130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</row>
    <row r="658" spans="1:27" s="10" customFormat="1" ht="20.25">
      <c r="A658" s="70" t="s">
        <v>166</v>
      </c>
      <c r="B658" s="26" t="s">
        <v>36</v>
      </c>
      <c r="C658" s="26" t="s">
        <v>25</v>
      </c>
      <c r="D658" s="36" t="s">
        <v>107</v>
      </c>
      <c r="E658" s="31" t="s">
        <v>167</v>
      </c>
      <c r="F658" s="103">
        <f t="shared" si="181"/>
        <v>7.9</v>
      </c>
      <c r="G658" s="103">
        <f t="shared" si="181"/>
        <v>7.9</v>
      </c>
      <c r="H658" s="102">
        <v>4058.4</v>
      </c>
      <c r="I658" s="102"/>
      <c r="J658" s="102">
        <v>4178.6</v>
      </c>
      <c r="K658" s="76"/>
      <c r="L658" s="66"/>
      <c r="M658" s="130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</row>
    <row r="659" spans="1:27" s="10" customFormat="1" ht="20.25">
      <c r="A659" s="34" t="s">
        <v>187</v>
      </c>
      <c r="B659" s="26" t="s">
        <v>36</v>
      </c>
      <c r="C659" s="26" t="s">
        <v>25</v>
      </c>
      <c r="D659" s="36" t="s">
        <v>107</v>
      </c>
      <c r="E659" s="31" t="s">
        <v>132</v>
      </c>
      <c r="F659" s="103">
        <v>7.9</v>
      </c>
      <c r="G659" s="99">
        <f>F659</f>
        <v>7.9</v>
      </c>
      <c r="H659" s="102"/>
      <c r="I659" s="102"/>
      <c r="J659" s="102"/>
      <c r="K659" s="76"/>
      <c r="L659" s="66"/>
      <c r="M659" s="130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</row>
    <row r="660" spans="1:27" s="6" customFormat="1" ht="20.25">
      <c r="A660" s="32" t="s">
        <v>102</v>
      </c>
      <c r="B660" s="26" t="s">
        <v>36</v>
      </c>
      <c r="C660" s="26" t="s">
        <v>25</v>
      </c>
      <c r="D660" s="36" t="s">
        <v>101</v>
      </c>
      <c r="E660" s="31"/>
      <c r="F660" s="103">
        <f>F661</f>
        <v>3810.4</v>
      </c>
      <c r="G660" s="99">
        <f>G661</f>
        <v>3810.4</v>
      </c>
      <c r="H660" s="107" t="e">
        <f>H14+H133+H145+H189+H231+H356+H519+H543+H640+H652</f>
        <v>#REF!</v>
      </c>
      <c r="I660" s="107" t="e">
        <f>I14+I133+I145+I189+I231+I356+I519+I543+I640+I652</f>
        <v>#REF!</v>
      </c>
      <c r="J660" s="107" t="e">
        <f>J14+J133+J145+J189+J231+J356+J519+J543+J640+J652</f>
        <v>#REF!</v>
      </c>
      <c r="K660" s="107" t="e">
        <f>K14+K133+K145+K189+K231+K356+K519+K543+K640+K652</f>
        <v>#REF!</v>
      </c>
      <c r="L660" s="83"/>
      <c r="M660" s="130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</row>
    <row r="661" spans="1:7" ht="48">
      <c r="A661" s="147" t="s">
        <v>339</v>
      </c>
      <c r="B661" s="26" t="s">
        <v>36</v>
      </c>
      <c r="C661" s="26" t="s">
        <v>25</v>
      </c>
      <c r="D661" s="36" t="s">
        <v>155</v>
      </c>
      <c r="E661" s="31"/>
      <c r="F661" s="103">
        <f>F662+F666+F670+F674</f>
        <v>3810.4</v>
      </c>
      <c r="G661" s="99">
        <f>G662+G666+G670+G674</f>
        <v>3810.4</v>
      </c>
    </row>
    <row r="662" spans="1:7" ht="79.5">
      <c r="A662" s="146" t="s">
        <v>219</v>
      </c>
      <c r="B662" s="26" t="s">
        <v>36</v>
      </c>
      <c r="C662" s="26" t="s">
        <v>25</v>
      </c>
      <c r="D662" s="36" t="s">
        <v>163</v>
      </c>
      <c r="E662" s="31"/>
      <c r="F662" s="103">
        <f aca="true" t="shared" si="182" ref="F662:G664">F663</f>
        <v>13</v>
      </c>
      <c r="G662" s="99">
        <f t="shared" si="182"/>
        <v>13</v>
      </c>
    </row>
    <row r="663" spans="1:7" ht="20.25">
      <c r="A663" s="25" t="s">
        <v>189</v>
      </c>
      <c r="B663" s="26" t="s">
        <v>36</v>
      </c>
      <c r="C663" s="26" t="s">
        <v>25</v>
      </c>
      <c r="D663" s="36" t="s">
        <v>163</v>
      </c>
      <c r="E663" s="31" t="s">
        <v>178</v>
      </c>
      <c r="F663" s="103">
        <f t="shared" si="182"/>
        <v>13</v>
      </c>
      <c r="G663" s="99">
        <f t="shared" si="182"/>
        <v>13</v>
      </c>
    </row>
    <row r="664" spans="1:7" ht="20.25">
      <c r="A664" s="70" t="s">
        <v>190</v>
      </c>
      <c r="B664" s="26" t="s">
        <v>36</v>
      </c>
      <c r="C664" s="26" t="s">
        <v>25</v>
      </c>
      <c r="D664" s="36" t="s">
        <v>163</v>
      </c>
      <c r="E664" s="31" t="s">
        <v>179</v>
      </c>
      <c r="F664" s="76">
        <f t="shared" si="182"/>
        <v>13</v>
      </c>
      <c r="G664" s="103">
        <f t="shared" si="182"/>
        <v>13</v>
      </c>
    </row>
    <row r="665" spans="1:7" ht="20.25">
      <c r="A665" s="32" t="s">
        <v>191</v>
      </c>
      <c r="B665" s="26" t="s">
        <v>36</v>
      </c>
      <c r="C665" s="26" t="s">
        <v>25</v>
      </c>
      <c r="D665" s="36" t="s">
        <v>163</v>
      </c>
      <c r="E665" s="31" t="s">
        <v>135</v>
      </c>
      <c r="F665" s="103">
        <v>13</v>
      </c>
      <c r="G665" s="99">
        <f>F665</f>
        <v>13</v>
      </c>
    </row>
    <row r="666" spans="1:7" ht="63.75">
      <c r="A666" s="146" t="s">
        <v>340</v>
      </c>
      <c r="B666" s="26" t="s">
        <v>36</v>
      </c>
      <c r="C666" s="26" t="s">
        <v>25</v>
      </c>
      <c r="D666" s="36" t="s">
        <v>159</v>
      </c>
      <c r="E666" s="31"/>
      <c r="F666" s="103">
        <f aca="true" t="shared" si="183" ref="F666:G668">F667</f>
        <v>402</v>
      </c>
      <c r="G666" s="99">
        <f t="shared" si="183"/>
        <v>402</v>
      </c>
    </row>
    <row r="667" spans="1:7" ht="20.25">
      <c r="A667" s="32" t="s">
        <v>176</v>
      </c>
      <c r="B667" s="26" t="s">
        <v>36</v>
      </c>
      <c r="C667" s="26" t="s">
        <v>25</v>
      </c>
      <c r="D667" s="36" t="s">
        <v>159</v>
      </c>
      <c r="E667" s="31" t="s">
        <v>175</v>
      </c>
      <c r="F667" s="103">
        <f t="shared" si="183"/>
        <v>402</v>
      </c>
      <c r="G667" s="99">
        <f t="shared" si="183"/>
        <v>402</v>
      </c>
    </row>
    <row r="668" spans="1:7" ht="20.25">
      <c r="A668" s="32" t="s">
        <v>177</v>
      </c>
      <c r="B668" s="26" t="s">
        <v>36</v>
      </c>
      <c r="C668" s="26" t="s">
        <v>25</v>
      </c>
      <c r="D668" s="36" t="s">
        <v>159</v>
      </c>
      <c r="E668" s="31" t="s">
        <v>174</v>
      </c>
      <c r="F668" s="76">
        <f t="shared" si="183"/>
        <v>402</v>
      </c>
      <c r="G668" s="103">
        <f t="shared" si="183"/>
        <v>402</v>
      </c>
    </row>
    <row r="669" spans="1:7" ht="32.25">
      <c r="A669" s="32" t="s">
        <v>162</v>
      </c>
      <c r="B669" s="73" t="s">
        <v>36</v>
      </c>
      <c r="C669" s="73" t="s">
        <v>25</v>
      </c>
      <c r="D669" s="73" t="s">
        <v>159</v>
      </c>
      <c r="E669" s="73" t="s">
        <v>158</v>
      </c>
      <c r="F669" s="76">
        <f>540-138</f>
        <v>402</v>
      </c>
      <c r="G669" s="76">
        <f>F669</f>
        <v>402</v>
      </c>
    </row>
    <row r="670" spans="1:7" ht="63.75">
      <c r="A670" s="146" t="s">
        <v>341</v>
      </c>
      <c r="B670" s="73" t="s">
        <v>36</v>
      </c>
      <c r="C670" s="73" t="s">
        <v>25</v>
      </c>
      <c r="D670" s="73" t="s">
        <v>160</v>
      </c>
      <c r="E670" s="73"/>
      <c r="F670" s="76">
        <f aca="true" t="shared" si="184" ref="F670:G672">F671</f>
        <v>667.5</v>
      </c>
      <c r="G670" s="76">
        <f t="shared" si="184"/>
        <v>667.5</v>
      </c>
    </row>
    <row r="671" spans="1:7" ht="20.25">
      <c r="A671" s="25" t="s">
        <v>189</v>
      </c>
      <c r="B671" s="73" t="s">
        <v>36</v>
      </c>
      <c r="C671" s="72" t="s">
        <v>25</v>
      </c>
      <c r="D671" s="73" t="s">
        <v>160</v>
      </c>
      <c r="E671" s="73" t="s">
        <v>178</v>
      </c>
      <c r="F671" s="76">
        <f t="shared" si="184"/>
        <v>667.5</v>
      </c>
      <c r="G671" s="76">
        <f t="shared" si="184"/>
        <v>667.5</v>
      </c>
    </row>
    <row r="672" spans="1:7" ht="20.25">
      <c r="A672" s="70" t="s">
        <v>190</v>
      </c>
      <c r="B672" s="73" t="s">
        <v>36</v>
      </c>
      <c r="C672" s="72" t="s">
        <v>25</v>
      </c>
      <c r="D672" s="31" t="s">
        <v>160</v>
      </c>
      <c r="E672" s="73" t="s">
        <v>179</v>
      </c>
      <c r="F672" s="76">
        <f t="shared" si="184"/>
        <v>667.5</v>
      </c>
      <c r="G672" s="76">
        <f t="shared" si="184"/>
        <v>667.5</v>
      </c>
    </row>
    <row r="673" spans="1:7" ht="20.25">
      <c r="A673" s="32" t="s">
        <v>191</v>
      </c>
      <c r="B673" s="73" t="s">
        <v>36</v>
      </c>
      <c r="C673" s="72" t="s">
        <v>25</v>
      </c>
      <c r="D673" s="31" t="s">
        <v>160</v>
      </c>
      <c r="E673" s="26" t="s">
        <v>135</v>
      </c>
      <c r="F673" s="76">
        <v>667.5</v>
      </c>
      <c r="G673" s="103">
        <f>F673</f>
        <v>667.5</v>
      </c>
    </row>
    <row r="674" spans="1:7" ht="63.75">
      <c r="A674" s="147" t="s">
        <v>342</v>
      </c>
      <c r="B674" s="26" t="s">
        <v>36</v>
      </c>
      <c r="C674" s="36" t="s">
        <v>25</v>
      </c>
      <c r="D674" s="36" t="s">
        <v>161</v>
      </c>
      <c r="E674" s="31"/>
      <c r="F674" s="103">
        <f aca="true" t="shared" si="185" ref="F674:G676">F675</f>
        <v>2727.9</v>
      </c>
      <c r="G674" s="103">
        <f t="shared" si="185"/>
        <v>2727.9</v>
      </c>
    </row>
    <row r="675" spans="1:7" ht="20.25">
      <c r="A675" s="32" t="s">
        <v>176</v>
      </c>
      <c r="B675" s="26" t="s">
        <v>36</v>
      </c>
      <c r="C675" s="67" t="s">
        <v>25</v>
      </c>
      <c r="D675" s="67" t="s">
        <v>161</v>
      </c>
      <c r="E675" s="67" t="s">
        <v>175</v>
      </c>
      <c r="F675" s="103">
        <f t="shared" si="185"/>
        <v>2727.9</v>
      </c>
      <c r="G675" s="103">
        <f t="shared" si="185"/>
        <v>2727.9</v>
      </c>
    </row>
    <row r="676" spans="1:7" ht="20.25">
      <c r="A676" s="32" t="s">
        <v>177</v>
      </c>
      <c r="B676" s="26" t="s">
        <v>36</v>
      </c>
      <c r="C676" s="67" t="s">
        <v>25</v>
      </c>
      <c r="D676" s="67" t="s">
        <v>161</v>
      </c>
      <c r="E676" s="67" t="s">
        <v>174</v>
      </c>
      <c r="F676" s="103">
        <f t="shared" si="185"/>
        <v>2727.9</v>
      </c>
      <c r="G676" s="103">
        <f t="shared" si="185"/>
        <v>2727.9</v>
      </c>
    </row>
    <row r="677" spans="1:13" ht="32.25">
      <c r="A677" s="32" t="s">
        <v>162</v>
      </c>
      <c r="B677" s="26" t="s">
        <v>36</v>
      </c>
      <c r="C677" s="67" t="s">
        <v>25</v>
      </c>
      <c r="D677" s="67" t="s">
        <v>161</v>
      </c>
      <c r="E677" s="67" t="s">
        <v>158</v>
      </c>
      <c r="F677" s="103">
        <v>2727.9</v>
      </c>
      <c r="G677" s="103">
        <f>F677</f>
        <v>2727.9</v>
      </c>
      <c r="M677" s="126">
        <v>2051.8</v>
      </c>
    </row>
    <row r="678" spans="1:7" ht="48">
      <c r="A678" s="146" t="s">
        <v>220</v>
      </c>
      <c r="B678" s="26" t="s">
        <v>36</v>
      </c>
      <c r="C678" s="67" t="s">
        <v>25</v>
      </c>
      <c r="D678" s="67" t="s">
        <v>142</v>
      </c>
      <c r="E678" s="67"/>
      <c r="F678" s="103">
        <f>F679+F683</f>
        <v>1684.3999999999999</v>
      </c>
      <c r="G678" s="103">
        <f>G679+G683</f>
        <v>1684.3999999999999</v>
      </c>
    </row>
    <row r="679" spans="1:7" ht="95.25">
      <c r="A679" s="149" t="s">
        <v>225</v>
      </c>
      <c r="B679" s="26" t="s">
        <v>36</v>
      </c>
      <c r="C679" s="67" t="s">
        <v>25</v>
      </c>
      <c r="D679" s="67" t="s">
        <v>156</v>
      </c>
      <c r="E679" s="67"/>
      <c r="F679" s="103">
        <f aca="true" t="shared" si="186" ref="F679:G681">F680</f>
        <v>41.6</v>
      </c>
      <c r="G679" s="103">
        <f t="shared" si="186"/>
        <v>41.6</v>
      </c>
    </row>
    <row r="680" spans="1:7" ht="32.25">
      <c r="A680" s="32" t="s">
        <v>206</v>
      </c>
      <c r="B680" s="26" t="s">
        <v>36</v>
      </c>
      <c r="C680" s="26" t="s">
        <v>25</v>
      </c>
      <c r="D680" s="67" t="s">
        <v>156</v>
      </c>
      <c r="E680" s="67">
        <v>600</v>
      </c>
      <c r="F680" s="103">
        <f t="shared" si="186"/>
        <v>41.6</v>
      </c>
      <c r="G680" s="103">
        <f t="shared" si="186"/>
        <v>41.6</v>
      </c>
    </row>
    <row r="681" spans="1:7" ht="20.25">
      <c r="A681" s="21" t="s">
        <v>173</v>
      </c>
      <c r="B681" s="26" t="s">
        <v>36</v>
      </c>
      <c r="C681" s="26" t="s">
        <v>25</v>
      </c>
      <c r="D681" s="67" t="s">
        <v>156</v>
      </c>
      <c r="E681" s="67">
        <v>610</v>
      </c>
      <c r="F681" s="103">
        <f t="shared" si="186"/>
        <v>41.6</v>
      </c>
      <c r="G681" s="103">
        <f t="shared" si="186"/>
        <v>41.6</v>
      </c>
    </row>
    <row r="682" spans="1:7" ht="20.25">
      <c r="A682" s="50" t="s">
        <v>138</v>
      </c>
      <c r="B682" s="26" t="s">
        <v>36</v>
      </c>
      <c r="C682" s="26" t="s">
        <v>25</v>
      </c>
      <c r="D682" s="67" t="s">
        <v>156</v>
      </c>
      <c r="E682" s="67">
        <v>612</v>
      </c>
      <c r="F682" s="103">
        <v>41.6</v>
      </c>
      <c r="G682" s="103">
        <f>F682</f>
        <v>41.6</v>
      </c>
    </row>
    <row r="683" spans="1:7" ht="79.5">
      <c r="A683" s="149" t="s">
        <v>344</v>
      </c>
      <c r="B683" s="26" t="s">
        <v>36</v>
      </c>
      <c r="C683" s="26" t="s">
        <v>25</v>
      </c>
      <c r="D683" s="67" t="s">
        <v>157</v>
      </c>
      <c r="E683" s="67"/>
      <c r="F683" s="76">
        <f aca="true" t="shared" si="187" ref="F683:G685">F684</f>
        <v>1642.8</v>
      </c>
      <c r="G683" s="103">
        <f t="shared" si="187"/>
        <v>1642.8</v>
      </c>
    </row>
    <row r="684" spans="1:7" ht="32.25">
      <c r="A684" s="32" t="s">
        <v>206</v>
      </c>
      <c r="B684" s="26" t="s">
        <v>36</v>
      </c>
      <c r="C684" s="26" t="s">
        <v>25</v>
      </c>
      <c r="D684" s="67" t="s">
        <v>157</v>
      </c>
      <c r="E684" s="125" t="s">
        <v>180</v>
      </c>
      <c r="F684" s="103">
        <f t="shared" si="187"/>
        <v>1642.8</v>
      </c>
      <c r="G684" s="103">
        <f t="shared" si="187"/>
        <v>1642.8</v>
      </c>
    </row>
    <row r="685" spans="1:7" ht="20.25">
      <c r="A685" s="21" t="s">
        <v>173</v>
      </c>
      <c r="B685" s="26" t="s">
        <v>36</v>
      </c>
      <c r="C685" s="26" t="s">
        <v>25</v>
      </c>
      <c r="D685" s="67" t="s">
        <v>157</v>
      </c>
      <c r="E685" s="125" t="s">
        <v>181</v>
      </c>
      <c r="F685" s="76">
        <f t="shared" si="187"/>
        <v>1642.8</v>
      </c>
      <c r="G685" s="103">
        <f t="shared" si="187"/>
        <v>1642.8</v>
      </c>
    </row>
    <row r="686" spans="1:7" ht="20.25">
      <c r="A686" s="50" t="s">
        <v>138</v>
      </c>
      <c r="B686" s="26" t="s">
        <v>36</v>
      </c>
      <c r="C686" s="26" t="s">
        <v>25</v>
      </c>
      <c r="D686" s="36" t="s">
        <v>157</v>
      </c>
      <c r="E686" s="125" t="s">
        <v>139</v>
      </c>
      <c r="F686" s="103">
        <v>1642.8</v>
      </c>
      <c r="G686" s="103">
        <f>F686</f>
        <v>1642.8</v>
      </c>
    </row>
    <row r="687" spans="1:7" ht="20.25">
      <c r="A687" s="146" t="s">
        <v>357</v>
      </c>
      <c r="B687" s="26" t="s">
        <v>36</v>
      </c>
      <c r="C687" s="26" t="s">
        <v>270</v>
      </c>
      <c r="D687" s="36"/>
      <c r="E687" s="31"/>
      <c r="F687" s="103">
        <f aca="true" t="shared" si="188" ref="F687:G690">F688</f>
        <v>211.1</v>
      </c>
      <c r="G687" s="103">
        <f t="shared" si="188"/>
        <v>211.1</v>
      </c>
    </row>
    <row r="688" spans="1:7" ht="20.25">
      <c r="A688" s="146" t="s">
        <v>50</v>
      </c>
      <c r="B688" s="26" t="s">
        <v>36</v>
      </c>
      <c r="C688" s="26" t="s">
        <v>270</v>
      </c>
      <c r="D688" s="36" t="s">
        <v>49</v>
      </c>
      <c r="E688" s="31"/>
      <c r="F688" s="103">
        <f t="shared" si="188"/>
        <v>211.1</v>
      </c>
      <c r="G688" s="103">
        <f t="shared" si="188"/>
        <v>211.1</v>
      </c>
    </row>
    <row r="689" spans="1:7" ht="32.25">
      <c r="A689" s="21" t="s">
        <v>224</v>
      </c>
      <c r="B689" s="26" t="s">
        <v>36</v>
      </c>
      <c r="C689" s="26" t="s">
        <v>270</v>
      </c>
      <c r="D689" s="36" t="s">
        <v>81</v>
      </c>
      <c r="E689" s="31"/>
      <c r="F689" s="103">
        <f t="shared" si="188"/>
        <v>211.1</v>
      </c>
      <c r="G689" s="103">
        <f t="shared" si="188"/>
        <v>211.1</v>
      </c>
    </row>
    <row r="690" spans="1:7" ht="20.25">
      <c r="A690" s="32" t="s">
        <v>176</v>
      </c>
      <c r="B690" s="26" t="s">
        <v>36</v>
      </c>
      <c r="C690" s="26" t="s">
        <v>270</v>
      </c>
      <c r="D690" s="36" t="s">
        <v>81</v>
      </c>
      <c r="E690" s="31">
        <v>300</v>
      </c>
      <c r="F690" s="103">
        <f t="shared" si="188"/>
        <v>211.1</v>
      </c>
      <c r="G690" s="103">
        <f t="shared" si="188"/>
        <v>211.1</v>
      </c>
    </row>
    <row r="691" spans="1:7" ht="20.25">
      <c r="A691" s="32" t="s">
        <v>269</v>
      </c>
      <c r="B691" s="26" t="s">
        <v>36</v>
      </c>
      <c r="C691" s="26" t="s">
        <v>270</v>
      </c>
      <c r="D691" s="36" t="s">
        <v>81</v>
      </c>
      <c r="E691" s="31" t="s">
        <v>271</v>
      </c>
      <c r="F691" s="103">
        <v>211.1</v>
      </c>
      <c r="G691" s="103">
        <f>F691</f>
        <v>211.1</v>
      </c>
    </row>
    <row r="692" spans="1:7" ht="20.25">
      <c r="A692" s="155" t="s">
        <v>358</v>
      </c>
      <c r="B692" s="28" t="s">
        <v>126</v>
      </c>
      <c r="C692" s="28"/>
      <c r="D692" s="163"/>
      <c r="E692" s="169"/>
      <c r="F692" s="115">
        <f>F693+F701</f>
        <v>30211.999999999996</v>
      </c>
      <c r="G692" s="110">
        <f>G693+G701</f>
        <v>1271</v>
      </c>
    </row>
    <row r="693" spans="1:7" ht="20.25">
      <c r="A693" s="149" t="s">
        <v>127</v>
      </c>
      <c r="B693" s="26">
        <v>11</v>
      </c>
      <c r="C693" s="26" t="s">
        <v>19</v>
      </c>
      <c r="D693" s="36"/>
      <c r="E693" s="31"/>
      <c r="F693" s="103">
        <f aca="true" t="shared" si="189" ref="F693:G697">F694</f>
        <v>485</v>
      </c>
      <c r="G693" s="99">
        <f t="shared" si="189"/>
        <v>0</v>
      </c>
    </row>
    <row r="694" spans="1:7" ht="20.25">
      <c r="A694" s="32" t="s">
        <v>55</v>
      </c>
      <c r="B694" s="112" t="s">
        <v>126</v>
      </c>
      <c r="C694" s="112" t="s">
        <v>19</v>
      </c>
      <c r="D694" s="112" t="s">
        <v>54</v>
      </c>
      <c r="E694" s="119"/>
      <c r="F694" s="111">
        <f t="shared" si="189"/>
        <v>485</v>
      </c>
      <c r="G694" s="111">
        <f t="shared" si="189"/>
        <v>0</v>
      </c>
    </row>
    <row r="695" spans="1:7" ht="32.25">
      <c r="A695" s="39" t="s">
        <v>365</v>
      </c>
      <c r="B695" s="116" t="s">
        <v>126</v>
      </c>
      <c r="C695" s="116" t="s">
        <v>19</v>
      </c>
      <c r="D695" s="116" t="s">
        <v>253</v>
      </c>
      <c r="E695" s="124"/>
      <c r="F695" s="137">
        <f t="shared" si="189"/>
        <v>485</v>
      </c>
      <c r="G695" s="133">
        <f t="shared" si="189"/>
        <v>0</v>
      </c>
    </row>
    <row r="696" spans="1:7" ht="32.25">
      <c r="A696" s="32" t="s">
        <v>206</v>
      </c>
      <c r="B696" s="40" t="s">
        <v>126</v>
      </c>
      <c r="C696" s="40" t="s">
        <v>19</v>
      </c>
      <c r="D696" s="40" t="s">
        <v>253</v>
      </c>
      <c r="E696" s="125" t="s">
        <v>180</v>
      </c>
      <c r="F696" s="133">
        <f>F697+F699</f>
        <v>485</v>
      </c>
      <c r="G696" s="133">
        <f t="shared" si="189"/>
        <v>0</v>
      </c>
    </row>
    <row r="697" spans="1:7" ht="20.25">
      <c r="A697" s="21" t="s">
        <v>173</v>
      </c>
      <c r="B697" s="40" t="s">
        <v>126</v>
      </c>
      <c r="C697" s="40" t="s">
        <v>19</v>
      </c>
      <c r="D697" s="40" t="s">
        <v>253</v>
      </c>
      <c r="E697" s="125" t="s">
        <v>181</v>
      </c>
      <c r="F697" s="133">
        <f t="shared" si="189"/>
        <v>475</v>
      </c>
      <c r="G697" s="133">
        <f t="shared" si="189"/>
        <v>0</v>
      </c>
    </row>
    <row r="698" spans="1:7" ht="20.25">
      <c r="A698" s="50" t="s">
        <v>138</v>
      </c>
      <c r="B698" s="40" t="s">
        <v>126</v>
      </c>
      <c r="C698" s="40" t="s">
        <v>19</v>
      </c>
      <c r="D698" s="40" t="s">
        <v>253</v>
      </c>
      <c r="E698" s="125" t="s">
        <v>139</v>
      </c>
      <c r="F698" s="133">
        <v>475</v>
      </c>
      <c r="G698" s="133">
        <v>0</v>
      </c>
    </row>
    <row r="699" spans="1:7" ht="20.25">
      <c r="A699" s="39" t="s">
        <v>138</v>
      </c>
      <c r="B699" s="40" t="s">
        <v>126</v>
      </c>
      <c r="C699" s="40" t="s">
        <v>19</v>
      </c>
      <c r="D699" s="40" t="s">
        <v>253</v>
      </c>
      <c r="E699" s="125">
        <v>620</v>
      </c>
      <c r="F699" s="133">
        <f>F700</f>
        <v>10</v>
      </c>
      <c r="G699" s="133">
        <f>G700</f>
        <v>0</v>
      </c>
    </row>
    <row r="700" spans="1:7" ht="20.25">
      <c r="A700" s="32" t="s">
        <v>294</v>
      </c>
      <c r="B700" s="40" t="s">
        <v>126</v>
      </c>
      <c r="C700" s="40" t="s">
        <v>19</v>
      </c>
      <c r="D700" s="40" t="s">
        <v>253</v>
      </c>
      <c r="E700" s="125">
        <v>622</v>
      </c>
      <c r="F700" s="133">
        <v>10</v>
      </c>
      <c r="G700" s="133">
        <v>0</v>
      </c>
    </row>
    <row r="701" spans="1:7" ht="20.25">
      <c r="A701" s="145" t="s">
        <v>359</v>
      </c>
      <c r="B701" s="40" t="s">
        <v>126</v>
      </c>
      <c r="C701" s="40" t="s">
        <v>20</v>
      </c>
      <c r="F701" s="133">
        <f>F702+F712</f>
        <v>29726.999999999996</v>
      </c>
      <c r="G701" s="133">
        <f>G702+G712</f>
        <v>1271</v>
      </c>
    </row>
    <row r="702" spans="1:7" ht="20.25">
      <c r="A702" s="145" t="s">
        <v>311</v>
      </c>
      <c r="B702" s="40">
        <v>11</v>
      </c>
      <c r="C702" s="151" t="s">
        <v>20</v>
      </c>
      <c r="D702" s="40" t="s">
        <v>308</v>
      </c>
      <c r="F702" s="133">
        <f>F703+F708</f>
        <v>1271</v>
      </c>
      <c r="G702" s="133">
        <f>G703+G708</f>
        <v>1271</v>
      </c>
    </row>
    <row r="703" spans="1:27" s="10" customFormat="1" ht="63.75">
      <c r="A703" s="146" t="s">
        <v>334</v>
      </c>
      <c r="B703" s="40">
        <v>11</v>
      </c>
      <c r="C703" s="151" t="s">
        <v>20</v>
      </c>
      <c r="D703" s="67" t="s">
        <v>316</v>
      </c>
      <c r="E703" s="36"/>
      <c r="F703" s="76">
        <f aca="true" t="shared" si="190" ref="F703:G706">F704</f>
        <v>21</v>
      </c>
      <c r="G703" s="76">
        <f t="shared" si="190"/>
        <v>21</v>
      </c>
      <c r="H703" s="33">
        <v>1643.9</v>
      </c>
      <c r="I703" s="33"/>
      <c r="J703" s="33">
        <v>2975.3</v>
      </c>
      <c r="K703" s="76"/>
      <c r="L703" s="66"/>
      <c r="M703" s="130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</row>
    <row r="704" spans="1:27" s="10" customFormat="1" ht="47.25">
      <c r="A704" s="159" t="s">
        <v>297</v>
      </c>
      <c r="B704" s="40">
        <v>11</v>
      </c>
      <c r="C704" s="151" t="s">
        <v>20</v>
      </c>
      <c r="D704" s="67" t="s">
        <v>298</v>
      </c>
      <c r="E704" s="36"/>
      <c r="F704" s="76">
        <f t="shared" si="190"/>
        <v>21</v>
      </c>
      <c r="G704" s="76">
        <f t="shared" si="190"/>
        <v>21</v>
      </c>
      <c r="H704" s="33"/>
      <c r="I704" s="33"/>
      <c r="J704" s="33"/>
      <c r="K704" s="76"/>
      <c r="L704" s="66"/>
      <c r="M704" s="130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</row>
    <row r="705" spans="1:7" ht="32.25">
      <c r="A705" s="32" t="s">
        <v>206</v>
      </c>
      <c r="B705" s="40">
        <v>11</v>
      </c>
      <c r="C705" s="40" t="s">
        <v>20</v>
      </c>
      <c r="D705" s="67" t="s">
        <v>298</v>
      </c>
      <c r="E705" s="125" t="s">
        <v>180</v>
      </c>
      <c r="F705" s="133">
        <f t="shared" si="190"/>
        <v>21</v>
      </c>
      <c r="G705" s="133">
        <f t="shared" si="190"/>
        <v>21</v>
      </c>
    </row>
    <row r="706" spans="1:7" ht="20.25">
      <c r="A706" s="39" t="s">
        <v>138</v>
      </c>
      <c r="B706" s="40" t="s">
        <v>126</v>
      </c>
      <c r="C706" s="40" t="s">
        <v>20</v>
      </c>
      <c r="D706" s="67" t="s">
        <v>298</v>
      </c>
      <c r="E706" s="125" t="s">
        <v>5</v>
      </c>
      <c r="F706" s="133">
        <f t="shared" si="190"/>
        <v>21</v>
      </c>
      <c r="G706" s="133">
        <f t="shared" si="190"/>
        <v>21</v>
      </c>
    </row>
    <row r="707" spans="1:7" ht="20.25">
      <c r="A707" s="32" t="s">
        <v>294</v>
      </c>
      <c r="B707" s="40" t="s">
        <v>126</v>
      </c>
      <c r="C707" s="151" t="s">
        <v>20</v>
      </c>
      <c r="D707" s="67" t="s">
        <v>298</v>
      </c>
      <c r="E707" s="125">
        <v>622</v>
      </c>
      <c r="F707" s="133">
        <v>21</v>
      </c>
      <c r="G707" s="133">
        <v>21</v>
      </c>
    </row>
    <row r="708" spans="1:7" ht="48">
      <c r="A708" s="146" t="s">
        <v>301</v>
      </c>
      <c r="B708" s="40">
        <v>11</v>
      </c>
      <c r="C708" s="40" t="s">
        <v>20</v>
      </c>
      <c r="D708" s="40" t="s">
        <v>302</v>
      </c>
      <c r="F708" s="133">
        <f aca="true" t="shared" si="191" ref="F708:G710">F709</f>
        <v>1250</v>
      </c>
      <c r="G708" s="133">
        <f t="shared" si="191"/>
        <v>1250</v>
      </c>
    </row>
    <row r="709" spans="1:7" ht="32.25">
      <c r="A709" s="32" t="s">
        <v>206</v>
      </c>
      <c r="B709" s="40">
        <v>11</v>
      </c>
      <c r="C709" s="40" t="s">
        <v>20</v>
      </c>
      <c r="D709" s="40" t="s">
        <v>302</v>
      </c>
      <c r="E709" s="125" t="s">
        <v>180</v>
      </c>
      <c r="F709" s="133">
        <f t="shared" si="191"/>
        <v>1250</v>
      </c>
      <c r="G709" s="133">
        <f t="shared" si="191"/>
        <v>1250</v>
      </c>
    </row>
    <row r="710" spans="1:7" ht="20.25">
      <c r="A710" s="21" t="s">
        <v>173</v>
      </c>
      <c r="B710" s="40">
        <v>11</v>
      </c>
      <c r="C710" s="40" t="s">
        <v>20</v>
      </c>
      <c r="D710" s="40" t="s">
        <v>302</v>
      </c>
      <c r="E710" s="125" t="s">
        <v>181</v>
      </c>
      <c r="F710" s="133">
        <f t="shared" si="191"/>
        <v>1250</v>
      </c>
      <c r="G710" s="133">
        <f t="shared" si="191"/>
        <v>1250</v>
      </c>
    </row>
    <row r="711" spans="1:7" ht="20.25">
      <c r="A711" s="50" t="s">
        <v>138</v>
      </c>
      <c r="B711" s="40">
        <v>11</v>
      </c>
      <c r="C711" s="40" t="s">
        <v>20</v>
      </c>
      <c r="D711" s="40" t="s">
        <v>302</v>
      </c>
      <c r="E711" s="125" t="s">
        <v>139</v>
      </c>
      <c r="F711" s="133">
        <v>1250</v>
      </c>
      <c r="G711" s="133">
        <f>F711</f>
        <v>1250</v>
      </c>
    </row>
    <row r="712" spans="1:7" ht="20.25">
      <c r="A712" s="32" t="s">
        <v>55</v>
      </c>
      <c r="B712" s="40" t="s">
        <v>126</v>
      </c>
      <c r="C712" s="40" t="s">
        <v>20</v>
      </c>
      <c r="D712" s="40" t="s">
        <v>54</v>
      </c>
      <c r="F712" s="133">
        <f>F713+F717</f>
        <v>28455.999999999996</v>
      </c>
      <c r="G712" s="133">
        <f>G717</f>
        <v>0</v>
      </c>
    </row>
    <row r="713" spans="1:7" ht="48">
      <c r="A713" s="39" t="s">
        <v>375</v>
      </c>
      <c r="B713" s="40" t="s">
        <v>126</v>
      </c>
      <c r="C713" s="40" t="s">
        <v>20</v>
      </c>
      <c r="D713" s="40" t="s">
        <v>239</v>
      </c>
      <c r="F713" s="133">
        <f aca="true" t="shared" si="192" ref="F713:G715">F714</f>
        <v>1.1</v>
      </c>
      <c r="G713" s="133">
        <f t="shared" si="192"/>
        <v>0</v>
      </c>
    </row>
    <row r="714" spans="1:7" ht="32.25">
      <c r="A714" s="32" t="s">
        <v>206</v>
      </c>
      <c r="B714" s="40">
        <v>11</v>
      </c>
      <c r="C714" s="40" t="s">
        <v>20</v>
      </c>
      <c r="D714" s="40" t="s">
        <v>239</v>
      </c>
      <c r="E714" s="125" t="s">
        <v>180</v>
      </c>
      <c r="F714" s="133">
        <f t="shared" si="192"/>
        <v>1.1</v>
      </c>
      <c r="G714" s="133">
        <f t="shared" si="192"/>
        <v>0</v>
      </c>
    </row>
    <row r="715" spans="1:7" ht="20.25">
      <c r="A715" s="39" t="s">
        <v>138</v>
      </c>
      <c r="B715" s="40" t="s">
        <v>126</v>
      </c>
      <c r="C715" s="40" t="s">
        <v>20</v>
      </c>
      <c r="D715" s="40" t="s">
        <v>239</v>
      </c>
      <c r="E715" s="125" t="s">
        <v>5</v>
      </c>
      <c r="F715" s="133">
        <f t="shared" si="192"/>
        <v>1.1</v>
      </c>
      <c r="G715" s="133">
        <f t="shared" si="192"/>
        <v>0</v>
      </c>
    </row>
    <row r="716" spans="1:7" ht="20.25">
      <c r="A716" s="32" t="s">
        <v>294</v>
      </c>
      <c r="B716" s="40" t="s">
        <v>126</v>
      </c>
      <c r="C716" s="151" t="s">
        <v>20</v>
      </c>
      <c r="D716" s="40" t="s">
        <v>239</v>
      </c>
      <c r="E716" s="125">
        <v>622</v>
      </c>
      <c r="F716" s="133">
        <v>1.1</v>
      </c>
      <c r="G716" s="133">
        <v>0</v>
      </c>
    </row>
    <row r="717" spans="1:7" ht="32.25">
      <c r="A717" s="39" t="s">
        <v>365</v>
      </c>
      <c r="B717" s="40" t="s">
        <v>126</v>
      </c>
      <c r="C717" s="40" t="s">
        <v>20</v>
      </c>
      <c r="D717" s="40" t="s">
        <v>253</v>
      </c>
      <c r="F717" s="133">
        <f>F718</f>
        <v>28454.899999999998</v>
      </c>
      <c r="G717" s="133">
        <f>G718</f>
        <v>0</v>
      </c>
    </row>
    <row r="718" spans="1:7" ht="32.25">
      <c r="A718" s="32" t="s">
        <v>206</v>
      </c>
      <c r="B718" s="40" t="s">
        <v>126</v>
      </c>
      <c r="C718" s="40" t="s">
        <v>20</v>
      </c>
      <c r="D718" s="40" t="s">
        <v>253</v>
      </c>
      <c r="E718" s="125" t="s">
        <v>180</v>
      </c>
      <c r="F718" s="133">
        <f>F719+F721</f>
        <v>28454.899999999998</v>
      </c>
      <c r="G718" s="133">
        <f>G719+G721</f>
        <v>0</v>
      </c>
    </row>
    <row r="719" spans="1:7" ht="20.25">
      <c r="A719" s="21" t="s">
        <v>173</v>
      </c>
      <c r="B719" s="116" t="s">
        <v>126</v>
      </c>
      <c r="C719" s="116" t="s">
        <v>20</v>
      </c>
      <c r="D719" s="116" t="s">
        <v>253</v>
      </c>
      <c r="E719" s="124" t="s">
        <v>181</v>
      </c>
      <c r="F719" s="137">
        <f>F720</f>
        <v>193.8</v>
      </c>
      <c r="G719" s="137">
        <f>G720</f>
        <v>0</v>
      </c>
    </row>
    <row r="720" spans="1:6" ht="20.25">
      <c r="A720" s="50" t="s">
        <v>138</v>
      </c>
      <c r="B720" s="40" t="s">
        <v>126</v>
      </c>
      <c r="C720" s="40" t="s">
        <v>20</v>
      </c>
      <c r="D720" s="40" t="s">
        <v>253</v>
      </c>
      <c r="E720" s="125" t="s">
        <v>139</v>
      </c>
      <c r="F720" s="133">
        <f>193.8</f>
        <v>193.8</v>
      </c>
    </row>
    <row r="721" spans="1:7" ht="20.25">
      <c r="A721" s="39" t="s">
        <v>138</v>
      </c>
      <c r="B721" s="40" t="s">
        <v>126</v>
      </c>
      <c r="C721" s="40" t="s">
        <v>20</v>
      </c>
      <c r="D721" s="40" t="s">
        <v>253</v>
      </c>
      <c r="E721" s="125" t="s">
        <v>5</v>
      </c>
      <c r="F721" s="133">
        <f>F722+F723</f>
        <v>28261.1</v>
      </c>
      <c r="G721" s="133">
        <f>G722</f>
        <v>0</v>
      </c>
    </row>
    <row r="722" spans="1:7" ht="48">
      <c r="A722" s="74" t="s">
        <v>329</v>
      </c>
      <c r="B722" s="40" t="s">
        <v>126</v>
      </c>
      <c r="C722" s="40" t="s">
        <v>20</v>
      </c>
      <c r="D722" s="40" t="s">
        <v>253</v>
      </c>
      <c r="E722" s="125" t="s">
        <v>164</v>
      </c>
      <c r="F722" s="133">
        <f>24457.3+2051.8</f>
        <v>26509.1</v>
      </c>
      <c r="G722" s="133">
        <v>0</v>
      </c>
    </row>
    <row r="723" spans="1:6" ht="20.25">
      <c r="A723" s="32" t="s">
        <v>294</v>
      </c>
      <c r="B723" s="40" t="s">
        <v>126</v>
      </c>
      <c r="C723" s="40" t="s">
        <v>20</v>
      </c>
      <c r="D723" s="40" t="s">
        <v>253</v>
      </c>
      <c r="E723" s="125">
        <v>622</v>
      </c>
      <c r="F723" s="133">
        <f>52+200+2765-1365+100</f>
        <v>1752</v>
      </c>
    </row>
    <row r="724" spans="1:7" ht="20.25">
      <c r="A724" s="155" t="s">
        <v>360</v>
      </c>
      <c r="B724" s="114" t="s">
        <v>95</v>
      </c>
      <c r="C724" s="114"/>
      <c r="D724" s="166"/>
      <c r="E724" s="169"/>
      <c r="F724" s="138">
        <f aca="true" t="shared" si="193" ref="F724:G729">F725</f>
        <v>3913.2</v>
      </c>
      <c r="G724" s="138">
        <f t="shared" si="193"/>
        <v>0</v>
      </c>
    </row>
    <row r="725" spans="1:7" ht="20.25">
      <c r="A725" s="146" t="s">
        <v>128</v>
      </c>
      <c r="B725" s="40" t="s">
        <v>95</v>
      </c>
      <c r="C725" s="40" t="s">
        <v>20</v>
      </c>
      <c r="F725" s="133">
        <f t="shared" si="193"/>
        <v>3913.2</v>
      </c>
      <c r="G725" s="133">
        <f t="shared" si="193"/>
        <v>0</v>
      </c>
    </row>
    <row r="726" spans="1:7" ht="20.25">
      <c r="A726" s="32" t="s">
        <v>55</v>
      </c>
      <c r="B726" s="40" t="s">
        <v>95</v>
      </c>
      <c r="C726" s="40" t="s">
        <v>20</v>
      </c>
      <c r="D726" s="40" t="s">
        <v>54</v>
      </c>
      <c r="F726" s="133">
        <f t="shared" si="193"/>
        <v>3913.2</v>
      </c>
      <c r="G726" s="133">
        <f t="shared" si="193"/>
        <v>0</v>
      </c>
    </row>
    <row r="727" spans="1:7" ht="48">
      <c r="A727" s="146" t="s">
        <v>273</v>
      </c>
      <c r="B727" s="40" t="s">
        <v>95</v>
      </c>
      <c r="C727" s="40" t="s">
        <v>20</v>
      </c>
      <c r="D727" s="40" t="s">
        <v>272</v>
      </c>
      <c r="F727" s="133">
        <f t="shared" si="193"/>
        <v>3913.2</v>
      </c>
      <c r="G727" s="133">
        <f t="shared" si="193"/>
        <v>0</v>
      </c>
    </row>
    <row r="728" spans="1:7" ht="32.25">
      <c r="A728" s="32" t="s">
        <v>206</v>
      </c>
      <c r="B728" s="116" t="s">
        <v>95</v>
      </c>
      <c r="C728" s="116" t="s">
        <v>20</v>
      </c>
      <c r="D728" s="116" t="s">
        <v>272</v>
      </c>
      <c r="E728" s="124" t="s">
        <v>180</v>
      </c>
      <c r="F728" s="137">
        <f t="shared" si="193"/>
        <v>3913.2</v>
      </c>
      <c r="G728" s="137">
        <f t="shared" si="193"/>
        <v>0</v>
      </c>
    </row>
    <row r="729" spans="1:7" ht="20.25">
      <c r="A729" s="21" t="s">
        <v>173</v>
      </c>
      <c r="B729" s="40" t="s">
        <v>95</v>
      </c>
      <c r="C729" s="40" t="s">
        <v>20</v>
      </c>
      <c r="D729" s="40" t="s">
        <v>272</v>
      </c>
      <c r="E729" s="125" t="s">
        <v>181</v>
      </c>
      <c r="F729" s="133">
        <f t="shared" si="193"/>
        <v>3913.2</v>
      </c>
      <c r="G729" s="133">
        <f t="shared" si="193"/>
        <v>0</v>
      </c>
    </row>
    <row r="730" spans="1:7" ht="48">
      <c r="A730" s="39" t="s">
        <v>4</v>
      </c>
      <c r="B730" s="40" t="s">
        <v>95</v>
      </c>
      <c r="C730" s="40" t="s">
        <v>20</v>
      </c>
      <c r="D730" s="40" t="s">
        <v>272</v>
      </c>
      <c r="E730" s="125" t="s">
        <v>143</v>
      </c>
      <c r="F730" s="133">
        <v>3913.2</v>
      </c>
      <c r="G730" s="133">
        <v>0</v>
      </c>
    </row>
    <row r="731" spans="1:5" ht="20.25">
      <c r="A731" s="113" t="s">
        <v>53</v>
      </c>
      <c r="D731" s="167"/>
      <c r="E731" s="169"/>
    </row>
    <row r="732" spans="2:7" ht="20.25">
      <c r="B732" s="114"/>
      <c r="C732" s="114"/>
      <c r="D732" s="168"/>
      <c r="E732" s="169"/>
      <c r="F732" s="138">
        <f>F14+F139+F151+F195+F237+F375+F563+F597+F692+F724+F590</f>
        <v>497251.8</v>
      </c>
      <c r="G732" s="138">
        <f>G14+G139+G151+G195+G237+G375+G563+G597+G692+G724</f>
        <v>121850.79999999999</v>
      </c>
    </row>
  </sheetData>
  <sheetProtection/>
  <autoFilter ref="A13:AA732"/>
  <mergeCells count="11">
    <mergeCell ref="F1:G1"/>
    <mergeCell ref="D2:G2"/>
    <mergeCell ref="D4:G4"/>
    <mergeCell ref="D3:G3"/>
    <mergeCell ref="A9:G9"/>
    <mergeCell ref="F12:G12"/>
    <mergeCell ref="H12:I12"/>
    <mergeCell ref="J12:K12"/>
    <mergeCell ref="D5:G5"/>
    <mergeCell ref="A7:G7"/>
    <mergeCell ref="A8:G8"/>
  </mergeCells>
  <printOptions/>
  <pageMargins left="0.7874015748031497" right="0.1968503937007874" top="0.5905511811023623" bottom="0.3937007874015748" header="0.5118110236220472" footer="0.2362204724409449"/>
  <pageSetup firstPageNumber="1" useFirstPageNumber="1" fitToHeight="21" horizontalDpi="600" verticalDpi="600" orientation="portrait" paperSize="9" scale="62" r:id="rId1"/>
  <headerFooter alignWithMargins="0">
    <oddFooter>&amp;R&amp;P</oddFooter>
  </headerFooter>
  <rowBreaks count="2" manualBreakCount="2">
    <brk id="611" max="6" man="1"/>
    <brk id="642" max="6" man="1"/>
  </rowBreaks>
  <colBreaks count="1" manualBreakCount="1">
    <brk id="7" max="6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Поваляева Е.</dc:creator>
  <cp:keywords/>
  <dc:description/>
  <cp:lastModifiedBy>MAKS</cp:lastModifiedBy>
  <cp:lastPrinted>2013-12-17T05:34:26Z</cp:lastPrinted>
  <dcterms:created xsi:type="dcterms:W3CDTF">2005-08-30T11:44:53Z</dcterms:created>
  <dcterms:modified xsi:type="dcterms:W3CDTF">2013-12-19T19:50:20Z</dcterms:modified>
  <cp:category/>
  <cp:version/>
  <cp:contentType/>
  <cp:contentStatus/>
</cp:coreProperties>
</file>