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5255" windowHeight="7935" activeTab="1"/>
  </bookViews>
  <sheets>
    <sheet name="структура" sheetId="2" r:id="rId1"/>
    <sheet name="тариф" sheetId="1" r:id="rId2"/>
    <sheet name="Лист3" sheetId="3" r:id="rId3"/>
  </sheets>
  <definedNames>
    <definedName name="_xlnm.Print_Area" localSheetId="1">тариф!$A$1:$K$23</definedName>
  </definedNames>
  <calcPr calcId="125725"/>
</workbook>
</file>

<file path=xl/calcChain.xml><?xml version="1.0" encoding="utf-8"?>
<calcChain xmlns="http://schemas.openxmlformats.org/spreadsheetml/2006/main">
  <c r="P19" i="2"/>
  <c r="Q19" s="1"/>
  <c r="N19"/>
  <c r="O19" s="1"/>
  <c r="P15"/>
  <c r="Q15" s="1"/>
  <c r="N15"/>
  <c r="O15" s="1"/>
  <c r="P14"/>
  <c r="Q14" s="1"/>
  <c r="N14"/>
  <c r="O14" s="1"/>
  <c r="P22"/>
  <c r="Q20" s="1"/>
  <c r="N22"/>
  <c r="O20" s="1"/>
  <c r="L19"/>
  <c r="L14"/>
  <c r="J19"/>
  <c r="J14"/>
  <c r="L15"/>
  <c r="J15"/>
  <c r="H15"/>
  <c r="H14"/>
  <c r="F15"/>
  <c r="F14"/>
  <c r="H22" l="1"/>
  <c r="L22"/>
  <c r="M19" s="1"/>
  <c r="M15"/>
  <c r="O12"/>
  <c r="O21"/>
  <c r="Q12"/>
  <c r="Q21"/>
  <c r="O11"/>
  <c r="P23"/>
  <c r="O13"/>
  <c r="Q11"/>
  <c r="Q13"/>
  <c r="I15"/>
  <c r="J22"/>
  <c r="F22"/>
  <c r="G15" s="1"/>
  <c r="J23" l="1"/>
  <c r="K20"/>
  <c r="K12"/>
  <c r="K11"/>
  <c r="K21"/>
  <c r="K13"/>
  <c r="I11"/>
  <c r="I20"/>
  <c r="I12"/>
  <c r="I21"/>
  <c r="I19"/>
  <c r="I13"/>
  <c r="H23"/>
  <c r="Q22"/>
  <c r="K15"/>
  <c r="I14"/>
  <c r="G21"/>
  <c r="G19"/>
  <c r="G11"/>
  <c r="G12"/>
  <c r="G20"/>
  <c r="G13"/>
  <c r="N23"/>
  <c r="M21"/>
  <c r="M12"/>
  <c r="M20"/>
  <c r="M13"/>
  <c r="M11"/>
  <c r="L23"/>
  <c r="O22"/>
  <c r="M14"/>
  <c r="G14"/>
  <c r="K19"/>
  <c r="K14"/>
  <c r="I22"/>
  <c r="G22" l="1"/>
  <c r="M22"/>
  <c r="K22"/>
</calcChain>
</file>

<file path=xl/sharedStrings.xml><?xml version="1.0" encoding="utf-8"?>
<sst xmlns="http://schemas.openxmlformats.org/spreadsheetml/2006/main" count="84" uniqueCount="52">
  <si>
    <t xml:space="preserve">Наименование органа регулирования, принявшего решение об утверждении тарифа на тепловую энергию </t>
  </si>
  <si>
    <t>КОМИТЕТ ПО ТАРИФНОМУ  РЕГУЛИРОВАНИЮ МУРМАНСКОЙ ОБЛАСТИ</t>
  </si>
  <si>
    <t xml:space="preserve">Реквизиты (дата, номер) решения об утверждении тарифа на тепловую энергию </t>
  </si>
  <si>
    <t xml:space="preserve">Постановление № 58/6 от 17.12.2015 года </t>
  </si>
  <si>
    <t>Величина установленного тарифа на тепловую энергию ,поставляемую потребителям (кроме населения),без  НДС</t>
  </si>
  <si>
    <t xml:space="preserve">Срок действия установленного тарифа на тепловую энергию ,поставляемую потребителям (кроме населения) </t>
  </si>
  <si>
    <t>Величина установленного тарифа на тепловую энергию ,поставляемую населению,с НДС</t>
  </si>
  <si>
    <t xml:space="preserve">Срок действия установленного тарифа на тепловую энергию,поставляемую населению </t>
  </si>
  <si>
    <t>с 01.01.2015      по 30.06.2015</t>
  </si>
  <si>
    <t xml:space="preserve">с 01.07.2015      по 31.12.2015 </t>
  </si>
  <si>
    <t>с 01.01.2016    по 30.06.2016</t>
  </si>
  <si>
    <t xml:space="preserve">с 01.07.2016     по 31.12.2016 </t>
  </si>
  <si>
    <t xml:space="preserve">с 01.01.2017      по 30.06.2017 </t>
  </si>
  <si>
    <t xml:space="preserve">с 01.07.2017      по 31.12.2017 </t>
  </si>
  <si>
    <t xml:space="preserve">с 01.01.2018      по 30.06.2018 </t>
  </si>
  <si>
    <t xml:space="preserve">с 01.07.2018      по 31.12.2018 </t>
  </si>
  <si>
    <t xml:space="preserve"> 01.07.2015      по 31.12.2015 </t>
  </si>
  <si>
    <t xml:space="preserve">Постановление № 57/2 от 11.12.2014 года </t>
  </si>
  <si>
    <t>УПРАВЛЕНИЕ ПО ТАРИФНОМУ  РЕГУЛИРОВАНИЮ МУРМАНСКОЙ ОБЛАСТИ</t>
  </si>
  <si>
    <t xml:space="preserve">Постановление № 54/1 от 13.12.2013 года </t>
  </si>
  <si>
    <t>с 01.01.2014      по 30.06.2014</t>
  </si>
  <si>
    <t xml:space="preserve">с 01.07.2014      по 31.12.2014 </t>
  </si>
  <si>
    <t xml:space="preserve"> 01.07.2014      по 31.12.2014 </t>
  </si>
  <si>
    <t>Исп. бухгалтер-экономист Тарасенко О.И.</t>
  </si>
  <si>
    <t>Структуры цен (тарифов), установленных на момент разработки (актуализации) схемы теплоснабжения.</t>
  </si>
  <si>
    <t>№п/п</t>
  </si>
  <si>
    <t>Статьи затрат</t>
  </si>
  <si>
    <t>Ед.изм.</t>
  </si>
  <si>
    <t>Значение</t>
  </si>
  <si>
    <t>Расходы на топливо</t>
  </si>
  <si>
    <t>Расходы на электрическую энергию</t>
  </si>
  <si>
    <t>Расходы на холодную воду</t>
  </si>
  <si>
    <t>5.1</t>
  </si>
  <si>
    <t>5.2</t>
  </si>
  <si>
    <t>Расходы на содержание и эксплуатацию оборудования, в том числе:</t>
  </si>
  <si>
    <t>амартизационные отчисления</t>
  </si>
  <si>
    <t>материалы</t>
  </si>
  <si>
    <t>Цеховые расходы</t>
  </si>
  <si>
    <t>Общехозяйственные расходы</t>
  </si>
  <si>
    <t>тыс.руб.</t>
  </si>
  <si>
    <t>5.3</t>
  </si>
  <si>
    <t>ремонт</t>
  </si>
  <si>
    <t>Расходы на оплату труда (с учетом отчислений на социальные нужды)</t>
  </si>
  <si>
    <t>Итого расходов</t>
  </si>
  <si>
    <t>табл.1</t>
  </si>
  <si>
    <t>табл. 2</t>
  </si>
  <si>
    <t>Согласно действуещему законодательству цены (тарифы) на тепловую энергию для ЗАТО Видяево устанавливает Комитет по тарифному регулированию Мурманской области (далее Комитет). МУПП ЖКХ ЗАТО Видяево в установленное законодательством время подает в Комитет сведения о предполагаемых расходах на следующий период регулирования.Коллегия  Комитета на зеседании рассматривает предлагаемые данные и формируют экспертное заключение об объемах расходов (табл.1) по данной организации по каждой их указываемых статей.Далее на основании экспертного заключения и предельных индексов увелечения тарифов формируется тариф для теплоснабжающих и теплосетевых организаций на следующий период регулирования. В таблице 2представлена динамика тарифов на тепловую энергию,установленных Комитетом.</t>
  </si>
  <si>
    <t xml:space="preserve">             Структуры цен (тарифов), установленных на момент разработки (актуализации) схемы теплоснабжения.</t>
  </si>
  <si>
    <t>Согласно действуещему законодательству цены (тарифы) на тепловую энергию для ЗАТО Видяево устанавливает Комитет по тарифному регулированию Мурманской области (далее Комитет). МУПП ЖКХ ЗАТО Видяево в установленное законодательством время подает в Комитет сведения о предполагаемых расходах на следующий период регулирования.Коллегия  Комитета на зеседании рассматривает предлагаемые данные и формируют экспертное заключение об объемах расходов по данной организации по каждой их указываемых статей.Далее на основании экспертного заключения и предельных индексов увелечения тарифов формируется тариф для теплоснабжающих и теплосетевых организаций на следующий период регулирования.В таблице 1 приведена структура тарифа утвержденного в установленном порядке.В таблице 2 представлена динамика тарифов на тепловую энергию,установленных Комитетом.</t>
  </si>
  <si>
    <t>%</t>
  </si>
  <si>
    <t>Рост,снижение</t>
  </si>
  <si>
    <t>Прочие расходы                                                        (аренда,услуги,налоги,обучение,концелярия,Ох иТБ)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</si>
</sst>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/>
    </xf>
    <xf numFmtId="0" fontId="3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1" fillId="0" borderId="0" xfId="0" applyFont="1" applyAlignment="1">
      <alignment horizontal="center" wrapText="1"/>
    </xf>
    <xf numFmtId="0" fontId="0" fillId="0" borderId="1" xfId="0" applyBorder="1"/>
    <xf numFmtId="0" fontId="7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 vertical="top" wrapText="1"/>
    </xf>
    <xf numFmtId="0" fontId="11" fillId="0" borderId="0" xfId="0" applyFont="1" applyAlignment="1"/>
    <xf numFmtId="0" fontId="4" fillId="0" borderId="0" xfId="0" applyFont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0" xfId="0" applyBorder="1"/>
    <xf numFmtId="0" fontId="9" fillId="0" borderId="0" xfId="0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2" fontId="8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2" fontId="9" fillId="0" borderId="1" xfId="0" applyNumberFormat="1" applyFont="1" applyBorder="1"/>
    <xf numFmtId="164" fontId="9" fillId="2" borderId="1" xfId="0" applyNumberFormat="1" applyFont="1" applyFill="1" applyBorder="1" applyAlignment="1">
      <alignment horizontal="center"/>
    </xf>
    <xf numFmtId="2" fontId="8" fillId="2" borderId="1" xfId="0" applyNumberFormat="1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top" wrapText="1"/>
    </xf>
    <xf numFmtId="0" fontId="9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2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right" wrapText="1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U25"/>
  <sheetViews>
    <sheetView view="pageBreakPreview" zoomScaleSheetLayoutView="100" workbookViewId="0">
      <selection activeCell="I12" sqref="I12"/>
    </sheetView>
  </sheetViews>
  <sheetFormatPr defaultRowHeight="15"/>
  <cols>
    <col min="1" max="1" width="6.42578125" customWidth="1"/>
    <col min="4" max="4" width="12.5703125" customWidth="1"/>
    <col min="5" max="5" width="10" customWidth="1"/>
    <col min="6" max="7" width="9.7109375" customWidth="1"/>
    <col min="8" max="9" width="11.42578125" customWidth="1"/>
    <col min="10" max="11" width="10.5703125" customWidth="1"/>
    <col min="12" max="16" width="10.85546875" customWidth="1"/>
  </cols>
  <sheetData>
    <row r="2" spans="1:21" s="23" customFormat="1">
      <c r="A2" s="25" t="s">
        <v>47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2"/>
    </row>
    <row r="3" spans="1:21" s="23" customFormat="1"/>
    <row r="4" spans="1:21" s="23" customFormat="1" ht="15" customHeight="1">
      <c r="A4" s="39" t="s">
        <v>48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26"/>
      <c r="R4" s="26"/>
      <c r="S4" s="26"/>
      <c r="T4" s="26"/>
      <c r="U4" s="24"/>
    </row>
    <row r="5" spans="1:21" s="23" customFormat="1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26"/>
      <c r="R5" s="26"/>
      <c r="S5" s="26"/>
      <c r="T5" s="26"/>
      <c r="U5" s="24"/>
    </row>
    <row r="6" spans="1:21" s="23" customFormat="1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26"/>
      <c r="R6" s="26"/>
      <c r="S6" s="26"/>
      <c r="T6" s="26"/>
      <c r="U6" s="24"/>
    </row>
    <row r="7" spans="1:21" s="23" customFormat="1" ht="51" customHeight="1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26"/>
      <c r="R7" s="26"/>
      <c r="S7" s="26"/>
      <c r="T7" s="26"/>
      <c r="U7" s="24"/>
    </row>
    <row r="8" spans="1:2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21" t="s">
        <v>44</v>
      </c>
    </row>
    <row r="9" spans="1:21">
      <c r="A9" s="12" t="s">
        <v>25</v>
      </c>
      <c r="B9" s="43" t="s">
        <v>26</v>
      </c>
      <c r="C9" s="44"/>
      <c r="D9" s="45"/>
      <c r="E9" s="13" t="s">
        <v>27</v>
      </c>
      <c r="F9" s="13" t="s">
        <v>28</v>
      </c>
      <c r="G9" s="27" t="s">
        <v>49</v>
      </c>
      <c r="H9" s="13" t="s">
        <v>28</v>
      </c>
      <c r="I9" s="27" t="s">
        <v>49</v>
      </c>
      <c r="J9" s="13" t="s">
        <v>28</v>
      </c>
      <c r="K9" s="27" t="s">
        <v>49</v>
      </c>
      <c r="L9" s="13" t="s">
        <v>28</v>
      </c>
      <c r="M9" s="27" t="s">
        <v>49</v>
      </c>
      <c r="N9" s="13" t="s">
        <v>28</v>
      </c>
      <c r="O9" s="27" t="s">
        <v>49</v>
      </c>
      <c r="P9" s="13" t="s">
        <v>28</v>
      </c>
      <c r="Q9" s="27" t="s">
        <v>49</v>
      </c>
    </row>
    <row r="10" spans="1:21">
      <c r="A10" s="12"/>
      <c r="B10" s="43"/>
      <c r="C10" s="44"/>
      <c r="D10" s="45"/>
      <c r="E10" s="13"/>
      <c r="F10" s="13">
        <v>2013</v>
      </c>
      <c r="G10" s="13"/>
      <c r="H10" s="13">
        <v>2014</v>
      </c>
      <c r="I10" s="13"/>
      <c r="J10" s="13">
        <v>2015</v>
      </c>
      <c r="K10" s="13"/>
      <c r="L10" s="13">
        <v>2016</v>
      </c>
      <c r="M10" s="13"/>
      <c r="N10" s="13">
        <v>2017</v>
      </c>
      <c r="O10" s="13"/>
      <c r="P10" s="13">
        <v>2018</v>
      </c>
      <c r="Q10" s="10"/>
    </row>
    <row r="11" spans="1:21">
      <c r="A11" s="14">
        <v>1</v>
      </c>
      <c r="B11" s="49" t="s">
        <v>29</v>
      </c>
      <c r="C11" s="50"/>
      <c r="D11" s="51"/>
      <c r="E11" s="15" t="s">
        <v>39</v>
      </c>
      <c r="F11" s="31">
        <v>74914.8</v>
      </c>
      <c r="G11" s="32">
        <f>ROUND(F11/F22*100,1)</f>
        <v>69.900000000000006</v>
      </c>
      <c r="H11" s="31">
        <v>78049.62</v>
      </c>
      <c r="I11" s="32">
        <f>ROUND(H11/H22*100,2)</f>
        <v>67.11</v>
      </c>
      <c r="J11" s="31">
        <v>96717.84</v>
      </c>
      <c r="K11" s="32">
        <f>ROUND(J11/J22*100,2)-0.08</f>
        <v>71.2</v>
      </c>
      <c r="L11" s="17">
        <v>74702.039999999994</v>
      </c>
      <c r="M11" s="32">
        <f>ROUND(L11/L22*100,1)</f>
        <v>64.3</v>
      </c>
      <c r="N11" s="17">
        <v>79258.87</v>
      </c>
      <c r="O11" s="32">
        <f>ROUND(N11/N22*100,1)-0.1</f>
        <v>64.400000000000006</v>
      </c>
      <c r="P11" s="17">
        <v>84172.92</v>
      </c>
      <c r="Q11" s="32">
        <f>ROUND(P11/P22*100,1)</f>
        <v>64.8</v>
      </c>
    </row>
    <row r="12" spans="1:21">
      <c r="A12" s="14">
        <v>2</v>
      </c>
      <c r="B12" s="49" t="s">
        <v>30</v>
      </c>
      <c r="C12" s="50"/>
      <c r="D12" s="51"/>
      <c r="E12" s="15" t="s">
        <v>39</v>
      </c>
      <c r="F12" s="31">
        <v>4084.71</v>
      </c>
      <c r="G12" s="32">
        <f>ROUND(F12/F22*100,1)</f>
        <v>3.8</v>
      </c>
      <c r="H12" s="31">
        <v>5199.66</v>
      </c>
      <c r="I12" s="32">
        <f>ROUND(H12/H22*100,1)</f>
        <v>4.5</v>
      </c>
      <c r="J12" s="31">
        <v>4418.18</v>
      </c>
      <c r="K12" s="32">
        <f>ROUND(J12/J22*100,2)</f>
        <v>3.26</v>
      </c>
      <c r="L12" s="17">
        <v>5732.93</v>
      </c>
      <c r="M12" s="32">
        <f>ROUND(L12/L22*100,1)</f>
        <v>4.9000000000000004</v>
      </c>
      <c r="N12" s="17">
        <v>6146.41</v>
      </c>
      <c r="O12" s="32">
        <f>ROUND(N12/N22*100,1)</f>
        <v>5</v>
      </c>
      <c r="P12" s="17">
        <v>6582.87</v>
      </c>
      <c r="Q12" s="32">
        <f>ROUND(P12/P22*100,1)</f>
        <v>5.0999999999999996</v>
      </c>
    </row>
    <row r="13" spans="1:21">
      <c r="A13" s="14">
        <v>3</v>
      </c>
      <c r="B13" s="49" t="s">
        <v>31</v>
      </c>
      <c r="C13" s="50"/>
      <c r="D13" s="51"/>
      <c r="E13" s="15" t="s">
        <v>39</v>
      </c>
      <c r="F13" s="31">
        <v>488.86</v>
      </c>
      <c r="G13" s="32">
        <f>ROUND(F13/F22*100,1)</f>
        <v>0.5</v>
      </c>
      <c r="H13" s="31">
        <v>505.37</v>
      </c>
      <c r="I13" s="32">
        <f>ROUND(H13/H22*100,1)</f>
        <v>0.4</v>
      </c>
      <c r="J13" s="31">
        <v>633.04</v>
      </c>
      <c r="K13" s="32">
        <f>ROUND(J13/J22*100,2)</f>
        <v>0.47</v>
      </c>
      <c r="L13" s="17">
        <v>1177.72</v>
      </c>
      <c r="M13" s="32">
        <f>ROUND(L13/L22*100,1)</f>
        <v>1</v>
      </c>
      <c r="N13" s="17">
        <v>1246.03</v>
      </c>
      <c r="O13" s="32">
        <f>ROUND(N13/N22*100,1)</f>
        <v>1</v>
      </c>
      <c r="P13" s="17">
        <v>1314.57</v>
      </c>
      <c r="Q13" s="32">
        <f>ROUND(P13/P22*100,1)</f>
        <v>1</v>
      </c>
    </row>
    <row r="14" spans="1:21" ht="27" customHeight="1">
      <c r="A14" s="14">
        <v>4</v>
      </c>
      <c r="B14" s="46" t="s">
        <v>42</v>
      </c>
      <c r="C14" s="47"/>
      <c r="D14" s="48"/>
      <c r="E14" s="15" t="s">
        <v>39</v>
      </c>
      <c r="F14" s="31">
        <f>15059.28+4517.78</f>
        <v>19577.060000000001</v>
      </c>
      <c r="G14" s="32">
        <f>ROUND(F14/F22*100,1)</f>
        <v>18.3</v>
      </c>
      <c r="H14" s="36">
        <f>17257.71+5112.41</f>
        <v>22370.12</v>
      </c>
      <c r="I14" s="37">
        <f>ROUND(H14/H22*100,2)+0.01</f>
        <v>19.25</v>
      </c>
      <c r="J14" s="36">
        <f>17765.07+5329.52</f>
        <v>23094.59</v>
      </c>
      <c r="K14" s="37">
        <f>ROUND(J14/J22*100,2)-0.01</f>
        <v>17.009999999999998</v>
      </c>
      <c r="L14" s="38">
        <f>24946.12+7533.73</f>
        <v>32479.85</v>
      </c>
      <c r="M14" s="37">
        <f>ROUND(L14/L22*100,1)</f>
        <v>27.9</v>
      </c>
      <c r="N14" s="38">
        <f>26129.06+7890.98</f>
        <v>34020.04</v>
      </c>
      <c r="O14" s="37">
        <f>ROUND(N14/N22*100,1)</f>
        <v>27.7</v>
      </c>
      <c r="P14" s="38">
        <f>27290.5+8241.73</f>
        <v>35532.229999999996</v>
      </c>
      <c r="Q14" s="37">
        <f>ROUND(P14/P22*100,1)</f>
        <v>27.3</v>
      </c>
    </row>
    <row r="15" spans="1:21" ht="39" customHeight="1">
      <c r="A15" s="14">
        <v>5</v>
      </c>
      <c r="B15" s="46" t="s">
        <v>34</v>
      </c>
      <c r="C15" s="47"/>
      <c r="D15" s="48"/>
      <c r="E15" s="15" t="s">
        <v>39</v>
      </c>
      <c r="F15" s="31">
        <f>F16+F17+F18</f>
        <v>669.03</v>
      </c>
      <c r="G15" s="32">
        <f>ROUND(F15/F22*100,1)</f>
        <v>0.6</v>
      </c>
      <c r="H15" s="36">
        <f t="shared" ref="H15:L15" si="0">H16+H17+H18</f>
        <v>745.92</v>
      </c>
      <c r="I15" s="37">
        <f>ROUND(H15/H22*100,1)</f>
        <v>0.6</v>
      </c>
      <c r="J15" s="36">
        <f t="shared" si="0"/>
        <v>757.29</v>
      </c>
      <c r="K15" s="37">
        <f>ROUND(J15/J22*100,2)</f>
        <v>0.56000000000000005</v>
      </c>
      <c r="L15" s="38">
        <f t="shared" si="0"/>
        <v>792.02</v>
      </c>
      <c r="M15" s="37">
        <f>ROUND(L15/L22*100,1)</f>
        <v>0.7</v>
      </c>
      <c r="N15" s="38">
        <f t="shared" ref="N15" si="1">N16+N17+N18</f>
        <v>827.78</v>
      </c>
      <c r="O15" s="37">
        <f>ROUND(N15/N22*100,1)</f>
        <v>0.7</v>
      </c>
      <c r="P15" s="38">
        <f t="shared" ref="P15" si="2">P16+P17+P18</f>
        <v>862.89</v>
      </c>
      <c r="Q15" s="37">
        <f>ROUND(P15/P22*100,1)</f>
        <v>0.7</v>
      </c>
    </row>
    <row r="16" spans="1:21" ht="18" customHeight="1">
      <c r="A16" s="16" t="s">
        <v>32</v>
      </c>
      <c r="B16" s="46" t="s">
        <v>35</v>
      </c>
      <c r="C16" s="47"/>
      <c r="D16" s="48"/>
      <c r="E16" s="15" t="s">
        <v>39</v>
      </c>
      <c r="F16" s="31">
        <v>37.909999999999997</v>
      </c>
      <c r="G16" s="32"/>
      <c r="H16" s="36">
        <v>3.89</v>
      </c>
      <c r="I16" s="37"/>
      <c r="J16" s="36">
        <v>34.049999999999997</v>
      </c>
      <c r="K16" s="37"/>
      <c r="L16" s="38">
        <v>37.909999999999997</v>
      </c>
      <c r="M16" s="37"/>
      <c r="N16" s="38">
        <v>37.909999999999997</v>
      </c>
      <c r="O16" s="37"/>
      <c r="P16" s="38">
        <v>37.909999999999997</v>
      </c>
      <c r="Q16" s="37"/>
    </row>
    <row r="17" spans="1:17" ht="16.5" customHeight="1">
      <c r="A17" s="16" t="s">
        <v>33</v>
      </c>
      <c r="B17" s="46" t="s">
        <v>36</v>
      </c>
      <c r="C17" s="47"/>
      <c r="D17" s="48"/>
      <c r="E17" s="15" t="s">
        <v>39</v>
      </c>
      <c r="F17" s="31">
        <v>631.12</v>
      </c>
      <c r="G17" s="32"/>
      <c r="H17" s="36">
        <v>742.03</v>
      </c>
      <c r="I17" s="37"/>
      <c r="J17" s="36">
        <v>723.24</v>
      </c>
      <c r="K17" s="37"/>
      <c r="L17" s="38">
        <v>704.64</v>
      </c>
      <c r="M17" s="37"/>
      <c r="N17" s="38">
        <v>738.05</v>
      </c>
      <c r="O17" s="37"/>
      <c r="P17" s="38">
        <v>770.86</v>
      </c>
      <c r="Q17" s="37"/>
    </row>
    <row r="18" spans="1:17" ht="15" customHeight="1">
      <c r="A18" s="16" t="s">
        <v>40</v>
      </c>
      <c r="B18" s="46" t="s">
        <v>41</v>
      </c>
      <c r="C18" s="47"/>
      <c r="D18" s="48"/>
      <c r="E18" s="15" t="s">
        <v>39</v>
      </c>
      <c r="F18" s="31">
        <v>0</v>
      </c>
      <c r="G18" s="32"/>
      <c r="H18" s="36">
        <v>0</v>
      </c>
      <c r="I18" s="37"/>
      <c r="J18" s="36">
        <v>0</v>
      </c>
      <c r="K18" s="37"/>
      <c r="L18" s="38">
        <v>49.47</v>
      </c>
      <c r="M18" s="37"/>
      <c r="N18" s="38">
        <v>51.82</v>
      </c>
      <c r="O18" s="37"/>
      <c r="P18" s="38">
        <v>54.12</v>
      </c>
      <c r="Q18" s="37"/>
    </row>
    <row r="19" spans="1:17">
      <c r="A19" s="14">
        <v>6</v>
      </c>
      <c r="B19" s="49" t="s">
        <v>51</v>
      </c>
      <c r="C19" s="50"/>
      <c r="D19" s="51"/>
      <c r="E19" s="15" t="s">
        <v>39</v>
      </c>
      <c r="F19" s="31">
        <v>253.1</v>
      </c>
      <c r="G19" s="32">
        <f>ROUND(F19/F22*100,1)</f>
        <v>0.2</v>
      </c>
      <c r="H19" s="36">
        <v>381.45</v>
      </c>
      <c r="I19" s="37">
        <f>ROUND(H19/H22*100,1)</f>
        <v>0.3</v>
      </c>
      <c r="J19" s="36">
        <f>340.91+1.2+36</f>
        <v>378.11</v>
      </c>
      <c r="K19" s="37">
        <f>ROUND(J19/J22*100,2)</f>
        <v>0.28000000000000003</v>
      </c>
      <c r="L19" s="38">
        <f>169.35+27.76+1.2+318.99+30.46+132.33+87.04</f>
        <v>767.13</v>
      </c>
      <c r="M19" s="37">
        <f>ROUND(L19/L22*100,1)</f>
        <v>0.7</v>
      </c>
      <c r="N19" s="38">
        <f>177.38+29.08+1.26+138.6+31.91+334.12+91.16</f>
        <v>803.50999999999988</v>
      </c>
      <c r="O19" s="37">
        <f>ROUND(N19/N22*100,1)</f>
        <v>0.7</v>
      </c>
      <c r="P19" s="38">
        <f>185.27+30.37+1.31+144.76+33.32+348.97+95.22</f>
        <v>839.22</v>
      </c>
      <c r="Q19" s="37">
        <f>ROUND(P19/P22*100,1)</f>
        <v>0.6</v>
      </c>
    </row>
    <row r="20" spans="1:17">
      <c r="A20" s="14">
        <v>7</v>
      </c>
      <c r="B20" s="49" t="s">
        <v>37</v>
      </c>
      <c r="C20" s="50"/>
      <c r="D20" s="51"/>
      <c r="E20" s="15" t="s">
        <v>39</v>
      </c>
      <c r="F20" s="31">
        <v>3221.18</v>
      </c>
      <c r="G20" s="32">
        <f>ROUND(F20/F22*100,1)</f>
        <v>3</v>
      </c>
      <c r="H20" s="31">
        <v>5021.67</v>
      </c>
      <c r="I20" s="32">
        <f>ROUND(H20/H22*100,1)</f>
        <v>4.3</v>
      </c>
      <c r="J20" s="31">
        <v>5600.62</v>
      </c>
      <c r="K20" s="32">
        <f>ROUND(J20/J22*100,2)</f>
        <v>4.13</v>
      </c>
      <c r="L20" s="17">
        <v>0</v>
      </c>
      <c r="M20" s="32">
        <f>ROUND(L20/L22*100,1)</f>
        <v>0</v>
      </c>
      <c r="N20" s="17">
        <v>0</v>
      </c>
      <c r="O20" s="32">
        <f>ROUND(N20/N22*100,1)</f>
        <v>0</v>
      </c>
      <c r="P20" s="17">
        <v>0</v>
      </c>
      <c r="Q20" s="32">
        <f>ROUND(P20/P22*100,1)</f>
        <v>0</v>
      </c>
    </row>
    <row r="21" spans="1:17">
      <c r="A21" s="14">
        <v>8</v>
      </c>
      <c r="B21" s="49" t="s">
        <v>38</v>
      </c>
      <c r="C21" s="50"/>
      <c r="D21" s="51"/>
      <c r="E21" s="15" t="s">
        <v>39</v>
      </c>
      <c r="F21" s="31">
        <v>3962.7</v>
      </c>
      <c r="G21" s="32">
        <f>ROUND(F21/F22*100,1)</f>
        <v>3.7</v>
      </c>
      <c r="H21" s="31">
        <v>4023.61</v>
      </c>
      <c r="I21" s="32">
        <f>ROUND(H21/H22*100,1)</f>
        <v>3.5</v>
      </c>
      <c r="J21" s="31">
        <v>4089.04</v>
      </c>
      <c r="K21" s="32">
        <f>ROUND(J21/J22*100,2)</f>
        <v>3.01</v>
      </c>
      <c r="L21" s="17">
        <v>581.88</v>
      </c>
      <c r="M21" s="32">
        <f>ROUND(L21/L22*100,1)</f>
        <v>0.5</v>
      </c>
      <c r="N21" s="17">
        <v>609.47</v>
      </c>
      <c r="O21" s="32">
        <f>ROUND(N21/N22*100,1)</f>
        <v>0.5</v>
      </c>
      <c r="P21" s="17">
        <v>636.55999999999995</v>
      </c>
      <c r="Q21" s="32">
        <f>ROUND(P21/P22*100,1)</f>
        <v>0.5</v>
      </c>
    </row>
    <row r="22" spans="1:17">
      <c r="A22" s="14">
        <v>9</v>
      </c>
      <c r="B22" s="40" t="s">
        <v>43</v>
      </c>
      <c r="C22" s="41"/>
      <c r="D22" s="42"/>
      <c r="E22" s="18" t="s">
        <v>39</v>
      </c>
      <c r="F22" s="34">
        <f>F11+F12+F13+F14+F15+F19+F20+F21</f>
        <v>107171.44</v>
      </c>
      <c r="G22" s="33">
        <f>G11+G12+G13+G14+G15+G19+G20+G21</f>
        <v>100</v>
      </c>
      <c r="H22" s="20">
        <f t="shared" ref="H22:P22" si="3">H11+H12+H13+H14+H15+H19+H20+H21</f>
        <v>116297.41999999998</v>
      </c>
      <c r="I22" s="35">
        <f>I11+I12+I13+I14+I15+I19+I20+I21</f>
        <v>99.96</v>
      </c>
      <c r="J22" s="20">
        <f t="shared" si="3"/>
        <v>135688.71</v>
      </c>
      <c r="K22" s="33">
        <f>K11+K12+K13+K14+K15+K19+K20+K21+0.1</f>
        <v>100.02</v>
      </c>
      <c r="L22" s="19">
        <f t="shared" si="3"/>
        <v>116233.57000000002</v>
      </c>
      <c r="M22" s="35">
        <f>M11+M12+M13+M14+M15+M19+M20+M21</f>
        <v>100</v>
      </c>
      <c r="N22" s="20">
        <f t="shared" si="3"/>
        <v>122912.11</v>
      </c>
      <c r="O22" s="33">
        <f>O11+O12+O13+O14+O15+O19+O20+O21</f>
        <v>100.00000000000001</v>
      </c>
      <c r="P22" s="19">
        <f t="shared" si="3"/>
        <v>129941.26</v>
      </c>
      <c r="Q22" s="35">
        <f>Q11+Q12+Q13+Q14+Q15+Q19+Q20+Q21</f>
        <v>99.999999999999986</v>
      </c>
    </row>
    <row r="23" spans="1:17">
      <c r="A23" s="30">
        <v>10</v>
      </c>
      <c r="B23" s="40" t="s">
        <v>50</v>
      </c>
      <c r="C23" s="41"/>
      <c r="D23" s="42"/>
      <c r="E23" s="27" t="s">
        <v>49</v>
      </c>
      <c r="F23" s="15"/>
      <c r="G23" s="15"/>
      <c r="H23" s="15">
        <f>ROUND(H22/F22*100-100,3)</f>
        <v>8.5150000000000006</v>
      </c>
      <c r="I23" s="15"/>
      <c r="J23" s="15">
        <f>ROUND(J22/H22*100-100,3)</f>
        <v>16.673999999999999</v>
      </c>
      <c r="K23" s="15"/>
      <c r="L23" s="15">
        <f>ROUND(L22/J22*100-100,3)</f>
        <v>-14.337999999999999</v>
      </c>
      <c r="M23" s="15"/>
      <c r="N23" s="15">
        <f>ROUND(N22/L22*100-100,3)</f>
        <v>5.7460000000000004</v>
      </c>
      <c r="O23" s="15"/>
      <c r="P23" s="15">
        <f t="shared" ref="P23" si="4">ROUND(P22/N22*100-100,3)</f>
        <v>5.7190000000000003</v>
      </c>
      <c r="Q23" s="15"/>
    </row>
    <row r="24" spans="1:17">
      <c r="A24" s="28"/>
      <c r="B24" s="29"/>
      <c r="C24" s="29"/>
      <c r="D24" s="29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</row>
    <row r="25" spans="1:17" s="8" customFormat="1" ht="12">
      <c r="A25" s="8" t="s">
        <v>23</v>
      </c>
    </row>
  </sheetData>
  <mergeCells count="16">
    <mergeCell ref="A4:P7"/>
    <mergeCell ref="B23:D23"/>
    <mergeCell ref="B10:D10"/>
    <mergeCell ref="B16:D16"/>
    <mergeCell ref="B17:D17"/>
    <mergeCell ref="B18:D18"/>
    <mergeCell ref="B22:D22"/>
    <mergeCell ref="B13:D13"/>
    <mergeCell ref="B14:D14"/>
    <mergeCell ref="B15:D15"/>
    <mergeCell ref="B19:D19"/>
    <mergeCell ref="B20:D20"/>
    <mergeCell ref="B21:D21"/>
    <mergeCell ref="B9:D9"/>
    <mergeCell ref="B11:D11"/>
    <mergeCell ref="B12:D12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0"/>
  <sheetViews>
    <sheetView tabSelected="1" view="pageBreakPreview" topLeftCell="A8" zoomScale="85" zoomScaleNormal="70" zoomScaleSheetLayoutView="85" workbookViewId="0">
      <selection activeCell="D20" sqref="D20:E21"/>
    </sheetView>
  </sheetViews>
  <sheetFormatPr defaultRowHeight="12.75"/>
  <cols>
    <col min="1" max="1" width="47.42578125" style="1" customWidth="1"/>
    <col min="2" max="2" width="13.7109375" style="1" customWidth="1"/>
    <col min="3" max="3" width="12.140625" style="1" customWidth="1"/>
    <col min="4" max="4" width="13.7109375" style="1" customWidth="1"/>
    <col min="5" max="5" width="13.42578125" style="1" customWidth="1"/>
    <col min="6" max="6" width="13.7109375" style="1" customWidth="1"/>
    <col min="7" max="7" width="13.28515625" style="1" customWidth="1"/>
    <col min="8" max="8" width="13.85546875" style="1" customWidth="1"/>
    <col min="9" max="9" width="13.28515625" style="1" customWidth="1"/>
    <col min="10" max="10" width="13.5703125" style="1" customWidth="1"/>
    <col min="11" max="11" width="13.85546875" style="1" customWidth="1"/>
    <col min="12" max="16384" width="9.140625" style="1"/>
  </cols>
  <sheetData>
    <row r="1" spans="1:11" hidden="1">
      <c r="A1" s="54" t="s">
        <v>24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hidden="1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hidden="1"/>
    <row r="4" spans="1:11" hidden="1">
      <c r="A4" s="52" t="s">
        <v>46</v>
      </c>
      <c r="B4" s="52"/>
      <c r="C4" s="52"/>
      <c r="D4" s="52"/>
      <c r="E4" s="52"/>
      <c r="F4" s="52"/>
      <c r="G4" s="52"/>
      <c r="H4" s="52"/>
      <c r="I4" s="52"/>
      <c r="J4" s="52"/>
      <c r="K4" s="52"/>
    </row>
    <row r="5" spans="1:11" hidden="1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</row>
    <row r="6" spans="1:11" hidden="1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</row>
    <row r="7" spans="1:11" ht="66" hidden="1" customHeight="1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>
      <c r="A8" s="9"/>
      <c r="B8" s="9"/>
      <c r="C8" s="9"/>
      <c r="D8" s="9"/>
      <c r="E8" s="9"/>
      <c r="F8" s="9"/>
      <c r="G8" s="9"/>
      <c r="H8" s="9"/>
      <c r="I8" s="9"/>
      <c r="J8" s="9"/>
      <c r="K8" s="9"/>
    </row>
    <row r="9" spans="1:11">
      <c r="A9" s="9"/>
      <c r="B9" s="9"/>
      <c r="C9" s="9"/>
      <c r="D9" s="9"/>
      <c r="E9" s="9"/>
      <c r="F9" s="9"/>
      <c r="G9" s="9"/>
      <c r="H9" s="9"/>
      <c r="I9" s="9"/>
      <c r="J9" s="53" t="s">
        <v>45</v>
      </c>
      <c r="K9" s="53"/>
    </row>
    <row r="10" spans="1:11" ht="16.5">
      <c r="A10" s="2"/>
      <c r="B10" s="2"/>
      <c r="C10" s="2"/>
      <c r="D10" s="2"/>
      <c r="E10" s="2"/>
      <c r="F10" s="2"/>
      <c r="G10" s="2"/>
    </row>
    <row r="11" spans="1:11" ht="85.5" customHeight="1">
      <c r="A11" s="3" t="s">
        <v>0</v>
      </c>
      <c r="B11" s="55" t="s">
        <v>18</v>
      </c>
      <c r="C11" s="55"/>
      <c r="D11" s="55" t="s">
        <v>18</v>
      </c>
      <c r="E11" s="55"/>
      <c r="F11" s="56" t="s">
        <v>1</v>
      </c>
      <c r="G11" s="56"/>
      <c r="H11" s="56"/>
      <c r="I11" s="56"/>
      <c r="J11" s="56"/>
      <c r="K11" s="56"/>
    </row>
    <row r="12" spans="1:11" ht="35.25" customHeight="1">
      <c r="A12" s="55" t="s">
        <v>2</v>
      </c>
      <c r="B12" s="55" t="s">
        <v>19</v>
      </c>
      <c r="C12" s="55"/>
      <c r="D12" s="55" t="s">
        <v>17</v>
      </c>
      <c r="E12" s="55"/>
      <c r="F12" s="56" t="s">
        <v>3</v>
      </c>
      <c r="G12" s="56"/>
      <c r="H12" s="56"/>
      <c r="I12" s="56"/>
      <c r="J12" s="56"/>
      <c r="K12" s="56"/>
    </row>
    <row r="13" spans="1:11" ht="37.5" customHeight="1">
      <c r="A13" s="55"/>
      <c r="B13" s="55">
        <v>2014</v>
      </c>
      <c r="C13" s="55"/>
      <c r="D13" s="55">
        <v>2015</v>
      </c>
      <c r="E13" s="55"/>
      <c r="F13" s="56">
        <v>2016</v>
      </c>
      <c r="G13" s="56"/>
      <c r="H13" s="56">
        <v>2017</v>
      </c>
      <c r="I13" s="56"/>
      <c r="J13" s="56">
        <v>2018</v>
      </c>
      <c r="K13" s="56"/>
    </row>
    <row r="14" spans="1:11" ht="47.25" customHeight="1">
      <c r="A14" s="3" t="s">
        <v>4</v>
      </c>
      <c r="B14" s="7">
        <v>2322.96</v>
      </c>
      <c r="C14" s="7">
        <v>2420.52</v>
      </c>
      <c r="D14" s="7">
        <v>2420.52</v>
      </c>
      <c r="E14" s="7">
        <v>2846.12</v>
      </c>
      <c r="F14" s="7">
        <v>2846.12</v>
      </c>
      <c r="G14" s="7">
        <v>2846.12</v>
      </c>
      <c r="H14" s="7">
        <v>2578.13</v>
      </c>
      <c r="I14" s="7">
        <v>2578.13</v>
      </c>
      <c r="J14" s="7">
        <v>2578.13</v>
      </c>
      <c r="K14" s="7">
        <v>2972.67</v>
      </c>
    </row>
    <row r="15" spans="1:11" ht="48.75" customHeight="1">
      <c r="A15" s="3" t="s">
        <v>5</v>
      </c>
      <c r="B15" s="4" t="s">
        <v>20</v>
      </c>
      <c r="C15" s="6" t="s">
        <v>21</v>
      </c>
      <c r="D15" s="4" t="s">
        <v>8</v>
      </c>
      <c r="E15" s="6" t="s">
        <v>9</v>
      </c>
      <c r="F15" s="4" t="s">
        <v>10</v>
      </c>
      <c r="G15" s="4" t="s">
        <v>11</v>
      </c>
      <c r="H15" s="4" t="s">
        <v>12</v>
      </c>
      <c r="I15" s="4" t="s">
        <v>13</v>
      </c>
      <c r="J15" s="4" t="s">
        <v>14</v>
      </c>
      <c r="K15" s="4" t="s">
        <v>15</v>
      </c>
    </row>
    <row r="16" spans="1:11" ht="33.75" customHeight="1">
      <c r="A16" s="3" t="s">
        <v>6</v>
      </c>
      <c r="B16" s="7">
        <v>2741.09</v>
      </c>
      <c r="C16" s="7">
        <v>2856.21</v>
      </c>
      <c r="D16" s="7">
        <v>2856.21</v>
      </c>
      <c r="E16" s="7">
        <v>3079</v>
      </c>
      <c r="F16" s="7">
        <v>3079</v>
      </c>
      <c r="G16" s="7">
        <v>3202.16</v>
      </c>
      <c r="H16" s="7">
        <v>3042.19</v>
      </c>
      <c r="I16" s="7">
        <v>3042.19</v>
      </c>
      <c r="J16" s="7">
        <v>3042.19</v>
      </c>
      <c r="K16" s="7">
        <v>3209.51</v>
      </c>
    </row>
    <row r="17" spans="1:11" ht="48" customHeight="1">
      <c r="A17" s="3" t="s">
        <v>7</v>
      </c>
      <c r="B17" s="4" t="s">
        <v>20</v>
      </c>
      <c r="C17" s="4" t="s">
        <v>22</v>
      </c>
      <c r="D17" s="4" t="s">
        <v>8</v>
      </c>
      <c r="E17" s="4" t="s">
        <v>16</v>
      </c>
      <c r="F17" s="4" t="s">
        <v>10</v>
      </c>
      <c r="G17" s="4" t="s">
        <v>11</v>
      </c>
      <c r="H17" s="4" t="s">
        <v>12</v>
      </c>
      <c r="I17" s="4" t="s">
        <v>13</v>
      </c>
      <c r="J17" s="4" t="s">
        <v>14</v>
      </c>
      <c r="K17" s="4" t="s">
        <v>15</v>
      </c>
    </row>
    <row r="18" spans="1:11" ht="15.75">
      <c r="A18" s="5"/>
      <c r="B18" s="5"/>
      <c r="C18" s="5"/>
      <c r="D18" s="5"/>
      <c r="E18" s="5"/>
    </row>
    <row r="20" spans="1:11" s="8" customFormat="1" ht="12">
      <c r="A20" s="8" t="s">
        <v>23</v>
      </c>
    </row>
  </sheetData>
  <mergeCells count="15">
    <mergeCell ref="A4:K7"/>
    <mergeCell ref="J9:K9"/>
    <mergeCell ref="A1:K2"/>
    <mergeCell ref="A12:A13"/>
    <mergeCell ref="F13:G13"/>
    <mergeCell ref="H13:I13"/>
    <mergeCell ref="J13:K13"/>
    <mergeCell ref="D13:E13"/>
    <mergeCell ref="B13:C13"/>
    <mergeCell ref="B12:C12"/>
    <mergeCell ref="B11:C11"/>
    <mergeCell ref="D11:E11"/>
    <mergeCell ref="D12:E12"/>
    <mergeCell ref="F11:K11"/>
    <mergeCell ref="F12:K12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структура</vt:lpstr>
      <vt:lpstr>тариф</vt:lpstr>
      <vt:lpstr>Лист3</vt:lpstr>
      <vt:lpstr>тариф!Область_печати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Экономист</dc:creator>
  <cp:lastModifiedBy>Гришаева</cp:lastModifiedBy>
  <cp:lastPrinted>2016-02-29T12:58:30Z</cp:lastPrinted>
  <dcterms:created xsi:type="dcterms:W3CDTF">2016-02-09T12:54:12Z</dcterms:created>
  <dcterms:modified xsi:type="dcterms:W3CDTF">2016-03-02T15:18:47Z</dcterms:modified>
</cp:coreProperties>
</file>