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тр.расходов Прил.1" sheetId="4" r:id="rId1"/>
  </sheets>
  <calcPr calcId="152511"/>
</workbook>
</file>

<file path=xl/calcChain.xml><?xml version="1.0" encoding="utf-8"?>
<calcChain xmlns="http://schemas.openxmlformats.org/spreadsheetml/2006/main">
  <c r="L53" i="4" l="1"/>
  <c r="M53" i="4" s="1"/>
  <c r="N51" i="4"/>
  <c r="M51" i="4"/>
  <c r="L50" i="4"/>
  <c r="N49" i="4"/>
  <c r="M49" i="4"/>
  <c r="N48" i="4"/>
  <c r="M48" i="4"/>
  <c r="L47" i="4"/>
  <c r="N46" i="4"/>
  <c r="M46" i="4"/>
  <c r="N45" i="4"/>
  <c r="M45" i="4"/>
  <c r="N44" i="4"/>
  <c r="M44" i="4"/>
  <c r="L43" i="4"/>
  <c r="N42" i="4"/>
  <c r="M42" i="4"/>
  <c r="L41" i="4"/>
  <c r="N40" i="4"/>
  <c r="M40" i="4"/>
  <c r="N39" i="4"/>
  <c r="M39" i="4"/>
  <c r="N38" i="4"/>
  <c r="M38" i="4"/>
  <c r="N37" i="4"/>
  <c r="M37" i="4"/>
  <c r="N36" i="4"/>
  <c r="M36" i="4"/>
  <c r="L35" i="4"/>
  <c r="N34" i="4"/>
  <c r="M34" i="4"/>
  <c r="L33" i="4"/>
  <c r="M32" i="4"/>
  <c r="L32" i="4"/>
  <c r="N32" i="4" s="1"/>
  <c r="N31" i="4"/>
  <c r="M31" i="4"/>
  <c r="N30" i="4"/>
  <c r="M30" i="4"/>
  <c r="N29" i="4"/>
  <c r="M29" i="4"/>
  <c r="L28" i="4"/>
  <c r="N27" i="4"/>
  <c r="M27" i="4"/>
  <c r="N26" i="4"/>
  <c r="M26" i="4"/>
  <c r="N25" i="4"/>
  <c r="M25" i="4"/>
  <c r="N24" i="4"/>
  <c r="M24" i="4"/>
  <c r="L23" i="4"/>
  <c r="N22" i="4"/>
  <c r="M22" i="4"/>
  <c r="N21" i="4"/>
  <c r="M21" i="4"/>
  <c r="N20" i="4"/>
  <c r="M20" i="4"/>
  <c r="L19" i="4"/>
  <c r="N18" i="4"/>
  <c r="M18" i="4"/>
  <c r="L17" i="4"/>
  <c r="N16" i="4"/>
  <c r="M16" i="4"/>
  <c r="N15" i="4"/>
  <c r="M15" i="4"/>
  <c r="M14" i="4"/>
  <c r="N13" i="4"/>
  <c r="M13" i="4"/>
  <c r="N12" i="4"/>
  <c r="M12" i="4"/>
  <c r="N11" i="4"/>
  <c r="M11" i="4"/>
  <c r="N10" i="4"/>
  <c r="M10" i="4"/>
  <c r="M8" i="4" s="1"/>
  <c r="N9" i="4"/>
  <c r="M9" i="4"/>
  <c r="L8" i="4"/>
  <c r="N17" i="4" l="1"/>
  <c r="N41" i="4"/>
  <c r="L52" i="4"/>
  <c r="N33" i="4"/>
  <c r="M19" i="4"/>
  <c r="J53" i="4"/>
  <c r="I52" i="4"/>
  <c r="F52" i="4"/>
  <c r="E52" i="4"/>
  <c r="D52" i="4"/>
  <c r="K51" i="4"/>
  <c r="J51" i="4"/>
  <c r="H51" i="4"/>
  <c r="G51" i="4"/>
  <c r="I50" i="4"/>
  <c r="M50" i="4" s="1"/>
  <c r="F50" i="4"/>
  <c r="E50" i="4"/>
  <c r="D50" i="4"/>
  <c r="K49" i="4"/>
  <c r="J49" i="4"/>
  <c r="H49" i="4"/>
  <c r="G49" i="4"/>
  <c r="K48" i="4"/>
  <c r="J48" i="4"/>
  <c r="H48" i="4"/>
  <c r="G48" i="4"/>
  <c r="I47" i="4"/>
  <c r="K47" i="4" s="1"/>
  <c r="F47" i="4"/>
  <c r="H47" i="4" s="1"/>
  <c r="E47" i="4"/>
  <c r="D47" i="4"/>
  <c r="K46" i="4"/>
  <c r="J46" i="4"/>
  <c r="H46" i="4"/>
  <c r="G46" i="4"/>
  <c r="K45" i="4"/>
  <c r="J45" i="4"/>
  <c r="H45" i="4"/>
  <c r="G45" i="4"/>
  <c r="K44" i="4"/>
  <c r="J44" i="4"/>
  <c r="H44" i="4"/>
  <c r="G44" i="4"/>
  <c r="D44" i="4"/>
  <c r="D43" i="4" s="1"/>
  <c r="I43" i="4"/>
  <c r="K43" i="4" s="1"/>
  <c r="F43" i="4"/>
  <c r="E43" i="4"/>
  <c r="H43" i="4" s="1"/>
  <c r="K42" i="4"/>
  <c r="J42" i="4"/>
  <c r="H42" i="4"/>
  <c r="G42" i="4"/>
  <c r="I41" i="4"/>
  <c r="M41" i="4" s="1"/>
  <c r="F41" i="4"/>
  <c r="E41" i="4"/>
  <c r="D41" i="4"/>
  <c r="K40" i="4"/>
  <c r="J40" i="4"/>
  <c r="H40" i="4"/>
  <c r="G40" i="4"/>
  <c r="K39" i="4"/>
  <c r="J39" i="4"/>
  <c r="H39" i="4"/>
  <c r="G39" i="4"/>
  <c r="K38" i="4"/>
  <c r="J38" i="4"/>
  <c r="H38" i="4"/>
  <c r="G38" i="4"/>
  <c r="K37" i="4"/>
  <c r="J37" i="4"/>
  <c r="H37" i="4"/>
  <c r="G37" i="4"/>
  <c r="K36" i="4"/>
  <c r="J36" i="4"/>
  <c r="H36" i="4"/>
  <c r="G36" i="4"/>
  <c r="I35" i="4"/>
  <c r="N35" i="4" s="1"/>
  <c r="F35" i="4"/>
  <c r="E35" i="4"/>
  <c r="D35" i="4"/>
  <c r="K34" i="4"/>
  <c r="J34" i="4"/>
  <c r="H34" i="4"/>
  <c r="G34" i="4"/>
  <c r="I33" i="4"/>
  <c r="M33" i="4" s="1"/>
  <c r="F33" i="4"/>
  <c r="G33" i="4" s="1"/>
  <c r="E33" i="4"/>
  <c r="D33" i="4"/>
  <c r="K32" i="4"/>
  <c r="J32" i="4"/>
  <c r="G32" i="4"/>
  <c r="E32" i="4"/>
  <c r="H32" i="4" s="1"/>
  <c r="K31" i="4"/>
  <c r="J31" i="4"/>
  <c r="H31" i="4"/>
  <c r="G31" i="4"/>
  <c r="K30" i="4"/>
  <c r="J30" i="4"/>
  <c r="E30" i="4"/>
  <c r="H30" i="4" s="1"/>
  <c r="K29" i="4"/>
  <c r="J29" i="4"/>
  <c r="H29" i="4"/>
  <c r="G29" i="4"/>
  <c r="I28" i="4"/>
  <c r="K28" i="4" s="1"/>
  <c r="F28" i="4"/>
  <c r="D28" i="4"/>
  <c r="K27" i="4"/>
  <c r="J27" i="4"/>
  <c r="H27" i="4"/>
  <c r="G27" i="4"/>
  <c r="K26" i="4"/>
  <c r="J26" i="4"/>
  <c r="H26" i="4"/>
  <c r="G26" i="4"/>
  <c r="K25" i="4"/>
  <c r="J25" i="4"/>
  <c r="H25" i="4"/>
  <c r="G25" i="4"/>
  <c r="K24" i="4"/>
  <c r="J24" i="4"/>
  <c r="H24" i="4"/>
  <c r="G24" i="4"/>
  <c r="I23" i="4"/>
  <c r="M23" i="4" s="1"/>
  <c r="F23" i="4"/>
  <c r="E23" i="4"/>
  <c r="D23" i="4"/>
  <c r="K22" i="4"/>
  <c r="J22" i="4"/>
  <c r="H22" i="4"/>
  <c r="G22" i="4"/>
  <c r="K21" i="4"/>
  <c r="J21" i="4"/>
  <c r="E21" i="4"/>
  <c r="H21" i="4" s="1"/>
  <c r="K20" i="4"/>
  <c r="J20" i="4"/>
  <c r="H20" i="4"/>
  <c r="G20" i="4"/>
  <c r="I19" i="4"/>
  <c r="N19" i="4" s="1"/>
  <c r="F19" i="4"/>
  <c r="D19" i="4"/>
  <c r="K18" i="4"/>
  <c r="J18" i="4"/>
  <c r="H18" i="4"/>
  <c r="G18" i="4"/>
  <c r="I17" i="4"/>
  <c r="J17" i="4" s="1"/>
  <c r="F17" i="4"/>
  <c r="E17" i="4"/>
  <c r="H17" i="4" s="1"/>
  <c r="D17" i="4"/>
  <c r="K16" i="4"/>
  <c r="J16" i="4"/>
  <c r="H16" i="4"/>
  <c r="G16" i="4"/>
  <c r="D16" i="4"/>
  <c r="K15" i="4"/>
  <c r="J15" i="4"/>
  <c r="G15" i="4"/>
  <c r="J14" i="4"/>
  <c r="G14" i="4"/>
  <c r="K13" i="4"/>
  <c r="J13" i="4"/>
  <c r="G13" i="4"/>
  <c r="K12" i="4"/>
  <c r="J12" i="4"/>
  <c r="H12" i="4"/>
  <c r="G12" i="4"/>
  <c r="K11" i="4"/>
  <c r="J11" i="4"/>
  <c r="H11" i="4"/>
  <c r="G11" i="4"/>
  <c r="D11" i="4"/>
  <c r="D8" i="4" s="1"/>
  <c r="K10" i="4"/>
  <c r="J10" i="4"/>
  <c r="H10" i="4"/>
  <c r="G10" i="4"/>
  <c r="K9" i="4"/>
  <c r="J9" i="4"/>
  <c r="H9" i="4"/>
  <c r="G9" i="4"/>
  <c r="G8" i="4" s="1"/>
  <c r="I8" i="4"/>
  <c r="K8" i="4" s="1"/>
  <c r="F8" i="4"/>
  <c r="E8" i="4"/>
  <c r="N23" i="4" l="1"/>
  <c r="H23" i="4"/>
  <c r="N50" i="4"/>
  <c r="M28" i="4"/>
  <c r="M35" i="4"/>
  <c r="M43" i="4"/>
  <c r="M17" i="4"/>
  <c r="E19" i="4"/>
  <c r="H19" i="4" s="1"/>
  <c r="G21" i="4"/>
  <c r="K50" i="4"/>
  <c r="J52" i="4"/>
  <c r="M52" i="4"/>
  <c r="N47" i="4"/>
  <c r="N8" i="4"/>
  <c r="M47" i="4"/>
  <c r="G17" i="4"/>
  <c r="H35" i="4"/>
  <c r="H41" i="4"/>
  <c r="L54" i="4"/>
  <c r="N28" i="4"/>
  <c r="N43" i="4"/>
  <c r="K35" i="4"/>
  <c r="H8" i="4"/>
  <c r="J8" i="4"/>
  <c r="K17" i="4"/>
  <c r="E28" i="4"/>
  <c r="G28" i="4" s="1"/>
  <c r="K33" i="4"/>
  <c r="F54" i="4"/>
  <c r="G23" i="4"/>
  <c r="K23" i="4"/>
  <c r="H33" i="4"/>
  <c r="G41" i="4"/>
  <c r="G43" i="4"/>
  <c r="G50" i="4"/>
  <c r="G52" i="4"/>
  <c r="D54" i="4"/>
  <c r="J19" i="4"/>
  <c r="J35" i="4"/>
  <c r="G19" i="4"/>
  <c r="K19" i="4"/>
  <c r="J28" i="4"/>
  <c r="G30" i="4"/>
  <c r="G35" i="4"/>
  <c r="J41" i="4"/>
  <c r="G47" i="4"/>
  <c r="H50" i="4"/>
  <c r="J47" i="4"/>
  <c r="J23" i="4"/>
  <c r="K41" i="4"/>
  <c r="J43" i="4"/>
  <c r="I54" i="4"/>
  <c r="J33" i="4"/>
  <c r="J50" i="4"/>
  <c r="H28" i="4" l="1"/>
  <c r="N54" i="4"/>
  <c r="M54" i="4"/>
  <c r="E54" i="4"/>
  <c r="J54" i="4"/>
  <c r="K54" i="4"/>
  <c r="G54" i="4" l="1"/>
  <c r="H54" i="4"/>
</calcChain>
</file>

<file path=xl/sharedStrings.xml><?xml version="1.0" encoding="utf-8"?>
<sst xmlns="http://schemas.openxmlformats.org/spreadsheetml/2006/main" count="146" uniqueCount="78">
  <si>
    <t>Наименование</t>
  </si>
  <si>
    <t>Раздел</t>
  </si>
  <si>
    <t>Подраздел</t>
  </si>
  <si>
    <t>ОБЩЕГОСУДАРСТВЕННЫЕ ВОПРОСЫ</t>
  </si>
  <si>
    <t>01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</si>
  <si>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</si>
  <si>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</si>
  <si>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</si>
  <si>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</si>
  <si>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</si>
  <si>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</si>
  <si>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Судебная система</t>
  </si>
  <si>
    <t>05</t>
  </si>
  <si>
    <t xml:space="preserve">  Резервные фонды</t>
  </si>
  <si>
    <t>11</t>
  </si>
  <si>
    <t xml:space="preserve">  Другие общегосударственные вопросы</t>
  </si>
  <si>
    <t>13</t>
  </si>
  <si>
    <t>НАЦИОНАЛЬНАЯ ОБОРОНА</t>
  </si>
  <si>
    <t xml:space="preserve">  Мобилизационная и вневойсковая подготовка</t>
  </si>
  <si>
    <t>НАЦИОНАЛЬНАЯ БЕЗОПАСНОСТЬ И ПРАВООХРАНИТЕЛЬНАЯ ДЕЯТЕЛЬНОСТЬ</t>
  </si>
  <si>
    <t xml:space="preserve">  Органы юстиции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</si>
  <si>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</si>
  <si>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09</t>
  </si>
  <si>
    <t xml:space="preserve">  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</si>
  <si>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</si>
  <si>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</si>
  <si>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 xml:space="preserve">  Сельское хозяйство и рыболовство</t>
  </si>
  <si>
    <t xml:space="preserve">  Дорожное хозяйство (дорожные фонды)</t>
  </si>
  <si>
    <t xml:space="preserve">  Связь и информатика</t>
  </si>
  <si>
    <t>10</t>
  </si>
  <si>
    <t xml:space="preserve">  Другие вопросы в области национальной экономики</t>
  </si>
  <si>
    <t>12</t>
  </si>
  <si>
    <t>ЖИЛИЩНО-КОММУНАЛЬНОЕ ХОЗЯЙСТВО</t>
  </si>
  <si>
    <t xml:space="preserve">  Жилищное хозяйство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</si>
  <si>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</si>
  <si>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</si>
  <si>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</si>
  <si>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>ОХРАНА ОКРУЖАЮЩЕЙ СРЕДЫ</t>
  </si>
  <si>
    <t>06</t>
  </si>
  <si>
    <t xml:space="preserve">  Другие вопросы в области охраны окружающей среды</t>
  </si>
  <si>
    <t>ОБРАЗОВАНИЕ</t>
  </si>
  <si>
    <t>07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</si>
  <si>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</si>
  <si>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</si>
  <si>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</si>
  <si>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</t>
  </si>
  <si>
    <t xml:space="preserve">  Другие вопросы в области образования</t>
  </si>
  <si>
    <t>КУЛЬТУРА И КИНЕМАТОГРАФИЯ</t>
  </si>
  <si>
    <t>08</t>
  </si>
  <si>
    <t xml:space="preserve">  Культура</t>
  </si>
  <si>
    <t>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</si>
  <si>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</si>
  <si>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</si>
  <si>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</si>
  <si>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>ФИЗИЧЕСКАЯ КУЛЬТУРА И СПОРТ</t>
  </si>
  <si>
    <t xml:space="preserve">  Физическая культура</t>
  </si>
  <si>
    <t xml:space="preserve">  Массовый спорт</t>
  </si>
  <si>
    <t>СРЕДСТВА МАССОВОЙ ИНФОРМАЦИИ</t>
  </si>
  <si>
    <t>ВСЕГО РАСХОДОВ</t>
  </si>
  <si>
    <t>проект</t>
  </si>
  <si>
    <t>сумма отклонений к предыдущему году</t>
  </si>
  <si>
    <t>руб.</t>
  </si>
  <si>
    <t xml:space="preserve"> Периодическая печать и издательства</t>
  </si>
  <si>
    <t xml:space="preserve">                              к Пояснительной записке</t>
  </si>
  <si>
    <t xml:space="preserve">                                 Приложение 1</t>
  </si>
  <si>
    <t>Проект на 2023 год</t>
  </si>
  <si>
    <t>Проект на 2024 год</t>
  </si>
  <si>
    <t>Темп роста к 2022 году</t>
  </si>
  <si>
    <t>Темп роста к 2023 году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</si>
  <si>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</si>
  <si>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   Обеспечение проведения выборов и референдумов</t>
  </si>
  <si>
    <t>ОБСЛУЖИВАНИЕ ГОСУДАРСТВЕННОГО (МУНИЦИПАЛЬНОГО) ДОЛГА</t>
  </si>
  <si>
    <t xml:space="preserve">  Обслуживание государственного (муниципального) внутреннего долга</t>
  </si>
  <si>
    <t xml:space="preserve">Структура расходов бюджета ЗАТО Видяево на 2021-2025 годы:
</t>
  </si>
  <si>
    <t>2021 год (Исполнение)</t>
  </si>
  <si>
    <t>2022 год (Ожидаемое исполнение)</t>
  </si>
  <si>
    <t>Проект на 2025 год</t>
  </si>
  <si>
    <t>Темп роста к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</si>
</sst>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1">
      <alignment horizontal="center" vertical="center" wrapText="1"/>
    </xf>
    <xf numFmtId="49" fontId="1" fillId="0" borderId="1">
      <alignment horizontal="left" vertical="top" wrapText="1"/>
    </xf>
    <xf numFmtId="4" fontId="1" fillId="4" borderId="1">
      <alignment horizontal="right" vertical="top" shrinkToFit="1"/>
    </xf>
    <xf numFmtId="0" fontId="2" fillId="0" borderId="1">
      <alignment horizontal="left"/>
    </xf>
    <xf numFmtId="4" fontId="2" fillId="5" borderId="1">
      <alignment horizontal="right" vertical="top" shrinkToFit="1"/>
    </xf>
  </cellStyleXfs>
  <cellXfs count="5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3" borderId="2" xfId="2" quotePrefix="1" applyNumberFormat="1" applyFont="1" applyFill="1" applyBorder="1" applyAlignment="1" applyProtection="1">
      <alignment horizontal="center" vertical="center" wrapText="1"/>
    </xf>
    <xf numFmtId="4" fontId="6" fillId="3" borderId="6" xfId="3" applyFont="1" applyFill="1" applyBorder="1" applyAlignment="1" applyProtection="1">
      <alignment horizontal="center" vertical="center" shrinkToFit="1"/>
    </xf>
    <xf numFmtId="4" fontId="6" fillId="3" borderId="2" xfId="3" applyFont="1" applyFill="1" applyBorder="1" applyAlignment="1" applyProtection="1">
      <alignment horizontal="center" vertical="center" shrinkToFit="1"/>
    </xf>
    <xf numFmtId="4" fontId="6" fillId="3" borderId="7" xfId="3" applyFont="1" applyFill="1" applyBorder="1" applyAlignment="1" applyProtection="1">
      <alignment horizontal="center" vertical="center" shrinkToFit="1"/>
    </xf>
    <xf numFmtId="0" fontId="6" fillId="6" borderId="2" xfId="2" quotePrefix="1" applyNumberFormat="1" applyFont="1" applyFill="1" applyBorder="1" applyAlignment="1" applyProtection="1">
      <alignment horizontal="center" vertical="center" wrapText="1"/>
    </xf>
    <xf numFmtId="4" fontId="6" fillId="6" borderId="7" xfId="3" applyFont="1" applyFill="1" applyBorder="1" applyAlignment="1" applyProtection="1">
      <alignment horizontal="center" vertical="center" shrinkToFit="1"/>
    </xf>
    <xf numFmtId="4" fontId="6" fillId="6" borderId="2" xfId="3" applyFont="1" applyFill="1" applyBorder="1" applyAlignment="1" applyProtection="1">
      <alignment horizontal="center" vertical="center" shrinkToFit="1"/>
    </xf>
    <xf numFmtId="4" fontId="4" fillId="3" borderId="6" xfId="3" applyFont="1" applyFill="1" applyBorder="1" applyAlignment="1" applyProtection="1">
      <alignment horizontal="center" vertical="center" shrinkToFit="1"/>
    </xf>
    <xf numFmtId="4" fontId="6" fillId="6" borderId="6" xfId="3" applyFont="1" applyFill="1" applyBorder="1" applyAlignment="1" applyProtection="1">
      <alignment horizontal="center" vertical="center" shrinkToFit="1"/>
    </xf>
    <xf numFmtId="0" fontId="6" fillId="6" borderId="2" xfId="2" quotePrefix="1" applyNumberFormat="1" applyFont="1" applyFill="1" applyBorder="1" applyAlignment="1" applyProtection="1">
      <alignment horizontal="left" vertical="center" wrapText="1"/>
    </xf>
    <xf numFmtId="0" fontId="6" fillId="6" borderId="13" xfId="2" applyNumberFormat="1" applyFont="1" applyFill="1" applyBorder="1" applyAlignment="1" applyProtection="1">
      <alignment horizontal="center" vertical="center" wrapText="1"/>
    </xf>
    <xf numFmtId="0" fontId="6" fillId="3" borderId="2" xfId="2" quotePrefix="1" applyNumberFormat="1" applyFont="1" applyFill="1" applyBorder="1" applyAlignment="1" applyProtection="1">
      <alignment horizontal="left" vertical="center" wrapText="1"/>
    </xf>
    <xf numFmtId="0" fontId="6" fillId="3" borderId="13" xfId="2" quotePrefix="1" applyNumberFormat="1" applyFont="1" applyFill="1" applyBorder="1" applyAlignment="1" applyProtection="1">
      <alignment horizontal="center" vertical="center" wrapText="1"/>
    </xf>
    <xf numFmtId="0" fontId="4" fillId="3" borderId="2" xfId="2" quotePrefix="1" applyNumberFormat="1" applyFont="1" applyFill="1" applyBorder="1" applyAlignment="1" applyProtection="1">
      <alignment horizontal="left" vertical="center" wrapText="1"/>
    </xf>
    <xf numFmtId="0" fontId="4" fillId="3" borderId="2" xfId="2" quotePrefix="1" applyNumberFormat="1" applyFont="1" applyFill="1" applyBorder="1" applyAlignment="1" applyProtection="1">
      <alignment horizontal="center" vertical="center" wrapText="1"/>
    </xf>
    <xf numFmtId="0" fontId="4" fillId="3" borderId="13" xfId="2" quotePrefix="1" applyNumberFormat="1" applyFont="1" applyFill="1" applyBorder="1" applyAlignment="1" applyProtection="1">
      <alignment horizontal="center" vertical="center" wrapText="1"/>
    </xf>
    <xf numFmtId="4" fontId="4" fillId="3" borderId="2" xfId="3" applyFont="1" applyFill="1" applyBorder="1" applyAlignment="1" applyProtection="1">
      <alignment horizontal="center" vertical="center" shrinkToFit="1"/>
    </xf>
    <xf numFmtId="4" fontId="4" fillId="3" borderId="7" xfId="3" applyFont="1" applyFill="1" applyBorder="1" applyAlignment="1" applyProtection="1">
      <alignment horizontal="center" vertical="center" shrinkToFit="1"/>
    </xf>
    <xf numFmtId="4" fontId="10" fillId="6" borderId="6" xfId="3" applyFont="1" applyFill="1" applyBorder="1" applyAlignment="1" applyProtection="1">
      <alignment horizontal="center" vertical="center" shrinkToFit="1"/>
    </xf>
    <xf numFmtId="4" fontId="10" fillId="6" borderId="7" xfId="3" applyFont="1" applyFill="1" applyBorder="1" applyAlignment="1" applyProtection="1">
      <alignment horizontal="center" vertical="center" shrinkToFit="1"/>
    </xf>
    <xf numFmtId="4" fontId="10" fillId="6" borderId="2" xfId="3" applyFont="1" applyFill="1" applyBorder="1" applyAlignment="1" applyProtection="1">
      <alignment horizontal="center" vertical="center" shrinkToFit="1"/>
    </xf>
    <xf numFmtId="4" fontId="10" fillId="3" borderId="6" xfId="3" applyFont="1" applyFill="1" applyBorder="1" applyAlignment="1" applyProtection="1">
      <alignment horizontal="center" vertical="center" shrinkToFit="1"/>
    </xf>
    <xf numFmtId="4" fontId="10" fillId="3" borderId="8" xfId="3" applyFont="1" applyFill="1" applyBorder="1" applyAlignment="1" applyProtection="1">
      <alignment horizontal="center" vertical="center" shrinkToFit="1"/>
    </xf>
    <xf numFmtId="4" fontId="11" fillId="3" borderId="6" xfId="3" applyFont="1" applyFill="1" applyBorder="1" applyAlignment="1" applyProtection="1">
      <alignment horizontal="center" vertical="center" shrinkToFit="1"/>
    </xf>
    <xf numFmtId="4" fontId="11" fillId="3" borderId="8" xfId="3" applyFont="1" applyFill="1" applyBorder="1" applyAlignment="1" applyProtection="1">
      <alignment horizontal="center" vertical="center" shrinkToFit="1"/>
    </xf>
    <xf numFmtId="4" fontId="12" fillId="6" borderId="14" xfId="5" applyFont="1" applyFill="1" applyBorder="1" applyAlignment="1" applyProtection="1">
      <alignment horizontal="center" vertical="center" shrinkToFit="1"/>
    </xf>
    <xf numFmtId="4" fontId="12" fillId="6" borderId="15" xfId="5" applyFont="1" applyFill="1" applyBorder="1" applyAlignment="1" applyProtection="1">
      <alignment horizontal="center" vertical="center" shrinkToFit="1"/>
    </xf>
    <xf numFmtId="4" fontId="8" fillId="6" borderId="16" xfId="3" applyFont="1" applyFill="1" applyBorder="1" applyAlignment="1" applyProtection="1">
      <alignment horizontal="center" vertical="center" shrinkToFit="1"/>
    </xf>
    <xf numFmtId="4" fontId="8" fillId="6" borderId="15" xfId="3" applyFont="1" applyFill="1" applyBorder="1" applyAlignment="1" applyProtection="1">
      <alignment horizontal="center" vertical="center" shrinkToFit="1"/>
    </xf>
    <xf numFmtId="0" fontId="8" fillId="6" borderId="16" xfId="4" applyNumberFormat="1" applyFont="1" applyFill="1" applyBorder="1" applyAlignment="1" applyProtection="1">
      <alignment horizontal="left" vertical="center"/>
    </xf>
    <xf numFmtId="0" fontId="8" fillId="6" borderId="16" xfId="4" applyNumberFormat="1" applyFont="1" applyFill="1" applyBorder="1" applyAlignment="1" applyProtection="1">
      <alignment horizontal="center" vertical="center"/>
    </xf>
    <xf numFmtId="0" fontId="8" fillId="6" borderId="17" xfId="4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7" xfId="1" applyFont="1" applyFill="1" applyBorder="1" applyAlignment="1">
      <alignment horizontal="center" vertical="center" wrapText="1"/>
    </xf>
  </cellXfs>
  <cellStyles count="6">
    <cellStyle name="xl29" xfId="1"/>
    <cellStyle name="xl33" xfId="4"/>
    <cellStyle name="xl34" xfId="5"/>
    <cellStyle name="xl38" xfId="2"/>
    <cellStyle name="xl39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view="pageBreakPreview" zoomScale="60" zoomScaleNormal="100" workbookViewId="0">
      <selection activeCell="U9" sqref="U9"/>
    </sheetView>
  </sheetViews>
  <sheetFormatPr defaultRowHeight="15" x14ac:dyDescent="0.25"/>
  <cols>
    <col min="1" max="1" width="30.140625" customWidth="1"/>
    <col min="2" max="2" width="6.7109375" customWidth="1"/>
    <col min="3" max="3" width="6" customWidth="1"/>
    <col min="4" max="4" width="11.7109375" customWidth="1"/>
    <col min="5" max="5" width="12" customWidth="1"/>
    <col min="6" max="6" width="11.42578125" customWidth="1"/>
    <col min="7" max="7" width="12.7109375" customWidth="1"/>
    <col min="8" max="8" width="11.7109375" customWidth="1"/>
    <col min="9" max="9" width="13.5703125" customWidth="1"/>
    <col min="10" max="10" width="13.28515625" customWidth="1"/>
    <col min="11" max="11" width="12" customWidth="1"/>
    <col min="12" max="12" width="13" customWidth="1"/>
    <col min="13" max="13" width="9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36" t="s">
        <v>64</v>
      </c>
      <c r="L1" s="36"/>
      <c r="M1" s="36"/>
      <c r="N1" s="36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36" t="s">
        <v>63</v>
      </c>
      <c r="K2" s="36"/>
      <c r="L2" s="36"/>
      <c r="M2" s="36"/>
      <c r="N2" s="36"/>
    </row>
    <row r="3" spans="1:14" ht="17.45" customHeight="1" x14ac:dyDescent="0.3">
      <c r="A3" s="39" t="s">
        <v>73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61</v>
      </c>
    </row>
    <row r="5" spans="1:14" s="1" customFormat="1" ht="13.9" customHeight="1" x14ac:dyDescent="0.25">
      <c r="A5" s="41" t="s">
        <v>0</v>
      </c>
      <c r="B5" s="42" t="s">
        <v>1</v>
      </c>
      <c r="C5" s="43" t="s">
        <v>2</v>
      </c>
      <c r="D5" s="44" t="s">
        <v>74</v>
      </c>
      <c r="E5" s="49" t="s">
        <v>75</v>
      </c>
      <c r="F5" s="51" t="s">
        <v>65</v>
      </c>
      <c r="G5" s="52"/>
      <c r="H5" s="53"/>
      <c r="I5" s="51" t="s">
        <v>66</v>
      </c>
      <c r="J5" s="52"/>
      <c r="K5" s="53"/>
      <c r="L5" s="51" t="s">
        <v>76</v>
      </c>
      <c r="M5" s="52"/>
      <c r="N5" s="53"/>
    </row>
    <row r="6" spans="1:14" ht="15" customHeight="1" x14ac:dyDescent="0.25">
      <c r="A6" s="41"/>
      <c r="B6" s="42"/>
      <c r="C6" s="43"/>
      <c r="D6" s="45"/>
      <c r="E6" s="50"/>
      <c r="F6" s="47" t="s">
        <v>59</v>
      </c>
      <c r="G6" s="37" t="s">
        <v>60</v>
      </c>
      <c r="H6" s="54" t="s">
        <v>67</v>
      </c>
      <c r="I6" s="47" t="s">
        <v>59</v>
      </c>
      <c r="J6" s="37" t="s">
        <v>60</v>
      </c>
      <c r="K6" s="54" t="s">
        <v>68</v>
      </c>
      <c r="L6" s="47" t="s">
        <v>59</v>
      </c>
      <c r="M6" s="37" t="s">
        <v>60</v>
      </c>
      <c r="N6" s="54" t="s">
        <v>77</v>
      </c>
    </row>
    <row r="7" spans="1:14" ht="118.9" customHeight="1" x14ac:dyDescent="0.25">
      <c r="A7" s="41"/>
      <c r="B7" s="42"/>
      <c r="C7" s="43"/>
      <c r="D7" s="46"/>
      <c r="E7" s="50"/>
      <c r="F7" s="48"/>
      <c r="G7" s="38"/>
      <c r="H7" s="55"/>
      <c r="I7" s="48"/>
      <c r="J7" s="38"/>
      <c r="K7" s="55"/>
      <c r="L7" s="48"/>
      <c r="M7" s="38"/>
      <c r="N7" s="55"/>
    </row>
    <row r="8" spans="1:14" ht="27.6" customHeight="1" x14ac:dyDescent="0.25">
      <c r="A8" s="13" t="s">
        <v>3</v>
      </c>
      <c r="B8" s="8" t="s">
        <v>4</v>
      </c>
      <c r="C8" s="14"/>
      <c r="D8" s="22">
        <f>D9+D10+D11+D12+D15+D16+D13+D14</f>
        <v>70665919.939999998</v>
      </c>
      <c r="E8" s="23">
        <f>E9+E10+E11+E12+E15+E16+E13+E14</f>
        <v>82149688.729999989</v>
      </c>
      <c r="F8" s="22">
        <f>F9+F10+F11+F12+F15+F16+F13+F14</f>
        <v>75811675.020000011</v>
      </c>
      <c r="G8" s="24">
        <f>G9+G10+G11+G12+G15+G16+G13+G14</f>
        <v>-6338013.7099999962</v>
      </c>
      <c r="H8" s="9">
        <f t="shared" ref="H8:H54" si="0">F8/E8*100</f>
        <v>92.284798873881286</v>
      </c>
      <c r="I8" s="22">
        <f>I9+I10+I11+I12+I15+I16+I13+I14</f>
        <v>74820681.109999985</v>
      </c>
      <c r="J8" s="24">
        <f>J9+J10+J11+J12+J15+J16+J13+J14</f>
        <v>-990993.91000000248</v>
      </c>
      <c r="K8" s="9">
        <f>I8/F8*100</f>
        <v>98.692821508377719</v>
      </c>
      <c r="L8" s="22">
        <f>L9+L10+L11+L12+L15+L16+L13+L14</f>
        <v>76301845.769999981</v>
      </c>
      <c r="M8" s="24">
        <f>M9+M10+M11+M12+M15+M16+M13+M14</f>
        <v>1481164.6599999992</v>
      </c>
      <c r="N8" s="9">
        <f>L8/I8*100</f>
        <v>101.97961932185891</v>
      </c>
    </row>
    <row r="9" spans="1:14" ht="54.6" customHeight="1" x14ac:dyDescent="0.25">
      <c r="A9" s="15" t="s">
        <v>5</v>
      </c>
      <c r="B9" s="4" t="s">
        <v>4</v>
      </c>
      <c r="C9" s="16" t="s">
        <v>6</v>
      </c>
      <c r="D9" s="25">
        <v>2454000</v>
      </c>
      <c r="E9" s="26">
        <v>2625488.65</v>
      </c>
      <c r="F9" s="5">
        <v>2684565.56</v>
      </c>
      <c r="G9" s="6">
        <f t="shared" ref="G9:G49" si="1">F9-E9</f>
        <v>59076.910000000149</v>
      </c>
      <c r="H9" s="7">
        <f t="shared" si="0"/>
        <v>102.25013008530811</v>
      </c>
      <c r="I9" s="5">
        <v>2684565.56</v>
      </c>
      <c r="J9" s="6">
        <f t="shared" ref="J9:J53" si="2">I9-F9</f>
        <v>0</v>
      </c>
      <c r="K9" s="7">
        <f t="shared" ref="K9:K51" si="3">I9/F9*100</f>
        <v>100</v>
      </c>
      <c r="L9" s="5">
        <v>2684565.56</v>
      </c>
      <c r="M9" s="6">
        <f t="shared" ref="M9:M54" si="4">L9-I9</f>
        <v>0</v>
      </c>
      <c r="N9" s="7">
        <f t="shared" ref="N9:N54" si="5">L9/I9*100</f>
        <v>100</v>
      </c>
    </row>
    <row r="10" spans="1:14" ht="89.45" customHeight="1" x14ac:dyDescent="0.25">
      <c r="A10" s="15" t="s">
        <v>7</v>
      </c>
      <c r="B10" s="4" t="s">
        <v>4</v>
      </c>
      <c r="C10" s="16" t="s">
        <v>8</v>
      </c>
      <c r="D10" s="25">
        <v>6981824.6799999997</v>
      </c>
      <c r="E10" s="26">
        <v>5621262.6200000001</v>
      </c>
      <c r="F10" s="5">
        <v>4963349.99</v>
      </c>
      <c r="G10" s="6">
        <f t="shared" si="1"/>
        <v>-657912.62999999989</v>
      </c>
      <c r="H10" s="7">
        <f t="shared" si="0"/>
        <v>88.295999057948308</v>
      </c>
      <c r="I10" s="5">
        <v>5104633.38</v>
      </c>
      <c r="J10" s="6">
        <f t="shared" si="2"/>
        <v>141283.38999999966</v>
      </c>
      <c r="K10" s="7">
        <f t="shared" si="3"/>
        <v>102.84653289178989</v>
      </c>
      <c r="L10" s="5">
        <v>5104633.38</v>
      </c>
      <c r="M10" s="6">
        <f t="shared" si="4"/>
        <v>0</v>
      </c>
      <c r="N10" s="7">
        <f t="shared" si="5"/>
        <v>100</v>
      </c>
    </row>
    <row r="11" spans="1:14" ht="95.25" customHeight="1" x14ac:dyDescent="0.25">
      <c r="A11" s="15" t="s">
        <v>9</v>
      </c>
      <c r="B11" s="4" t="s">
        <v>4</v>
      </c>
      <c r="C11" s="16" t="s">
        <v>10</v>
      </c>
      <c r="D11" s="25">
        <f>28855453.82+7825773.48</f>
        <v>36681227.299999997</v>
      </c>
      <c r="E11" s="26">
        <v>44442637.399999999</v>
      </c>
      <c r="F11" s="5">
        <v>43878859.32</v>
      </c>
      <c r="G11" s="6">
        <f t="shared" si="1"/>
        <v>-563778.07999999821</v>
      </c>
      <c r="H11" s="7">
        <f t="shared" si="0"/>
        <v>98.731447742568051</v>
      </c>
      <c r="I11" s="5">
        <v>43597852.18</v>
      </c>
      <c r="J11" s="6">
        <f t="shared" si="2"/>
        <v>-281007.1400000006</v>
      </c>
      <c r="K11" s="7">
        <f t="shared" si="3"/>
        <v>99.359584218106789</v>
      </c>
      <c r="L11" s="5">
        <v>43597852.18</v>
      </c>
      <c r="M11" s="6">
        <f t="shared" si="4"/>
        <v>0</v>
      </c>
      <c r="N11" s="7">
        <f t="shared" si="5"/>
        <v>100</v>
      </c>
    </row>
    <row r="12" spans="1:14" ht="20.100000000000001" customHeight="1" x14ac:dyDescent="0.25">
      <c r="A12" s="15" t="s">
        <v>11</v>
      </c>
      <c r="B12" s="4" t="s">
        <v>4</v>
      </c>
      <c r="C12" s="16" t="s">
        <v>12</v>
      </c>
      <c r="D12" s="25">
        <v>640.57000000000005</v>
      </c>
      <c r="E12" s="26">
        <v>4137.6499999999996</v>
      </c>
      <c r="F12" s="5">
        <v>306.35000000000002</v>
      </c>
      <c r="G12" s="6">
        <f t="shared" si="1"/>
        <v>-3831.2999999999997</v>
      </c>
      <c r="H12" s="7">
        <f t="shared" si="0"/>
        <v>7.403961185697197</v>
      </c>
      <c r="I12" s="5">
        <v>323.29000000000002</v>
      </c>
      <c r="J12" s="6">
        <f t="shared" si="2"/>
        <v>16.939999999999998</v>
      </c>
      <c r="K12" s="7">
        <f t="shared" si="3"/>
        <v>105.52962298025135</v>
      </c>
      <c r="L12" s="5">
        <v>289.41000000000003</v>
      </c>
      <c r="M12" s="6">
        <f t="shared" si="4"/>
        <v>-33.879999999999995</v>
      </c>
      <c r="N12" s="7">
        <f t="shared" si="5"/>
        <v>89.520244981286154</v>
      </c>
    </row>
    <row r="13" spans="1:14" ht="76.150000000000006" customHeight="1" x14ac:dyDescent="0.25">
      <c r="A13" s="15" t="s">
        <v>69</v>
      </c>
      <c r="B13" s="4" t="s">
        <v>4</v>
      </c>
      <c r="C13" s="16" t="s">
        <v>38</v>
      </c>
      <c r="D13" s="25">
        <v>0</v>
      </c>
      <c r="E13" s="26">
        <v>3791404.91</v>
      </c>
      <c r="F13" s="5">
        <v>3818225.13</v>
      </c>
      <c r="G13" s="6">
        <f t="shared" si="1"/>
        <v>26820.219999999739</v>
      </c>
      <c r="H13" s="7">
        <v>0</v>
      </c>
      <c r="I13" s="5">
        <v>3957948.88</v>
      </c>
      <c r="J13" s="6">
        <f t="shared" si="2"/>
        <v>139723.75</v>
      </c>
      <c r="K13" s="7">
        <f t="shared" si="3"/>
        <v>103.65939003706677</v>
      </c>
      <c r="L13" s="5">
        <v>3957948.88</v>
      </c>
      <c r="M13" s="6">
        <f t="shared" si="4"/>
        <v>0</v>
      </c>
      <c r="N13" s="7">
        <f t="shared" si="5"/>
        <v>100</v>
      </c>
    </row>
    <row r="14" spans="1:14" ht="32.450000000000003" customHeight="1" x14ac:dyDescent="0.25">
      <c r="A14" s="17" t="s">
        <v>70</v>
      </c>
      <c r="B14" s="18" t="s">
        <v>4</v>
      </c>
      <c r="C14" s="19" t="s">
        <v>41</v>
      </c>
      <c r="D14" s="27">
        <v>0</v>
      </c>
      <c r="E14" s="28">
        <v>1000000</v>
      </c>
      <c r="F14" s="11">
        <v>0</v>
      </c>
      <c r="G14" s="20">
        <f t="shared" si="1"/>
        <v>-1000000</v>
      </c>
      <c r="H14" s="21">
        <v>0</v>
      </c>
      <c r="I14" s="11">
        <v>0</v>
      </c>
      <c r="J14" s="20">
        <f t="shared" si="2"/>
        <v>0</v>
      </c>
      <c r="K14" s="21">
        <v>0</v>
      </c>
      <c r="L14" s="11">
        <v>0</v>
      </c>
      <c r="M14" s="20">
        <f t="shared" si="4"/>
        <v>0</v>
      </c>
      <c r="N14" s="21">
        <v>0</v>
      </c>
    </row>
    <row r="15" spans="1:14" ht="31.9" customHeight="1" x14ac:dyDescent="0.25">
      <c r="A15" s="15" t="s">
        <v>13</v>
      </c>
      <c r="B15" s="4" t="s">
        <v>4</v>
      </c>
      <c r="C15" s="16" t="s">
        <v>14</v>
      </c>
      <c r="D15" s="25">
        <v>0</v>
      </c>
      <c r="E15" s="26">
        <v>1000000</v>
      </c>
      <c r="F15" s="5">
        <v>1000000</v>
      </c>
      <c r="G15" s="6">
        <f t="shared" si="1"/>
        <v>0</v>
      </c>
      <c r="H15" s="7">
        <v>0</v>
      </c>
      <c r="I15" s="5">
        <v>1000000</v>
      </c>
      <c r="J15" s="6">
        <f t="shared" si="2"/>
        <v>0</v>
      </c>
      <c r="K15" s="7">
        <f t="shared" si="3"/>
        <v>100</v>
      </c>
      <c r="L15" s="5">
        <v>1000000</v>
      </c>
      <c r="M15" s="6">
        <f t="shared" si="4"/>
        <v>0</v>
      </c>
      <c r="N15" s="7">
        <f t="shared" si="5"/>
        <v>100</v>
      </c>
    </row>
    <row r="16" spans="1:14" ht="32.25" customHeight="1" x14ac:dyDescent="0.25">
      <c r="A16" s="15" t="s">
        <v>15</v>
      </c>
      <c r="B16" s="4" t="s">
        <v>4</v>
      </c>
      <c r="C16" s="16" t="s">
        <v>16</v>
      </c>
      <c r="D16" s="25">
        <f>23382330.88+931513.8+234382.71</f>
        <v>24548227.390000001</v>
      </c>
      <c r="E16" s="26">
        <v>23664757.5</v>
      </c>
      <c r="F16" s="5">
        <v>19466368.670000002</v>
      </c>
      <c r="G16" s="6">
        <f t="shared" si="1"/>
        <v>-4198388.8299999982</v>
      </c>
      <c r="H16" s="7">
        <f t="shared" si="0"/>
        <v>82.258897730095072</v>
      </c>
      <c r="I16" s="5">
        <v>18475357.82</v>
      </c>
      <c r="J16" s="6">
        <f t="shared" si="2"/>
        <v>-991010.85000000149</v>
      </c>
      <c r="K16" s="7">
        <f t="shared" si="3"/>
        <v>94.909112907497388</v>
      </c>
      <c r="L16" s="5">
        <v>19956556.359999999</v>
      </c>
      <c r="M16" s="6">
        <f t="shared" si="4"/>
        <v>1481198.5399999991</v>
      </c>
      <c r="N16" s="7">
        <f t="shared" si="5"/>
        <v>108.01715752642455</v>
      </c>
    </row>
    <row r="17" spans="1:14" ht="34.15" customHeight="1" x14ac:dyDescent="0.25">
      <c r="A17" s="13" t="s">
        <v>17</v>
      </c>
      <c r="B17" s="8" t="s">
        <v>6</v>
      </c>
      <c r="C17" s="14"/>
      <c r="D17" s="22">
        <f>D18</f>
        <v>496700</v>
      </c>
      <c r="E17" s="23">
        <f>E18</f>
        <v>513100</v>
      </c>
      <c r="F17" s="22">
        <f>F18</f>
        <v>625301.4</v>
      </c>
      <c r="G17" s="10">
        <f t="shared" si="1"/>
        <v>112201.40000000002</v>
      </c>
      <c r="H17" s="9">
        <f t="shared" si="0"/>
        <v>121.86735529136621</v>
      </c>
      <c r="I17" s="24">
        <f>I18</f>
        <v>654603.6</v>
      </c>
      <c r="J17" s="10">
        <f t="shared" si="2"/>
        <v>29302.199999999953</v>
      </c>
      <c r="K17" s="9">
        <f t="shared" si="3"/>
        <v>104.68609217890763</v>
      </c>
      <c r="L17" s="24">
        <f>L18</f>
        <v>678562.4</v>
      </c>
      <c r="M17" s="10">
        <f t="shared" si="4"/>
        <v>23958.800000000047</v>
      </c>
      <c r="N17" s="9">
        <f t="shared" si="5"/>
        <v>103.66004708803925</v>
      </c>
    </row>
    <row r="18" spans="1:14" ht="48" customHeight="1" x14ac:dyDescent="0.25">
      <c r="A18" s="15" t="s">
        <v>18</v>
      </c>
      <c r="B18" s="4" t="s">
        <v>6</v>
      </c>
      <c r="C18" s="16" t="s">
        <v>8</v>
      </c>
      <c r="D18" s="25">
        <v>496700</v>
      </c>
      <c r="E18" s="26">
        <v>513100</v>
      </c>
      <c r="F18" s="5">
        <v>625301.4</v>
      </c>
      <c r="G18" s="6">
        <f t="shared" si="1"/>
        <v>112201.40000000002</v>
      </c>
      <c r="H18" s="7">
        <f t="shared" si="0"/>
        <v>121.86735529136621</v>
      </c>
      <c r="I18" s="5">
        <v>654603.6</v>
      </c>
      <c r="J18" s="6">
        <f t="shared" si="2"/>
        <v>29302.199999999953</v>
      </c>
      <c r="K18" s="7">
        <f t="shared" si="3"/>
        <v>104.68609217890763</v>
      </c>
      <c r="L18" s="5">
        <v>678562.4</v>
      </c>
      <c r="M18" s="6">
        <f t="shared" si="4"/>
        <v>23958.800000000047</v>
      </c>
      <c r="N18" s="7">
        <f t="shared" si="5"/>
        <v>103.66004708803925</v>
      </c>
    </row>
    <row r="19" spans="1:14" ht="63" customHeight="1" x14ac:dyDescent="0.25">
      <c r="A19" s="13" t="s">
        <v>19</v>
      </c>
      <c r="B19" s="8" t="s">
        <v>8</v>
      </c>
      <c r="C19" s="14"/>
      <c r="D19" s="22">
        <f>D20+D21+D22</f>
        <v>20602993.43</v>
      </c>
      <c r="E19" s="23">
        <f>E20+E21+E22</f>
        <v>22721355.539999999</v>
      </c>
      <c r="F19" s="22">
        <f>F20+F21+F22</f>
        <v>28130273.110000003</v>
      </c>
      <c r="G19" s="10">
        <f t="shared" si="1"/>
        <v>5408917.570000004</v>
      </c>
      <c r="H19" s="9">
        <f t="shared" si="0"/>
        <v>123.80543520160067</v>
      </c>
      <c r="I19" s="24">
        <f>I20+I21+I22</f>
        <v>27626801.489999998</v>
      </c>
      <c r="J19" s="10">
        <f t="shared" si="2"/>
        <v>-503471.62000000477</v>
      </c>
      <c r="K19" s="9">
        <f t="shared" si="3"/>
        <v>98.210214248431782</v>
      </c>
      <c r="L19" s="24">
        <f>L20+L21+L22</f>
        <v>27670201.25</v>
      </c>
      <c r="M19" s="10">
        <f t="shared" si="4"/>
        <v>43399.760000001639</v>
      </c>
      <c r="N19" s="9">
        <f t="shared" si="5"/>
        <v>100.15709295922552</v>
      </c>
    </row>
    <row r="20" spans="1:14" ht="27.6" customHeight="1" x14ac:dyDescent="0.25">
      <c r="A20" s="15" t="s">
        <v>20</v>
      </c>
      <c r="B20" s="4" t="s">
        <v>8</v>
      </c>
      <c r="C20" s="16" t="s">
        <v>10</v>
      </c>
      <c r="D20" s="25">
        <v>1120010</v>
      </c>
      <c r="E20" s="26">
        <v>1447967</v>
      </c>
      <c r="F20" s="5">
        <v>356054.17</v>
      </c>
      <c r="G20" s="6">
        <f t="shared" si="1"/>
        <v>-1091912.83</v>
      </c>
      <c r="H20" s="7">
        <f t="shared" si="0"/>
        <v>24.589936787233409</v>
      </c>
      <c r="I20" s="5">
        <v>376585.27</v>
      </c>
      <c r="J20" s="6">
        <f t="shared" si="2"/>
        <v>20531.100000000035</v>
      </c>
      <c r="K20" s="7">
        <f t="shared" si="3"/>
        <v>105.76628550650034</v>
      </c>
      <c r="L20" s="5">
        <v>391364.52</v>
      </c>
      <c r="M20" s="6">
        <f t="shared" si="4"/>
        <v>14779.25</v>
      </c>
      <c r="N20" s="7">
        <f t="shared" si="5"/>
        <v>103.92454277353971</v>
      </c>
    </row>
    <row r="21" spans="1:14" ht="48" customHeight="1" x14ac:dyDescent="0.25">
      <c r="A21" s="15" t="s">
        <v>21</v>
      </c>
      <c r="B21" s="4" t="s">
        <v>8</v>
      </c>
      <c r="C21" s="16" t="s">
        <v>22</v>
      </c>
      <c r="D21" s="25">
        <v>19233983.43</v>
      </c>
      <c r="E21" s="26">
        <f>28250001.88-7395613.34</f>
        <v>20854388.539999999</v>
      </c>
      <c r="F21" s="5">
        <v>27525218.940000001</v>
      </c>
      <c r="G21" s="6">
        <f t="shared" si="1"/>
        <v>6670830.4000000022</v>
      </c>
      <c r="H21" s="7">
        <f t="shared" si="0"/>
        <v>131.98765759640924</v>
      </c>
      <c r="I21" s="5">
        <v>27001216.219999999</v>
      </c>
      <c r="J21" s="6">
        <f t="shared" si="2"/>
        <v>-524002.72000000253</v>
      </c>
      <c r="K21" s="7">
        <f t="shared" si="3"/>
        <v>98.096281373302659</v>
      </c>
      <c r="L21" s="5">
        <v>27029836.73</v>
      </c>
      <c r="M21" s="6">
        <f t="shared" si="4"/>
        <v>28620.510000001639</v>
      </c>
      <c r="N21" s="7">
        <f t="shared" si="5"/>
        <v>100.10599711422925</v>
      </c>
    </row>
    <row r="22" spans="1:14" ht="34.5" customHeight="1" x14ac:dyDescent="0.25">
      <c r="A22" s="15" t="s">
        <v>23</v>
      </c>
      <c r="B22" s="4" t="s">
        <v>8</v>
      </c>
      <c r="C22" s="16" t="s">
        <v>24</v>
      </c>
      <c r="D22" s="25">
        <v>249000</v>
      </c>
      <c r="E22" s="26">
        <v>419000</v>
      </c>
      <c r="F22" s="5">
        <v>249000</v>
      </c>
      <c r="G22" s="6">
        <f t="shared" si="1"/>
        <v>-170000</v>
      </c>
      <c r="H22" s="7">
        <f t="shared" si="0"/>
        <v>59.427207637231504</v>
      </c>
      <c r="I22" s="5">
        <v>249000</v>
      </c>
      <c r="J22" s="6">
        <f t="shared" si="2"/>
        <v>0</v>
      </c>
      <c r="K22" s="7">
        <f t="shared" si="3"/>
        <v>100</v>
      </c>
      <c r="L22" s="5">
        <v>249000</v>
      </c>
      <c r="M22" s="6">
        <f t="shared" si="4"/>
        <v>0</v>
      </c>
      <c r="N22" s="7">
        <f t="shared" si="5"/>
        <v>100</v>
      </c>
    </row>
    <row r="23" spans="1:14" ht="30" customHeight="1" x14ac:dyDescent="0.25">
      <c r="A23" s="13" t="s">
        <v>25</v>
      </c>
      <c r="B23" s="8" t="s">
        <v>10</v>
      </c>
      <c r="C23" s="14"/>
      <c r="D23" s="22">
        <f>D24+D25+D26+D27</f>
        <v>22364482.690000001</v>
      </c>
      <c r="E23" s="23">
        <f>E24+E25+E26+E27</f>
        <v>23311151.789999999</v>
      </c>
      <c r="F23" s="22">
        <f>F24+F25+F26+F27</f>
        <v>28640476.989999998</v>
      </c>
      <c r="G23" s="10">
        <f t="shared" si="1"/>
        <v>5329325.1999999993</v>
      </c>
      <c r="H23" s="9">
        <f t="shared" si="0"/>
        <v>122.86169833223843</v>
      </c>
      <c r="I23" s="24">
        <f>I24+I25+I26+I27</f>
        <v>29377317.109999999</v>
      </c>
      <c r="J23" s="10">
        <f t="shared" si="2"/>
        <v>736840.12000000104</v>
      </c>
      <c r="K23" s="9">
        <f t="shared" si="3"/>
        <v>102.57272293424889</v>
      </c>
      <c r="L23" s="24">
        <f>L24+L25+L26+L27</f>
        <v>30687549.199999999</v>
      </c>
      <c r="M23" s="10">
        <f t="shared" si="4"/>
        <v>1310232.0899999999</v>
      </c>
      <c r="N23" s="9">
        <f t="shared" si="5"/>
        <v>104.46001275437776</v>
      </c>
    </row>
    <row r="24" spans="1:14" ht="34.9" customHeight="1" x14ac:dyDescent="0.25">
      <c r="A24" s="15" t="s">
        <v>26</v>
      </c>
      <c r="B24" s="4" t="s">
        <v>10</v>
      </c>
      <c r="C24" s="16" t="s">
        <v>12</v>
      </c>
      <c r="D24" s="25">
        <v>153400</v>
      </c>
      <c r="E24" s="26">
        <v>410719</v>
      </c>
      <c r="F24" s="5">
        <v>336168</v>
      </c>
      <c r="G24" s="6">
        <f t="shared" si="1"/>
        <v>-74551</v>
      </c>
      <c r="H24" s="7">
        <f t="shared" si="0"/>
        <v>81.848660519722728</v>
      </c>
      <c r="I24" s="5">
        <v>336168</v>
      </c>
      <c r="J24" s="6">
        <f t="shared" si="2"/>
        <v>0</v>
      </c>
      <c r="K24" s="7">
        <f t="shared" si="3"/>
        <v>100</v>
      </c>
      <c r="L24" s="5">
        <v>336168</v>
      </c>
      <c r="M24" s="6">
        <f t="shared" si="4"/>
        <v>0</v>
      </c>
      <c r="N24" s="7">
        <f t="shared" si="5"/>
        <v>100</v>
      </c>
    </row>
    <row r="25" spans="1:14" ht="35.450000000000003" customHeight="1" x14ac:dyDescent="0.25">
      <c r="A25" s="15" t="s">
        <v>27</v>
      </c>
      <c r="B25" s="4" t="s">
        <v>10</v>
      </c>
      <c r="C25" s="16" t="s">
        <v>22</v>
      </c>
      <c r="D25" s="25">
        <v>22106333.420000002</v>
      </c>
      <c r="E25" s="26">
        <v>22316404.789999999</v>
      </c>
      <c r="F25" s="5">
        <v>27869813.27</v>
      </c>
      <c r="G25" s="6">
        <f t="shared" si="1"/>
        <v>5553408.4800000004</v>
      </c>
      <c r="H25" s="7">
        <f t="shared" si="0"/>
        <v>124.88487071398026</v>
      </c>
      <c r="I25" s="5">
        <v>28606667.390000001</v>
      </c>
      <c r="J25" s="6">
        <f t="shared" si="2"/>
        <v>736854.12000000104</v>
      </c>
      <c r="K25" s="7">
        <f t="shared" si="3"/>
        <v>102.64391480797318</v>
      </c>
      <c r="L25" s="5">
        <v>29916894.48</v>
      </c>
      <c r="M25" s="6">
        <f t="shared" si="4"/>
        <v>1310227.0899999999</v>
      </c>
      <c r="N25" s="7">
        <f t="shared" si="5"/>
        <v>104.58014585249455</v>
      </c>
    </row>
    <row r="26" spans="1:14" ht="30" customHeight="1" x14ac:dyDescent="0.25">
      <c r="A26" s="15" t="s">
        <v>28</v>
      </c>
      <c r="B26" s="4" t="s">
        <v>10</v>
      </c>
      <c r="C26" s="16" t="s">
        <v>29</v>
      </c>
      <c r="D26" s="25">
        <v>30700</v>
      </c>
      <c r="E26" s="26">
        <v>31928</v>
      </c>
      <c r="F26" s="5">
        <v>33143.72</v>
      </c>
      <c r="G26" s="6">
        <f t="shared" si="1"/>
        <v>1215.7200000000012</v>
      </c>
      <c r="H26" s="7">
        <f t="shared" si="0"/>
        <v>103.80769230769231</v>
      </c>
      <c r="I26" s="5">
        <v>33143.72</v>
      </c>
      <c r="J26" s="6">
        <f t="shared" si="2"/>
        <v>0</v>
      </c>
      <c r="K26" s="7">
        <f t="shared" si="3"/>
        <v>100</v>
      </c>
      <c r="L26" s="5">
        <v>33143.72</v>
      </c>
      <c r="M26" s="6">
        <f t="shared" si="4"/>
        <v>0</v>
      </c>
      <c r="N26" s="7">
        <f t="shared" si="5"/>
        <v>100</v>
      </c>
    </row>
    <row r="27" spans="1:14" ht="30.6" customHeight="1" x14ac:dyDescent="0.25">
      <c r="A27" s="15" t="s">
        <v>30</v>
      </c>
      <c r="B27" s="4" t="s">
        <v>10</v>
      </c>
      <c r="C27" s="16" t="s">
        <v>31</v>
      </c>
      <c r="D27" s="25">
        <v>74049.27</v>
      </c>
      <c r="E27" s="26">
        <v>552100</v>
      </c>
      <c r="F27" s="5">
        <v>401352</v>
      </c>
      <c r="G27" s="6">
        <f t="shared" si="1"/>
        <v>-150748</v>
      </c>
      <c r="H27" s="7">
        <f t="shared" si="0"/>
        <v>72.695526172794786</v>
      </c>
      <c r="I27" s="5">
        <v>401338</v>
      </c>
      <c r="J27" s="6">
        <f t="shared" si="2"/>
        <v>-14</v>
      </c>
      <c r="K27" s="7">
        <f t="shared" si="3"/>
        <v>99.996511790149299</v>
      </c>
      <c r="L27" s="5">
        <v>401343</v>
      </c>
      <c r="M27" s="6">
        <f t="shared" si="4"/>
        <v>5</v>
      </c>
      <c r="N27" s="7">
        <f t="shared" si="5"/>
        <v>100.00124583268966</v>
      </c>
    </row>
    <row r="28" spans="1:14" ht="20.100000000000001" customHeight="1" x14ac:dyDescent="0.25">
      <c r="A28" s="13" t="s">
        <v>32</v>
      </c>
      <c r="B28" s="8" t="s">
        <v>12</v>
      </c>
      <c r="C28" s="14"/>
      <c r="D28" s="22">
        <f>D29+D30+D31+D32</f>
        <v>158114447.72000003</v>
      </c>
      <c r="E28" s="23">
        <f>E29+E30+E31+E32</f>
        <v>182902553.58000001</v>
      </c>
      <c r="F28" s="22">
        <f>F29+F30+F31+F32</f>
        <v>84347655.159999996</v>
      </c>
      <c r="G28" s="10">
        <f t="shared" si="1"/>
        <v>-98554898.420000017</v>
      </c>
      <c r="H28" s="9">
        <f t="shared" si="0"/>
        <v>46.116171430655861</v>
      </c>
      <c r="I28" s="24">
        <f>I29+I30+I31+I32</f>
        <v>78707260.300000012</v>
      </c>
      <c r="J28" s="10">
        <f t="shared" si="2"/>
        <v>-5640394.8599999845</v>
      </c>
      <c r="K28" s="9">
        <f t="shared" si="3"/>
        <v>93.312920377809377</v>
      </c>
      <c r="L28" s="24">
        <f>L29+L30+L31+L32</f>
        <v>51307390.870000005</v>
      </c>
      <c r="M28" s="10">
        <f t="shared" si="4"/>
        <v>-27399869.430000007</v>
      </c>
      <c r="N28" s="9">
        <f t="shared" si="5"/>
        <v>65.18762141438684</v>
      </c>
    </row>
    <row r="29" spans="1:14" ht="20.100000000000001" customHeight="1" x14ac:dyDescent="0.25">
      <c r="A29" s="15" t="s">
        <v>33</v>
      </c>
      <c r="B29" s="4" t="s">
        <v>12</v>
      </c>
      <c r="C29" s="16" t="s">
        <v>4</v>
      </c>
      <c r="D29" s="25">
        <v>70857932.790000007</v>
      </c>
      <c r="E29" s="26">
        <v>11648914.1</v>
      </c>
      <c r="F29" s="5">
        <v>13298601.6</v>
      </c>
      <c r="G29" s="6">
        <f t="shared" si="1"/>
        <v>1649687.5</v>
      </c>
      <c r="H29" s="7">
        <f t="shared" si="0"/>
        <v>114.16172774421953</v>
      </c>
      <c r="I29" s="5">
        <v>13298600.6</v>
      </c>
      <c r="J29" s="6">
        <f t="shared" si="2"/>
        <v>-1</v>
      </c>
      <c r="K29" s="7">
        <f t="shared" si="3"/>
        <v>99.999992480412374</v>
      </c>
      <c r="L29" s="5">
        <v>13298600.6</v>
      </c>
      <c r="M29" s="6">
        <f t="shared" si="4"/>
        <v>0</v>
      </c>
      <c r="N29" s="7">
        <f t="shared" si="5"/>
        <v>100</v>
      </c>
    </row>
    <row r="30" spans="1:14" ht="48.75" customHeight="1" x14ac:dyDescent="0.25">
      <c r="A30" s="15" t="s">
        <v>34</v>
      </c>
      <c r="B30" s="4" t="s">
        <v>12</v>
      </c>
      <c r="C30" s="16" t="s">
        <v>6</v>
      </c>
      <c r="D30" s="25">
        <v>8987581.2300000004</v>
      </c>
      <c r="E30" s="26">
        <f>26654804.39+7395613.34</f>
        <v>34050417.730000004</v>
      </c>
      <c r="F30" s="5">
        <v>6542712</v>
      </c>
      <c r="G30" s="6">
        <f t="shared" si="1"/>
        <v>-27507705.730000004</v>
      </c>
      <c r="H30" s="7">
        <f t="shared" si="0"/>
        <v>19.214777486372999</v>
      </c>
      <c r="I30" s="5">
        <v>6804345</v>
      </c>
      <c r="J30" s="6">
        <f t="shared" si="2"/>
        <v>261633</v>
      </c>
      <c r="K30" s="7">
        <f t="shared" si="3"/>
        <v>103.99884634995395</v>
      </c>
      <c r="L30" s="5">
        <v>6804345</v>
      </c>
      <c r="M30" s="6">
        <f t="shared" si="4"/>
        <v>0</v>
      </c>
      <c r="N30" s="7">
        <f t="shared" si="5"/>
        <v>100</v>
      </c>
    </row>
    <row r="31" spans="1:14" ht="30" customHeight="1" x14ac:dyDescent="0.25">
      <c r="A31" s="15" t="s">
        <v>35</v>
      </c>
      <c r="B31" s="4" t="s">
        <v>12</v>
      </c>
      <c r="C31" s="16" t="s">
        <v>8</v>
      </c>
      <c r="D31" s="25">
        <v>18515956.670000002</v>
      </c>
      <c r="E31" s="26">
        <v>59741554.909999996</v>
      </c>
      <c r="F31" s="5">
        <v>9828516</v>
      </c>
      <c r="G31" s="6">
        <f t="shared" si="1"/>
        <v>-49913038.909999996</v>
      </c>
      <c r="H31" s="7">
        <f t="shared" si="0"/>
        <v>16.451724456798207</v>
      </c>
      <c r="I31" s="5">
        <v>10083659</v>
      </c>
      <c r="J31" s="6">
        <f t="shared" si="2"/>
        <v>255143</v>
      </c>
      <c r="K31" s="7">
        <f t="shared" si="3"/>
        <v>102.59594632597637</v>
      </c>
      <c r="L31" s="5">
        <v>200000</v>
      </c>
      <c r="M31" s="6">
        <f t="shared" si="4"/>
        <v>-9883659</v>
      </c>
      <c r="N31" s="7">
        <f t="shared" si="5"/>
        <v>1.9834070152511107</v>
      </c>
    </row>
    <row r="32" spans="1:14" ht="34.9" customHeight="1" x14ac:dyDescent="0.25">
      <c r="A32" s="15" t="s">
        <v>36</v>
      </c>
      <c r="B32" s="4" t="s">
        <v>12</v>
      </c>
      <c r="C32" s="16" t="s">
        <v>12</v>
      </c>
      <c r="D32" s="25">
        <v>59752977.030000001</v>
      </c>
      <c r="E32" s="26">
        <f>72177142.76+5284524.08</f>
        <v>77461666.840000004</v>
      </c>
      <c r="F32" s="5">
        <v>54677825.560000002</v>
      </c>
      <c r="G32" s="6">
        <f t="shared" si="1"/>
        <v>-22783841.280000001</v>
      </c>
      <c r="H32" s="7">
        <f t="shared" si="0"/>
        <v>70.586946796457553</v>
      </c>
      <c r="I32" s="5">
        <v>48520655.700000003</v>
      </c>
      <c r="J32" s="6">
        <f t="shared" si="2"/>
        <v>-6157169.8599999994</v>
      </c>
      <c r="K32" s="7">
        <f t="shared" si="3"/>
        <v>88.739183029062644</v>
      </c>
      <c r="L32" s="5">
        <f>50369350.53-19580000+87594.74+127500</f>
        <v>31004445.27</v>
      </c>
      <c r="M32" s="6">
        <f t="shared" si="4"/>
        <v>-17516210.430000003</v>
      </c>
      <c r="N32" s="7">
        <f t="shared" si="5"/>
        <v>63.899477083942202</v>
      </c>
    </row>
    <row r="33" spans="1:14" ht="36.6" customHeight="1" x14ac:dyDescent="0.25">
      <c r="A33" s="13" t="s">
        <v>37</v>
      </c>
      <c r="B33" s="8" t="s">
        <v>38</v>
      </c>
      <c r="C33" s="14"/>
      <c r="D33" s="22">
        <f>D34</f>
        <v>15000</v>
      </c>
      <c r="E33" s="23">
        <f>E34</f>
        <v>60000</v>
      </c>
      <c r="F33" s="22">
        <f>F34</f>
        <v>127775</v>
      </c>
      <c r="G33" s="10">
        <f t="shared" si="1"/>
        <v>67775</v>
      </c>
      <c r="H33" s="9">
        <f t="shared" si="0"/>
        <v>212.95833333333331</v>
      </c>
      <c r="I33" s="24">
        <f>I34</f>
        <v>131686</v>
      </c>
      <c r="J33" s="10">
        <f t="shared" si="2"/>
        <v>3911</v>
      </c>
      <c r="K33" s="9">
        <f t="shared" si="3"/>
        <v>103.06084914889455</v>
      </c>
      <c r="L33" s="24">
        <f>L34</f>
        <v>135754</v>
      </c>
      <c r="M33" s="10">
        <f t="shared" si="4"/>
        <v>4068</v>
      </c>
      <c r="N33" s="9">
        <f t="shared" si="5"/>
        <v>103.08916665401028</v>
      </c>
    </row>
    <row r="34" spans="1:14" ht="20.100000000000001" customHeight="1" x14ac:dyDescent="0.25">
      <c r="A34" s="15" t="s">
        <v>39</v>
      </c>
      <c r="B34" s="4" t="s">
        <v>38</v>
      </c>
      <c r="C34" s="16" t="s">
        <v>12</v>
      </c>
      <c r="D34" s="25">
        <v>15000</v>
      </c>
      <c r="E34" s="26">
        <v>60000</v>
      </c>
      <c r="F34" s="5">
        <v>127775</v>
      </c>
      <c r="G34" s="6">
        <f t="shared" si="1"/>
        <v>67775</v>
      </c>
      <c r="H34" s="7">
        <f t="shared" si="0"/>
        <v>212.95833333333331</v>
      </c>
      <c r="I34" s="5">
        <v>131686</v>
      </c>
      <c r="J34" s="6">
        <f t="shared" si="2"/>
        <v>3911</v>
      </c>
      <c r="K34" s="7">
        <f t="shared" si="3"/>
        <v>103.06084914889455</v>
      </c>
      <c r="L34" s="5">
        <v>135754</v>
      </c>
      <c r="M34" s="6">
        <f t="shared" si="4"/>
        <v>4068</v>
      </c>
      <c r="N34" s="7">
        <f t="shared" si="5"/>
        <v>103.08916665401028</v>
      </c>
    </row>
    <row r="35" spans="1:14" ht="20.100000000000001" customHeight="1" x14ac:dyDescent="0.25">
      <c r="A35" s="13" t="s">
        <v>40</v>
      </c>
      <c r="B35" s="8" t="s">
        <v>41</v>
      </c>
      <c r="C35" s="14"/>
      <c r="D35" s="22">
        <f>D36+D37+D38+D39+D40</f>
        <v>281977671.12</v>
      </c>
      <c r="E35" s="23">
        <f>E36+E37+E38+E39+E40</f>
        <v>302800217.29999995</v>
      </c>
      <c r="F35" s="22">
        <f>F36+F37+F38+F39+F40</f>
        <v>335120478.73999995</v>
      </c>
      <c r="G35" s="10">
        <f t="shared" si="1"/>
        <v>32320261.439999998</v>
      </c>
      <c r="H35" s="9">
        <f t="shared" si="0"/>
        <v>110.67379070206501</v>
      </c>
      <c r="I35" s="24">
        <f>I36+I37+I38+I39+I40</f>
        <v>328263785.95000005</v>
      </c>
      <c r="J35" s="10">
        <f t="shared" si="2"/>
        <v>-6856692.7899999022</v>
      </c>
      <c r="K35" s="9">
        <f t="shared" si="3"/>
        <v>97.953961865959371</v>
      </c>
      <c r="L35" s="24">
        <f>L36+L37+L38+L39+L40</f>
        <v>341314068.56999999</v>
      </c>
      <c r="M35" s="10">
        <f t="shared" si="4"/>
        <v>13050282.619999945</v>
      </c>
      <c r="N35" s="9">
        <f t="shared" si="5"/>
        <v>103.97554746474158</v>
      </c>
    </row>
    <row r="36" spans="1:14" ht="20.100000000000001" customHeight="1" x14ac:dyDescent="0.25">
      <c r="A36" s="15" t="s">
        <v>42</v>
      </c>
      <c r="B36" s="4" t="s">
        <v>41</v>
      </c>
      <c r="C36" s="16" t="s">
        <v>4</v>
      </c>
      <c r="D36" s="25">
        <v>106181743.95</v>
      </c>
      <c r="E36" s="26">
        <v>99471436.590000004</v>
      </c>
      <c r="F36" s="11">
        <v>120342463.36</v>
      </c>
      <c r="G36" s="6">
        <f t="shared" si="1"/>
        <v>20871026.769999996</v>
      </c>
      <c r="H36" s="7">
        <f t="shared" si="0"/>
        <v>120.98192957243184</v>
      </c>
      <c r="I36" s="11">
        <v>127775841.37</v>
      </c>
      <c r="J36" s="6">
        <f t="shared" si="2"/>
        <v>7433378.0100000054</v>
      </c>
      <c r="K36" s="7">
        <f t="shared" si="3"/>
        <v>106.17685379080477</v>
      </c>
      <c r="L36" s="11">
        <v>134972556.55000001</v>
      </c>
      <c r="M36" s="6">
        <f t="shared" si="4"/>
        <v>7196715.1800000072</v>
      </c>
      <c r="N36" s="7">
        <f t="shared" si="5"/>
        <v>105.63229723462395</v>
      </c>
    </row>
    <row r="37" spans="1:14" ht="20.100000000000001" customHeight="1" x14ac:dyDescent="0.25">
      <c r="A37" s="15" t="s">
        <v>43</v>
      </c>
      <c r="B37" s="4" t="s">
        <v>41</v>
      </c>
      <c r="C37" s="16" t="s">
        <v>6</v>
      </c>
      <c r="D37" s="25">
        <v>119352793.2</v>
      </c>
      <c r="E37" s="26">
        <v>135726788.94999999</v>
      </c>
      <c r="F37" s="11">
        <v>152680615.94999999</v>
      </c>
      <c r="G37" s="6">
        <f t="shared" si="1"/>
        <v>16953827</v>
      </c>
      <c r="H37" s="7">
        <f t="shared" si="0"/>
        <v>112.49114278113923</v>
      </c>
      <c r="I37" s="11">
        <v>149283959.84</v>
      </c>
      <c r="J37" s="6">
        <f t="shared" si="2"/>
        <v>-3396656.1099999845</v>
      </c>
      <c r="K37" s="7">
        <f t="shared" si="3"/>
        <v>97.775319356117663</v>
      </c>
      <c r="L37" s="11">
        <v>152135675.93000001</v>
      </c>
      <c r="M37" s="6">
        <f t="shared" si="4"/>
        <v>2851716.0900000036</v>
      </c>
      <c r="N37" s="7">
        <f t="shared" si="5"/>
        <v>101.91026289298357</v>
      </c>
    </row>
    <row r="38" spans="1:14" ht="27.6" customHeight="1" x14ac:dyDescent="0.25">
      <c r="A38" s="15" t="s">
        <v>44</v>
      </c>
      <c r="B38" s="4" t="s">
        <v>41</v>
      </c>
      <c r="C38" s="16" t="s">
        <v>8</v>
      </c>
      <c r="D38" s="25">
        <v>34051149.710000001</v>
      </c>
      <c r="E38" s="26">
        <v>32615473.879999999</v>
      </c>
      <c r="F38" s="11">
        <v>36901524.009999998</v>
      </c>
      <c r="G38" s="6">
        <f t="shared" si="1"/>
        <v>4286050.129999999</v>
      </c>
      <c r="H38" s="7">
        <f t="shared" si="0"/>
        <v>113.1411554704659</v>
      </c>
      <c r="I38" s="11">
        <v>36603032.520000003</v>
      </c>
      <c r="J38" s="6">
        <f t="shared" si="2"/>
        <v>-298491.48999999464</v>
      </c>
      <c r="K38" s="7">
        <f t="shared" si="3"/>
        <v>99.191113380793965</v>
      </c>
      <c r="L38" s="11">
        <v>39106886.329999998</v>
      </c>
      <c r="M38" s="6">
        <f t="shared" si="4"/>
        <v>2503853.8099999949</v>
      </c>
      <c r="N38" s="7">
        <f t="shared" si="5"/>
        <v>106.84056384845131</v>
      </c>
    </row>
    <row r="39" spans="1:14" ht="27" customHeight="1" x14ac:dyDescent="0.25">
      <c r="A39" s="15" t="s">
        <v>45</v>
      </c>
      <c r="B39" s="4" t="s">
        <v>41</v>
      </c>
      <c r="C39" s="16" t="s">
        <v>41</v>
      </c>
      <c r="D39" s="25">
        <v>1418817.74</v>
      </c>
      <c r="E39" s="26">
        <v>9217427.2300000004</v>
      </c>
      <c r="F39" s="5">
        <v>1677398.65</v>
      </c>
      <c r="G39" s="6">
        <f t="shared" si="1"/>
        <v>-7540028.5800000001</v>
      </c>
      <c r="H39" s="7">
        <f t="shared" si="0"/>
        <v>18.198121972046206</v>
      </c>
      <c r="I39" s="5">
        <v>1778307.74</v>
      </c>
      <c r="J39" s="6">
        <f t="shared" si="2"/>
        <v>100909.09000000008</v>
      </c>
      <c r="K39" s="7">
        <f t="shared" si="3"/>
        <v>106.015808466282</v>
      </c>
      <c r="L39" s="5">
        <v>1802045.11</v>
      </c>
      <c r="M39" s="6">
        <f t="shared" si="4"/>
        <v>23737.370000000112</v>
      </c>
      <c r="N39" s="7">
        <f t="shared" si="5"/>
        <v>101.33482914492629</v>
      </c>
    </row>
    <row r="40" spans="1:14" ht="34.9" customHeight="1" x14ac:dyDescent="0.25">
      <c r="A40" s="15" t="s">
        <v>46</v>
      </c>
      <c r="B40" s="4" t="s">
        <v>41</v>
      </c>
      <c r="C40" s="16" t="s">
        <v>22</v>
      </c>
      <c r="D40" s="25">
        <v>20973166.52</v>
      </c>
      <c r="E40" s="26">
        <v>25769090.649999999</v>
      </c>
      <c r="F40" s="5">
        <v>23518476.77</v>
      </c>
      <c r="G40" s="6">
        <f t="shared" si="1"/>
        <v>-2250613.879999999</v>
      </c>
      <c r="H40" s="7">
        <f t="shared" si="0"/>
        <v>91.266227005957617</v>
      </c>
      <c r="I40" s="5">
        <v>12822644.48</v>
      </c>
      <c r="J40" s="6">
        <f t="shared" si="2"/>
        <v>-10695832.289999999</v>
      </c>
      <c r="K40" s="7">
        <f t="shared" si="3"/>
        <v>54.521577249239513</v>
      </c>
      <c r="L40" s="5">
        <v>13296904.65</v>
      </c>
      <c r="M40" s="6">
        <f t="shared" si="4"/>
        <v>474260.16999999993</v>
      </c>
      <c r="N40" s="7">
        <f t="shared" si="5"/>
        <v>103.69861435946169</v>
      </c>
    </row>
    <row r="41" spans="1:14" ht="20.100000000000001" customHeight="1" x14ac:dyDescent="0.25">
      <c r="A41" s="13" t="s">
        <v>47</v>
      </c>
      <c r="B41" s="8" t="s">
        <v>48</v>
      </c>
      <c r="C41" s="14"/>
      <c r="D41" s="22">
        <f>D42</f>
        <v>12731071.310000001</v>
      </c>
      <c r="E41" s="23">
        <f>E42</f>
        <v>15028553.66</v>
      </c>
      <c r="F41" s="22">
        <f>F42</f>
        <v>16021796.289999999</v>
      </c>
      <c r="G41" s="10">
        <f t="shared" si="1"/>
        <v>993242.62999999896</v>
      </c>
      <c r="H41" s="9">
        <f t="shared" si="0"/>
        <v>106.60903672083637</v>
      </c>
      <c r="I41" s="24">
        <f>I42</f>
        <v>14721618.82</v>
      </c>
      <c r="J41" s="10">
        <f t="shared" si="2"/>
        <v>-1300177.4699999988</v>
      </c>
      <c r="K41" s="9">
        <f t="shared" si="3"/>
        <v>91.884945692316009</v>
      </c>
      <c r="L41" s="24">
        <f>L42</f>
        <v>15963129.529999999</v>
      </c>
      <c r="M41" s="10">
        <f t="shared" si="4"/>
        <v>1241510.709999999</v>
      </c>
      <c r="N41" s="9">
        <f t="shared" si="5"/>
        <v>108.43324857938414</v>
      </c>
    </row>
    <row r="42" spans="1:14" ht="20.100000000000001" customHeight="1" x14ac:dyDescent="0.25">
      <c r="A42" s="15" t="s">
        <v>49</v>
      </c>
      <c r="B42" s="4" t="s">
        <v>48</v>
      </c>
      <c r="C42" s="16" t="s">
        <v>4</v>
      </c>
      <c r="D42" s="25">
        <v>12731071.310000001</v>
      </c>
      <c r="E42" s="26">
        <v>15028553.66</v>
      </c>
      <c r="F42" s="5">
        <v>16021796.289999999</v>
      </c>
      <c r="G42" s="6">
        <f t="shared" si="1"/>
        <v>993242.62999999896</v>
      </c>
      <c r="H42" s="7">
        <f t="shared" si="0"/>
        <v>106.60903672083637</v>
      </c>
      <c r="I42" s="5">
        <v>14721618.82</v>
      </c>
      <c r="J42" s="6">
        <f t="shared" si="2"/>
        <v>-1300177.4699999988</v>
      </c>
      <c r="K42" s="7">
        <f t="shared" si="3"/>
        <v>91.884945692316009</v>
      </c>
      <c r="L42" s="5">
        <v>15963129.529999999</v>
      </c>
      <c r="M42" s="6">
        <f t="shared" si="4"/>
        <v>1241510.709999999</v>
      </c>
      <c r="N42" s="7">
        <f t="shared" si="5"/>
        <v>108.43324857938414</v>
      </c>
    </row>
    <row r="43" spans="1:14" ht="36" customHeight="1" x14ac:dyDescent="0.25">
      <c r="A43" s="13" t="s">
        <v>50</v>
      </c>
      <c r="B43" s="8" t="s">
        <v>29</v>
      </c>
      <c r="C43" s="14"/>
      <c r="D43" s="22">
        <f>D44+D45+D46</f>
        <v>19411071.300000001</v>
      </c>
      <c r="E43" s="23">
        <f>E44+E45+E46</f>
        <v>23901732</v>
      </c>
      <c r="F43" s="22">
        <f>F44+F45+F46</f>
        <v>24055802.300000001</v>
      </c>
      <c r="G43" s="10">
        <f t="shared" si="1"/>
        <v>154070.30000000075</v>
      </c>
      <c r="H43" s="9">
        <f t="shared" si="0"/>
        <v>100.64459889350279</v>
      </c>
      <c r="I43" s="24">
        <f>I44+I45+I46</f>
        <v>23035709.300000001</v>
      </c>
      <c r="J43" s="10">
        <f t="shared" si="2"/>
        <v>-1020093</v>
      </c>
      <c r="K43" s="9">
        <f t="shared" si="3"/>
        <v>95.759472133673128</v>
      </c>
      <c r="L43" s="24">
        <f>L44+L45+L46</f>
        <v>21866409.300000001</v>
      </c>
      <c r="M43" s="10">
        <f t="shared" si="4"/>
        <v>-1169300</v>
      </c>
      <c r="N43" s="9">
        <f t="shared" si="5"/>
        <v>94.92396789362158</v>
      </c>
    </row>
    <row r="44" spans="1:14" ht="20.100000000000001" customHeight="1" x14ac:dyDescent="0.25">
      <c r="A44" s="15" t="s">
        <v>51</v>
      </c>
      <c r="B44" s="4" t="s">
        <v>29</v>
      </c>
      <c r="C44" s="16" t="s">
        <v>4</v>
      </c>
      <c r="D44" s="25">
        <f>86908.42+6000+6000</f>
        <v>98908.42</v>
      </c>
      <c r="E44" s="26">
        <v>112000</v>
      </c>
      <c r="F44" s="5">
        <v>52000</v>
      </c>
      <c r="G44" s="6">
        <f t="shared" si="1"/>
        <v>-60000</v>
      </c>
      <c r="H44" s="7">
        <f t="shared" si="0"/>
        <v>46.428571428571431</v>
      </c>
      <c r="I44" s="5">
        <v>52000</v>
      </c>
      <c r="J44" s="6">
        <f t="shared" si="2"/>
        <v>0</v>
      </c>
      <c r="K44" s="7">
        <f t="shared" si="3"/>
        <v>100</v>
      </c>
      <c r="L44" s="5">
        <v>52000</v>
      </c>
      <c r="M44" s="6">
        <f t="shared" si="4"/>
        <v>0</v>
      </c>
      <c r="N44" s="7">
        <f t="shared" si="5"/>
        <v>100</v>
      </c>
    </row>
    <row r="45" spans="1:14" ht="25.9" customHeight="1" x14ac:dyDescent="0.25">
      <c r="A45" s="15" t="s">
        <v>52</v>
      </c>
      <c r="B45" s="4" t="s">
        <v>29</v>
      </c>
      <c r="C45" s="16" t="s">
        <v>8</v>
      </c>
      <c r="D45" s="25">
        <v>11283464.4</v>
      </c>
      <c r="E45" s="26">
        <v>12512600</v>
      </c>
      <c r="F45" s="5">
        <v>12157500</v>
      </c>
      <c r="G45" s="6">
        <f t="shared" si="1"/>
        <v>-355100</v>
      </c>
      <c r="H45" s="7">
        <f t="shared" si="0"/>
        <v>97.162060642871978</v>
      </c>
      <c r="I45" s="5">
        <v>12157500</v>
      </c>
      <c r="J45" s="6">
        <f t="shared" si="2"/>
        <v>0</v>
      </c>
      <c r="K45" s="7">
        <f t="shared" si="3"/>
        <v>100</v>
      </c>
      <c r="L45" s="5">
        <v>12157500</v>
      </c>
      <c r="M45" s="6">
        <f t="shared" si="4"/>
        <v>0</v>
      </c>
      <c r="N45" s="7">
        <f t="shared" si="5"/>
        <v>100</v>
      </c>
    </row>
    <row r="46" spans="1:14" ht="31.9" customHeight="1" x14ac:dyDescent="0.25">
      <c r="A46" s="15" t="s">
        <v>53</v>
      </c>
      <c r="B46" s="4" t="s">
        <v>29</v>
      </c>
      <c r="C46" s="16" t="s">
        <v>10</v>
      </c>
      <c r="D46" s="25">
        <v>8028698.4800000004</v>
      </c>
      <c r="E46" s="26">
        <v>11277132</v>
      </c>
      <c r="F46" s="5">
        <v>11846302.300000001</v>
      </c>
      <c r="G46" s="6">
        <f t="shared" si="1"/>
        <v>569170.30000000075</v>
      </c>
      <c r="H46" s="7">
        <f t="shared" si="0"/>
        <v>105.04711924982347</v>
      </c>
      <c r="I46" s="5">
        <v>10826209.300000001</v>
      </c>
      <c r="J46" s="6">
        <f t="shared" si="2"/>
        <v>-1020093</v>
      </c>
      <c r="K46" s="7">
        <f t="shared" si="3"/>
        <v>91.388933236998355</v>
      </c>
      <c r="L46" s="5">
        <v>9656909.3000000007</v>
      </c>
      <c r="M46" s="6">
        <f t="shared" si="4"/>
        <v>-1169300</v>
      </c>
      <c r="N46" s="7">
        <f t="shared" si="5"/>
        <v>89.199359003709631</v>
      </c>
    </row>
    <row r="47" spans="1:14" ht="20.100000000000001" customHeight="1" x14ac:dyDescent="0.25">
      <c r="A47" s="13" t="s">
        <v>54</v>
      </c>
      <c r="B47" s="8" t="s">
        <v>14</v>
      </c>
      <c r="C47" s="14"/>
      <c r="D47" s="22">
        <f>D48+D49</f>
        <v>30005703.91</v>
      </c>
      <c r="E47" s="23">
        <f>E48+E49</f>
        <v>38868592.840000004</v>
      </c>
      <c r="F47" s="22">
        <f>F48+F49</f>
        <v>30349576.190000001</v>
      </c>
      <c r="G47" s="10">
        <f t="shared" si="1"/>
        <v>-8519016.6500000022</v>
      </c>
      <c r="H47" s="9">
        <f t="shared" si="0"/>
        <v>78.082518487180707</v>
      </c>
      <c r="I47" s="24">
        <f>I48+I49</f>
        <v>27721570.100000001</v>
      </c>
      <c r="J47" s="10">
        <f t="shared" si="2"/>
        <v>-2628006.09</v>
      </c>
      <c r="K47" s="9">
        <f t="shared" si="3"/>
        <v>91.340880434218676</v>
      </c>
      <c r="L47" s="24">
        <f>L48+L49</f>
        <v>30721570.100000001</v>
      </c>
      <c r="M47" s="10">
        <f t="shared" si="4"/>
        <v>3000000</v>
      </c>
      <c r="N47" s="9">
        <f t="shared" si="5"/>
        <v>110.82189785491263</v>
      </c>
    </row>
    <row r="48" spans="1:14" ht="28.15" customHeight="1" x14ac:dyDescent="0.25">
      <c r="A48" s="15" t="s">
        <v>55</v>
      </c>
      <c r="B48" s="4" t="s">
        <v>14</v>
      </c>
      <c r="C48" s="16" t="s">
        <v>4</v>
      </c>
      <c r="D48" s="25">
        <v>179749.03</v>
      </c>
      <c r="E48" s="26">
        <v>290000</v>
      </c>
      <c r="F48" s="5">
        <v>520000</v>
      </c>
      <c r="G48" s="6">
        <f t="shared" si="1"/>
        <v>230000</v>
      </c>
      <c r="H48" s="7">
        <f t="shared" si="0"/>
        <v>179.31034482758622</v>
      </c>
      <c r="I48" s="5">
        <v>520000</v>
      </c>
      <c r="J48" s="6">
        <f t="shared" si="2"/>
        <v>0</v>
      </c>
      <c r="K48" s="7">
        <f t="shared" si="3"/>
        <v>100</v>
      </c>
      <c r="L48" s="5">
        <v>520000</v>
      </c>
      <c r="M48" s="6">
        <f t="shared" si="4"/>
        <v>0</v>
      </c>
      <c r="N48" s="7">
        <f t="shared" si="5"/>
        <v>100</v>
      </c>
    </row>
    <row r="49" spans="1:14" ht="17.25" customHeight="1" x14ac:dyDescent="0.25">
      <c r="A49" s="15" t="s">
        <v>56</v>
      </c>
      <c r="B49" s="4" t="s">
        <v>14</v>
      </c>
      <c r="C49" s="16" t="s">
        <v>6</v>
      </c>
      <c r="D49" s="25">
        <v>29825954.879999999</v>
      </c>
      <c r="E49" s="26">
        <v>38578592.840000004</v>
      </c>
      <c r="F49" s="5">
        <v>29829576.190000001</v>
      </c>
      <c r="G49" s="6">
        <f t="shared" si="1"/>
        <v>-8749016.6500000022</v>
      </c>
      <c r="H49" s="7">
        <f t="shared" si="0"/>
        <v>77.321576537834133</v>
      </c>
      <c r="I49" s="5">
        <v>27201570.100000001</v>
      </c>
      <c r="J49" s="6">
        <f t="shared" si="2"/>
        <v>-2628006.09</v>
      </c>
      <c r="K49" s="7">
        <f t="shared" si="3"/>
        <v>91.189931518768915</v>
      </c>
      <c r="L49" s="5">
        <v>30201570.100000001</v>
      </c>
      <c r="M49" s="6">
        <f t="shared" si="4"/>
        <v>3000000</v>
      </c>
      <c r="N49" s="7">
        <f t="shared" si="5"/>
        <v>111.02877513677049</v>
      </c>
    </row>
    <row r="50" spans="1:14" ht="27" customHeight="1" x14ac:dyDescent="0.25">
      <c r="A50" s="13" t="s">
        <v>57</v>
      </c>
      <c r="B50" s="8" t="s">
        <v>31</v>
      </c>
      <c r="C50" s="14"/>
      <c r="D50" s="22">
        <f>D51</f>
        <v>6012493.3200000003</v>
      </c>
      <c r="E50" s="23">
        <f>E51</f>
        <v>5805463.2999999998</v>
      </c>
      <c r="F50" s="12">
        <f>F51</f>
        <v>5712974.21</v>
      </c>
      <c r="G50" s="24">
        <f>F50-E50</f>
        <v>-92489.089999999851</v>
      </c>
      <c r="H50" s="9">
        <f t="shared" si="0"/>
        <v>98.406861171613997</v>
      </c>
      <c r="I50" s="12">
        <f>I51</f>
        <v>5418799.0999999996</v>
      </c>
      <c r="J50" s="10">
        <f t="shared" si="2"/>
        <v>-294175.11000000034</v>
      </c>
      <c r="K50" s="9">
        <f t="shared" si="3"/>
        <v>94.850753754759197</v>
      </c>
      <c r="L50" s="12">
        <f>L51</f>
        <v>6024049.2000000002</v>
      </c>
      <c r="M50" s="10">
        <f t="shared" si="4"/>
        <v>605250.10000000056</v>
      </c>
      <c r="N50" s="9">
        <f t="shared" si="5"/>
        <v>111.1694508106049</v>
      </c>
    </row>
    <row r="51" spans="1:14" ht="30" customHeight="1" x14ac:dyDescent="0.25">
      <c r="A51" s="15" t="s">
        <v>62</v>
      </c>
      <c r="B51" s="4" t="s">
        <v>31</v>
      </c>
      <c r="C51" s="16" t="s">
        <v>6</v>
      </c>
      <c r="D51" s="25">
        <v>6012493.3200000003</v>
      </c>
      <c r="E51" s="26">
        <v>5805463.2999999998</v>
      </c>
      <c r="F51" s="5">
        <v>5712974.21</v>
      </c>
      <c r="G51" s="6">
        <f>F51-E51</f>
        <v>-92489.089999999851</v>
      </c>
      <c r="H51" s="7">
        <f t="shared" si="0"/>
        <v>98.406861171613997</v>
      </c>
      <c r="I51" s="5">
        <v>5418799.0999999996</v>
      </c>
      <c r="J51" s="6">
        <f t="shared" si="2"/>
        <v>-294175.11000000034</v>
      </c>
      <c r="K51" s="7">
        <f t="shared" si="3"/>
        <v>94.850753754759197</v>
      </c>
      <c r="L51" s="5">
        <v>6024049.2000000002</v>
      </c>
      <c r="M51" s="6">
        <f t="shared" si="4"/>
        <v>605250.10000000056</v>
      </c>
      <c r="N51" s="7">
        <f t="shared" si="5"/>
        <v>111.1694508106049</v>
      </c>
    </row>
    <row r="52" spans="1:14" ht="38.25" x14ac:dyDescent="0.25">
      <c r="A52" s="13" t="s">
        <v>71</v>
      </c>
      <c r="B52" s="8">
        <v>13</v>
      </c>
      <c r="C52" s="14"/>
      <c r="D52" s="22">
        <f>D53</f>
        <v>0</v>
      </c>
      <c r="E52" s="23">
        <f>E53</f>
        <v>0</v>
      </c>
      <c r="F52" s="12">
        <f>F53</f>
        <v>0</v>
      </c>
      <c r="G52" s="24">
        <f>F52-E52</f>
        <v>0</v>
      </c>
      <c r="H52" s="9">
        <v>0</v>
      </c>
      <c r="I52" s="12">
        <f>I53</f>
        <v>0</v>
      </c>
      <c r="J52" s="10">
        <f t="shared" si="2"/>
        <v>0</v>
      </c>
      <c r="K52" s="9">
        <v>0</v>
      </c>
      <c r="L52" s="12">
        <f>L53</f>
        <v>484539.69999999995</v>
      </c>
      <c r="M52" s="10">
        <f t="shared" si="4"/>
        <v>484539.69999999995</v>
      </c>
      <c r="N52" s="9">
        <v>0</v>
      </c>
    </row>
    <row r="53" spans="1:14" ht="38.25" x14ac:dyDescent="0.25">
      <c r="A53" s="15" t="s">
        <v>72</v>
      </c>
      <c r="B53" s="4">
        <v>13</v>
      </c>
      <c r="C53" s="16" t="s">
        <v>4</v>
      </c>
      <c r="D53" s="25">
        <v>0</v>
      </c>
      <c r="E53" s="26">
        <v>0</v>
      </c>
      <c r="F53" s="5">
        <v>0</v>
      </c>
      <c r="G53" s="6">
        <v>0</v>
      </c>
      <c r="H53" s="7">
        <v>0</v>
      </c>
      <c r="I53" s="5">
        <v>0</v>
      </c>
      <c r="J53" s="6">
        <f t="shared" si="2"/>
        <v>0</v>
      </c>
      <c r="K53" s="7">
        <v>0</v>
      </c>
      <c r="L53" s="5">
        <f>699634.44-87594.74-127500</f>
        <v>484539.69999999995</v>
      </c>
      <c r="M53" s="6">
        <f t="shared" si="4"/>
        <v>484539.69999999995</v>
      </c>
      <c r="N53" s="7">
        <v>0</v>
      </c>
    </row>
    <row r="54" spans="1:14" ht="15.75" x14ac:dyDescent="0.25">
      <c r="A54" s="33" t="s">
        <v>58</v>
      </c>
      <c r="B54" s="34"/>
      <c r="C54" s="35"/>
      <c r="D54" s="29">
        <f>D50+D47+D43+D41+D35+D33+D28+D23+D19+D17+D8+D52</f>
        <v>622397554.74000001</v>
      </c>
      <c r="E54" s="30">
        <f>E50+E47+E43+E41+E35+E33+E28+E23+E19+E17+E8+E52</f>
        <v>698062408.73999989</v>
      </c>
      <c r="F54" s="29">
        <f>F50+F47+F43+F41+F35+F33+F28+F23+F19+F17+F8+F52</f>
        <v>628943784.40999997</v>
      </c>
      <c r="G54" s="31">
        <f>F54-E54</f>
        <v>-69118624.329999924</v>
      </c>
      <c r="H54" s="32">
        <f t="shared" si="0"/>
        <v>90.098503591568729</v>
      </c>
      <c r="I54" s="29">
        <f>I50+I47+I43+I41+I35+I33+I28+I23+I19+I17+I8+I52</f>
        <v>610479832.88000011</v>
      </c>
      <c r="J54" s="31">
        <f>I54-F54</f>
        <v>-18463951.529999852</v>
      </c>
      <c r="K54" s="32">
        <f>I54/F54*100</f>
        <v>97.064292232839136</v>
      </c>
      <c r="L54" s="29">
        <f>L50+L47+L43+L41+L35+L33+L28+L23+L19+L17+L8+L52</f>
        <v>603155069.88999999</v>
      </c>
      <c r="M54" s="31">
        <f t="shared" si="4"/>
        <v>-7324762.9900001287</v>
      </c>
      <c r="N54" s="32">
        <f t="shared" si="5"/>
        <v>98.800162987293973</v>
      </c>
    </row>
  </sheetData>
  <mergeCells count="20">
    <mergeCell ref="K6:K7"/>
    <mergeCell ref="I5:K5"/>
    <mergeCell ref="L5:N5"/>
    <mergeCell ref="N6:N7"/>
    <mergeCell ref="K1:N1"/>
    <mergeCell ref="J2:N2"/>
    <mergeCell ref="M6:M7"/>
    <mergeCell ref="A3:N3"/>
    <mergeCell ref="A5:A7"/>
    <mergeCell ref="B5:B7"/>
    <mergeCell ref="C5:C7"/>
    <mergeCell ref="D5:D7"/>
    <mergeCell ref="L6:L7"/>
    <mergeCell ref="F6:F7"/>
    <mergeCell ref="G6:G7"/>
    <mergeCell ref="E5:E7"/>
    <mergeCell ref="F5:H5"/>
    <mergeCell ref="H6:H7"/>
    <mergeCell ref="I6:I7"/>
    <mergeCell ref="J6:J7"/>
  </mergeCells>
  <pageMargins left="0.11811023622047245" right="0" top="0.94488188976377963" bottom="0.15748031496062992" header="0.31496062992125984" footer="0.31496062992125984"/>
  <pageSetup paperSize="9" scale="82" orientation="landscape" horizontalDpi="4294967295" verticalDpi="4294967295" r:id="rId1"/>
  <rowBreaks count="2" manualBreakCount="2">
    <brk id="14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стр.расходов Прил.1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2022-12-08T11:41:49Z</dcterms:modified>
</cp:coreProperties>
</file>