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xr:revisionPtr revIDLastSave="0" documentId="13_ncr:1_{38AFBB3C-6390-41E5-A59E-41D49506D38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_FilterDatabase" localSheetId="0" hidden="1">Документ!$A$5:$I$46</definedName>
    <definedName name="_xlnm.Print_Titles" localSheetId="0">Документ!$3:$5</definedName>
  </definedNames>
  <calcPr calcId="191029"/>
</workbook>
</file>

<file path=xl/calcChain.xml><?xml version="1.0" encoding="utf-8"?>
<calcChain xmlns="http://schemas.openxmlformats.org/spreadsheetml/2006/main">
  <c r="G166" i="2" l="1"/>
  <c r="G174" i="2"/>
  <c r="H145" i="2"/>
  <c r="G128" i="2"/>
  <c r="H8" i="2"/>
  <c r="H168" i="2"/>
  <c r="H169" i="2"/>
  <c r="H167" i="2"/>
  <c r="H157" i="2"/>
  <c r="H154" i="2"/>
  <c r="H152" i="2"/>
  <c r="H150" i="2"/>
  <c r="H137" i="2"/>
  <c r="H111" i="2"/>
  <c r="H105" i="2"/>
  <c r="H90" i="2"/>
  <c r="H89" i="2"/>
  <c r="H84" i="2"/>
  <c r="H73" i="2"/>
  <c r="H57" i="2"/>
  <c r="H56" i="2"/>
  <c r="H50" i="2"/>
  <c r="H44" i="2"/>
  <c r="H45" i="2"/>
  <c r="H41" i="2"/>
  <c r="H40" i="2"/>
  <c r="H25" i="2"/>
  <c r="H19" i="2"/>
  <c r="H18" i="2"/>
  <c r="H30" i="2"/>
  <c r="H29" i="2"/>
  <c r="H27" i="2"/>
  <c r="H23" i="2"/>
  <c r="H16" i="2"/>
  <c r="H13" i="2"/>
  <c r="F122" i="2"/>
  <c r="G122" i="2" s="1"/>
  <c r="D119" i="2"/>
  <c r="E119" i="2"/>
  <c r="C119" i="2"/>
  <c r="C47" i="2"/>
  <c r="F7" i="2"/>
  <c r="F166" i="2" l="1"/>
  <c r="F171" i="2"/>
  <c r="G171" i="2" s="1"/>
  <c r="F65" i="2"/>
  <c r="F55" i="2"/>
  <c r="F59" i="2"/>
  <c r="G59" i="2" s="1"/>
  <c r="F48" i="2"/>
  <c r="F36" i="2"/>
  <c r="F43" i="2"/>
  <c r="F151" i="2"/>
  <c r="F153" i="2"/>
  <c r="F161" i="2"/>
  <c r="F149" i="2"/>
  <c r="F144" i="2"/>
  <c r="F142" i="2"/>
  <c r="F136" i="2"/>
  <c r="F131" i="2"/>
  <c r="F128" i="2"/>
  <c r="F125" i="2"/>
  <c r="F120" i="2"/>
  <c r="F119" i="2" s="1"/>
  <c r="F117" i="2"/>
  <c r="F116" i="2"/>
  <c r="F113" i="2"/>
  <c r="F109" i="2"/>
  <c r="F110" i="2"/>
  <c r="F104" i="2"/>
  <c r="F88" i="2"/>
  <c r="F92" i="2"/>
  <c r="F97" i="2"/>
  <c r="F86" i="2"/>
  <c r="F77" i="2"/>
  <c r="F62" i="2"/>
  <c r="F165" i="2" l="1"/>
  <c r="F47" i="2"/>
  <c r="F6" i="2"/>
  <c r="E47" i="2"/>
  <c r="D47" i="2"/>
  <c r="E165" i="2"/>
  <c r="D165" i="2"/>
  <c r="D124" i="2"/>
  <c r="E124" i="2"/>
  <c r="C148" i="2"/>
  <c r="C165" i="2"/>
  <c r="C141" i="2"/>
  <c r="C124" i="2"/>
  <c r="C115" i="2"/>
  <c r="C76" i="2"/>
  <c r="C61" i="2"/>
  <c r="D6" i="2" l="1"/>
  <c r="D61" i="2"/>
  <c r="D64" i="2"/>
  <c r="D76" i="2"/>
  <c r="D85" i="2"/>
  <c r="D103" i="2"/>
  <c r="D112" i="2"/>
  <c r="D115" i="2"/>
  <c r="D130" i="2"/>
  <c r="D141" i="2"/>
  <c r="D148" i="2"/>
  <c r="D174" i="2" l="1"/>
  <c r="G151" i="2"/>
  <c r="G153" i="2"/>
  <c r="G161" i="2"/>
  <c r="G144" i="2"/>
  <c r="G136" i="2"/>
  <c r="G131" i="2"/>
  <c r="F124" i="2"/>
  <c r="G117" i="2"/>
  <c r="G109" i="2"/>
  <c r="G110" i="2"/>
  <c r="G104" i="2"/>
  <c r="G88" i="2"/>
  <c r="G92" i="2"/>
  <c r="G97" i="2"/>
  <c r="G86" i="2"/>
  <c r="G55" i="2"/>
  <c r="G36" i="2"/>
  <c r="G43" i="2"/>
  <c r="G7" i="2"/>
  <c r="C130" i="2"/>
  <c r="C112" i="2"/>
  <c r="C103" i="2"/>
  <c r="C85" i="2"/>
  <c r="C64" i="2"/>
  <c r="C6" i="2"/>
  <c r="E148" i="2"/>
  <c r="E141" i="2"/>
  <c r="E130" i="2"/>
  <c r="E115" i="2"/>
  <c r="E112" i="2"/>
  <c r="E103" i="2"/>
  <c r="E85" i="2"/>
  <c r="E76" i="2"/>
  <c r="E64" i="2"/>
  <c r="E61" i="2"/>
  <c r="E6" i="2"/>
  <c r="C174" i="2" l="1"/>
  <c r="F112" i="2"/>
  <c r="G112" i="2" s="1"/>
  <c r="G113" i="2"/>
  <c r="G165" i="2"/>
  <c r="F148" i="2"/>
  <c r="G148" i="2" s="1"/>
  <c r="G149" i="2"/>
  <c r="F141" i="2"/>
  <c r="G141" i="2" s="1"/>
  <c r="G142" i="2"/>
  <c r="F130" i="2"/>
  <c r="G130" i="2" s="1"/>
  <c r="G125" i="2"/>
  <c r="G124" i="2" s="1"/>
  <c r="G120" i="2"/>
  <c r="G119" i="2" s="1"/>
  <c r="F115" i="2"/>
  <c r="G115" i="2" s="1"/>
  <c r="G116" i="2"/>
  <c r="F76" i="2"/>
  <c r="G76" i="2" s="1"/>
  <c r="G77" i="2"/>
  <c r="F64" i="2"/>
  <c r="G64" i="2" s="1"/>
  <c r="G65" i="2"/>
  <c r="F61" i="2"/>
  <c r="G62" i="2"/>
  <c r="G47" i="2"/>
  <c r="G48" i="2"/>
  <c r="F85" i="2"/>
  <c r="G85" i="2" s="1"/>
  <c r="E174" i="2"/>
  <c r="G6" i="2"/>
  <c r="F103" i="2"/>
  <c r="G103" i="2" s="1"/>
  <c r="G61" i="2" l="1"/>
  <c r="F174" i="2"/>
</calcChain>
</file>

<file path=xl/sharedStrings.xml><?xml version="1.0" encoding="utf-8"?>
<sst xmlns="http://schemas.openxmlformats.org/spreadsheetml/2006/main" count="225" uniqueCount="181">
  <si>
    <t>(рублей)</t>
  </si>
  <si>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</si>
  <si>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</si>
  <si>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</si>
  <si>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</si>
  <si>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</si>
  <si>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</si>
  <si>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</si>
  <si>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</si>
  <si>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</si>
  <si>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</si>
  <si>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</si>
  <si>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</si>
  <si>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</si>
  <si>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</si>
  <si>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</si>
  <si>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</si>
  <si>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</si>
  <si>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</si>
  <si>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</si>
  <si>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</si>
  <si>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</si>
  <si>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</si>
  <si>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</si>
  <si>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</si>
  <si>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</si>
  <si>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</si>
  <si>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</si>
  <si>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</si>
  <si>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</si>
  <si>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</si>
  <si>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</si>
  <si>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</si>
  <si>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</si>
  <si>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</si>
  <si>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</si>
  <si>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</si>
  <si>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</si>
  <si>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</si>
  <si>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</si>
  <si>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</si>
  <si>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</si>
  <si>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</si>
  <si>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</si>
  <si>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</si>
  <si>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</si>
  <si>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</si>
  <si>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</si>
  <si>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</si>
  <si>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</si>
  <si>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</si>
  <si>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</si>
  <si>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</si>
  <si>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</si>
  <si>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</si>
  <si>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</si>
  <si>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</si>
  <si>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</si>
  <si>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</si>
  <si>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</si>
  <si>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</si>
  <si>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</si>
  <si>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</si>
  <si>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</si>
  <si>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</si>
  <si>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</si>
  <si>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</si>
  <si>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</si>
  <si>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</si>
  <si>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</si>
  <si>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</si>
  <si>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</si>
  <si>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</si>
  <si>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</si>
  <si>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</si>
  <si>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</si>
  <si>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</si>
  <si>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</si>
  <si>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</si>
  <si>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</si>
  <si>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</si>
  <si>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</si>
  <si>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</si>
  <si>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</si>
  <si>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</si>
  <si>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</si>
  <si>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</si>
  <si>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</si>
  <si>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</si>
  <si>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</si>
  <si>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</si>
  <si>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</si>
  <si>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Уточненный план</t>
  </si>
  <si>
    <t xml:space="preserve">Сумма </t>
  </si>
  <si>
    <t>%</t>
  </si>
  <si>
    <t>Утверждено решением Совета депутатов ЗАТО Видяево от 23.12.2019 № 225 "О бюджете ЗАТО Видяево на 2020 год и на плановый период 2021 и 2022 годов</t>
  </si>
  <si>
    <t>Исполнено за 2020 год</t>
  </si>
  <si>
    <t>Отклонение исполнения от первоначально утвержденных бюджетных ассигнований</t>
  </si>
  <si>
    <t xml:space="preserve">Сведения о фактически произведенных расходах на реализацию муниципальных программ ЗАТО Видяево в сравнении с первоначально утвержденным решением о бюджете значениями и с уточненными значениями с учетом внесенных изменений 2020 год
</t>
  </si>
  <si>
    <t>Подпрограмма 2 "Поддержка социально ориентированных некоммерческих организаций ЗАТО Видяево"</t>
  </si>
  <si>
    <t xml:space="preserve">    Иная непрограммная деятельность</t>
  </si>
  <si>
    <t xml:space="preserve">  Подпрограмма 3 "Доступная среда"</t>
  </si>
  <si>
    <t>Пояснения (тыс. руб.)</t>
  </si>
  <si>
    <t>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</si>
  <si>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 xml:space="preserve"> Расходы на разработку проектно-сметной документации</t>
  </si>
  <si>
    <t>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</si>
  <si>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 xml:space="preserve">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</si>
  <si>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Компенсация расходов на оплату коммунальных услуг для обеспечения государственных (муниципальных) нужд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</si>
  <si>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</si>
  <si>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</si>
  <si>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 xml:space="preserve">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</si>
  <si>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</si>
  <si>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</si>
  <si>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 xml:space="preserve">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</si>
  <si>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</si>
  <si>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</si>
  <si>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</si>
  <si>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</si>
  <si>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Обеспечение бесплатным питанием отдельных категорий обучающихся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</si>
  <si>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</si>
  <si>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</si>
  <si>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</si>
  <si>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</si>
  <si>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 xml:space="preserve"> Субсидии на обеспечение комплексной безопасности муниципальных образовательных организаций</t>
  </si>
  <si>
    <t>Софинансирование субсидии на обеспечение комплексной безопасности муниципальных образовательных организаций</t>
  </si>
  <si>
    <t xml:space="preserve"> Расходы на обеспечение персонифицированного финансирования дополнительного образования детей</t>
  </si>
  <si>
    <t xml:space="preserve"> Расходы на организацию обеспечения персонифицированного финансирования дополнительного образования детей</t>
  </si>
  <si>
    <t>Реализация мероприятий по выявлению и поддержки талантливых детей и молодежи</t>
  </si>
  <si>
    <t xml:space="preserve"> Реализация мероприятий связанных с отдыхом и оздоровлением детей ЗАТО Видяево</t>
  </si>
  <si>
    <t>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</si>
  <si>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 xml:space="preserve"> Софинансирование субсидий на организацию отдыха детей Мурманской области в муниципальных образовательных организациях</t>
  </si>
  <si>
    <t xml:space="preserve">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</si>
  <si>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 xml:space="preserve">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</si>
  <si>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 xml:space="preserve">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</si>
  <si>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Доплаты к пенсиям муниципальных служащих</t>
  </si>
  <si>
    <t xml:space="preserve"> Прочие направления расходов муниципальной программы</t>
  </si>
  <si>
    <t xml:space="preserve"> Субвенция на содержание ребенка в семье опекуна (попечителя) и приемной семье, а также вознаграждение, причитающееся приемному родителю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</si>
  <si>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</si>
  <si>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Прочие направления расходов муниципальной программы</t>
  </si>
  <si>
    <t xml:space="preserve">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</si>
  <si>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</si>
  <si>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</si>
  <si>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 xml:space="preserve">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</si>
  <si>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Реализация мероприятий по привлечению населения ЗАТО Видяево к физической культуре и спорту</t>
  </si>
  <si>
    <t>Реализация мероприятий по развитию инфраструктуры материально-технической ресурсной базы муниципальных учреждений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</si>
  <si>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</si>
  <si>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Организация и проведение городских, общественно значимых, культурно-массовых и культурных мероприятий</t>
  </si>
  <si>
    <t>Реализация мероприятий по содержанию социальной, инженерной и жилищно-коммунальной инфраструктуры ЗАТО Видяево</t>
  </si>
  <si>
    <t xml:space="preserve"> Реализация мероприятий по содержанию социальной, инженерной и жилищно-коммунальной инфраструктуры ЗАТО Видяево</t>
  </si>
  <si>
    <t>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</si>
  <si>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</si>
  <si>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Компенсация расходов на оплату коммунальных услуг для обеспечения государственных (муниципальных) нужд (пустующий фонд)</t>
  </si>
  <si>
    <t>Реализация мероприятий по охране окружающей среды</t>
  </si>
  <si>
    <t xml:space="preserve"> Реализация мероприятий по Дорожному фонду</t>
  </si>
  <si>
    <t xml:space="preserve"> Реализация мероприятий по энергоэффективности и развитию энергетики</t>
  </si>
  <si>
    <t>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</si>
  <si>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Мероприятия в области информационно-коммуникационной и телекоммуникационной инфраструктуры информационного общества</t>
  </si>
  <si>
    <t xml:space="preserve"> Расходы на выплаты по оплате труда работников органов местного самоуправления</t>
  </si>
  <si>
    <t xml:space="preserve">  Расходы на обеспечение функций работников органов местного самоуправления</t>
  </si>
  <si>
    <t>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</si>
  <si>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Осуществление первичного воинского учета на территориях, где отсутствуют военные комиссариаты</t>
  </si>
  <si>
    <t>Перепись</t>
  </si>
  <si>
    <t xml:space="preserve"> Иные межбюджетные трансферты на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субъектов Российской Федерации, осуществлявших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резервного фонда Правительства Российской Федерации</t>
  </si>
  <si>
    <t xml:space="preserve"> Расходы на выплаты по оплате труда председателя представительного органа муниципального образования</t>
  </si>
  <si>
    <t>Расходы на обеспечение функций работников органов местного самоуправления</t>
  </si>
  <si>
    <t xml:space="preserve">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</t>
  </si>
  <si>
    <t xml:space="preserve">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</si>
  <si>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Подпрограмма 2 "Подготовка объектов и систем жизнеобеспечения на территории ЗАТО Видяево к работе в осенне-зимний период"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</si>
  <si>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</si>
  <si>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</si>
  <si>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 xml:space="preserve">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</si>
  <si>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Субсидия на организацию отдыха детей Мурманской области в муниципальных образовательных организациях</t>
  </si>
  <si>
    <t xml:space="preserve"> Реализация мероприятий по социальной поддержке граждан в трудной жизненной ситуации</t>
  </si>
  <si>
    <t xml:space="preserve">  Доплаты к пенсиям муниципальных служащих</t>
  </si>
  <si>
    <t>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</si>
  <si>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Субвенция на возмещение расходов по гарантированному перечню услуг по погребению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</si>
  <si>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</si>
  <si>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осуществление деятельности по отлову и содержанию безнадзорных животных</t>
  </si>
  <si>
    <t xml:space="preserve">  Прочие направления расходов муниципальной программы</t>
  </si>
  <si>
    <t>Резервный фонд ЗАТО Видяево</t>
  </si>
  <si>
    <t>В том числе (из графы 5) в разрезе основных мероприятий: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</si>
</sst>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  <font>
      <sz val="10"/>
      <color rgb="FF000000"/>
      <name val="Arial Cyr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6" fillId="0" borderId="1">
      <alignment vertical="top" wrapText="1"/>
    </xf>
  </cellStyleXfs>
  <cellXfs count="101">
    <xf numFmtId="0" fontId="0" fillId="0" borderId="0" xfId="0"/>
    <xf numFmtId="0" fontId="0" fillId="5" borderId="0" xfId="0" applyFill="1" applyProtection="1">
      <protection locked="0"/>
    </xf>
    <xf numFmtId="0" fontId="1" fillId="5" borderId="8" xfId="7" applyFill="1" applyBorder="1" applyAlignment="1" applyProtection="1">
      <alignment horizontal="center" vertical="center" wrapText="1"/>
      <protection locked="0"/>
    </xf>
    <xf numFmtId="0" fontId="1" fillId="5" borderId="2" xfId="9" applyNumberFormat="1" applyFill="1" applyProtection="1">
      <alignment horizontal="center" vertical="center" shrinkToFit="1"/>
    </xf>
    <xf numFmtId="0" fontId="1" fillId="5" borderId="7" xfId="9" applyNumberFormat="1" applyFill="1" applyBorder="1" applyProtection="1">
      <alignment horizontal="center" vertical="center" shrinkToFit="1"/>
    </xf>
    <xf numFmtId="0" fontId="5" fillId="5" borderId="2" xfId="10" quotePrefix="1" applyNumberFormat="1" applyFont="1" applyFill="1" applyProtection="1">
      <alignment horizontal="left" vertical="top" wrapText="1"/>
    </xf>
    <xf numFmtId="0" fontId="1" fillId="5" borderId="2" xfId="10" quotePrefix="1" applyNumberFormat="1" applyFill="1" applyProtection="1">
      <alignment horizontal="left" vertical="top" wrapText="1"/>
    </xf>
    <xf numFmtId="0" fontId="3" fillId="5" borderId="2" xfId="12" applyNumberFormat="1" applyFill="1" applyProtection="1">
      <alignment horizontal="left"/>
    </xf>
    <xf numFmtId="0" fontId="1" fillId="5" borderId="4" xfId="14" applyNumberFormat="1" applyFill="1" applyProtection="1"/>
    <xf numFmtId="4" fontId="0" fillId="5" borderId="0" xfId="0" applyNumberFormat="1" applyFill="1" applyProtection="1">
      <protection locked="0"/>
    </xf>
    <xf numFmtId="0" fontId="1" fillId="5" borderId="6" xfId="7" applyFill="1" applyBorder="1" applyAlignment="1" applyProtection="1">
      <alignment horizontal="center" vertical="center" wrapText="1"/>
      <protection locked="0"/>
    </xf>
    <xf numFmtId="0" fontId="1" fillId="5" borderId="9" xfId="9" applyNumberFormat="1" applyFill="1" applyBorder="1" applyProtection="1">
      <alignment horizontal="center" vertical="center" shrinkToFit="1"/>
    </xf>
    <xf numFmtId="0" fontId="1" fillId="5" borderId="8" xfId="2" applyNumberFormat="1" applyFill="1" applyBorder="1" applyProtection="1"/>
    <xf numFmtId="2" fontId="1" fillId="5" borderId="1" xfId="2" applyNumberFormat="1" applyFill="1" applyProtection="1"/>
    <xf numFmtId="2" fontId="2" fillId="5" borderId="1" xfId="4" applyNumberFormat="1" applyFill="1" applyProtection="1">
      <alignment horizontal="center"/>
    </xf>
    <xf numFmtId="2" fontId="1" fillId="5" borderId="1" xfId="6" applyNumberFormat="1" applyFill="1" applyProtection="1">
      <alignment horizontal="right"/>
    </xf>
    <xf numFmtId="2" fontId="0" fillId="5" borderId="0" xfId="0" applyNumberFormat="1" applyFill="1" applyProtection="1">
      <protection locked="0"/>
    </xf>
    <xf numFmtId="0" fontId="0" fillId="5" borderId="8" xfId="0" applyFill="1" applyBorder="1" applyProtection="1">
      <protection locked="0"/>
    </xf>
    <xf numFmtId="0" fontId="1" fillId="5" borderId="8" xfId="2" applyNumberFormat="1" applyFill="1" applyBorder="1" applyAlignment="1" applyProtection="1">
      <alignment wrapText="1"/>
    </xf>
    <xf numFmtId="2" fontId="1" fillId="5" borderId="11" xfId="2" applyNumberFormat="1" applyFill="1" applyBorder="1" applyAlignment="1" applyProtection="1">
      <alignment horizontal="center" vertical="center"/>
    </xf>
    <xf numFmtId="0" fontId="0" fillId="0" borderId="12" xfId="0" applyBorder="1" applyAlignment="1"/>
    <xf numFmtId="2" fontId="0" fillId="0" borderId="13" xfId="0" applyNumberFormat="1" applyBorder="1" applyAlignment="1">
      <alignment horizontal="center" vertical="center"/>
    </xf>
    <xf numFmtId="0" fontId="0" fillId="0" borderId="14" xfId="0" applyBorder="1" applyAlignment="1"/>
    <xf numFmtId="0" fontId="1" fillId="5" borderId="1" xfId="6" applyNumberFormat="1" applyFill="1" applyProtection="1">
      <alignment horizontal="right"/>
    </xf>
    <xf numFmtId="0" fontId="1" fillId="5" borderId="1" xfId="6" applyFill="1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5" borderId="9" xfId="7" applyFill="1" applyBorder="1" applyProtection="1">
      <alignment horizontal="center" vertical="center" wrapText="1"/>
      <protection locked="0"/>
    </xf>
    <xf numFmtId="0" fontId="7" fillId="0" borderId="8" xfId="33" applyFont="1" applyFill="1" applyBorder="1" applyAlignment="1" applyProtection="1">
      <alignment horizontal="center" vertical="center" wrapText="1" readingOrder="1"/>
      <protection locked="0"/>
    </xf>
    <xf numFmtId="0" fontId="7" fillId="0" borderId="10" xfId="33" applyFont="1" applyFill="1" applyBorder="1" applyAlignment="1" applyProtection="1">
      <alignment horizontal="center" vertical="center" wrapText="1" readingOrder="1"/>
      <protection locked="0"/>
    </xf>
    <xf numFmtId="0" fontId="1" fillId="5" borderId="15" xfId="10" quotePrefix="1" applyNumberFormat="1" applyFill="1" applyBorder="1" applyAlignment="1" applyProtection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5" borderId="22" xfId="2" applyNumberFormat="1" applyFill="1" applyBorder="1" applyAlignment="1" applyProtection="1">
      <alignment wrapText="1"/>
    </xf>
    <xf numFmtId="0" fontId="5" fillId="5" borderId="15" xfId="10" quotePrefix="1" applyNumberFormat="1" applyFont="1" applyFill="1" applyBorder="1" applyProtection="1">
      <alignment horizontal="left" vertical="top" wrapText="1"/>
    </xf>
    <xf numFmtId="0" fontId="0" fillId="0" borderId="25" xfId="0" applyBorder="1" applyAlignment="1">
      <alignment horizontal="left" vertical="top" wrapText="1"/>
    </xf>
    <xf numFmtId="4" fontId="1" fillId="5" borderId="8" xfId="2" applyNumberFormat="1" applyFill="1" applyBorder="1" applyAlignment="1" applyProtection="1"/>
    <xf numFmtId="4" fontId="1" fillId="5" borderId="24" xfId="2" applyNumberFormat="1" applyFill="1" applyBorder="1" applyAlignment="1" applyProtection="1"/>
    <xf numFmtId="49" fontId="1" fillId="5" borderId="8" xfId="2" applyNumberFormat="1" applyFill="1" applyBorder="1" applyAlignment="1" applyProtection="1">
      <alignment horizontal="center"/>
    </xf>
    <xf numFmtId="49" fontId="0" fillId="5" borderId="8" xfId="0" applyNumberFormat="1" applyFill="1" applyBorder="1" applyAlignment="1" applyProtection="1">
      <alignment horizontal="center"/>
      <protection locked="0"/>
    </xf>
    <xf numFmtId="0" fontId="8" fillId="5" borderId="1" xfId="3" applyNumberFormat="1" applyFont="1" applyFill="1" applyProtection="1">
      <alignment horizontal="center" wrapText="1"/>
    </xf>
    <xf numFmtId="0" fontId="8" fillId="5" borderId="1" xfId="3" applyFont="1" applyFill="1" applyProtection="1">
      <alignment horizontal="center" wrapText="1"/>
      <protection locked="0"/>
    </xf>
    <xf numFmtId="0" fontId="5" fillId="5" borderId="22" xfId="2" applyNumberFormat="1" applyFont="1" applyFill="1" applyBorder="1" applyAlignment="1" applyProtection="1">
      <alignment wrapText="1"/>
    </xf>
    <xf numFmtId="4" fontId="5" fillId="5" borderId="15" xfId="11" applyFont="1" applyFill="1" applyBorder="1" applyAlignment="1" applyProtection="1">
      <alignment horizontal="right" shrinkToFit="1"/>
    </xf>
    <xf numFmtId="4" fontId="5" fillId="5" borderId="23" xfId="11" applyFont="1" applyFill="1" applyBorder="1" applyAlignment="1" applyProtection="1">
      <alignment horizontal="right" shrinkToFit="1"/>
    </xf>
    <xf numFmtId="0" fontId="9" fillId="5" borderId="8" xfId="2" applyNumberFormat="1" applyFont="1" applyFill="1" applyBorder="1" applyProtection="1"/>
    <xf numFmtId="4" fontId="1" fillId="5" borderId="2" xfId="11" applyFill="1" applyAlignment="1" applyProtection="1">
      <alignment horizontal="right" shrinkToFit="1"/>
    </xf>
    <xf numFmtId="4" fontId="1" fillId="5" borderId="8" xfId="14" applyNumberFormat="1" applyFill="1" applyBorder="1" applyAlignment="1" applyProtection="1">
      <alignment horizontal="right" shrinkToFit="1"/>
    </xf>
    <xf numFmtId="4" fontId="1" fillId="5" borderId="9" xfId="11" applyFill="1" applyBorder="1" applyAlignment="1" applyProtection="1">
      <alignment horizontal="right" shrinkToFit="1"/>
    </xf>
    <xf numFmtId="4" fontId="5" fillId="5" borderId="2" xfId="11" applyFont="1" applyFill="1" applyAlignment="1" applyProtection="1">
      <alignment horizontal="right" shrinkToFit="1"/>
    </xf>
    <xf numFmtId="4" fontId="5" fillId="5" borderId="9" xfId="11" applyFont="1" applyFill="1" applyBorder="1" applyAlignment="1" applyProtection="1">
      <alignment horizontal="right" shrinkToFit="1"/>
    </xf>
    <xf numFmtId="0" fontId="9" fillId="5" borderId="8" xfId="2" applyNumberFormat="1" applyFont="1" applyFill="1" applyBorder="1" applyAlignment="1" applyProtection="1"/>
    <xf numFmtId="0" fontId="9" fillId="5" borderId="8" xfId="2" applyNumberFormat="1" applyFont="1" applyFill="1" applyBorder="1" applyAlignment="1" applyProtection="1">
      <alignment wrapText="1"/>
    </xf>
    <xf numFmtId="0" fontId="10" fillId="5" borderId="8" xfId="2" applyNumberFormat="1" applyFont="1" applyFill="1" applyBorder="1" applyAlignment="1" applyProtection="1"/>
    <xf numFmtId="0" fontId="5" fillId="5" borderId="2" xfId="10" quotePrefix="1" applyNumberFormat="1" applyFont="1" applyFill="1" applyAlignment="1" applyProtection="1">
      <alignment horizontal="left" vertical="top" wrapText="1"/>
    </xf>
    <xf numFmtId="4" fontId="1" fillId="5" borderId="22" xfId="2" applyNumberFormat="1" applyFill="1" applyBorder="1" applyAlignment="1" applyProtection="1"/>
    <xf numFmtId="4" fontId="11" fillId="5" borderId="8" xfId="2" applyNumberFormat="1" applyFont="1" applyFill="1" applyBorder="1" applyAlignment="1" applyProtection="1"/>
    <xf numFmtId="0" fontId="0" fillId="0" borderId="25" xfId="0" applyBorder="1" applyAlignment="1">
      <alignment horizontal="right" shrinkToFit="1"/>
    </xf>
    <xf numFmtId="0" fontId="0" fillId="0" borderId="26" xfId="0" applyBorder="1" applyAlignment="1">
      <alignment horizontal="right" shrinkToFit="1"/>
    </xf>
    <xf numFmtId="0" fontId="0" fillId="0" borderId="27" xfId="0" applyBorder="1" applyAlignment="1">
      <alignment horizontal="right" shrinkToFit="1"/>
    </xf>
    <xf numFmtId="0" fontId="0" fillId="0" borderId="16" xfId="0" applyBorder="1" applyAlignment="1">
      <alignment horizontal="right" shrinkToFit="1"/>
    </xf>
    <xf numFmtId="0" fontId="0" fillId="0" borderId="18" xfId="0" applyBorder="1" applyAlignment="1">
      <alignment horizontal="right" shrinkToFit="1"/>
    </xf>
    <xf numFmtId="0" fontId="0" fillId="0" borderId="20" xfId="0" applyBorder="1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0" fillId="0" borderId="19" xfId="0" applyBorder="1" applyAlignment="1">
      <alignment horizontal="right" shrinkToFit="1"/>
    </xf>
    <xf numFmtId="0" fontId="0" fillId="0" borderId="21" xfId="0" applyBorder="1" applyAlignment="1">
      <alignment horizontal="right" shrinkToFit="1"/>
    </xf>
    <xf numFmtId="4" fontId="1" fillId="5" borderId="15" xfId="11" applyFill="1" applyBorder="1" applyAlignment="1" applyProtection="1">
      <alignment horizontal="right" shrinkToFit="1"/>
    </xf>
    <xf numFmtId="4" fontId="1" fillId="5" borderId="17" xfId="11" applyFill="1" applyBorder="1" applyAlignment="1" applyProtection="1">
      <alignment horizontal="right" shrinkToFit="1"/>
    </xf>
    <xf numFmtId="4" fontId="1" fillId="5" borderId="27" xfId="14" applyNumberFormat="1" applyFill="1" applyBorder="1" applyAlignment="1" applyProtection="1">
      <alignment horizontal="right" shrinkToFit="1"/>
    </xf>
    <xf numFmtId="4" fontId="1" fillId="5" borderId="1" xfId="14" applyNumberFormat="1" applyFill="1" applyBorder="1" applyAlignment="1" applyProtection="1">
      <alignment horizontal="right" shrinkToFit="1"/>
    </xf>
    <xf numFmtId="4" fontId="1" fillId="5" borderId="25" xfId="14" applyNumberFormat="1" applyFill="1" applyBorder="1" applyAlignment="1" applyProtection="1">
      <alignment horizontal="right" shrinkToFit="1"/>
    </xf>
    <xf numFmtId="4" fontId="3" fillId="5" borderId="2" xfId="13" applyFill="1" applyAlignment="1" applyProtection="1">
      <alignment horizontal="right" shrinkToFit="1"/>
    </xf>
    <xf numFmtId="4" fontId="3" fillId="5" borderId="9" xfId="13" applyFill="1" applyBorder="1" applyAlignment="1" applyProtection="1">
      <alignment horizontal="right" shrinkToFit="1"/>
    </xf>
    <xf numFmtId="4" fontId="10" fillId="5" borderId="8" xfId="2" applyNumberFormat="1" applyFont="1" applyFill="1" applyBorder="1" applyAlignment="1" applyProtection="1"/>
    <xf numFmtId="0" fontId="12" fillId="5" borderId="0" xfId="0" applyFont="1" applyFill="1" applyProtection="1">
      <protection locked="0"/>
    </xf>
    <xf numFmtId="0" fontId="0" fillId="0" borderId="29" xfId="0" applyBorder="1" applyAlignment="1">
      <alignment horizontal="right" shrinkToFit="1"/>
    </xf>
    <xf numFmtId="0" fontId="11" fillId="5" borderId="15" xfId="10" quotePrefix="1" applyNumberFormat="1" applyFont="1" applyFill="1" applyBorder="1" applyAlignment="1" applyProtection="1">
      <alignment horizontal="left" vertical="top" wrapText="1"/>
    </xf>
    <xf numFmtId="4" fontId="11" fillId="5" borderId="15" xfId="11" applyFont="1" applyFill="1" applyBorder="1" applyAlignment="1" applyProtection="1">
      <alignment horizontal="right" shrinkToFit="1"/>
    </xf>
    <xf numFmtId="4" fontId="11" fillId="5" borderId="25" xfId="14" applyNumberFormat="1" applyFont="1" applyFill="1" applyBorder="1" applyAlignment="1" applyProtection="1">
      <alignment horizontal="right" shrinkToFit="1"/>
    </xf>
    <xf numFmtId="4" fontId="11" fillId="5" borderId="17" xfId="11" applyFont="1" applyFill="1" applyBorder="1" applyAlignment="1" applyProtection="1">
      <alignment horizontal="right" shrinkToFit="1"/>
    </xf>
    <xf numFmtId="0" fontId="13" fillId="0" borderId="16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right" shrinkToFit="1"/>
    </xf>
    <xf numFmtId="0" fontId="13" fillId="0" borderId="18" xfId="0" applyFont="1" applyBorder="1" applyAlignment="1">
      <alignment horizontal="right" shrinkToFit="1"/>
    </xf>
    <xf numFmtId="0" fontId="13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right" shrinkToFit="1"/>
    </xf>
    <xf numFmtId="0" fontId="13" fillId="0" borderId="29" xfId="0" applyFont="1" applyBorder="1" applyAlignment="1">
      <alignment horizontal="right" shrinkToFit="1"/>
    </xf>
    <xf numFmtId="0" fontId="13" fillId="0" borderId="19" xfId="0" applyFont="1" applyBorder="1" applyAlignment="1">
      <alignment horizontal="right" shrinkToFit="1"/>
    </xf>
    <xf numFmtId="0" fontId="11" fillId="5" borderId="2" xfId="10" quotePrefix="1" applyNumberFormat="1" applyFont="1" applyFill="1" applyProtection="1">
      <alignment horizontal="left" vertical="top" wrapText="1"/>
    </xf>
    <xf numFmtId="4" fontId="11" fillId="5" borderId="2" xfId="11" applyFont="1" applyFill="1" applyAlignment="1" applyProtection="1">
      <alignment horizontal="right" shrinkToFit="1"/>
    </xf>
    <xf numFmtId="4" fontId="11" fillId="5" borderId="8" xfId="14" applyNumberFormat="1" applyFont="1" applyFill="1" applyBorder="1" applyAlignment="1" applyProtection="1">
      <alignment horizontal="right" shrinkToFit="1"/>
    </xf>
    <xf numFmtId="4" fontId="11" fillId="5" borderId="9" xfId="11" applyFont="1" applyFill="1" applyBorder="1" applyAlignment="1" applyProtection="1">
      <alignment horizontal="right" shrinkToFit="1"/>
    </xf>
    <xf numFmtId="4" fontId="11" fillId="5" borderId="28" xfId="11" applyFont="1" applyFill="1" applyBorder="1" applyAlignment="1" applyProtection="1">
      <alignment horizontal="right" shrinkToFit="1"/>
    </xf>
    <xf numFmtId="4" fontId="11" fillId="5" borderId="27" xfId="14" applyNumberFormat="1" applyFont="1" applyFill="1" applyBorder="1" applyAlignment="1" applyProtection="1">
      <alignment horizontal="right" shrinkToFit="1"/>
    </xf>
    <xf numFmtId="0" fontId="13" fillId="0" borderId="20" xfId="0" applyFont="1" applyBorder="1" applyAlignment="1">
      <alignment horizontal="right" shrinkToFit="1"/>
    </xf>
    <xf numFmtId="0" fontId="13" fillId="0" borderId="21" xfId="0" applyFont="1" applyBorder="1" applyAlignment="1">
      <alignment horizontal="right" shrinkToFit="1"/>
    </xf>
    <xf numFmtId="0" fontId="11" fillId="5" borderId="8" xfId="2" applyNumberFormat="1" applyFont="1" applyFill="1" applyBorder="1" applyProtection="1"/>
    <xf numFmtId="0" fontId="11" fillId="5" borderId="8" xfId="2" applyNumberFormat="1" applyFont="1" applyFill="1" applyBorder="1" applyAlignment="1" applyProtection="1">
      <alignment wrapText="1"/>
    </xf>
    <xf numFmtId="0" fontId="11" fillId="5" borderId="2" xfId="10" quotePrefix="1" applyNumberFormat="1" applyFont="1" applyFill="1" applyAlignment="1" applyProtection="1">
      <alignment horizontal="left" wrapText="1"/>
    </xf>
    <xf numFmtId="0" fontId="11" fillId="5" borderId="8" xfId="10" quotePrefix="1" applyNumberFormat="1" applyFont="1" applyFill="1" applyBorder="1" applyAlignment="1" applyProtection="1">
      <alignment horizontal="left" vertical="top" wrapText="1"/>
    </xf>
    <xf numFmtId="4" fontId="11" fillId="5" borderId="8" xfId="11" applyFont="1" applyFill="1" applyBorder="1" applyAlignment="1" applyProtection="1">
      <alignment horizontal="right" shrinkToFit="1"/>
    </xf>
    <xf numFmtId="0" fontId="11" fillId="5" borderId="22" xfId="2" applyNumberFormat="1" applyFont="1" applyFill="1" applyBorder="1" applyAlignment="1" applyProtection="1">
      <alignment wrapText="1"/>
    </xf>
  </cellXfs>
  <cellStyles count="34">
    <cellStyle name="br" xfId="18" xr:uid="{00000000-0005-0000-0000-000000000000}"/>
    <cellStyle name="col" xfId="17" xr:uid="{00000000-0005-0000-0000-000001000000}"/>
    <cellStyle name="style0" xfId="19" xr:uid="{00000000-0005-0000-0000-000002000000}"/>
    <cellStyle name="td" xfId="20" xr:uid="{00000000-0005-0000-0000-000003000000}"/>
    <cellStyle name="tr" xfId="16" xr:uid="{00000000-0005-0000-0000-000004000000}"/>
    <cellStyle name="xl21" xfId="21" xr:uid="{00000000-0005-0000-0000-000005000000}"/>
    <cellStyle name="xl22" xfId="1" xr:uid="{00000000-0005-0000-0000-000006000000}"/>
    <cellStyle name="xl23" xfId="2" xr:uid="{00000000-0005-0000-0000-000007000000}"/>
    <cellStyle name="xl24" xfId="3" xr:uid="{00000000-0005-0000-0000-000008000000}"/>
    <cellStyle name="xl25" xfId="4" xr:uid="{00000000-0005-0000-0000-000009000000}"/>
    <cellStyle name="xl26" xfId="5" xr:uid="{00000000-0005-0000-0000-00000A000000}"/>
    <cellStyle name="xl27" xfId="6" xr:uid="{00000000-0005-0000-0000-00000B000000}"/>
    <cellStyle name="xl28" xfId="22" xr:uid="{00000000-0005-0000-0000-00000C000000}"/>
    <cellStyle name="xl29" xfId="7" xr:uid="{00000000-0005-0000-0000-00000D000000}"/>
    <cellStyle name="xl30" xfId="8" xr:uid="{00000000-0005-0000-0000-00000E000000}"/>
    <cellStyle name="xl31" xfId="9" xr:uid="{00000000-0005-0000-0000-00000F000000}"/>
    <cellStyle name="xl32" xfId="23" xr:uid="{00000000-0005-0000-0000-000010000000}"/>
    <cellStyle name="xl33" xfId="12" xr:uid="{00000000-0005-0000-0000-000011000000}"/>
    <cellStyle name="xl34" xfId="13" xr:uid="{00000000-0005-0000-0000-000012000000}"/>
    <cellStyle name="xl35" xfId="24" xr:uid="{00000000-0005-0000-0000-000013000000}"/>
    <cellStyle name="xl36" xfId="14" xr:uid="{00000000-0005-0000-0000-000014000000}"/>
    <cellStyle name="xl37" xfId="15" xr:uid="{00000000-0005-0000-0000-000015000000}"/>
    <cellStyle name="xl38" xfId="10" xr:uid="{00000000-0005-0000-0000-000016000000}"/>
    <cellStyle name="xl39" xfId="11" xr:uid="{00000000-0005-0000-0000-000017000000}"/>
    <cellStyle name="xl40" xfId="25" xr:uid="{00000000-0005-0000-0000-000018000000}"/>
    <cellStyle name="xl41" xfId="26" xr:uid="{00000000-0005-0000-0000-000019000000}"/>
    <cellStyle name="xl42" xfId="27" xr:uid="{00000000-0005-0000-0000-00001A000000}"/>
    <cellStyle name="xl43" xfId="28" xr:uid="{00000000-0005-0000-0000-00001B000000}"/>
    <cellStyle name="xl44" xfId="29" xr:uid="{00000000-0005-0000-0000-00001C000000}"/>
    <cellStyle name="xl45" xfId="30" xr:uid="{00000000-0005-0000-0000-00001D000000}"/>
    <cellStyle name="xl46" xfId="31" xr:uid="{00000000-0005-0000-0000-00001E000000}"/>
    <cellStyle name="xl47" xfId="32" xr:uid="{00000000-0005-0000-0000-00001F000000}"/>
    <cellStyle name="Обычный" xfId="0" builtinId="0"/>
    <cellStyle name="Обычный 3" xfId="33" xr:uid="{00000000-0005-0000-0000-00002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7"/>
  <sheetViews>
    <sheetView showGridLines="0" tabSelected="1" workbookViewId="0">
      <selection activeCell="F63" sqref="F63"/>
    </sheetView>
  </sheetViews>
  <sheetFormatPr defaultRowHeight="15" outlineLevelRow="1" x14ac:dyDescent="0.25"/>
  <cols>
    <col min="1" max="1" width="11.42578125" style="1" customWidth="1"/>
    <col min="2" max="2" width="50.7109375" style="1" customWidth="1"/>
    <col min="3" max="3" width="23.7109375" style="1" customWidth="1"/>
    <col min="4" max="4" width="16.42578125" style="1" customWidth="1"/>
    <col min="5" max="5" width="16.140625" style="1" customWidth="1"/>
    <col min="6" max="6" width="15.28515625" style="1" customWidth="1"/>
    <col min="7" max="7" width="13.28515625" style="1" customWidth="1"/>
    <col min="8" max="8" width="15.42578125" style="16" customWidth="1"/>
    <col min="9" max="9" width="60.85546875" style="1" customWidth="1"/>
    <col min="10" max="16384" width="9.140625" style="1"/>
  </cols>
  <sheetData>
    <row r="1" spans="1:9" ht="84.75" customHeight="1" x14ac:dyDescent="0.3">
      <c r="A1" s="40" t="s">
        <v>98</v>
      </c>
      <c r="B1" s="41"/>
      <c r="C1" s="41"/>
      <c r="D1" s="41"/>
      <c r="E1" s="41"/>
      <c r="F1" s="41"/>
      <c r="G1" s="41"/>
      <c r="H1" s="14"/>
    </row>
    <row r="2" spans="1:9" ht="12.75" customHeight="1" x14ac:dyDescent="0.25">
      <c r="A2" s="23" t="s">
        <v>0</v>
      </c>
      <c r="B2" s="24"/>
      <c r="C2" s="24"/>
      <c r="D2" s="24"/>
      <c r="E2" s="24"/>
      <c r="F2" s="24"/>
      <c r="G2" s="24"/>
      <c r="H2" s="15"/>
    </row>
    <row r="3" spans="1:9" ht="42.75" customHeight="1" x14ac:dyDescent="0.25">
      <c r="A3" s="25" t="s">
        <v>1</v>
      </c>
      <c r="B3" s="25" t="s">
        <v>2</v>
      </c>
      <c r="C3" s="25" t="s">
        <v>95</v>
      </c>
      <c r="D3" s="25" t="s">
        <v>92</v>
      </c>
      <c r="E3" s="25" t="s">
        <v>96</v>
      </c>
      <c r="F3" s="28" t="s">
        <v>97</v>
      </c>
      <c r="G3" s="29"/>
      <c r="H3" s="19" t="s">
        <v>102</v>
      </c>
      <c r="I3" s="20"/>
    </row>
    <row r="4" spans="1:9" ht="65.25" customHeight="1" x14ac:dyDescent="0.25">
      <c r="A4" s="26"/>
      <c r="B4" s="26"/>
      <c r="C4" s="26"/>
      <c r="D4" s="26"/>
      <c r="E4" s="27"/>
      <c r="F4" s="2" t="s">
        <v>93</v>
      </c>
      <c r="G4" s="10" t="s">
        <v>94</v>
      </c>
      <c r="H4" s="21"/>
      <c r="I4" s="22"/>
    </row>
    <row r="5" spans="1:9" ht="12.75" customHeight="1" x14ac:dyDescent="0.25">
      <c r="A5" s="3">
        <v>1</v>
      </c>
      <c r="B5" s="3">
        <v>2</v>
      </c>
      <c r="C5" s="3">
        <v>3</v>
      </c>
      <c r="D5" s="3">
        <v>4</v>
      </c>
      <c r="E5" s="3">
        <v>4</v>
      </c>
      <c r="F5" s="4">
        <v>5</v>
      </c>
      <c r="G5" s="11">
        <v>6</v>
      </c>
      <c r="H5" s="38">
        <v>7</v>
      </c>
      <c r="I5" s="39">
        <v>8</v>
      </c>
    </row>
    <row r="6" spans="1:9" ht="25.5" x14ac:dyDescent="0.25">
      <c r="A6" s="34" t="s">
        <v>3</v>
      </c>
      <c r="B6" s="34" t="s">
        <v>4</v>
      </c>
      <c r="C6" s="43">
        <f>C7+C36+C43</f>
        <v>222346974.44</v>
      </c>
      <c r="D6" s="43">
        <f>D7+D36+D43</f>
        <v>231157404.94</v>
      </c>
      <c r="E6" s="43">
        <f>E7+E36+E43</f>
        <v>229024960.10999998</v>
      </c>
      <c r="F6" s="43">
        <f>F7+F36+F43</f>
        <v>6677985.6699999999</v>
      </c>
      <c r="G6" s="44">
        <f>F6/C6*100</f>
        <v>3.0034074836498594</v>
      </c>
      <c r="H6" s="55"/>
      <c r="I6" s="42" t="s">
        <v>180</v>
      </c>
    </row>
    <row r="7" spans="1:9" ht="25.5" outlineLevel="1" x14ac:dyDescent="0.25">
      <c r="A7" s="98" t="s">
        <v>5</v>
      </c>
      <c r="B7" s="98" t="s">
        <v>6</v>
      </c>
      <c r="C7" s="99">
        <v>210069171.88</v>
      </c>
      <c r="D7" s="99">
        <v>218276630.59999999</v>
      </c>
      <c r="E7" s="89">
        <v>216968257.88</v>
      </c>
      <c r="F7" s="99">
        <f>E7-C7</f>
        <v>6899086</v>
      </c>
      <c r="G7" s="99">
        <f t="shared" ref="G7:G171" si="0">F7/C7*100</f>
        <v>3.2841972661943162</v>
      </c>
      <c r="H7" s="56">
        <v>6899.09</v>
      </c>
      <c r="I7" s="100"/>
    </row>
    <row r="8" spans="1:9" ht="51.75" outlineLevel="1" x14ac:dyDescent="0.25">
      <c r="A8" s="35"/>
      <c r="B8" s="35"/>
      <c r="C8" s="57"/>
      <c r="D8" s="58"/>
      <c r="E8" s="59"/>
      <c r="F8" s="57"/>
      <c r="G8" s="58"/>
      <c r="H8" s="37">
        <f>-2507.21-2448.45+1706.25+54.96-1.24</f>
        <v>-3195.6899999999996</v>
      </c>
      <c r="I8" s="33" t="s">
        <v>103</v>
      </c>
    </row>
    <row r="9" spans="1:9" outlineLevel="1" x14ac:dyDescent="0.25">
      <c r="A9" s="31"/>
      <c r="B9" s="31"/>
      <c r="C9" s="60"/>
      <c r="D9" s="61"/>
      <c r="E9" s="62"/>
      <c r="F9" s="60"/>
      <c r="G9" s="61"/>
      <c r="H9" s="36">
        <v>384.24</v>
      </c>
      <c r="I9" s="18" t="s">
        <v>104</v>
      </c>
    </row>
    <row r="10" spans="1:9" ht="64.5" outlineLevel="1" x14ac:dyDescent="0.25">
      <c r="A10" s="31"/>
      <c r="B10" s="31"/>
      <c r="C10" s="60"/>
      <c r="D10" s="61"/>
      <c r="E10" s="62"/>
      <c r="F10" s="60"/>
      <c r="G10" s="61"/>
      <c r="H10" s="36">
        <v>154.5</v>
      </c>
      <c r="I10" s="18" t="s">
        <v>105</v>
      </c>
    </row>
    <row r="11" spans="1:9" ht="51.75" outlineLevel="1" x14ac:dyDescent="0.25">
      <c r="A11" s="31"/>
      <c r="B11" s="31"/>
      <c r="C11" s="60"/>
      <c r="D11" s="61"/>
      <c r="E11" s="62"/>
      <c r="F11" s="60"/>
      <c r="G11" s="61"/>
      <c r="H11" s="36">
        <v>-786.54</v>
      </c>
      <c r="I11" s="18" t="s">
        <v>106</v>
      </c>
    </row>
    <row r="12" spans="1:9" ht="26.25" outlineLevel="1" x14ac:dyDescent="0.25">
      <c r="A12" s="31"/>
      <c r="B12" s="31"/>
      <c r="C12" s="60"/>
      <c r="D12" s="61"/>
      <c r="E12" s="62"/>
      <c r="F12" s="60"/>
      <c r="G12" s="61"/>
      <c r="H12" s="36">
        <v>100</v>
      </c>
      <c r="I12" s="18" t="s">
        <v>107</v>
      </c>
    </row>
    <row r="13" spans="1:9" ht="51.75" outlineLevel="1" x14ac:dyDescent="0.25">
      <c r="A13" s="31"/>
      <c r="B13" s="31"/>
      <c r="C13" s="60"/>
      <c r="D13" s="61"/>
      <c r="E13" s="62"/>
      <c r="F13" s="60"/>
      <c r="G13" s="61"/>
      <c r="H13" s="36">
        <f>2119.66-242.92</f>
        <v>1876.7399999999998</v>
      </c>
      <c r="I13" s="18" t="s">
        <v>108</v>
      </c>
    </row>
    <row r="14" spans="1:9" ht="64.5" outlineLevel="1" x14ac:dyDescent="0.25">
      <c r="A14" s="31"/>
      <c r="B14" s="31"/>
      <c r="C14" s="60"/>
      <c r="D14" s="61"/>
      <c r="E14" s="62"/>
      <c r="F14" s="60"/>
      <c r="G14" s="61"/>
      <c r="H14" s="36">
        <v>40</v>
      </c>
      <c r="I14" s="18" t="s">
        <v>109</v>
      </c>
    </row>
    <row r="15" spans="1:9" ht="51.75" outlineLevel="1" x14ac:dyDescent="0.25">
      <c r="A15" s="31"/>
      <c r="B15" s="31"/>
      <c r="C15" s="60"/>
      <c r="D15" s="61"/>
      <c r="E15" s="62"/>
      <c r="F15" s="60"/>
      <c r="G15" s="61"/>
      <c r="H15" s="36">
        <v>-3536.68</v>
      </c>
      <c r="I15" s="18" t="s">
        <v>110</v>
      </c>
    </row>
    <row r="16" spans="1:9" ht="51.75" outlineLevel="1" x14ac:dyDescent="0.25">
      <c r="A16" s="31"/>
      <c r="B16" s="31"/>
      <c r="C16" s="60"/>
      <c r="D16" s="61"/>
      <c r="E16" s="62"/>
      <c r="F16" s="60"/>
      <c r="G16" s="61"/>
      <c r="H16" s="36">
        <f>96.35-8.4</f>
        <v>87.949999999999989</v>
      </c>
      <c r="I16" s="18" t="s">
        <v>111</v>
      </c>
    </row>
    <row r="17" spans="1:9" ht="39" outlineLevel="1" x14ac:dyDescent="0.25">
      <c r="A17" s="31"/>
      <c r="B17" s="31"/>
      <c r="C17" s="60"/>
      <c r="D17" s="61"/>
      <c r="E17" s="62"/>
      <c r="F17" s="60"/>
      <c r="G17" s="61"/>
      <c r="H17" s="36">
        <v>12354.1</v>
      </c>
      <c r="I17" s="18" t="s">
        <v>112</v>
      </c>
    </row>
    <row r="18" spans="1:9" ht="90" outlineLevel="1" x14ac:dyDescent="0.25">
      <c r="A18" s="31"/>
      <c r="B18" s="31"/>
      <c r="C18" s="60"/>
      <c r="D18" s="61"/>
      <c r="E18" s="62"/>
      <c r="F18" s="60"/>
      <c r="G18" s="61"/>
      <c r="H18" s="36">
        <f>-17.6+(-11.61)</f>
        <v>-29.21</v>
      </c>
      <c r="I18" s="18" t="s">
        <v>113</v>
      </c>
    </row>
    <row r="19" spans="1:9" ht="51.75" outlineLevel="1" x14ac:dyDescent="0.25">
      <c r="A19" s="31"/>
      <c r="B19" s="31"/>
      <c r="C19" s="60"/>
      <c r="D19" s="61"/>
      <c r="E19" s="62"/>
      <c r="F19" s="60"/>
      <c r="G19" s="61"/>
      <c r="H19" s="36">
        <f>-703.9+(-462.65)</f>
        <v>-1166.55</v>
      </c>
      <c r="I19" s="18" t="s">
        <v>114</v>
      </c>
    </row>
    <row r="20" spans="1:9" ht="64.5" outlineLevel="1" x14ac:dyDescent="0.25">
      <c r="A20" s="31"/>
      <c r="B20" s="31"/>
      <c r="C20" s="60"/>
      <c r="D20" s="61"/>
      <c r="E20" s="62"/>
      <c r="F20" s="60"/>
      <c r="G20" s="61"/>
      <c r="H20" s="36">
        <v>-2313.56</v>
      </c>
      <c r="I20" s="18" t="s">
        <v>115</v>
      </c>
    </row>
    <row r="21" spans="1:9" ht="51.75" outlineLevel="1" x14ac:dyDescent="0.25">
      <c r="A21" s="31"/>
      <c r="B21" s="31"/>
      <c r="C21" s="60"/>
      <c r="D21" s="61"/>
      <c r="E21" s="62"/>
      <c r="F21" s="60"/>
      <c r="G21" s="61"/>
      <c r="H21" s="36">
        <v>-186.14</v>
      </c>
      <c r="I21" s="18" t="s">
        <v>116</v>
      </c>
    </row>
    <row r="22" spans="1:9" outlineLevel="1" x14ac:dyDescent="0.25">
      <c r="A22" s="31"/>
      <c r="B22" s="31"/>
      <c r="C22" s="60"/>
      <c r="D22" s="61"/>
      <c r="E22" s="62"/>
      <c r="F22" s="60"/>
      <c r="G22" s="61"/>
      <c r="H22" s="36">
        <v>-1481.47</v>
      </c>
      <c r="I22" s="18" t="s">
        <v>138</v>
      </c>
    </row>
    <row r="23" spans="1:9" ht="51.75" outlineLevel="1" x14ac:dyDescent="0.25">
      <c r="A23" s="31"/>
      <c r="B23" s="31"/>
      <c r="C23" s="60"/>
      <c r="D23" s="61"/>
      <c r="E23" s="62"/>
      <c r="F23" s="60"/>
      <c r="G23" s="61"/>
      <c r="H23" s="36">
        <f>161.6-12.63</f>
        <v>148.97</v>
      </c>
      <c r="I23" s="18" t="s">
        <v>117</v>
      </c>
    </row>
    <row r="24" spans="1:9" ht="26.25" outlineLevel="1" x14ac:dyDescent="0.25">
      <c r="A24" s="31"/>
      <c r="B24" s="31"/>
      <c r="C24" s="60"/>
      <c r="D24" s="61"/>
      <c r="E24" s="62"/>
      <c r="F24" s="60"/>
      <c r="G24" s="61"/>
      <c r="H24" s="36">
        <v>-405.2</v>
      </c>
      <c r="I24" s="18" t="s">
        <v>118</v>
      </c>
    </row>
    <row r="25" spans="1:9" ht="39" outlineLevel="1" x14ac:dyDescent="0.25">
      <c r="A25" s="31"/>
      <c r="B25" s="31"/>
      <c r="C25" s="60"/>
      <c r="D25" s="61"/>
      <c r="E25" s="62"/>
      <c r="F25" s="60"/>
      <c r="G25" s="61"/>
      <c r="H25" s="36">
        <f>1728.98</f>
        <v>1728.98</v>
      </c>
      <c r="I25" s="18" t="s">
        <v>119</v>
      </c>
    </row>
    <row r="26" spans="1:9" ht="77.25" outlineLevel="1" x14ac:dyDescent="0.25">
      <c r="A26" s="31"/>
      <c r="B26" s="31"/>
      <c r="C26" s="60"/>
      <c r="D26" s="61"/>
      <c r="E26" s="62"/>
      <c r="F26" s="60"/>
      <c r="G26" s="61"/>
      <c r="H26" s="36">
        <v>-149.63</v>
      </c>
      <c r="I26" s="18" t="s">
        <v>120</v>
      </c>
    </row>
    <row r="27" spans="1:9" ht="39" outlineLevel="1" x14ac:dyDescent="0.25">
      <c r="A27" s="31"/>
      <c r="B27" s="31"/>
      <c r="C27" s="60"/>
      <c r="D27" s="61"/>
      <c r="E27" s="62"/>
      <c r="F27" s="60"/>
      <c r="G27" s="61"/>
      <c r="H27" s="36">
        <f>3.3-0.27</f>
        <v>3.03</v>
      </c>
      <c r="I27" s="18" t="s">
        <v>121</v>
      </c>
    </row>
    <row r="28" spans="1:9" ht="39" outlineLevel="1" x14ac:dyDescent="0.25">
      <c r="A28" s="31"/>
      <c r="B28" s="31"/>
      <c r="C28" s="60"/>
      <c r="D28" s="61"/>
      <c r="E28" s="62"/>
      <c r="F28" s="60"/>
      <c r="G28" s="61"/>
      <c r="H28" s="36">
        <v>1307.45</v>
      </c>
      <c r="I28" s="18" t="s">
        <v>122</v>
      </c>
    </row>
    <row r="29" spans="1:9" ht="26.25" outlineLevel="1" x14ac:dyDescent="0.25">
      <c r="A29" s="31"/>
      <c r="B29" s="31"/>
      <c r="C29" s="60"/>
      <c r="D29" s="61"/>
      <c r="E29" s="62"/>
      <c r="F29" s="60"/>
      <c r="G29" s="61"/>
      <c r="H29" s="36">
        <f>2000-309.23</f>
        <v>1690.77</v>
      </c>
      <c r="I29" s="18" t="s">
        <v>123</v>
      </c>
    </row>
    <row r="30" spans="1:9" ht="26.25" outlineLevel="1" x14ac:dyDescent="0.25">
      <c r="A30" s="31"/>
      <c r="B30" s="31"/>
      <c r="C30" s="60"/>
      <c r="D30" s="61"/>
      <c r="E30" s="62"/>
      <c r="F30" s="60"/>
      <c r="G30" s="61"/>
      <c r="H30" s="36">
        <f>-156.18+(-16.23)</f>
        <v>-172.41</v>
      </c>
      <c r="I30" s="18" t="s">
        <v>124</v>
      </c>
    </row>
    <row r="31" spans="1:9" ht="26.25" outlineLevel="1" x14ac:dyDescent="0.25">
      <c r="A31" s="31"/>
      <c r="B31" s="31"/>
      <c r="C31" s="60"/>
      <c r="D31" s="61"/>
      <c r="E31" s="62"/>
      <c r="F31" s="60"/>
      <c r="G31" s="61"/>
      <c r="H31" s="36">
        <v>675.15</v>
      </c>
      <c r="I31" s="18" t="s">
        <v>125</v>
      </c>
    </row>
    <row r="32" spans="1:9" ht="26.25" outlineLevel="1" x14ac:dyDescent="0.25">
      <c r="A32" s="31"/>
      <c r="B32" s="31"/>
      <c r="C32" s="60"/>
      <c r="D32" s="61"/>
      <c r="E32" s="62"/>
      <c r="F32" s="60"/>
      <c r="G32" s="61"/>
      <c r="H32" s="36">
        <v>13.5</v>
      </c>
      <c r="I32" s="18" t="s">
        <v>126</v>
      </c>
    </row>
    <row r="33" spans="1:9" ht="64.5" outlineLevel="1" x14ac:dyDescent="0.25">
      <c r="A33" s="31"/>
      <c r="B33" s="31"/>
      <c r="C33" s="60"/>
      <c r="D33" s="61"/>
      <c r="E33" s="62"/>
      <c r="F33" s="60"/>
      <c r="G33" s="61"/>
      <c r="H33" s="36">
        <v>-9.3699999999999992</v>
      </c>
      <c r="I33" s="18" t="s">
        <v>168</v>
      </c>
    </row>
    <row r="34" spans="1:9" ht="64.5" outlineLevel="1" x14ac:dyDescent="0.25">
      <c r="A34" s="31"/>
      <c r="B34" s="31"/>
      <c r="C34" s="60"/>
      <c r="D34" s="61"/>
      <c r="E34" s="62"/>
      <c r="F34" s="60"/>
      <c r="G34" s="61"/>
      <c r="H34" s="36">
        <v>0.59</v>
      </c>
      <c r="I34" s="18" t="s">
        <v>169</v>
      </c>
    </row>
    <row r="35" spans="1:9" ht="39" outlineLevel="1" x14ac:dyDescent="0.25">
      <c r="A35" s="32"/>
      <c r="B35" s="32"/>
      <c r="C35" s="63"/>
      <c r="D35" s="64"/>
      <c r="E35" s="65"/>
      <c r="F35" s="63"/>
      <c r="G35" s="64"/>
      <c r="H35" s="36">
        <v>-234.43</v>
      </c>
      <c r="I35" s="18" t="s">
        <v>170</v>
      </c>
    </row>
    <row r="36" spans="1:9" ht="25.5" outlineLevel="1" x14ac:dyDescent="0.25">
      <c r="A36" s="87" t="s">
        <v>7</v>
      </c>
      <c r="B36" s="87" t="s">
        <v>8</v>
      </c>
      <c r="C36" s="88">
        <v>1407321.7</v>
      </c>
      <c r="D36" s="88">
        <v>1374293.48</v>
      </c>
      <c r="E36" s="89">
        <v>693149.69</v>
      </c>
      <c r="F36" s="88">
        <f t="shared" ref="F36:F43" si="1">E36-C36</f>
        <v>-714172.01</v>
      </c>
      <c r="G36" s="90">
        <f t="shared" si="0"/>
        <v>-50.746891062647578</v>
      </c>
      <c r="H36" s="56">
        <v>-714.17</v>
      </c>
      <c r="I36" s="45"/>
    </row>
    <row r="37" spans="1:9" ht="26.25" outlineLevel="1" x14ac:dyDescent="0.25">
      <c r="A37" s="30"/>
      <c r="B37" s="30"/>
      <c r="C37" s="66"/>
      <c r="D37" s="67"/>
      <c r="E37" s="68"/>
      <c r="F37" s="66"/>
      <c r="G37" s="67"/>
      <c r="H37" s="36">
        <v>-15.33</v>
      </c>
      <c r="I37" s="18" t="s">
        <v>127</v>
      </c>
    </row>
    <row r="38" spans="1:9" ht="26.25" outlineLevel="1" x14ac:dyDescent="0.25">
      <c r="A38" s="31"/>
      <c r="B38" s="31"/>
      <c r="C38" s="60"/>
      <c r="D38" s="61"/>
      <c r="E38" s="62"/>
      <c r="F38" s="60"/>
      <c r="G38" s="61"/>
      <c r="H38" s="36">
        <v>40.380000000000003</v>
      </c>
      <c r="I38" s="18" t="s">
        <v>128</v>
      </c>
    </row>
    <row r="39" spans="1:9" ht="51.75" outlineLevel="1" x14ac:dyDescent="0.25">
      <c r="A39" s="31"/>
      <c r="B39" s="31"/>
      <c r="C39" s="60"/>
      <c r="D39" s="61"/>
      <c r="E39" s="62"/>
      <c r="F39" s="60"/>
      <c r="G39" s="61"/>
      <c r="H39" s="36">
        <v>-171.71</v>
      </c>
      <c r="I39" s="18" t="s">
        <v>129</v>
      </c>
    </row>
    <row r="40" spans="1:9" ht="39" outlineLevel="1" x14ac:dyDescent="0.25">
      <c r="A40" s="31"/>
      <c r="B40" s="31"/>
      <c r="C40" s="60"/>
      <c r="D40" s="61"/>
      <c r="E40" s="62"/>
      <c r="F40" s="60"/>
      <c r="G40" s="61"/>
      <c r="H40" s="36">
        <f>3.13+(-33.79)</f>
        <v>-30.66</v>
      </c>
      <c r="I40" s="18" t="s">
        <v>130</v>
      </c>
    </row>
    <row r="41" spans="1:9" ht="77.25" outlineLevel="1" x14ac:dyDescent="0.25">
      <c r="A41" s="31"/>
      <c r="B41" s="31"/>
      <c r="C41" s="60"/>
      <c r="D41" s="61"/>
      <c r="E41" s="62"/>
      <c r="F41" s="60"/>
      <c r="G41" s="61"/>
      <c r="H41" s="36">
        <f>100.5+(-5.34)</f>
        <v>95.16</v>
      </c>
      <c r="I41" s="18" t="s">
        <v>131</v>
      </c>
    </row>
    <row r="42" spans="1:9" ht="26.25" outlineLevel="1" x14ac:dyDescent="0.25">
      <c r="A42" s="32"/>
      <c r="B42" s="32"/>
      <c r="C42" s="63"/>
      <c r="D42" s="64"/>
      <c r="E42" s="65"/>
      <c r="F42" s="63"/>
      <c r="G42" s="64"/>
      <c r="H42" s="36">
        <v>-642.01</v>
      </c>
      <c r="I42" s="18" t="s">
        <v>171</v>
      </c>
    </row>
    <row r="43" spans="1:9" ht="51" outlineLevel="1" x14ac:dyDescent="0.25">
      <c r="A43" s="87" t="s">
        <v>9</v>
      </c>
      <c r="B43" s="87" t="s">
        <v>10</v>
      </c>
      <c r="C43" s="88">
        <v>10870480.859999999</v>
      </c>
      <c r="D43" s="88">
        <v>11506480.859999999</v>
      </c>
      <c r="E43" s="89">
        <v>11363552.539999999</v>
      </c>
      <c r="F43" s="88">
        <f t="shared" si="1"/>
        <v>493071.6799999997</v>
      </c>
      <c r="G43" s="90">
        <f t="shared" si="0"/>
        <v>4.5358773576829581</v>
      </c>
      <c r="H43" s="56">
        <v>493.07</v>
      </c>
      <c r="I43" s="45"/>
    </row>
    <row r="44" spans="1:9" ht="51.75" outlineLevel="1" x14ac:dyDescent="0.25">
      <c r="A44" s="30"/>
      <c r="B44" s="30"/>
      <c r="C44" s="66"/>
      <c r="D44" s="66"/>
      <c r="E44" s="69"/>
      <c r="F44" s="66"/>
      <c r="G44" s="67"/>
      <c r="H44" s="36">
        <f>-32.11+(-140.69)+(-1.45)</f>
        <v>-174.25</v>
      </c>
      <c r="I44" s="18" t="s">
        <v>132</v>
      </c>
    </row>
    <row r="45" spans="1:9" ht="51.75" outlineLevel="1" x14ac:dyDescent="0.25">
      <c r="A45" s="31"/>
      <c r="B45" s="31"/>
      <c r="C45" s="60"/>
      <c r="D45" s="60"/>
      <c r="E45" s="69"/>
      <c r="F45" s="60"/>
      <c r="G45" s="61"/>
      <c r="H45" s="36">
        <f>-117+(-0.79)</f>
        <v>-117.79</v>
      </c>
      <c r="I45" s="18" t="s">
        <v>133</v>
      </c>
    </row>
    <row r="46" spans="1:9" ht="51.75" outlineLevel="1" x14ac:dyDescent="0.25">
      <c r="A46" s="32"/>
      <c r="B46" s="32"/>
      <c r="C46" s="63"/>
      <c r="D46" s="63"/>
      <c r="E46" s="69"/>
      <c r="F46" s="63"/>
      <c r="G46" s="64"/>
      <c r="H46" s="36">
        <v>785.11</v>
      </c>
      <c r="I46" s="18" t="s">
        <v>103</v>
      </c>
    </row>
    <row r="47" spans="1:9" ht="25.5" x14ac:dyDescent="0.25">
      <c r="A47" s="5" t="s">
        <v>11</v>
      </c>
      <c r="B47" s="5" t="s">
        <v>12</v>
      </c>
      <c r="C47" s="49">
        <f>C48+C55+C59</f>
        <v>18213300</v>
      </c>
      <c r="D47" s="49">
        <f>D48+D55+D59</f>
        <v>17722184.699999999</v>
      </c>
      <c r="E47" s="49">
        <f>E48+E55+E59</f>
        <v>16288301.440000001</v>
      </c>
      <c r="F47" s="49">
        <f>F48+F55+F59</f>
        <v>-1924998.5599999996</v>
      </c>
      <c r="G47" s="50">
        <f t="shared" si="0"/>
        <v>-10.569191524874677</v>
      </c>
      <c r="H47" s="36"/>
      <c r="I47" s="12"/>
    </row>
    <row r="48" spans="1:9" ht="38.25" outlineLevel="1" x14ac:dyDescent="0.25">
      <c r="A48" s="87" t="s">
        <v>13</v>
      </c>
      <c r="B48" s="87" t="s">
        <v>14</v>
      </c>
      <c r="C48" s="88">
        <v>12504600</v>
      </c>
      <c r="D48" s="88">
        <v>12244022.699999999</v>
      </c>
      <c r="E48" s="89">
        <v>11179319.470000001</v>
      </c>
      <c r="F48" s="88">
        <f>E48-C48</f>
        <v>-1325280.5299999993</v>
      </c>
      <c r="G48" s="90">
        <f t="shared" si="0"/>
        <v>-10.598344049389819</v>
      </c>
      <c r="H48" s="56">
        <v>-1325.28</v>
      </c>
      <c r="I48" s="45"/>
    </row>
    <row r="49" spans="1:9" outlineLevel="1" x14ac:dyDescent="0.25">
      <c r="A49" s="30"/>
      <c r="B49" s="30"/>
      <c r="C49" s="66"/>
      <c r="D49" s="66"/>
      <c r="E49" s="69"/>
      <c r="F49" s="66"/>
      <c r="G49" s="67"/>
      <c r="H49" s="36">
        <v>-16</v>
      </c>
      <c r="I49" s="18" t="s">
        <v>134</v>
      </c>
    </row>
    <row r="50" spans="1:9" outlineLevel="1" x14ac:dyDescent="0.25">
      <c r="A50" s="31"/>
      <c r="B50" s="31"/>
      <c r="C50" s="60"/>
      <c r="D50" s="60"/>
      <c r="E50" s="69"/>
      <c r="F50" s="60"/>
      <c r="G50" s="61"/>
      <c r="H50" s="36">
        <f>-244.58+(-1.41)</f>
        <v>-245.99</v>
      </c>
      <c r="I50" s="18" t="s">
        <v>135</v>
      </c>
    </row>
    <row r="51" spans="1:9" ht="26.25" outlineLevel="1" x14ac:dyDescent="0.25">
      <c r="A51" s="31"/>
      <c r="B51" s="31"/>
      <c r="C51" s="60"/>
      <c r="D51" s="60"/>
      <c r="E51" s="69"/>
      <c r="F51" s="60"/>
      <c r="G51" s="61"/>
      <c r="H51" s="36">
        <v>-140</v>
      </c>
      <c r="I51" s="18" t="s">
        <v>172</v>
      </c>
    </row>
    <row r="52" spans="1:9" outlineLevel="1" x14ac:dyDescent="0.25">
      <c r="A52" s="31"/>
      <c r="B52" s="31"/>
      <c r="C52" s="60"/>
      <c r="D52" s="60"/>
      <c r="E52" s="69"/>
      <c r="F52" s="60"/>
      <c r="G52" s="61"/>
      <c r="H52" s="36">
        <v>-0.16</v>
      </c>
      <c r="I52" s="18" t="s">
        <v>173</v>
      </c>
    </row>
    <row r="53" spans="1:9" ht="51.75" outlineLevel="1" x14ac:dyDescent="0.25">
      <c r="A53" s="31"/>
      <c r="B53" s="31"/>
      <c r="C53" s="60"/>
      <c r="D53" s="60"/>
      <c r="E53" s="69"/>
      <c r="F53" s="60"/>
      <c r="G53" s="61"/>
      <c r="H53" s="36">
        <v>-914.93</v>
      </c>
      <c r="I53" s="18" t="s">
        <v>174</v>
      </c>
    </row>
    <row r="54" spans="1:9" ht="26.25" outlineLevel="1" x14ac:dyDescent="0.25">
      <c r="A54" s="32"/>
      <c r="B54" s="32"/>
      <c r="C54" s="63"/>
      <c r="D54" s="63"/>
      <c r="E54" s="69"/>
      <c r="F54" s="63"/>
      <c r="G54" s="64"/>
      <c r="H54" s="36">
        <v>-8.1999999999999993</v>
      </c>
      <c r="I54" s="18" t="s">
        <v>175</v>
      </c>
    </row>
    <row r="55" spans="1:9" ht="38.25" outlineLevel="1" x14ac:dyDescent="0.25">
      <c r="A55" s="87" t="s">
        <v>15</v>
      </c>
      <c r="B55" s="87" t="s">
        <v>16</v>
      </c>
      <c r="C55" s="88">
        <v>5458700</v>
      </c>
      <c r="D55" s="88">
        <v>5260200</v>
      </c>
      <c r="E55" s="89">
        <v>4891019.97</v>
      </c>
      <c r="F55" s="88">
        <f t="shared" ref="F55:F59" si="2">E55-C55</f>
        <v>-567680.03000000026</v>
      </c>
      <c r="G55" s="90">
        <f t="shared" si="0"/>
        <v>-10.399546228955616</v>
      </c>
      <c r="H55" s="56">
        <v>-567.67999999999995</v>
      </c>
      <c r="I55" s="45"/>
    </row>
    <row r="56" spans="1:9" ht="39" outlineLevel="1" x14ac:dyDescent="0.25">
      <c r="A56" s="76"/>
      <c r="B56" s="76"/>
      <c r="C56" s="77"/>
      <c r="D56" s="77"/>
      <c r="E56" s="78"/>
      <c r="F56" s="77"/>
      <c r="G56" s="79"/>
      <c r="H56" s="56">
        <f>-199.3+(-312.33)</f>
        <v>-511.63</v>
      </c>
      <c r="I56" s="18" t="s">
        <v>136</v>
      </c>
    </row>
    <row r="57" spans="1:9" ht="64.5" outlineLevel="1" x14ac:dyDescent="0.25">
      <c r="A57" s="31"/>
      <c r="B57" s="31"/>
      <c r="C57" s="60"/>
      <c r="D57" s="60"/>
      <c r="E57" s="60"/>
      <c r="F57" s="60"/>
      <c r="G57" s="61"/>
      <c r="H57" s="56">
        <f>0.8+(-41.7)</f>
        <v>-40.900000000000006</v>
      </c>
      <c r="I57" s="18" t="s">
        <v>137</v>
      </c>
    </row>
    <row r="58" spans="1:9" ht="51.75" outlineLevel="1" x14ac:dyDescent="0.25">
      <c r="A58" s="32"/>
      <c r="B58" s="32"/>
      <c r="C58" s="63"/>
      <c r="D58" s="63"/>
      <c r="E58" s="75"/>
      <c r="F58" s="63"/>
      <c r="G58" s="64"/>
      <c r="H58" s="56">
        <v>-15.15</v>
      </c>
      <c r="I58" s="18" t="s">
        <v>176</v>
      </c>
    </row>
    <row r="59" spans="1:9" outlineLevel="1" x14ac:dyDescent="0.25">
      <c r="A59" s="97">
        <v>7130000000</v>
      </c>
      <c r="B59" s="97" t="s">
        <v>101</v>
      </c>
      <c r="C59" s="88">
        <v>250000</v>
      </c>
      <c r="D59" s="88">
        <v>217962</v>
      </c>
      <c r="E59" s="89">
        <v>217962</v>
      </c>
      <c r="F59" s="88">
        <f t="shared" si="2"/>
        <v>-32038</v>
      </c>
      <c r="G59" s="90">
        <f t="shared" si="0"/>
        <v>-12.815199999999999</v>
      </c>
      <c r="H59" s="56">
        <v>-32.04</v>
      </c>
      <c r="I59" s="51"/>
    </row>
    <row r="60" spans="1:9" outlineLevel="1" x14ac:dyDescent="0.25">
      <c r="A60" s="6"/>
      <c r="B60" s="6"/>
      <c r="C60" s="46"/>
      <c r="D60" s="46"/>
      <c r="E60" s="69"/>
      <c r="F60" s="46"/>
      <c r="G60" s="48"/>
      <c r="H60" s="36">
        <v>-32.04</v>
      </c>
      <c r="I60" s="12" t="s">
        <v>138</v>
      </c>
    </row>
    <row r="61" spans="1:9" ht="38.25" x14ac:dyDescent="0.25">
      <c r="A61" s="5" t="s">
        <v>17</v>
      </c>
      <c r="B61" s="5" t="s">
        <v>18</v>
      </c>
      <c r="C61" s="49">
        <f>C62</f>
        <v>0</v>
      </c>
      <c r="D61" s="49">
        <f>D62</f>
        <v>5263157.8899999997</v>
      </c>
      <c r="E61" s="49">
        <f>E62</f>
        <v>5263157.8899999997</v>
      </c>
      <c r="F61" s="49">
        <f>F62</f>
        <v>5263157.8899999997</v>
      </c>
      <c r="G61" s="50" t="e">
        <f t="shared" si="0"/>
        <v>#DIV/0!</v>
      </c>
      <c r="H61" s="36"/>
      <c r="I61" s="12"/>
    </row>
    <row r="62" spans="1:9" ht="25.5" outlineLevel="1" x14ac:dyDescent="0.25">
      <c r="A62" s="87" t="s">
        <v>19</v>
      </c>
      <c r="B62" s="87" t="s">
        <v>20</v>
      </c>
      <c r="C62" s="88">
        <v>0</v>
      </c>
      <c r="D62" s="88">
        <v>5263157.8899999997</v>
      </c>
      <c r="E62" s="89">
        <v>5263157.8899999997</v>
      </c>
      <c r="F62" s="88">
        <f t="shared" ref="F62:F161" si="3">E62-C62</f>
        <v>5263157.8899999997</v>
      </c>
      <c r="G62" s="90" t="e">
        <f t="shared" si="0"/>
        <v>#DIV/0!</v>
      </c>
      <c r="H62" s="56">
        <v>5263.16</v>
      </c>
      <c r="I62" s="96"/>
    </row>
    <row r="63" spans="1:9" ht="39" outlineLevel="1" x14ac:dyDescent="0.25">
      <c r="A63" s="6"/>
      <c r="B63" s="6"/>
      <c r="C63" s="46"/>
      <c r="D63" s="46"/>
      <c r="E63" s="69"/>
      <c r="F63" s="46"/>
      <c r="G63" s="48"/>
      <c r="H63" s="36">
        <v>5263.16</v>
      </c>
      <c r="I63" s="18" t="s">
        <v>139</v>
      </c>
    </row>
    <row r="64" spans="1:9" ht="25.5" x14ac:dyDescent="0.25">
      <c r="A64" s="54" t="s">
        <v>21</v>
      </c>
      <c r="B64" s="54" t="s">
        <v>22</v>
      </c>
      <c r="C64" s="49">
        <f>C65</f>
        <v>30603648.289999999</v>
      </c>
      <c r="D64" s="49">
        <f>D65</f>
        <v>28893934.550000001</v>
      </c>
      <c r="E64" s="49">
        <f>E65</f>
        <v>28892094.899999999</v>
      </c>
      <c r="F64" s="49">
        <f>F65</f>
        <v>-1711553.3900000006</v>
      </c>
      <c r="G64" s="50">
        <f t="shared" si="0"/>
        <v>-5.5926449480183873</v>
      </c>
      <c r="H64" s="56"/>
      <c r="I64" s="53"/>
    </row>
    <row r="65" spans="1:9" ht="25.5" outlineLevel="1" x14ac:dyDescent="0.25">
      <c r="A65" s="87" t="s">
        <v>23</v>
      </c>
      <c r="B65" s="87" t="s">
        <v>24</v>
      </c>
      <c r="C65" s="88">
        <v>30603648.289999999</v>
      </c>
      <c r="D65" s="88">
        <v>28893934.550000001</v>
      </c>
      <c r="E65" s="89">
        <v>28892094.899999999</v>
      </c>
      <c r="F65" s="88">
        <f>E65-C65</f>
        <v>-1711553.3900000006</v>
      </c>
      <c r="G65" s="90">
        <f t="shared" si="0"/>
        <v>-5.5926449480183873</v>
      </c>
      <c r="H65" s="56">
        <v>-1711.55</v>
      </c>
      <c r="I65" s="95"/>
    </row>
    <row r="66" spans="1:9" ht="51.75" outlineLevel="1" x14ac:dyDescent="0.25">
      <c r="A66" s="30"/>
      <c r="B66" s="30"/>
      <c r="C66" s="66"/>
      <c r="D66" s="66"/>
      <c r="E66" s="70"/>
      <c r="F66" s="66"/>
      <c r="G66" s="67"/>
      <c r="H66" s="36">
        <v>309.89999999999998</v>
      </c>
      <c r="I66" s="18" t="s">
        <v>132</v>
      </c>
    </row>
    <row r="67" spans="1:9" ht="64.5" outlineLevel="1" x14ac:dyDescent="0.25">
      <c r="A67" s="31"/>
      <c r="B67" s="31"/>
      <c r="C67" s="60"/>
      <c r="D67" s="60"/>
      <c r="E67" s="60"/>
      <c r="F67" s="60"/>
      <c r="G67" s="61"/>
      <c r="H67" s="36">
        <v>-1.34</v>
      </c>
      <c r="I67" s="18" t="s">
        <v>140</v>
      </c>
    </row>
    <row r="68" spans="1:9" ht="51.75" outlineLevel="1" x14ac:dyDescent="0.25">
      <c r="A68" s="31"/>
      <c r="B68" s="31"/>
      <c r="C68" s="60"/>
      <c r="D68" s="60"/>
      <c r="E68" s="60"/>
      <c r="F68" s="60"/>
      <c r="G68" s="61"/>
      <c r="H68" s="36">
        <v>-86.06</v>
      </c>
      <c r="I68" s="18" t="s">
        <v>106</v>
      </c>
    </row>
    <row r="69" spans="1:9" ht="26.25" outlineLevel="1" x14ac:dyDescent="0.25">
      <c r="A69" s="31"/>
      <c r="B69" s="31"/>
      <c r="C69" s="60"/>
      <c r="D69" s="60"/>
      <c r="E69" s="60"/>
      <c r="F69" s="60"/>
      <c r="G69" s="61"/>
      <c r="H69" s="36">
        <v>-1160</v>
      </c>
      <c r="I69" s="18" t="s">
        <v>107</v>
      </c>
    </row>
    <row r="70" spans="1:9" ht="64.5" outlineLevel="1" x14ac:dyDescent="0.25">
      <c r="A70" s="31"/>
      <c r="B70" s="31"/>
      <c r="C70" s="60"/>
      <c r="D70" s="60"/>
      <c r="E70" s="60"/>
      <c r="F70" s="60"/>
      <c r="G70" s="61"/>
      <c r="H70" s="36">
        <v>393.87</v>
      </c>
      <c r="I70" s="18" t="s">
        <v>141</v>
      </c>
    </row>
    <row r="71" spans="1:9" ht="51.75" outlineLevel="1" x14ac:dyDescent="0.25">
      <c r="A71" s="31"/>
      <c r="B71" s="31"/>
      <c r="C71" s="60"/>
      <c r="D71" s="60"/>
      <c r="E71" s="60"/>
      <c r="F71" s="60"/>
      <c r="G71" s="61"/>
      <c r="H71" s="36">
        <v>-1100</v>
      </c>
      <c r="I71" s="18" t="s">
        <v>110</v>
      </c>
    </row>
    <row r="72" spans="1:9" ht="51.75" outlineLevel="1" x14ac:dyDescent="0.25">
      <c r="A72" s="31"/>
      <c r="B72" s="31"/>
      <c r="C72" s="60"/>
      <c r="D72" s="60"/>
      <c r="E72" s="60"/>
      <c r="F72" s="60"/>
      <c r="G72" s="61"/>
      <c r="H72" s="36">
        <v>-57.89</v>
      </c>
      <c r="I72" s="18" t="s">
        <v>142</v>
      </c>
    </row>
    <row r="73" spans="1:9" ht="26.25" outlineLevel="1" x14ac:dyDescent="0.25">
      <c r="A73" s="31"/>
      <c r="B73" s="31"/>
      <c r="C73" s="60"/>
      <c r="D73" s="60"/>
      <c r="E73" s="60"/>
      <c r="F73" s="60"/>
      <c r="G73" s="61"/>
      <c r="H73" s="36">
        <f>-58.19+(-1.84)</f>
        <v>-60.03</v>
      </c>
      <c r="I73" s="18" t="s">
        <v>143</v>
      </c>
    </row>
    <row r="74" spans="1:9" ht="39" outlineLevel="1" x14ac:dyDescent="0.25">
      <c r="A74" s="31"/>
      <c r="B74" s="31"/>
      <c r="C74" s="60"/>
      <c r="D74" s="60"/>
      <c r="E74" s="60"/>
      <c r="F74" s="60"/>
      <c r="G74" s="61"/>
      <c r="H74" s="36">
        <v>-40</v>
      </c>
      <c r="I74" s="18" t="s">
        <v>144</v>
      </c>
    </row>
    <row r="75" spans="1:9" outlineLevel="1" x14ac:dyDescent="0.25">
      <c r="A75" s="32"/>
      <c r="B75" s="32"/>
      <c r="C75" s="63"/>
      <c r="D75" s="63"/>
      <c r="E75" s="63"/>
      <c r="F75" s="63"/>
      <c r="G75" s="64"/>
      <c r="H75" s="36">
        <v>90</v>
      </c>
      <c r="I75" s="18" t="s">
        <v>104</v>
      </c>
    </row>
    <row r="76" spans="1:9" ht="38.25" x14ac:dyDescent="0.25">
      <c r="A76" s="5" t="s">
        <v>25</v>
      </c>
      <c r="B76" s="5" t="s">
        <v>26</v>
      </c>
      <c r="C76" s="49">
        <f>C77</f>
        <v>22741106.859999999</v>
      </c>
      <c r="D76" s="49">
        <f>D77</f>
        <v>25779698.260000002</v>
      </c>
      <c r="E76" s="49">
        <f>E77</f>
        <v>25774348.260000002</v>
      </c>
      <c r="F76" s="49">
        <f>F77</f>
        <v>3033241.4000000022</v>
      </c>
      <c r="G76" s="50">
        <f t="shared" si="0"/>
        <v>13.338143207687308</v>
      </c>
      <c r="H76" s="36"/>
      <c r="I76" s="12"/>
    </row>
    <row r="77" spans="1:9" ht="25.5" outlineLevel="1" x14ac:dyDescent="0.25">
      <c r="A77" s="87" t="s">
        <v>27</v>
      </c>
      <c r="B77" s="87" t="s">
        <v>28</v>
      </c>
      <c r="C77" s="88">
        <v>22741106.859999999</v>
      </c>
      <c r="D77" s="88">
        <v>25779698.260000002</v>
      </c>
      <c r="E77" s="89">
        <v>25774348.260000002</v>
      </c>
      <c r="F77" s="88">
        <f t="shared" si="3"/>
        <v>3033241.4000000022</v>
      </c>
      <c r="G77" s="90">
        <f t="shared" si="0"/>
        <v>13.338143207687308</v>
      </c>
      <c r="H77" s="56">
        <v>3033.24</v>
      </c>
      <c r="I77" s="45"/>
    </row>
    <row r="78" spans="1:9" ht="51.75" outlineLevel="1" x14ac:dyDescent="0.25">
      <c r="A78" s="30"/>
      <c r="B78" s="30"/>
      <c r="C78" s="66"/>
      <c r="D78" s="66"/>
      <c r="E78" s="70"/>
      <c r="F78" s="66"/>
      <c r="G78" s="67"/>
      <c r="H78" s="36">
        <v>-3491.81</v>
      </c>
      <c r="I78" s="18" t="s">
        <v>103</v>
      </c>
    </row>
    <row r="79" spans="1:9" ht="64.5" outlineLevel="1" x14ac:dyDescent="0.25">
      <c r="A79" s="31"/>
      <c r="B79" s="31"/>
      <c r="C79" s="60"/>
      <c r="D79" s="60"/>
      <c r="E79" s="60"/>
      <c r="F79" s="60"/>
      <c r="G79" s="61"/>
      <c r="H79" s="36">
        <v>1.41</v>
      </c>
      <c r="I79" s="18" t="s">
        <v>105</v>
      </c>
    </row>
    <row r="80" spans="1:9" ht="51.75" outlineLevel="1" x14ac:dyDescent="0.25">
      <c r="A80" s="31"/>
      <c r="B80" s="31"/>
      <c r="C80" s="60"/>
      <c r="D80" s="60"/>
      <c r="E80" s="60"/>
      <c r="F80" s="60"/>
      <c r="G80" s="61"/>
      <c r="H80" s="36">
        <v>-144.13</v>
      </c>
      <c r="I80" s="18" t="s">
        <v>106</v>
      </c>
    </row>
    <row r="81" spans="1:9" ht="64.5" outlineLevel="1" x14ac:dyDescent="0.25">
      <c r="A81" s="31"/>
      <c r="B81" s="31"/>
      <c r="C81" s="60"/>
      <c r="D81" s="60"/>
      <c r="E81" s="60"/>
      <c r="F81" s="60"/>
      <c r="G81" s="61"/>
      <c r="H81" s="36">
        <v>480</v>
      </c>
      <c r="I81" s="18" t="s">
        <v>109</v>
      </c>
    </row>
    <row r="82" spans="1:9" ht="51.75" outlineLevel="1" x14ac:dyDescent="0.25">
      <c r="A82" s="31"/>
      <c r="B82" s="31"/>
      <c r="C82" s="60"/>
      <c r="D82" s="60"/>
      <c r="E82" s="60"/>
      <c r="F82" s="60"/>
      <c r="G82" s="61"/>
      <c r="H82" s="36">
        <v>5534.82</v>
      </c>
      <c r="I82" s="18" t="s">
        <v>145</v>
      </c>
    </row>
    <row r="83" spans="1:9" ht="51.75" outlineLevel="1" x14ac:dyDescent="0.25">
      <c r="A83" s="31"/>
      <c r="B83" s="31"/>
      <c r="C83" s="60"/>
      <c r="D83" s="60"/>
      <c r="E83" s="60"/>
      <c r="F83" s="60"/>
      <c r="G83" s="61"/>
      <c r="H83" s="36">
        <v>291.31</v>
      </c>
      <c r="I83" s="18" t="s">
        <v>142</v>
      </c>
    </row>
    <row r="84" spans="1:9" ht="26.25" outlineLevel="1" x14ac:dyDescent="0.25">
      <c r="A84" s="32"/>
      <c r="B84" s="32"/>
      <c r="C84" s="63"/>
      <c r="D84" s="63"/>
      <c r="E84" s="63"/>
      <c r="F84" s="63"/>
      <c r="G84" s="64"/>
      <c r="H84" s="36">
        <f>367+(-5.36)</f>
        <v>361.64</v>
      </c>
      <c r="I84" s="18" t="s">
        <v>146</v>
      </c>
    </row>
    <row r="85" spans="1:9" ht="38.25" x14ac:dyDescent="0.25">
      <c r="A85" s="5" t="s">
        <v>29</v>
      </c>
      <c r="B85" s="5" t="s">
        <v>30</v>
      </c>
      <c r="C85" s="49">
        <f>C86+C88+C92+C97</f>
        <v>64613878.810000002</v>
      </c>
      <c r="D85" s="49">
        <f>D86+D88+D92+D97</f>
        <v>79063515.599999994</v>
      </c>
      <c r="E85" s="49">
        <f>E86+E88+E92+E97</f>
        <v>78324988.930000007</v>
      </c>
      <c r="F85" s="49">
        <f>F86+F88+F92+F97</f>
        <v>13711110.120000003</v>
      </c>
      <c r="G85" s="50">
        <f t="shared" si="0"/>
        <v>21.220069700997421</v>
      </c>
      <c r="H85" s="36"/>
      <c r="I85" s="12"/>
    </row>
    <row r="86" spans="1:9" ht="25.5" outlineLevel="1" x14ac:dyDescent="0.25">
      <c r="A86" s="87" t="s">
        <v>31</v>
      </c>
      <c r="B86" s="87" t="s">
        <v>32</v>
      </c>
      <c r="C86" s="88">
        <v>6117000</v>
      </c>
      <c r="D86" s="88">
        <v>6007914.0999999996</v>
      </c>
      <c r="E86" s="89">
        <v>6007914.0999999996</v>
      </c>
      <c r="F86" s="88">
        <f t="shared" si="3"/>
        <v>-109085.90000000037</v>
      </c>
      <c r="G86" s="90">
        <f t="shared" si="0"/>
        <v>-1.7833235246035699</v>
      </c>
      <c r="H86" s="56">
        <v>-109.09</v>
      </c>
      <c r="I86" s="52"/>
    </row>
    <row r="87" spans="1:9" ht="26.25" outlineLevel="1" x14ac:dyDescent="0.25">
      <c r="A87" s="6"/>
      <c r="B87" s="6"/>
      <c r="C87" s="46"/>
      <c r="D87" s="46"/>
      <c r="E87" s="47"/>
      <c r="F87" s="46"/>
      <c r="G87" s="48"/>
      <c r="H87" s="36">
        <v>-109.09</v>
      </c>
      <c r="I87" s="18" t="s">
        <v>147</v>
      </c>
    </row>
    <row r="88" spans="1:9" ht="25.5" outlineLevel="1" x14ac:dyDescent="0.25">
      <c r="A88" s="87" t="s">
        <v>33</v>
      </c>
      <c r="B88" s="87" t="s">
        <v>34</v>
      </c>
      <c r="C88" s="88">
        <v>6192939</v>
      </c>
      <c r="D88" s="88">
        <v>7410109.8399999999</v>
      </c>
      <c r="E88" s="89">
        <v>6760872</v>
      </c>
      <c r="F88" s="88">
        <f t="shared" si="3"/>
        <v>567933</v>
      </c>
      <c r="G88" s="90">
        <f t="shared" si="0"/>
        <v>9.1706538688658163</v>
      </c>
      <c r="H88" s="56">
        <v>-567.92999999999995</v>
      </c>
      <c r="I88" s="52"/>
    </row>
    <row r="89" spans="1:9" ht="39" outlineLevel="1" x14ac:dyDescent="0.25">
      <c r="A89" s="76"/>
      <c r="B89" s="76"/>
      <c r="C89" s="77"/>
      <c r="D89" s="79"/>
      <c r="E89" s="92"/>
      <c r="F89" s="77"/>
      <c r="G89" s="79"/>
      <c r="H89" s="56">
        <f>1281.17+(-513.87)</f>
        <v>767.30000000000007</v>
      </c>
      <c r="I89" s="18" t="s">
        <v>148</v>
      </c>
    </row>
    <row r="90" spans="1:9" outlineLevel="1" x14ac:dyDescent="0.25">
      <c r="A90" s="80"/>
      <c r="B90" s="80"/>
      <c r="C90" s="81"/>
      <c r="D90" s="82"/>
      <c r="E90" s="93"/>
      <c r="F90" s="81"/>
      <c r="G90" s="82"/>
      <c r="H90" s="56">
        <f>-64+(-44.76)</f>
        <v>-108.75999999999999</v>
      </c>
      <c r="I90" s="18" t="s">
        <v>135</v>
      </c>
    </row>
    <row r="91" spans="1:9" ht="26.25" outlineLevel="1" x14ac:dyDescent="0.25">
      <c r="A91" s="83"/>
      <c r="B91" s="83"/>
      <c r="C91" s="84"/>
      <c r="D91" s="86"/>
      <c r="E91" s="94"/>
      <c r="F91" s="84"/>
      <c r="G91" s="86"/>
      <c r="H91" s="56">
        <v>-90.61</v>
      </c>
      <c r="I91" s="18" t="s">
        <v>177</v>
      </c>
    </row>
    <row r="92" spans="1:9" ht="38.25" outlineLevel="1" x14ac:dyDescent="0.25">
      <c r="A92" s="87" t="s">
        <v>35</v>
      </c>
      <c r="B92" s="87" t="s">
        <v>36</v>
      </c>
      <c r="C92" s="88">
        <v>10610011.199999999</v>
      </c>
      <c r="D92" s="88">
        <v>11452186.6</v>
      </c>
      <c r="E92" s="89">
        <v>11362897.77</v>
      </c>
      <c r="F92" s="88">
        <f t="shared" si="3"/>
        <v>752886.5700000003</v>
      </c>
      <c r="G92" s="90">
        <f t="shared" si="0"/>
        <v>7.0960016517230482</v>
      </c>
      <c r="H92" s="56">
        <v>752.89</v>
      </c>
      <c r="I92" s="52"/>
    </row>
    <row r="93" spans="1:9" ht="39" outlineLevel="1" x14ac:dyDescent="0.25">
      <c r="A93" s="30"/>
      <c r="B93" s="30"/>
      <c r="C93" s="66"/>
      <c r="D93" s="67"/>
      <c r="E93" s="68"/>
      <c r="F93" s="66"/>
      <c r="G93" s="67"/>
      <c r="H93" s="36">
        <v>839.5</v>
      </c>
      <c r="I93" s="18" t="s">
        <v>149</v>
      </c>
    </row>
    <row r="94" spans="1:9" ht="39" outlineLevel="1" x14ac:dyDescent="0.25">
      <c r="A94" s="31"/>
      <c r="B94" s="31"/>
      <c r="C94" s="60"/>
      <c r="D94" s="61"/>
      <c r="E94" s="62"/>
      <c r="F94" s="60"/>
      <c r="G94" s="61"/>
      <c r="H94" s="36">
        <v>2.68</v>
      </c>
      <c r="I94" s="18" t="s">
        <v>150</v>
      </c>
    </row>
    <row r="95" spans="1:9" outlineLevel="1" x14ac:dyDescent="0.25">
      <c r="A95" s="31"/>
      <c r="B95" s="31"/>
      <c r="C95" s="60"/>
      <c r="D95" s="61"/>
      <c r="E95" s="62"/>
      <c r="F95" s="60"/>
      <c r="G95" s="61"/>
      <c r="H95" s="36">
        <v>-3.6</v>
      </c>
      <c r="I95" s="18" t="s">
        <v>178</v>
      </c>
    </row>
    <row r="96" spans="1:9" ht="39" outlineLevel="1" x14ac:dyDescent="0.25">
      <c r="A96" s="32"/>
      <c r="B96" s="32"/>
      <c r="C96" s="63"/>
      <c r="D96" s="64"/>
      <c r="E96" s="65"/>
      <c r="F96" s="63"/>
      <c r="G96" s="64"/>
      <c r="H96" s="36">
        <v>-85.69</v>
      </c>
      <c r="I96" s="18" t="s">
        <v>149</v>
      </c>
    </row>
    <row r="97" spans="1:9" ht="38.25" outlineLevel="1" x14ac:dyDescent="0.25">
      <c r="A97" s="87" t="s">
        <v>37</v>
      </c>
      <c r="B97" s="87" t="s">
        <v>38</v>
      </c>
      <c r="C97" s="88">
        <v>41693928.609999999</v>
      </c>
      <c r="D97" s="88">
        <v>54193305.060000002</v>
      </c>
      <c r="E97" s="89">
        <v>54193305.060000002</v>
      </c>
      <c r="F97" s="88">
        <f t="shared" si="3"/>
        <v>12499376.450000003</v>
      </c>
      <c r="G97" s="90">
        <f t="shared" si="0"/>
        <v>29.978888693645704</v>
      </c>
      <c r="H97" s="56">
        <v>12499.38</v>
      </c>
      <c r="I97" s="52"/>
    </row>
    <row r="98" spans="1:9" ht="51.75" outlineLevel="1" x14ac:dyDescent="0.25">
      <c r="A98" s="30"/>
      <c r="B98" s="30"/>
      <c r="C98" s="66"/>
      <c r="D98" s="66"/>
      <c r="E98" s="70"/>
      <c r="F98" s="66"/>
      <c r="G98" s="67"/>
      <c r="H98" s="36">
        <v>2989.7</v>
      </c>
      <c r="I98" s="18" t="s">
        <v>132</v>
      </c>
    </row>
    <row r="99" spans="1:9" ht="39" outlineLevel="1" x14ac:dyDescent="0.25">
      <c r="A99" s="31"/>
      <c r="B99" s="31"/>
      <c r="C99" s="60"/>
      <c r="D99" s="60"/>
      <c r="E99" s="60"/>
      <c r="F99" s="60"/>
      <c r="G99" s="61"/>
      <c r="H99" s="36">
        <v>11952.56</v>
      </c>
      <c r="I99" s="18" t="s">
        <v>151</v>
      </c>
    </row>
    <row r="100" spans="1:9" ht="51.75" outlineLevel="1" x14ac:dyDescent="0.25">
      <c r="A100" s="31"/>
      <c r="B100" s="31"/>
      <c r="C100" s="60"/>
      <c r="D100" s="60"/>
      <c r="E100" s="60"/>
      <c r="F100" s="60"/>
      <c r="G100" s="61"/>
      <c r="H100" s="36">
        <v>-898.14</v>
      </c>
      <c r="I100" s="18" t="s">
        <v>110</v>
      </c>
    </row>
    <row r="101" spans="1:9" ht="64.5" outlineLevel="1" x14ac:dyDescent="0.25">
      <c r="A101" s="31"/>
      <c r="B101" s="31"/>
      <c r="C101" s="60"/>
      <c r="D101" s="60"/>
      <c r="E101" s="60"/>
      <c r="F101" s="60"/>
      <c r="G101" s="61"/>
      <c r="H101" s="36">
        <v>-1497.47</v>
      </c>
      <c r="I101" s="18" t="s">
        <v>115</v>
      </c>
    </row>
    <row r="102" spans="1:9" ht="51.75" outlineLevel="1" x14ac:dyDescent="0.25">
      <c r="A102" s="32"/>
      <c r="B102" s="32"/>
      <c r="C102" s="63"/>
      <c r="D102" s="63"/>
      <c r="E102" s="63"/>
      <c r="F102" s="63"/>
      <c r="G102" s="64"/>
      <c r="H102" s="36">
        <v>-47.27</v>
      </c>
      <c r="I102" s="18" t="s">
        <v>116</v>
      </c>
    </row>
    <row r="103" spans="1:9" ht="51" x14ac:dyDescent="0.25">
      <c r="A103" s="5" t="s">
        <v>39</v>
      </c>
      <c r="B103" s="5" t="s">
        <v>40</v>
      </c>
      <c r="C103" s="49">
        <f>C104+C109+C110</f>
        <v>18973723.050000001</v>
      </c>
      <c r="D103" s="49">
        <f>D104+D109+D110</f>
        <v>19283223.050000001</v>
      </c>
      <c r="E103" s="49">
        <f>E104+E109+E110</f>
        <v>18016391.149999999</v>
      </c>
      <c r="F103" s="49">
        <f>F104+F109+F110</f>
        <v>-957331.90000000072</v>
      </c>
      <c r="G103" s="50">
        <f t="shared" si="0"/>
        <v>-5.0455669531868743</v>
      </c>
      <c r="H103" s="36"/>
      <c r="I103" s="12"/>
    </row>
    <row r="104" spans="1:9" ht="51" outlineLevel="1" x14ac:dyDescent="0.25">
      <c r="A104" s="87" t="s">
        <v>41</v>
      </c>
      <c r="B104" s="87" t="s">
        <v>42</v>
      </c>
      <c r="C104" s="88">
        <v>18726723.050000001</v>
      </c>
      <c r="D104" s="88">
        <v>19003223.050000001</v>
      </c>
      <c r="E104" s="89">
        <v>17738429.5</v>
      </c>
      <c r="F104" s="88">
        <f t="shared" si="3"/>
        <v>-988293.55000000075</v>
      </c>
      <c r="G104" s="90">
        <f t="shared" si="0"/>
        <v>-5.277450557480214</v>
      </c>
      <c r="H104" s="56">
        <v>-988.29</v>
      </c>
      <c r="I104" s="45"/>
    </row>
    <row r="105" spans="1:9" ht="51.75" outlineLevel="1" x14ac:dyDescent="0.25">
      <c r="A105" s="30"/>
      <c r="B105" s="30"/>
      <c r="C105" s="66"/>
      <c r="D105" s="67"/>
      <c r="E105" s="68"/>
      <c r="F105" s="66"/>
      <c r="G105" s="67"/>
      <c r="H105" s="36">
        <f>342.97+(-224.79)</f>
        <v>118.18000000000004</v>
      </c>
      <c r="I105" s="18" t="s">
        <v>132</v>
      </c>
    </row>
    <row r="106" spans="1:9" ht="51.75" outlineLevel="1" x14ac:dyDescent="0.25">
      <c r="A106" s="31"/>
      <c r="B106" s="31"/>
      <c r="C106" s="60"/>
      <c r="D106" s="61"/>
      <c r="E106" s="62"/>
      <c r="F106" s="60"/>
      <c r="G106" s="61"/>
      <c r="H106" s="36">
        <v>-66.47</v>
      </c>
      <c r="I106" s="18" t="s">
        <v>133</v>
      </c>
    </row>
    <row r="107" spans="1:9" outlineLevel="1" x14ac:dyDescent="0.25">
      <c r="A107" s="31"/>
      <c r="B107" s="31"/>
      <c r="C107" s="60"/>
      <c r="D107" s="61"/>
      <c r="E107" s="62"/>
      <c r="F107" s="60"/>
      <c r="G107" s="61"/>
      <c r="H107" s="36">
        <v>-40</v>
      </c>
      <c r="I107" s="18" t="s">
        <v>178</v>
      </c>
    </row>
    <row r="108" spans="1:9" outlineLevel="1" x14ac:dyDescent="0.25">
      <c r="A108" s="32"/>
      <c r="B108" s="32"/>
      <c r="C108" s="63"/>
      <c r="D108" s="64"/>
      <c r="E108" s="65"/>
      <c r="F108" s="63"/>
      <c r="G108" s="64"/>
      <c r="H108" s="36">
        <v>-1000</v>
      </c>
      <c r="I108" s="18" t="s">
        <v>179</v>
      </c>
    </row>
    <row r="109" spans="1:9" ht="25.5" outlineLevel="1" x14ac:dyDescent="0.25">
      <c r="A109" s="87" t="s">
        <v>43</v>
      </c>
      <c r="B109" s="87" t="s">
        <v>44</v>
      </c>
      <c r="C109" s="88">
        <v>1000</v>
      </c>
      <c r="D109" s="88">
        <v>1000</v>
      </c>
      <c r="E109" s="89">
        <v>1000</v>
      </c>
      <c r="F109" s="88">
        <f t="shared" si="3"/>
        <v>0</v>
      </c>
      <c r="G109" s="90">
        <f t="shared" si="0"/>
        <v>0</v>
      </c>
      <c r="H109" s="56">
        <v>0</v>
      </c>
      <c r="I109" s="45"/>
    </row>
    <row r="110" spans="1:9" ht="38.25" outlineLevel="1" x14ac:dyDescent="0.25">
      <c r="A110" s="87" t="s">
        <v>45</v>
      </c>
      <c r="B110" s="87" t="s">
        <v>46</v>
      </c>
      <c r="C110" s="88">
        <v>246000</v>
      </c>
      <c r="D110" s="88">
        <v>279000</v>
      </c>
      <c r="E110" s="89">
        <v>276961.65000000002</v>
      </c>
      <c r="F110" s="88">
        <f t="shared" si="3"/>
        <v>30961.650000000023</v>
      </c>
      <c r="G110" s="90">
        <f t="shared" si="0"/>
        <v>12.586036585365862</v>
      </c>
      <c r="H110" s="56">
        <v>30.96</v>
      </c>
      <c r="I110" s="45"/>
    </row>
    <row r="111" spans="1:9" outlineLevel="1" x14ac:dyDescent="0.25">
      <c r="A111" s="6"/>
      <c r="B111" s="6"/>
      <c r="C111" s="46"/>
      <c r="D111" s="46"/>
      <c r="E111" s="69"/>
      <c r="F111" s="46"/>
      <c r="G111" s="48"/>
      <c r="H111" s="36">
        <f>33-2.04</f>
        <v>30.96</v>
      </c>
      <c r="I111" s="18" t="s">
        <v>138</v>
      </c>
    </row>
    <row r="112" spans="1:9" ht="25.5" x14ac:dyDescent="0.25">
      <c r="A112" s="5" t="s">
        <v>47</v>
      </c>
      <c r="B112" s="5" t="s">
        <v>48</v>
      </c>
      <c r="C112" s="49">
        <f>C113</f>
        <v>2360000</v>
      </c>
      <c r="D112" s="49">
        <f>D113</f>
        <v>5021112.5999999996</v>
      </c>
      <c r="E112" s="49">
        <f>E113</f>
        <v>2317500</v>
      </c>
      <c r="F112" s="49">
        <f>F113</f>
        <v>-42500</v>
      </c>
      <c r="G112" s="50">
        <f t="shared" si="0"/>
        <v>-1.8008474576271187</v>
      </c>
      <c r="H112" s="36"/>
      <c r="I112" s="18"/>
    </row>
    <row r="113" spans="1:9" ht="25.5" outlineLevel="1" x14ac:dyDescent="0.25">
      <c r="A113" s="87" t="s">
        <v>49</v>
      </c>
      <c r="B113" s="87" t="s">
        <v>50</v>
      </c>
      <c r="C113" s="88">
        <v>2360000</v>
      </c>
      <c r="D113" s="88">
        <v>5021112.5999999996</v>
      </c>
      <c r="E113" s="89">
        <v>2317500</v>
      </c>
      <c r="F113" s="88">
        <f t="shared" si="3"/>
        <v>-42500</v>
      </c>
      <c r="G113" s="90">
        <f t="shared" si="0"/>
        <v>-1.8008474576271187</v>
      </c>
      <c r="H113" s="56">
        <v>-42.5</v>
      </c>
      <c r="I113" s="52"/>
    </row>
    <row r="114" spans="1:9" outlineLevel="1" x14ac:dyDescent="0.25">
      <c r="A114" s="6"/>
      <c r="B114" s="6"/>
      <c r="C114" s="46"/>
      <c r="D114" s="46"/>
      <c r="E114" s="69"/>
      <c r="F114" s="46"/>
      <c r="G114" s="48"/>
      <c r="H114" s="36">
        <v>-42.5</v>
      </c>
      <c r="I114" s="18" t="s">
        <v>152</v>
      </c>
    </row>
    <row r="115" spans="1:9" ht="25.5" x14ac:dyDescent="0.25">
      <c r="A115" s="5" t="s">
        <v>51</v>
      </c>
      <c r="B115" s="5" t="s">
        <v>52</v>
      </c>
      <c r="C115" s="49">
        <f>C116+C117</f>
        <v>18693755.809999999</v>
      </c>
      <c r="D115" s="49">
        <f>D116+D117</f>
        <v>21443755.809999999</v>
      </c>
      <c r="E115" s="49">
        <f>E116+E117</f>
        <v>21443755.809999999</v>
      </c>
      <c r="F115" s="49">
        <f>F116+F117</f>
        <v>2750000</v>
      </c>
      <c r="G115" s="48">
        <f t="shared" si="0"/>
        <v>14.710794491757087</v>
      </c>
      <c r="H115" s="36"/>
      <c r="I115" s="12"/>
    </row>
    <row r="116" spans="1:9" s="74" customFormat="1" ht="25.5" outlineLevel="1" x14ac:dyDescent="0.25">
      <c r="A116" s="87" t="s">
        <v>53</v>
      </c>
      <c r="B116" s="87" t="s">
        <v>54</v>
      </c>
      <c r="C116" s="88">
        <v>18213465.809999999</v>
      </c>
      <c r="D116" s="88">
        <v>18213465.809999999</v>
      </c>
      <c r="E116" s="89">
        <v>18213465.809999999</v>
      </c>
      <c r="F116" s="88">
        <f t="shared" si="3"/>
        <v>0</v>
      </c>
      <c r="G116" s="90">
        <f t="shared" si="0"/>
        <v>0</v>
      </c>
      <c r="H116" s="56">
        <v>0</v>
      </c>
      <c r="I116" s="45"/>
    </row>
    <row r="117" spans="1:9" s="74" customFormat="1" ht="38.25" outlineLevel="1" x14ac:dyDescent="0.25">
      <c r="A117" s="87" t="s">
        <v>55</v>
      </c>
      <c r="B117" s="87" t="s">
        <v>56</v>
      </c>
      <c r="C117" s="88">
        <v>480290</v>
      </c>
      <c r="D117" s="88">
        <v>3230290</v>
      </c>
      <c r="E117" s="89">
        <v>3230290</v>
      </c>
      <c r="F117" s="88">
        <f t="shared" si="3"/>
        <v>2750000</v>
      </c>
      <c r="G117" s="90">
        <f t="shared" si="0"/>
        <v>572.57073851214898</v>
      </c>
      <c r="H117" s="56">
        <v>2750</v>
      </c>
      <c r="I117" s="45"/>
    </row>
    <row r="118" spans="1:9" outlineLevel="1" x14ac:dyDescent="0.25">
      <c r="A118" s="6"/>
      <c r="B118" s="6"/>
      <c r="C118" s="46"/>
      <c r="D118" s="46"/>
      <c r="E118" s="69"/>
      <c r="F118" s="46"/>
      <c r="G118" s="48"/>
      <c r="H118" s="36">
        <v>2750</v>
      </c>
      <c r="I118" s="12" t="s">
        <v>153</v>
      </c>
    </row>
    <row r="119" spans="1:9" ht="38.25" x14ac:dyDescent="0.25">
      <c r="A119" s="5" t="s">
        <v>57</v>
      </c>
      <c r="B119" s="5" t="s">
        <v>58</v>
      </c>
      <c r="C119" s="49">
        <f>C120+C122</f>
        <v>3400000</v>
      </c>
      <c r="D119" s="49">
        <f t="shared" ref="D119:G119" si="4">D120+D122</f>
        <v>2961589.94</v>
      </c>
      <c r="E119" s="49">
        <f t="shared" si="4"/>
        <v>2961589.94</v>
      </c>
      <c r="F119" s="49">
        <f t="shared" si="4"/>
        <v>-438410.06000000006</v>
      </c>
      <c r="G119" s="49">
        <f t="shared" si="4"/>
        <v>-101.28033533333334</v>
      </c>
      <c r="H119" s="36"/>
      <c r="I119" s="12"/>
    </row>
    <row r="120" spans="1:9" s="74" customFormat="1" ht="38.25" outlineLevel="1" x14ac:dyDescent="0.25">
      <c r="A120" s="87" t="s">
        <v>59</v>
      </c>
      <c r="B120" s="87" t="s">
        <v>60</v>
      </c>
      <c r="C120" s="88">
        <v>3000000</v>
      </c>
      <c r="D120" s="88">
        <v>2961589.94</v>
      </c>
      <c r="E120" s="89">
        <v>2961589.94</v>
      </c>
      <c r="F120" s="88">
        <f t="shared" si="3"/>
        <v>-38410.060000000056</v>
      </c>
      <c r="G120" s="90">
        <f t="shared" si="0"/>
        <v>-1.2803353333333352</v>
      </c>
      <c r="H120" s="56">
        <v>-38.409999999999997</v>
      </c>
      <c r="I120" s="52"/>
    </row>
    <row r="121" spans="1:9" ht="26.25" outlineLevel="1" x14ac:dyDescent="0.25">
      <c r="A121" s="87"/>
      <c r="B121" s="87"/>
      <c r="C121" s="88"/>
      <c r="D121" s="90"/>
      <c r="E121" s="89"/>
      <c r="F121" s="91"/>
      <c r="G121" s="90"/>
      <c r="H121" s="56">
        <v>-38.409999999999997</v>
      </c>
      <c r="I121" s="18" t="s">
        <v>154</v>
      </c>
    </row>
    <row r="122" spans="1:9" s="74" customFormat="1" ht="38.25" outlineLevel="1" x14ac:dyDescent="0.25">
      <c r="A122" s="87">
        <v>7920000000</v>
      </c>
      <c r="B122" s="87" t="s">
        <v>167</v>
      </c>
      <c r="C122" s="88">
        <v>400000</v>
      </c>
      <c r="D122" s="90">
        <v>0</v>
      </c>
      <c r="E122" s="89">
        <v>0</v>
      </c>
      <c r="F122" s="91">
        <f t="shared" si="3"/>
        <v>-400000</v>
      </c>
      <c r="G122" s="90">
        <f t="shared" si="0"/>
        <v>-100</v>
      </c>
      <c r="H122" s="56">
        <v>-400</v>
      </c>
      <c r="I122" s="52"/>
    </row>
    <row r="123" spans="1:9" ht="26.25" outlineLevel="1" x14ac:dyDescent="0.25">
      <c r="A123" s="6"/>
      <c r="B123" s="6"/>
      <c r="C123" s="46"/>
      <c r="D123" s="46"/>
      <c r="E123" s="69"/>
      <c r="F123" s="46"/>
      <c r="G123" s="48"/>
      <c r="H123" s="36">
        <v>-400</v>
      </c>
      <c r="I123" s="18" t="s">
        <v>154</v>
      </c>
    </row>
    <row r="124" spans="1:9" ht="25.5" x14ac:dyDescent="0.25">
      <c r="A124" s="5" t="s">
        <v>61</v>
      </c>
      <c r="B124" s="5" t="s">
        <v>62</v>
      </c>
      <c r="C124" s="49">
        <f>C125+C128</f>
        <v>48535</v>
      </c>
      <c r="D124" s="49">
        <f t="shared" ref="D124:G124" si="5">D125+D128</f>
        <v>6035</v>
      </c>
      <c r="E124" s="49">
        <f t="shared" si="5"/>
        <v>6035</v>
      </c>
      <c r="F124" s="49">
        <f t="shared" si="5"/>
        <v>-42500</v>
      </c>
      <c r="G124" s="50">
        <f t="shared" si="5"/>
        <v>-141.88009647410132</v>
      </c>
      <c r="H124" s="36"/>
      <c r="I124" s="12"/>
    </row>
    <row r="125" spans="1:9" s="74" customFormat="1" ht="25.5" outlineLevel="1" x14ac:dyDescent="0.25">
      <c r="A125" s="87" t="s">
        <v>63</v>
      </c>
      <c r="B125" s="87" t="s">
        <v>64</v>
      </c>
      <c r="C125" s="88">
        <v>43535</v>
      </c>
      <c r="D125" s="88">
        <v>3535</v>
      </c>
      <c r="E125" s="89">
        <v>3535</v>
      </c>
      <c r="F125" s="88">
        <f t="shared" si="3"/>
        <v>-40000</v>
      </c>
      <c r="G125" s="90">
        <f t="shared" si="0"/>
        <v>-91.880096474101308</v>
      </c>
      <c r="H125" s="56">
        <v>-40</v>
      </c>
      <c r="I125" s="45"/>
    </row>
    <row r="126" spans="1:9" ht="26.25" outlineLevel="1" x14ac:dyDescent="0.25">
      <c r="A126" s="30"/>
      <c r="B126" s="30"/>
      <c r="C126" s="66"/>
      <c r="D126" s="67"/>
      <c r="E126" s="68"/>
      <c r="F126" s="66"/>
      <c r="G126" s="67"/>
      <c r="H126" s="36">
        <v>-15</v>
      </c>
      <c r="I126" s="18" t="s">
        <v>146</v>
      </c>
    </row>
    <row r="127" spans="1:9" outlineLevel="1" x14ac:dyDescent="0.25">
      <c r="A127" s="32"/>
      <c r="B127" s="32"/>
      <c r="C127" s="63"/>
      <c r="D127" s="64"/>
      <c r="E127" s="65"/>
      <c r="F127" s="63"/>
      <c r="G127" s="64"/>
      <c r="H127" s="36">
        <v>-25</v>
      </c>
      <c r="I127" s="12" t="s">
        <v>138</v>
      </c>
    </row>
    <row r="128" spans="1:9" s="74" customFormat="1" ht="38.25" outlineLevel="1" x14ac:dyDescent="0.25">
      <c r="A128" s="87">
        <v>8020000000</v>
      </c>
      <c r="B128" s="87" t="s">
        <v>99</v>
      </c>
      <c r="C128" s="88">
        <v>5000</v>
      </c>
      <c r="D128" s="88">
        <v>2500</v>
      </c>
      <c r="E128" s="89">
        <v>2500</v>
      </c>
      <c r="F128" s="88">
        <f t="shared" si="3"/>
        <v>-2500</v>
      </c>
      <c r="G128" s="90">
        <f t="shared" si="0"/>
        <v>-50</v>
      </c>
      <c r="H128" s="56">
        <v>-2.5</v>
      </c>
      <c r="I128" s="45"/>
    </row>
    <row r="129" spans="1:9" outlineLevel="1" x14ac:dyDescent="0.25">
      <c r="A129" s="6"/>
      <c r="B129" s="6"/>
      <c r="C129" s="46"/>
      <c r="D129" s="46"/>
      <c r="E129" s="69"/>
      <c r="F129" s="46"/>
      <c r="G129" s="48"/>
      <c r="H129" s="36">
        <v>-2.5</v>
      </c>
      <c r="I129" s="12" t="s">
        <v>138</v>
      </c>
    </row>
    <row r="130" spans="1:9" ht="25.5" x14ac:dyDescent="0.25">
      <c r="A130" s="5" t="s">
        <v>65</v>
      </c>
      <c r="B130" s="5" t="s">
        <v>66</v>
      </c>
      <c r="C130" s="49">
        <f>C131+C136</f>
        <v>12082533.370000001</v>
      </c>
      <c r="D130" s="49">
        <f>D131+D136</f>
        <v>12111723.370000001</v>
      </c>
      <c r="E130" s="49">
        <f>E131+E136</f>
        <v>11974421.779999999</v>
      </c>
      <c r="F130" s="49">
        <f>F131+F136</f>
        <v>-108111.59000000078</v>
      </c>
      <c r="G130" s="50">
        <f t="shared" si="0"/>
        <v>-0.89477584451315095</v>
      </c>
      <c r="H130" s="36"/>
      <c r="I130" s="12"/>
    </row>
    <row r="131" spans="1:9" s="74" customFormat="1" ht="38.25" outlineLevel="1" x14ac:dyDescent="0.25">
      <c r="A131" s="87" t="s">
        <v>67</v>
      </c>
      <c r="B131" s="87" t="s">
        <v>68</v>
      </c>
      <c r="C131" s="88">
        <v>5231044.8899999997</v>
      </c>
      <c r="D131" s="88">
        <v>5351044.8899999997</v>
      </c>
      <c r="E131" s="89">
        <v>5351044.8899999997</v>
      </c>
      <c r="F131" s="88">
        <f t="shared" si="3"/>
        <v>120000</v>
      </c>
      <c r="G131" s="90">
        <f t="shared" si="0"/>
        <v>2.2939967544419222</v>
      </c>
      <c r="H131" s="56">
        <v>120</v>
      </c>
      <c r="I131" s="45"/>
    </row>
    <row r="132" spans="1:9" ht="51.75" outlineLevel="1" x14ac:dyDescent="0.25">
      <c r="A132" s="30"/>
      <c r="B132" s="30"/>
      <c r="C132" s="66"/>
      <c r="D132" s="67"/>
      <c r="E132" s="68"/>
      <c r="F132" s="66"/>
      <c r="G132" s="67"/>
      <c r="H132" s="36">
        <v>-5.62</v>
      </c>
      <c r="I132" s="18" t="s">
        <v>132</v>
      </c>
    </row>
    <row r="133" spans="1:9" ht="64.5" outlineLevel="1" x14ac:dyDescent="0.25">
      <c r="A133" s="31"/>
      <c r="B133" s="31"/>
      <c r="C133" s="60"/>
      <c r="D133" s="61"/>
      <c r="E133" s="62"/>
      <c r="F133" s="60"/>
      <c r="G133" s="61"/>
      <c r="H133" s="36">
        <v>-0.31</v>
      </c>
      <c r="I133" s="18" t="s">
        <v>105</v>
      </c>
    </row>
    <row r="134" spans="1:9" ht="51.75" outlineLevel="1" x14ac:dyDescent="0.25">
      <c r="A134" s="31"/>
      <c r="B134" s="31"/>
      <c r="C134" s="60"/>
      <c r="D134" s="61"/>
      <c r="E134" s="62"/>
      <c r="F134" s="60"/>
      <c r="G134" s="61"/>
      <c r="H134" s="36">
        <v>5.93</v>
      </c>
      <c r="I134" s="18" t="s">
        <v>155</v>
      </c>
    </row>
    <row r="135" spans="1:9" ht="64.5" outlineLevel="1" x14ac:dyDescent="0.25">
      <c r="A135" s="32"/>
      <c r="B135" s="32"/>
      <c r="C135" s="63"/>
      <c r="D135" s="64"/>
      <c r="E135" s="65"/>
      <c r="F135" s="63"/>
      <c r="G135" s="64"/>
      <c r="H135" s="36">
        <v>120</v>
      </c>
      <c r="I135" s="18" t="s">
        <v>109</v>
      </c>
    </row>
    <row r="136" spans="1:9" s="74" customFormat="1" ht="25.5" outlineLevel="1" x14ac:dyDescent="0.25">
      <c r="A136" s="87" t="s">
        <v>69</v>
      </c>
      <c r="B136" s="87" t="s">
        <v>70</v>
      </c>
      <c r="C136" s="88">
        <v>6851488.4800000004</v>
      </c>
      <c r="D136" s="88">
        <v>6760678.4800000004</v>
      </c>
      <c r="E136" s="89">
        <v>6623376.8899999997</v>
      </c>
      <c r="F136" s="88">
        <f t="shared" si="3"/>
        <v>-228111.59000000078</v>
      </c>
      <c r="G136" s="90">
        <f t="shared" si="0"/>
        <v>-3.3293727438333338</v>
      </c>
      <c r="H136" s="56">
        <v>-228.11</v>
      </c>
      <c r="I136" s="45"/>
    </row>
    <row r="137" spans="1:9" ht="39" outlineLevel="1" x14ac:dyDescent="0.25">
      <c r="A137" s="30"/>
      <c r="B137" s="30"/>
      <c r="C137" s="66"/>
      <c r="D137" s="66"/>
      <c r="E137" s="70"/>
      <c r="F137" s="66"/>
      <c r="G137" s="67"/>
      <c r="H137" s="36">
        <f>-152.81+(-137.3)</f>
        <v>-290.11</v>
      </c>
      <c r="I137" s="18" t="s">
        <v>156</v>
      </c>
    </row>
    <row r="138" spans="1:9" ht="51.75" outlineLevel="1" x14ac:dyDescent="0.25">
      <c r="A138" s="31"/>
      <c r="B138" s="31"/>
      <c r="C138" s="60"/>
      <c r="D138" s="60"/>
      <c r="E138" s="60"/>
      <c r="F138" s="60"/>
      <c r="G138" s="61"/>
      <c r="H138" s="36">
        <v>45.2</v>
      </c>
      <c r="I138" s="18" t="s">
        <v>103</v>
      </c>
    </row>
    <row r="139" spans="1:9" ht="51.75" outlineLevel="1" x14ac:dyDescent="0.25">
      <c r="A139" s="31"/>
      <c r="B139" s="31"/>
      <c r="C139" s="60"/>
      <c r="D139" s="60"/>
      <c r="E139" s="60"/>
      <c r="F139" s="60"/>
      <c r="G139" s="61"/>
      <c r="H139" s="36">
        <v>-45.2</v>
      </c>
      <c r="I139" s="18" t="s">
        <v>106</v>
      </c>
    </row>
    <row r="140" spans="1:9" ht="64.5" outlineLevel="1" x14ac:dyDescent="0.25">
      <c r="A140" s="32"/>
      <c r="B140" s="32"/>
      <c r="C140" s="63"/>
      <c r="D140" s="63"/>
      <c r="E140" s="63"/>
      <c r="F140" s="63"/>
      <c r="G140" s="64"/>
      <c r="H140" s="36">
        <v>62</v>
      </c>
      <c r="I140" s="18" t="s">
        <v>109</v>
      </c>
    </row>
    <row r="141" spans="1:9" ht="63.75" x14ac:dyDescent="0.25">
      <c r="A141" s="5" t="s">
        <v>71</v>
      </c>
      <c r="B141" s="5" t="s">
        <v>72</v>
      </c>
      <c r="C141" s="49">
        <f>C142+C144</f>
        <v>8604001.1600000001</v>
      </c>
      <c r="D141" s="49">
        <f>D142+D144</f>
        <v>8212661.1600000001</v>
      </c>
      <c r="E141" s="49">
        <f>E142+E144</f>
        <v>8211942.0999999996</v>
      </c>
      <c r="F141" s="49">
        <f>F142+F144</f>
        <v>-392059.06000000052</v>
      </c>
      <c r="G141" s="50">
        <f t="shared" si="0"/>
        <v>-4.556706266180937</v>
      </c>
      <c r="H141" s="36"/>
      <c r="I141" s="12"/>
    </row>
    <row r="142" spans="1:9" ht="25.5" outlineLevel="1" x14ac:dyDescent="0.25">
      <c r="A142" s="87" t="s">
        <v>73</v>
      </c>
      <c r="B142" s="87" t="s">
        <v>74</v>
      </c>
      <c r="C142" s="88">
        <v>867600</v>
      </c>
      <c r="D142" s="88">
        <v>476260</v>
      </c>
      <c r="E142" s="89">
        <v>476260</v>
      </c>
      <c r="F142" s="88">
        <f t="shared" si="3"/>
        <v>-391340</v>
      </c>
      <c r="G142" s="90">
        <f t="shared" si="0"/>
        <v>-45.106039649608114</v>
      </c>
      <c r="H142" s="56">
        <v>391.34</v>
      </c>
      <c r="I142" s="45"/>
    </row>
    <row r="143" spans="1:9" outlineLevel="1" x14ac:dyDescent="0.25">
      <c r="A143" s="87"/>
      <c r="B143" s="87"/>
      <c r="C143" s="88"/>
      <c r="D143" s="88"/>
      <c r="E143" s="89"/>
      <c r="F143" s="88"/>
      <c r="G143" s="90"/>
      <c r="H143" s="56">
        <v>-391.34</v>
      </c>
      <c r="I143" s="12" t="s">
        <v>138</v>
      </c>
    </row>
    <row r="144" spans="1:9" s="74" customFormat="1" ht="38.25" outlineLevel="1" x14ac:dyDescent="0.25">
      <c r="A144" s="87" t="s">
        <v>75</v>
      </c>
      <c r="B144" s="87" t="s">
        <v>76</v>
      </c>
      <c r="C144" s="88">
        <v>7736401.1600000001</v>
      </c>
      <c r="D144" s="88">
        <v>7736401.1600000001</v>
      </c>
      <c r="E144" s="89">
        <v>7735682.0999999996</v>
      </c>
      <c r="F144" s="88">
        <f t="shared" si="3"/>
        <v>-719.06000000052154</v>
      </c>
      <c r="G144" s="90">
        <f t="shared" si="0"/>
        <v>-9.2945025100084344E-3</v>
      </c>
      <c r="H144" s="56">
        <v>-0.72</v>
      </c>
      <c r="I144" s="45"/>
    </row>
    <row r="145" spans="1:9" ht="26.25" outlineLevel="1" x14ac:dyDescent="0.25">
      <c r="A145" s="30"/>
      <c r="B145" s="30"/>
      <c r="C145" s="66"/>
      <c r="D145" s="66"/>
      <c r="E145" s="70"/>
      <c r="F145" s="66"/>
      <c r="G145" s="67"/>
      <c r="H145" s="36">
        <f>826.45+(-0.72)</f>
        <v>825.73</v>
      </c>
      <c r="I145" s="18" t="s">
        <v>157</v>
      </c>
    </row>
    <row r="146" spans="1:9" ht="26.25" outlineLevel="1" x14ac:dyDescent="0.25">
      <c r="A146" s="31"/>
      <c r="B146" s="31"/>
      <c r="C146" s="60"/>
      <c r="D146" s="60"/>
      <c r="E146" s="60"/>
      <c r="F146" s="60"/>
      <c r="G146" s="61"/>
      <c r="H146" s="36">
        <v>-689.43</v>
      </c>
      <c r="I146" s="18" t="s">
        <v>158</v>
      </c>
    </row>
    <row r="147" spans="1:9" ht="51.75" outlineLevel="1" x14ac:dyDescent="0.25">
      <c r="A147" s="32"/>
      <c r="B147" s="32"/>
      <c r="C147" s="63"/>
      <c r="D147" s="63"/>
      <c r="E147" s="63"/>
      <c r="F147" s="63"/>
      <c r="G147" s="64"/>
      <c r="H147" s="36">
        <v>-137.02000000000001</v>
      </c>
      <c r="I147" s="18" t="s">
        <v>159</v>
      </c>
    </row>
    <row r="148" spans="1:9" ht="25.5" x14ac:dyDescent="0.25">
      <c r="A148" s="5" t="s">
        <v>77</v>
      </c>
      <c r="B148" s="5" t="s">
        <v>78</v>
      </c>
      <c r="C148" s="49">
        <f>C149+C151+C153+C161</f>
        <v>54810829.630000003</v>
      </c>
      <c r="D148" s="49">
        <f>D149+D151+D153+D161</f>
        <v>54449219.460000001</v>
      </c>
      <c r="E148" s="49">
        <f>E149+E151+E153+E161</f>
        <v>54363194.630000003</v>
      </c>
      <c r="F148" s="49">
        <f>F149+F151+F153+F161</f>
        <v>-447634.9999999986</v>
      </c>
      <c r="G148" s="50">
        <f t="shared" si="0"/>
        <v>-0.81669079454143378</v>
      </c>
      <c r="H148" s="36"/>
      <c r="I148" s="12"/>
    </row>
    <row r="149" spans="1:9" s="74" customFormat="1" ht="25.5" outlineLevel="1" x14ac:dyDescent="0.25">
      <c r="A149" s="87" t="s">
        <v>79</v>
      </c>
      <c r="B149" s="87" t="s">
        <v>80</v>
      </c>
      <c r="C149" s="88">
        <v>900000</v>
      </c>
      <c r="D149" s="88">
        <v>138996.35999999999</v>
      </c>
      <c r="E149" s="89">
        <v>100161.32</v>
      </c>
      <c r="F149" s="88">
        <f t="shared" si="3"/>
        <v>-799838.67999999993</v>
      </c>
      <c r="G149" s="90">
        <f t="shared" si="0"/>
        <v>-88.870964444444439</v>
      </c>
      <c r="H149" s="56">
        <v>-799.84</v>
      </c>
      <c r="I149" s="45"/>
    </row>
    <row r="150" spans="1:9" outlineLevel="1" x14ac:dyDescent="0.25">
      <c r="A150" s="87"/>
      <c r="B150" s="87"/>
      <c r="C150" s="88"/>
      <c r="D150" s="88"/>
      <c r="E150" s="89"/>
      <c r="F150" s="88"/>
      <c r="G150" s="90"/>
      <c r="H150" s="56">
        <f>-761+(-38.84)</f>
        <v>-799.84</v>
      </c>
      <c r="I150" s="12" t="s">
        <v>138</v>
      </c>
    </row>
    <row r="151" spans="1:9" s="74" customFormat="1" ht="25.5" outlineLevel="1" x14ac:dyDescent="0.25">
      <c r="A151" s="87" t="s">
        <v>81</v>
      </c>
      <c r="B151" s="87" t="s">
        <v>82</v>
      </c>
      <c r="C151" s="88">
        <v>839186</v>
      </c>
      <c r="D151" s="88">
        <v>320262.44</v>
      </c>
      <c r="E151" s="89">
        <v>281616.15000000002</v>
      </c>
      <c r="F151" s="88">
        <f t="shared" si="3"/>
        <v>-557569.85</v>
      </c>
      <c r="G151" s="90">
        <f t="shared" si="0"/>
        <v>-66.441748313246407</v>
      </c>
      <c r="H151" s="56">
        <v>-557.57000000000005</v>
      </c>
      <c r="I151" s="45"/>
    </row>
    <row r="152" spans="1:9" outlineLevel="1" x14ac:dyDescent="0.25">
      <c r="A152" s="87"/>
      <c r="B152" s="87"/>
      <c r="C152" s="88"/>
      <c r="D152" s="88"/>
      <c r="E152" s="89"/>
      <c r="F152" s="88"/>
      <c r="G152" s="90"/>
      <c r="H152" s="56">
        <f>-518.92+(-38.65)</f>
        <v>-557.56999999999994</v>
      </c>
      <c r="I152" s="12" t="s">
        <v>138</v>
      </c>
    </row>
    <row r="153" spans="1:9" s="74" customFormat="1" ht="25.5" outlineLevel="1" x14ac:dyDescent="0.25">
      <c r="A153" s="87" t="s">
        <v>83</v>
      </c>
      <c r="B153" s="87" t="s">
        <v>84</v>
      </c>
      <c r="C153" s="88">
        <v>36693246.600000001</v>
      </c>
      <c r="D153" s="88">
        <v>37736563.630000003</v>
      </c>
      <c r="E153" s="89">
        <v>37728020.130000003</v>
      </c>
      <c r="F153" s="88">
        <f t="shared" si="3"/>
        <v>1034773.5300000012</v>
      </c>
      <c r="G153" s="90">
        <f t="shared" si="0"/>
        <v>2.8200653413971857</v>
      </c>
      <c r="H153" s="56">
        <v>1034.77</v>
      </c>
      <c r="I153" s="45"/>
    </row>
    <row r="154" spans="1:9" ht="26.25" outlineLevel="1" x14ac:dyDescent="0.25">
      <c r="A154" s="30"/>
      <c r="B154" s="30"/>
      <c r="C154" s="66"/>
      <c r="D154" s="67"/>
      <c r="E154" s="68"/>
      <c r="F154" s="66"/>
      <c r="G154" s="67"/>
      <c r="H154" s="36">
        <f>143.35-1.05</f>
        <v>142.29999999999998</v>
      </c>
      <c r="I154" s="18" t="s">
        <v>157</v>
      </c>
    </row>
    <row r="155" spans="1:9" ht="51.75" outlineLevel="1" x14ac:dyDescent="0.25">
      <c r="A155" s="31"/>
      <c r="B155" s="31"/>
      <c r="C155" s="60"/>
      <c r="D155" s="61"/>
      <c r="E155" s="62"/>
      <c r="F155" s="60"/>
      <c r="G155" s="61"/>
      <c r="H155" s="36">
        <v>-143.35</v>
      </c>
      <c r="I155" s="18" t="s">
        <v>133</v>
      </c>
    </row>
    <row r="156" spans="1:9" ht="39" outlineLevel="1" x14ac:dyDescent="0.25">
      <c r="A156" s="31"/>
      <c r="B156" s="31"/>
      <c r="C156" s="60"/>
      <c r="D156" s="61"/>
      <c r="E156" s="62"/>
      <c r="F156" s="60"/>
      <c r="G156" s="61"/>
      <c r="H156" s="36">
        <v>414.59</v>
      </c>
      <c r="I156" s="18" t="s">
        <v>148</v>
      </c>
    </row>
    <row r="157" spans="1:9" outlineLevel="1" x14ac:dyDescent="0.25">
      <c r="A157" s="31"/>
      <c r="B157" s="31"/>
      <c r="C157" s="60"/>
      <c r="D157" s="61"/>
      <c r="E157" s="62"/>
      <c r="F157" s="60"/>
      <c r="G157" s="61"/>
      <c r="H157" s="36">
        <f>653.75-7.5</f>
        <v>646.25</v>
      </c>
      <c r="I157" s="18" t="s">
        <v>138</v>
      </c>
    </row>
    <row r="158" spans="1:9" ht="26.25" outlineLevel="1" x14ac:dyDescent="0.25">
      <c r="A158" s="31"/>
      <c r="B158" s="31"/>
      <c r="C158" s="60"/>
      <c r="D158" s="61"/>
      <c r="E158" s="62"/>
      <c r="F158" s="60"/>
      <c r="G158" s="61"/>
      <c r="H158" s="36">
        <v>30.49</v>
      </c>
      <c r="I158" s="18" t="s">
        <v>160</v>
      </c>
    </row>
    <row r="159" spans="1:9" outlineLevel="1" x14ac:dyDescent="0.25">
      <c r="A159" s="31"/>
      <c r="B159" s="31"/>
      <c r="C159" s="60"/>
      <c r="D159" s="61"/>
      <c r="E159" s="62"/>
      <c r="F159" s="60"/>
      <c r="G159" s="61"/>
      <c r="H159" s="36">
        <v>-92</v>
      </c>
      <c r="I159" s="18" t="s">
        <v>161</v>
      </c>
    </row>
    <row r="160" spans="1:9" ht="141" outlineLevel="1" x14ac:dyDescent="0.25">
      <c r="A160" s="32"/>
      <c r="B160" s="32"/>
      <c r="C160" s="63"/>
      <c r="D160" s="64"/>
      <c r="E160" s="65"/>
      <c r="F160" s="63"/>
      <c r="G160" s="64"/>
      <c r="H160" s="36">
        <v>36.49</v>
      </c>
      <c r="I160" s="18" t="s">
        <v>162</v>
      </c>
    </row>
    <row r="161" spans="1:9" s="74" customFormat="1" ht="51" outlineLevel="1" x14ac:dyDescent="0.25">
      <c r="A161" s="87" t="s">
        <v>85</v>
      </c>
      <c r="B161" s="87" t="s">
        <v>86</v>
      </c>
      <c r="C161" s="88">
        <v>16378397.029999999</v>
      </c>
      <c r="D161" s="88">
        <v>16253397.029999999</v>
      </c>
      <c r="E161" s="89">
        <v>16253397.029999999</v>
      </c>
      <c r="F161" s="88">
        <f t="shared" si="3"/>
        <v>-125000</v>
      </c>
      <c r="G161" s="90">
        <f t="shared" si="0"/>
        <v>-0.76320045100286593</v>
      </c>
      <c r="H161" s="56">
        <v>-125</v>
      </c>
      <c r="I161" s="52"/>
    </row>
    <row r="162" spans="1:9" ht="51.75" outlineLevel="1" x14ac:dyDescent="0.25">
      <c r="A162" s="30"/>
      <c r="B162" s="30"/>
      <c r="C162" s="66"/>
      <c r="D162" s="66"/>
      <c r="E162" s="70"/>
      <c r="F162" s="66"/>
      <c r="G162" s="67"/>
      <c r="H162" s="36">
        <v>-125</v>
      </c>
      <c r="I162" s="18" t="s">
        <v>132</v>
      </c>
    </row>
    <row r="163" spans="1:9" ht="64.5" outlineLevel="1" x14ac:dyDescent="0.25">
      <c r="A163" s="31"/>
      <c r="B163" s="31"/>
      <c r="C163" s="60"/>
      <c r="D163" s="60"/>
      <c r="E163" s="60"/>
      <c r="F163" s="60"/>
      <c r="G163" s="61"/>
      <c r="H163" s="36">
        <v>-0.75</v>
      </c>
      <c r="I163" s="18" t="s">
        <v>140</v>
      </c>
    </row>
    <row r="164" spans="1:9" ht="51.75" outlineLevel="1" x14ac:dyDescent="0.25">
      <c r="A164" s="32"/>
      <c r="B164" s="32"/>
      <c r="C164" s="63"/>
      <c r="D164" s="63"/>
      <c r="E164" s="63"/>
      <c r="F164" s="63"/>
      <c r="G164" s="64"/>
      <c r="H164" s="36">
        <v>0.75</v>
      </c>
      <c r="I164" s="18" t="s">
        <v>106</v>
      </c>
    </row>
    <row r="165" spans="1:9" x14ac:dyDescent="0.25">
      <c r="A165" s="5" t="s">
        <v>87</v>
      </c>
      <c r="B165" s="5" t="s">
        <v>88</v>
      </c>
      <c r="C165" s="49">
        <f>C166</f>
        <v>6670249.2400000002</v>
      </c>
      <c r="D165" s="49">
        <f>D166+D171</f>
        <v>7970906.2400000002</v>
      </c>
      <c r="E165" s="49">
        <f>E166+E171</f>
        <v>7962285.6699999999</v>
      </c>
      <c r="F165" s="49">
        <f>F166+F171</f>
        <v>1292036.4299999995</v>
      </c>
      <c r="G165" s="50">
        <f t="shared" si="0"/>
        <v>19.370137209445556</v>
      </c>
      <c r="H165" s="36"/>
      <c r="I165" s="18"/>
    </row>
    <row r="166" spans="1:9" s="74" customFormat="1" ht="25.5" outlineLevel="1" x14ac:dyDescent="0.25">
      <c r="A166" s="87" t="s">
        <v>89</v>
      </c>
      <c r="B166" s="87" t="s">
        <v>90</v>
      </c>
      <c r="C166" s="88">
        <v>6670249.2400000002</v>
      </c>
      <c r="D166" s="88">
        <v>6670249.2400000002</v>
      </c>
      <c r="E166" s="89">
        <v>6661755.2599999998</v>
      </c>
      <c r="F166" s="88">
        <f>E166-C166</f>
        <v>-8493.980000000447</v>
      </c>
      <c r="G166" s="90">
        <f>F166/C166*100</f>
        <v>-0.12734126858504688</v>
      </c>
      <c r="H166" s="73">
        <v>-8.49</v>
      </c>
      <c r="I166" s="52"/>
    </row>
    <row r="167" spans="1:9" ht="26.25" outlineLevel="1" x14ac:dyDescent="0.25">
      <c r="A167" s="76"/>
      <c r="B167" s="76"/>
      <c r="C167" s="77"/>
      <c r="D167" s="77"/>
      <c r="E167" s="78"/>
      <c r="F167" s="77"/>
      <c r="G167" s="79"/>
      <c r="H167" s="56">
        <f>192.55-1.27</f>
        <v>191.28</v>
      </c>
      <c r="I167" s="18" t="s">
        <v>163</v>
      </c>
    </row>
    <row r="168" spans="1:9" ht="26.25" outlineLevel="1" x14ac:dyDescent="0.25">
      <c r="A168" s="80"/>
      <c r="B168" s="80"/>
      <c r="C168" s="81"/>
      <c r="D168" s="81"/>
      <c r="E168" s="81"/>
      <c r="F168" s="81"/>
      <c r="G168" s="82"/>
      <c r="H168" s="56">
        <f>36.93-3.42</f>
        <v>33.51</v>
      </c>
      <c r="I168" s="18" t="s">
        <v>157</v>
      </c>
    </row>
    <row r="169" spans="1:9" ht="26.25" outlineLevel="1" x14ac:dyDescent="0.25">
      <c r="A169" s="80"/>
      <c r="B169" s="80"/>
      <c r="C169" s="81"/>
      <c r="D169" s="81"/>
      <c r="E169" s="81"/>
      <c r="F169" s="81"/>
      <c r="G169" s="82"/>
      <c r="H169" s="56">
        <f>-64.48+(-3.8)</f>
        <v>-68.28</v>
      </c>
      <c r="I169" s="18" t="s">
        <v>164</v>
      </c>
    </row>
    <row r="170" spans="1:9" ht="51.75" outlineLevel="1" x14ac:dyDescent="0.25">
      <c r="A170" s="83"/>
      <c r="B170" s="83"/>
      <c r="C170" s="84"/>
      <c r="D170" s="84"/>
      <c r="E170" s="85"/>
      <c r="F170" s="84"/>
      <c r="G170" s="86"/>
      <c r="H170" s="56">
        <v>-165</v>
      </c>
      <c r="I170" s="18" t="s">
        <v>133</v>
      </c>
    </row>
    <row r="171" spans="1:9" s="74" customFormat="1" outlineLevel="1" x14ac:dyDescent="0.25">
      <c r="A171" s="87">
        <v>9990000000</v>
      </c>
      <c r="B171" s="87" t="s">
        <v>100</v>
      </c>
      <c r="C171" s="88">
        <v>0</v>
      </c>
      <c r="D171" s="88">
        <v>1300657</v>
      </c>
      <c r="E171" s="89">
        <v>1300530.4099999999</v>
      </c>
      <c r="F171" s="88">
        <f>E171-C171</f>
        <v>1300530.4099999999</v>
      </c>
      <c r="G171" s="90" t="e">
        <f t="shared" si="0"/>
        <v>#DIV/0!</v>
      </c>
      <c r="H171" s="73">
        <v>1300.53</v>
      </c>
      <c r="I171" s="52"/>
    </row>
    <row r="172" spans="1:9" ht="39" outlineLevel="1" x14ac:dyDescent="0.25">
      <c r="A172" s="76"/>
      <c r="B172" s="76"/>
      <c r="C172" s="77"/>
      <c r="D172" s="77"/>
      <c r="E172" s="78"/>
      <c r="F172" s="77"/>
      <c r="G172" s="79"/>
      <c r="H172" s="56">
        <v>1160</v>
      </c>
      <c r="I172" s="18" t="s">
        <v>165</v>
      </c>
    </row>
    <row r="173" spans="1:9" ht="51.75" outlineLevel="1" x14ac:dyDescent="0.25">
      <c r="A173" s="83"/>
      <c r="B173" s="83"/>
      <c r="C173" s="84"/>
      <c r="D173" s="84"/>
      <c r="E173" s="84"/>
      <c r="F173" s="84"/>
      <c r="G173" s="86"/>
      <c r="H173" s="36">
        <v>140.53</v>
      </c>
      <c r="I173" s="18" t="s">
        <v>166</v>
      </c>
    </row>
    <row r="174" spans="1:9" ht="12.75" customHeight="1" x14ac:dyDescent="0.25">
      <c r="A174" s="7" t="s">
        <v>91</v>
      </c>
      <c r="B174" s="7"/>
      <c r="C174" s="71">
        <f>C6+C47+C61+C64+C76+C85+C103+C112+C115+C119+C124+C130+C141+C148+C165</f>
        <v>484162535.66000009</v>
      </c>
      <c r="D174" s="71">
        <f>D6+D47+D61+D64+D76+D85+D103+D112+D115+D119+D124+D130+D141+D148+D165</f>
        <v>519340122.56999999</v>
      </c>
      <c r="E174" s="71">
        <f>E6+E47+E61+E64+E76+E85+E103+E112+E115+E119+E124+E130+E141+E148+E165</f>
        <v>510824967.60999995</v>
      </c>
      <c r="F174" s="71">
        <f>F6+F47+F61+F64+F76+F85+F103+F112+F115+F119+F124+F130+F141+F148+F165</f>
        <v>26662431.950000003</v>
      </c>
      <c r="G174" s="72">
        <f>F174/C174*100</f>
        <v>5.5069176126265829</v>
      </c>
      <c r="H174" s="36"/>
      <c r="I174" s="17"/>
    </row>
    <row r="175" spans="1:9" ht="12.75" customHeight="1" x14ac:dyDescent="0.25">
      <c r="A175" s="8"/>
      <c r="B175" s="8"/>
      <c r="C175" s="8"/>
      <c r="D175" s="8"/>
      <c r="E175" s="8"/>
      <c r="F175" s="8"/>
      <c r="G175" s="8"/>
      <c r="H175" s="13"/>
    </row>
    <row r="177" spans="5:5" x14ac:dyDescent="0.25">
      <c r="E177" s="9"/>
    </row>
  </sheetData>
  <mergeCells count="140">
    <mergeCell ref="F172:F173"/>
    <mergeCell ref="G172:G173"/>
    <mergeCell ref="A56:A58"/>
    <mergeCell ref="B56:B58"/>
    <mergeCell ref="C56:C58"/>
    <mergeCell ref="D56:D58"/>
    <mergeCell ref="E56:E58"/>
    <mergeCell ref="F56:F58"/>
    <mergeCell ref="G56:G58"/>
    <mergeCell ref="A172:A173"/>
    <mergeCell ref="B172:B173"/>
    <mergeCell ref="C172:C173"/>
    <mergeCell ref="D172:D173"/>
    <mergeCell ref="E172:E173"/>
    <mergeCell ref="F162:F164"/>
    <mergeCell ref="G162:G164"/>
    <mergeCell ref="A167:A170"/>
    <mergeCell ref="B167:B170"/>
    <mergeCell ref="C167:C170"/>
    <mergeCell ref="D167:D170"/>
    <mergeCell ref="F167:F170"/>
    <mergeCell ref="E167:E170"/>
    <mergeCell ref="G167:G170"/>
    <mergeCell ref="A162:A164"/>
    <mergeCell ref="B162:B164"/>
    <mergeCell ref="C162:C164"/>
    <mergeCell ref="D162:D164"/>
    <mergeCell ref="E162:E164"/>
    <mergeCell ref="G145:G147"/>
    <mergeCell ref="A154:A160"/>
    <mergeCell ref="B154:B160"/>
    <mergeCell ref="C154:C160"/>
    <mergeCell ref="D154:D160"/>
    <mergeCell ref="E154:E160"/>
    <mergeCell ref="F154:F160"/>
    <mergeCell ref="G154:G160"/>
    <mergeCell ref="A145:A147"/>
    <mergeCell ref="B145:B147"/>
    <mergeCell ref="C145:C147"/>
    <mergeCell ref="D145:D147"/>
    <mergeCell ref="F145:F147"/>
    <mergeCell ref="E145:E147"/>
    <mergeCell ref="F132:F135"/>
    <mergeCell ref="G132:G135"/>
    <mergeCell ref="A137:A140"/>
    <mergeCell ref="B137:B140"/>
    <mergeCell ref="C137:C140"/>
    <mergeCell ref="D137:D140"/>
    <mergeCell ref="E137:E140"/>
    <mergeCell ref="F137:F140"/>
    <mergeCell ref="G137:G140"/>
    <mergeCell ref="A132:A135"/>
    <mergeCell ref="B132:B135"/>
    <mergeCell ref="C132:C135"/>
    <mergeCell ref="D132:D135"/>
    <mergeCell ref="E132:E135"/>
    <mergeCell ref="F105:F108"/>
    <mergeCell ref="G105:G108"/>
    <mergeCell ref="A126:A127"/>
    <mergeCell ref="B126:B127"/>
    <mergeCell ref="C126:C127"/>
    <mergeCell ref="D126:D127"/>
    <mergeCell ref="E126:E127"/>
    <mergeCell ref="F126:F127"/>
    <mergeCell ref="G126:G127"/>
    <mergeCell ref="A105:A108"/>
    <mergeCell ref="B105:B108"/>
    <mergeCell ref="C105:C108"/>
    <mergeCell ref="D105:D108"/>
    <mergeCell ref="E105:E108"/>
    <mergeCell ref="F93:F96"/>
    <mergeCell ref="G93:G96"/>
    <mergeCell ref="A98:A102"/>
    <mergeCell ref="B98:B102"/>
    <mergeCell ref="C98:C102"/>
    <mergeCell ref="D98:D102"/>
    <mergeCell ref="E98:E102"/>
    <mergeCell ref="F98:F102"/>
    <mergeCell ref="G98:G102"/>
    <mergeCell ref="A93:A96"/>
    <mergeCell ref="B93:B96"/>
    <mergeCell ref="C93:C96"/>
    <mergeCell ref="D93:D96"/>
    <mergeCell ref="E93:E96"/>
    <mergeCell ref="F78:F84"/>
    <mergeCell ref="G78:G84"/>
    <mergeCell ref="A89:A91"/>
    <mergeCell ref="B89:B91"/>
    <mergeCell ref="C89:C91"/>
    <mergeCell ref="D89:D91"/>
    <mergeCell ref="E89:E91"/>
    <mergeCell ref="F89:F91"/>
    <mergeCell ref="G89:G91"/>
    <mergeCell ref="A78:A84"/>
    <mergeCell ref="B78:B84"/>
    <mergeCell ref="C78:C84"/>
    <mergeCell ref="D78:D84"/>
    <mergeCell ref="E78:E84"/>
    <mergeCell ref="G49:G54"/>
    <mergeCell ref="A66:A75"/>
    <mergeCell ref="B66:B75"/>
    <mergeCell ref="C66:C75"/>
    <mergeCell ref="D66:D75"/>
    <mergeCell ref="E66:E75"/>
    <mergeCell ref="F66:F75"/>
    <mergeCell ref="G66:G75"/>
    <mergeCell ref="A49:A54"/>
    <mergeCell ref="B49:B54"/>
    <mergeCell ref="C49:C54"/>
    <mergeCell ref="D49:D54"/>
    <mergeCell ref="F49:F54"/>
    <mergeCell ref="F37:F42"/>
    <mergeCell ref="G37:G42"/>
    <mergeCell ref="A44:A46"/>
    <mergeCell ref="B44:B46"/>
    <mergeCell ref="C44:C46"/>
    <mergeCell ref="D44:D46"/>
    <mergeCell ref="F44:F46"/>
    <mergeCell ref="G44:G46"/>
    <mergeCell ref="A8:A35"/>
    <mergeCell ref="B8:B35"/>
    <mergeCell ref="C8:C35"/>
    <mergeCell ref="D8:D35"/>
    <mergeCell ref="E8:E35"/>
    <mergeCell ref="F8:F35"/>
    <mergeCell ref="G8:G35"/>
    <mergeCell ref="A37:A42"/>
    <mergeCell ref="B37:B42"/>
    <mergeCell ref="C37:C42"/>
    <mergeCell ref="D37:D42"/>
    <mergeCell ref="E37:E42"/>
    <mergeCell ref="H3:I4"/>
    <mergeCell ref="A1:G1"/>
    <mergeCell ref="A2:G2"/>
    <mergeCell ref="A3:A4"/>
    <mergeCell ref="B3:B4"/>
    <mergeCell ref="C3:C4"/>
    <mergeCell ref="E3:E4"/>
    <mergeCell ref="D3:D4"/>
    <mergeCell ref="F3:G3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8 - 31.03.2018&#10;&lt;/Note&gt;&#10;  &lt;SilentMode&gt;false&lt;/SilentMode&gt;&#10;  &lt;DateInfo&gt;&#10;    &lt;string&gt;01.01.2018&lt;/string&gt;&#10;    &lt;string&gt;31.03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565E6030-4453-485D-B641-EDFDDC071F3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Админ</cp:lastModifiedBy>
  <dcterms:created xsi:type="dcterms:W3CDTF">2018-06-22T08:27:58Z</dcterms:created>
  <dcterms:modified xsi:type="dcterms:W3CDTF">2021-05-05T10:31:59Z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18.2.8.6180</vt:lpwstr>
  </property>
  <property fmtid="{D5CDD505-2E9C-101B-9397-08002B2CF9AE}" pid="4" name="Версия базы">
    <vt:lpwstr>18.2.2283.12575201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908BC0C9BD4B4AA9ADC707810E7269</vt:lpwstr>
  </property>
  <property fmtid="{D5CDD505-2E9C-101B-9397-08002B2CF9AE}" pid="12" name="Локальная база">
    <vt:lpwstr>не используется</vt:lpwstr>
  </property>
</Properties>
</file>