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Решения Совета 2021\РСД проект-03.12.2021\"/>
    </mc:Choice>
  </mc:AlternateContent>
  <bookViews>
    <workbookView xWindow="0" yWindow="0" windowWidth="28800" windowHeight="11235"/>
  </bookViews>
  <sheets>
    <sheet name="03.12.2021 совет" sheetId="1" r:id="rId1"/>
  </sheets>
  <externalReferences>
    <externalReference r:id="rId2"/>
  </externalReferences>
  <definedNames>
    <definedName name="OLE_LINK11" localSheetId="0">'03.12.2021 совет'!#REF!</definedName>
    <definedName name="OLE_LINK13" localSheetId="0">'03.12.2021 совет'!#REF!</definedName>
    <definedName name="OLE_LINK14" localSheetId="0">'03.12.2021 совет'!#REF!</definedName>
    <definedName name="OLE_LINK2" localSheetId="0">'03.12.2021 совет'!$A$13</definedName>
    <definedName name="OLE_LINK3" localSheetId="0">'03.12.2021 совет'!$A$1</definedName>
    <definedName name="OLE_LINK6" localSheetId="0">'03.12.2021 совет'!$A$14</definedName>
    <definedName name="_xlnm.Print_Area" localSheetId="0">'03.12.2021 совет'!$A$1:$I$304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6" i="1" l="1"/>
  <c r="C235" i="1"/>
  <c r="C234" i="1"/>
  <c r="C230" i="1"/>
  <c r="C228" i="1"/>
  <c r="C227" i="1"/>
  <c r="C222" i="1"/>
  <c r="C221" i="1"/>
  <c r="C220" i="1"/>
  <c r="C219" i="1"/>
  <c r="C217" i="1"/>
  <c r="C216" i="1"/>
  <c r="C210" i="1"/>
  <c r="C165" i="1"/>
  <c r="C136" i="1"/>
  <c r="C134" i="1"/>
  <c r="C117" i="1"/>
  <c r="C99" i="1"/>
  <c r="C98" i="1"/>
  <c r="I79" i="1"/>
  <c r="I80" i="1" s="1"/>
  <c r="H79" i="1"/>
  <c r="H80" i="1" s="1"/>
  <c r="G79" i="1"/>
  <c r="G80" i="1" s="1"/>
  <c r="F79" i="1"/>
  <c r="F80" i="1" s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G60" i="1"/>
  <c r="F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60" i="1" s="1"/>
</calcChain>
</file>

<file path=xl/sharedStrings.xml><?xml version="1.0" encoding="utf-8"?>
<sst xmlns="http://schemas.openxmlformats.org/spreadsheetml/2006/main" count="485" uniqueCount="296">
  <si>
    <t>Администрации ЗАТО Видяево                                                                                  С. Г. Павлова</t>
  </si>
  <si>
    <t>Начальник Финансового отдела</t>
  </si>
  <si>
    <t>Уменьшение бюджетных ассигнований софинансировние МРОТ за счет местного бюджета , в связи с увеличением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 ( МБУ "Редакция газеты "Вестник Видяево") .</t>
  </si>
  <si>
    <t>Увеличение, в связи с необходимостью приобретения комплектующих к оргтехнике (МБУ "Редакция газеты "Вестник Видяево") .</t>
  </si>
  <si>
    <t>Уменьшение, в связи с экономией средств по предоставленной субсидии  МБУ "Редакция газеты "Вестник Видяево" на компенсацию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бюджета.</t>
  </si>
  <si>
    <t>Примечание:</t>
  </si>
  <si>
    <t>коп.</t>
  </si>
  <si>
    <t>руб.</t>
  </si>
  <si>
    <t>Итого составили:</t>
  </si>
  <si>
    <t>00</t>
  </si>
  <si>
    <t xml:space="preserve">уменьшение </t>
  </si>
  <si>
    <t xml:space="preserve"> -</t>
  </si>
  <si>
    <t xml:space="preserve">увеличение </t>
  </si>
  <si>
    <t>Сумма (руб.коп.)</t>
  </si>
  <si>
    <t>Наименование показателя</t>
  </si>
  <si>
    <t xml:space="preserve">     Расходы по разделу «Средства массовой информации»</t>
  </si>
  <si>
    <t>Раздел 12 «Средства массовой информации»</t>
  </si>
  <si>
    <t>Увеличение в связи с потребностью в  приобретении основных средств, необходимых для выполнения муниципального задания - 300 000,00 руб.; ремонта футбольной коробки - 250 000,00 руб.,  (МАУ СОК Фрегат).</t>
  </si>
  <si>
    <t>Уменьшение бюджетных ассигнований софинансировние МРОТ за счет местного бюджета , в связи с увеличением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(МАУ СОК Фрегат).</t>
  </si>
  <si>
    <t>Уменьшение, в связи с экономией бюджетных средст по оплате коммунальных услуг (МАУ СОК Фрегат).</t>
  </si>
  <si>
    <t>Увеличение в связи с заключением договора на выполнение работ по обследованию территорий под обустройство "Лыжной трассы" с выдачей технического задания (МАУ СОК Фрегат).</t>
  </si>
  <si>
    <t>Перераспределение средств на реализацию  программы "Развитие физической культуры и спорта ЗАТО Видяево" (с раздела 1102 на раздел 1101 - корректировка мероприятий, с целью участия обучающихся в физкультурных и спортивно-массовых мероприятиях  муниципального и регионального уровня в 4-ом квартале 2021 года, согласно утвержденному календарному плану). )</t>
  </si>
  <si>
    <t>88</t>
  </si>
  <si>
    <t>77</t>
  </si>
  <si>
    <t>2021 год</t>
  </si>
  <si>
    <t xml:space="preserve">     Расходы по разделу «Физическая культура и спорт»</t>
  </si>
  <si>
    <t>Раздел 11 «Физическая культура и спорт»</t>
  </si>
  <si>
    <t>Уменьшение Субвенции бюджетам городских округов на реализацию ЗМО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патронат.</t>
  </si>
  <si>
    <t>Увеличение 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</si>
  <si>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Уменьшение Субвенции бюджетам городских округов на организацию предоставления мер социальной поддержки 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 </t>
  </si>
  <si>
    <t>Уменьшение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</si>
  <si>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Уменьшение Субвенции бюджетам городских округов на расходы, связанные с выплатой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</si>
  <si>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Уменьшение Единая субвенция местным  бюджетам на осуществление органами местного самоуправления государственными полномочиями по организации предоставления и предоставлению ЕЖКВ специалистам муниципальных учреждений (организаций),указанным в подпунктах 1-4,6,8 пункта 2 статьи 3 ЗМО "О мерах социальной поддержки отдельных категорий граждан,работающих в сельских населенных пунктах или поселка городского типа" имеющим право на предоставление ЕЖКВ в соответствии с Законом</t>
  </si>
  <si>
    <t xml:space="preserve">    Расходы по разделу «Социальная политика» </t>
  </si>
  <si>
    <t>Раздел 10 «Социальная политика»</t>
  </si>
  <si>
    <t>Увеличение с необходимостью приобретения сценических костюмов (ЦКД ЗАТО Видяево).</t>
  </si>
  <si>
    <t>Увеличение с необходимостью проведения ремонтных работ (ЦКД ЗАТО Видяево).</t>
  </si>
  <si>
    <t>Уменьшение бюджетных ассигнований на выплату заработной платы и начислений на выплаты по з/плате за счет средств местного бюджета , в связи с увеличением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(ЦКД ЗАТО Видяево - для выполнения Указов Президента по сохранению уровня з/платы педагогических работников).</t>
  </si>
  <si>
    <t>Увеличение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(ЦКД ЗАТО Видяево - для выполнения Указов Президента по сохранению уровня з/платы работников культуры).</t>
  </si>
  <si>
    <t>Увеличение на софинансирование за счет средств местного бюджета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из областного бюджета за счет образовавшейся экономией  по выполнению м/з, (ЦКД ЗАТО Видяево).</t>
  </si>
  <si>
    <t>Увеличение в связи с приобретением мебели в зал, отремонтированный за счет выделения из областного бюджета Субсидии 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архивов.</t>
  </si>
  <si>
    <t>31</t>
  </si>
  <si>
    <t>15</t>
  </si>
  <si>
    <t>Раздел 08 «Культура и кинематография»</t>
  </si>
  <si>
    <t>Увеличение бюджетных ассигнований на комплексную безопасность МБУ ДО ЗАТО Видяево ЦДО "Олимп", за счет средств местного бюджета.</t>
  </si>
  <si>
    <t>Увеличение бюджетных ассигнований на комплексную безопасность ДМШ ЗАТО Видяево, за счет средств местного бюджета.</t>
  </si>
  <si>
    <t>Перераспределение в связи с образовавшейся экономией  по выполнению м/з, а также во избежании образования кредиторской задолженности на  компенсацию оплаты стоимости проезда и провоза багажа к месту использования отпуска и обратно(МБДОУ № 1 "Солнышко").</t>
  </si>
  <si>
    <t>Увеличение на приобретение продукции для украшения ЗАТО Видяево к Новому году (МКУ Центр МИТО ЗАТО Видяево).</t>
  </si>
  <si>
    <t>Увеличение за счет экономии по договорам ГПХ для  возмещением сотруднику затрат, за мед.комиссию, необходимую при проведении оздоровительной кампании (Оздоровительная кампания).</t>
  </si>
  <si>
    <t>Увеличение бюджетных ассигнований на комплексную безопасность СОШ ЗАТО Видяево, за счет средств местного бюджета.</t>
  </si>
  <si>
    <t>Увеличение, в связи с необходимостью ремонтных работ канализации - 200 000,00 руб.; приобретения оборудования - 300 000,00 руб., выполнения предписаний Роспотребнадзора 500 000,00 руб. (МБДОУ № 2 "Елочка")</t>
  </si>
  <si>
    <t>Увеличение, в связи с необходимостью выполнения предписаний Роспотребнадзора - 1 500 000,00 руб.; оснащение для маломобильных граждан - 124 635,00 руб. (МБДОУ № 1 "Солнышко")</t>
  </si>
  <si>
    <t>Уменьшение бюджетных ассигнований, выделенных на софинансирование областной субсидии, по итогам проведенных аукционов (аукцион признан несостоявшимся из-за отсутсвия участников - комплексная безопасность СОШ ЗАТО Видяево).</t>
  </si>
  <si>
    <t>Уменьшение бюджетных ассигнований по итогам проведенных аукционов (ремонт образовательных учреждений).</t>
  </si>
  <si>
    <t>Уменьшение бюджетных ассигнований софинансировние МРОТ за счет местного бюджета , в связи с увеличением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(ДМШ ЗАТО Видяево).</t>
  </si>
  <si>
    <t>Уменьшение бюджетных ассигнований на выплату заработной платы и начислений на выплаты по з/плате за счет средств местного бюджета , в связи с увеличением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(ДМШ ЗАТО Видяево - для выполнения Указов Президента по сохранению уровня з/платы педагогических работников).</t>
  </si>
  <si>
    <t>Увеличение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(ДМШ ЗАТО Видяево - для выполнения Указов Президента по сохранению уровня з/платы педагогических работников).</t>
  </si>
  <si>
    <t>Увеличение на выплаты социального характера за счет образовавшейся экономией  по выполнению м/з, (ДМШ ЗАТО Видяево).</t>
  </si>
  <si>
    <t>Увеличение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(МБУ ДО ЗАТО Видяево ЦДО "Олимп" - для выполнения Указов Президента по сохранению уровня з/платы педагогических работников).</t>
  </si>
  <si>
    <t>Увеличение на софинансирование за счет средств местного бюджета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из областного бюджета за счет образовавшейся экономией  по выполнению м/з, (МБУ ДО ЗАТО Видяево ЦДО "Олимп").</t>
  </si>
  <si>
    <t>Уменьшение Субвенции бюджетам городских округов на обеспечение бесплатным питанием отдельных категорий обучающихся.</t>
  </si>
  <si>
    <t xml:space="preserve">Перераспределение на исполнение принятых обязательств по обеспечению сохранения средней заработной платы работников муниципальных учреждений в отчетном финансовом году на уровне, установленном указами Президента Российской Федерации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(ДМШ ЗАТО Видяево ). </t>
  </si>
  <si>
    <t>Перераспределение на софинансирование за счет средств местного бюджета, в связи с экономией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из областного бюджета (МБДОУ № 1 -7 737,58 руб.; МБДОУ № 2 (- 8 875,03 руб.), СОШ ЗАТО Видяево (- 12 951,96 руб.), ДМШ ЗАТО Видяево  (10 264,19 руб.).</t>
  </si>
  <si>
    <t>Увеличение Субвенции  на реализацию ЗМО "О единой субвенции местным бюджетам на финансовое обеспечение образовательной деятельности" (МБДОУ № 1 - 4239 384,00 руб.; МБДОУ № 2 - 2 341 36,00 руб.; СОШ №1 ЗАТО Видяево - 9 274 300,00 руб.).</t>
  </si>
  <si>
    <t>Перераспределение в связ и с экономией на исполнение принятых обязательств по обеспечению сохранения средней заработной платы работников муниципальных учреждений в отчетном финансовом году (МРОТ)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учреждений(МБДОУ № 1 -147 025,18 руб.; МБДОУ № 2 - 168 625,47 руб.,СОШ ЗАТО Видяево -246 086,54 руб.).</t>
  </si>
  <si>
    <t>Уменьшение в связи с с экономией бюджетных ассигнований, выделенных на  компенсацию оплаты стоимости проезда и провоза багажа к месту использования отпуска и обратно (ДМШ).</t>
  </si>
  <si>
    <t>Увеличение в связи с образовавшейся экономией  по оплате коммунальных услуг, а также во избежании образования кредиторской задолженности на  компенсацию оплаты стоимости проезда и провоза багажа к месту использования отпуска и обратно (МБОУ СОШ № 1 ЗАТО Видяево).</t>
  </si>
  <si>
    <t>Уменьшение в связи с с экономией бюджетных ассигнований, выделенных  на  компенсацию оплаты стоимости проезда и провоза багажа к месту использования отпуска и обратно (МБДОУ № 2).</t>
  </si>
  <si>
    <t>Перераспределение в связи с образовавшейся экономией  по выполнению м/з, а также во избежании образования кредиторской задолженности на  компенсацию оплаты стоимости проезда и провоза багажа к месту использования отпуска и обратно(МБДОУ № 2 "Елочка").</t>
  </si>
  <si>
    <t>Увеличение, во избежании образования кредиторской задолженности по оплате коммунальных услуг (МБДОУ № 1 "Солнышко)</t>
  </si>
  <si>
    <t>Уменьшение по разделу 0709, в связи с перераспределением средств на на социально-значимые расходы .</t>
  </si>
  <si>
    <t>Увеличение в связи: 1. С ремонтными работами в МБУ ДО ЗАТО Видяево ЦДО "Олимп" - 117 000,00 руб.; 2. Обучение сотрудника по направлению "Профессиональное управление государственными и муниципальными закупками" - 9 000,00 руб. (МБУ ДО ЗАТО Видяево ЦДО "Олимп"); 3. Приобретение интерактивного комплекта для модернизации системы обучения - 200 00,00 руб. (МБУ ДО ЗАТО Видяево ЦДО "Олимп"); 4. Исполнение принятых обязательств по обеспечению сохранения средней заработной платы работников муниципальных учреждений в отчетном финансовом году на уровне, установленном указами Президента Российской Федерации - 221 665,30 руб. (областной бюджет), 6 670,24 руб. (местный бюджет)(МБУ ДО ЗАТО Видяево ЦДО "Олимп") 5. Выплата материальной помощи педагогическому персоналу - 2 695,94 (МБУ ДО ЗАТО Видяево ЦДО "Олимп"); 6. Компенсация оплаты стоимости проезда и провоза багажа к местуиспользования отпуска и обратно- 113 078,37 руб. (МБУ ДО ЗАТО Видяево ЦДО "Олимп").</t>
  </si>
  <si>
    <t>Увеличение в связи с уточнением кода бюджетной классификации расходов</t>
  </si>
  <si>
    <t xml:space="preserve">Увеличение по подразделу 0702 в связи потребностью софинансирования мероприятий по преобразованию школьных пространств, которые будут проведены в рамках полученного гранта "Arctic schools" мероприятий </t>
  </si>
  <si>
    <t>Перемещение по подразделу 0702 на более значимые расходы</t>
  </si>
  <si>
    <t>Перемещение по разделу 0113 с 0707 на организацию горяего питания в пути следования ОГД к месту отдыха и обратно</t>
  </si>
  <si>
    <t>Перемещение по подразделу 0707 с вида расходов 244, экономия в связи с отсутствием потребности</t>
  </si>
  <si>
    <t>11</t>
  </si>
  <si>
    <t>71</t>
  </si>
  <si>
    <t>Раздел 07 «Образование»</t>
  </si>
  <si>
    <t>Перераспределение в связи с экономией  бюджетных ассигнований на более значимые расходы.</t>
  </si>
  <si>
    <t>60</t>
  </si>
  <si>
    <t xml:space="preserve"> 00</t>
  </si>
  <si>
    <t xml:space="preserve">    Расходы по разделу «Охрана окружающей среды» </t>
  </si>
  <si>
    <t>Раздел 06 «Охрана окружающей среды»</t>
  </si>
  <si>
    <t>Увеличение навыполнение мероприятий   по текущему ремонту зданий ОМСУ и других объектов муниципальной собственности.</t>
  </si>
  <si>
    <t>Увеличение на выполнение работ: 35 734,00 руб.- ремонт лестничного перехода д.№ 19ул. Заречная; 300 000,00 руб. - ремонт контейнерных площадок; 200 000,00 - приобретение декоративных светильников для установки на территории ЗАТО Видяево; 150 000,00 - приобретение светодиодных светильников для установки на территории ЗАТО Видяево.</t>
  </si>
  <si>
    <t>Увеличение на установку пандусов в жилых домах для маломобильных граждан.</t>
  </si>
  <si>
    <t>Увеличение на свыполнение ремонтных работ: 41 813,00 руб. - замена входных дверей (домофон) Заречная 12; 636 125,43 - ремонт помещений Центральная 7.</t>
  </si>
  <si>
    <t>Увеличение в связи с необходимостью проведения ремонтных работ автомобиля Мазда СХ-7.</t>
  </si>
  <si>
    <t>Уменьшение в связи с экономией по итогам проведенного аукциона (Содержание непридомовых территорий и детских площадок).</t>
  </si>
  <si>
    <t>Уменьшение в связи с экономией по итогам проведенных аукционов (Муниципальная программа "Энергоэффективность и развитие энергетики в ЗАТО Видяево").</t>
  </si>
  <si>
    <t>Уменьшение в связи с отменой мероприятия (Обеспечение обустройства дорог и улично-дорожной сети, установка и замена дорожных знаков, оборудование светофорами пешеходных переходов, нанесение линий дорожной разметки, установка дорожных ограждений на опасных участках).</t>
  </si>
  <si>
    <t>Уменьшение в связи с перераспределением средств на на социально-значимые расходы .</t>
  </si>
  <si>
    <t>Уменьшение в связи с экономией по итогам проведенного аукциона (Капитальный ремонт детских площадок).</t>
  </si>
  <si>
    <t>Уменьшение в связи с экономией по итогам проведенного аукциона (Поддержание в надлежащем состоянии законсервированных зданий и памятников, включенных в состав муниципальной казны; 'Капитальный ремонт: кровель, межпанельных швов, фасадов, квартир (переселение из малозаселенных домов).</t>
  </si>
  <si>
    <t>Уменьшение в связи с признанием аукциона по проведению капитального ремонта тепловой сети не состоявшимся.</t>
  </si>
  <si>
    <t>Уменьшение в связи с экономией по итогам проведенного аукциона (Техническая диагностика подземных, внутридомовых и внутриквартирных газопроводов,  замена изношенных газовых сетей).</t>
  </si>
  <si>
    <t>Увеличение на софинансирование за счет средств местного бюджета, в связи с увеличением из областного бюджета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учреждений.</t>
  </si>
  <si>
    <t>Увеличение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(МБУ УМС зато видяево - выплата МРОТ).</t>
  </si>
  <si>
    <t>Увеличение на софинансирование за счет средств местного бюджета, в связи с меньшением из областного бюджета Субсидии на софинсирование расходных обязательств муниципальных образований на оплату взносов на капитальный ремонт за муниципальный жилой фонд .(уведомление  Министерства строительства Мурманской области)</t>
  </si>
  <si>
    <t>Уменьшении Субсидии на софинсирование расходных обязательств муниципальных образований на оплату взносов на капитальный ремонт за муниципальный жилой фонд .(уведомление  Министерства строительства Мурманской области)</t>
  </si>
  <si>
    <t>Увеличение в связи с необходимостью выполнения муниципального задания по услуге "Организация и осуществление транспортного обслуживания органов местного самоуправления и муниципальных учреждений" (ремонт автомобиля Форд Транзит 22277С).</t>
  </si>
  <si>
    <t>Увеличение в связи с необходимостью оплаты услуг за экспертизу достоверности определения сметной стоимости сметной документации объектов капитального ремонта тепловой сети.</t>
  </si>
  <si>
    <t>Увеличение, в связи с необходимостью оплаты  услуг за содержание пустующего фонда.</t>
  </si>
  <si>
    <t>Увеличение по  Муниципальной программе "Обеспечение комфортной среды проживания населения муниципального образования ЗАТО Видяево" Подпрограмме 3 "Капитальный и текущий ремонт объектов муниципальной собственности ЗАТО Видяево" Основное мероприятие 1. Укрепление и создание благоприятных и комфортных условий для проживания жителей ЗАТО Видяево, в связи с изменением минимального взноса на капитальный ремонт.</t>
  </si>
  <si>
    <t xml:space="preserve"> Увеличение по  Муниципальной программе "Энергоэффективность и развитие энергетики в ЗАТО Видяево" Подпрограмме 1 "Энергосбережение и повышение энергетической эффективности в муниципальном образовании ЗАТО Видяево"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 (замена деревянных оконных блоков на ПВХ профили в жилом доме по адресу ул. Центральная д.6 в связи с увеличением с 01.07.2021 цен на строительные материалы)</t>
  </si>
  <si>
    <t xml:space="preserve"> Увеличение по  Муниципальной программе "Формирование комфортной городской среды на территории ЗАТО Видяево"  Подпрограмма 2 "Благоустройство территории ЗАТО Видяево"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 (установка прожекторов по ул. Центральной).</t>
  </si>
  <si>
    <t xml:space="preserve"> Увеличение по  Муниципальной программе "Обеспечение комфортной среды проживания населения муниципального образования ЗАТО Видяево" Подпрограмме 3 "Капитальный и текущий ремонт объектов муниципальной собственности ЗАТО Видяево" Основное мероприятие 1. Укрепление и создание благоприятных и комфортных условий для проживания жителей ЗАТО Видяево (Капитальный ремонт: кровель, межпанельных швов, фасадов, квартир (переселение из малозаселенных домов).</t>
  </si>
  <si>
    <t xml:space="preserve"> Уменьшение по  Муниципальной программе "Формирование комфортной городской среды на территории ЗАТО Видяево"  Подпрограмма 2 "Благоустройство территории ЗАТО Видяево"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 (отмена мероприятия направленного на выполнение проектно- изыскательских работ по строительству линий уличного освещения, выполнение ремонта сетей уличного освещения).</t>
  </si>
  <si>
    <r>
      <t xml:space="preserve"> Уменьшение по  Муниципальной программе "Обеспечение комфортной среды проживания населения муниципального образования ЗАТО Видяево" Подпрограмме 3 "Капитальный и текущий ремонт объектов муниципальной собственности ЗАТО Видяево" Основное мероприятие 1. Укрепление и создание благоприятных и комфортных условий для проживания жителей ЗАТО Видяево (Капитальный ремонт: кровель, </t>
    </r>
    <r>
      <rPr>
        <u/>
        <sz val="14"/>
        <rFont val="Times New Roman"/>
        <family val="1"/>
        <charset val="204"/>
      </rPr>
      <t>межпанельных швов</t>
    </r>
    <r>
      <rPr>
        <sz val="14"/>
        <rFont val="Times New Roman"/>
        <family val="1"/>
        <charset val="204"/>
      </rPr>
      <t>, фасадов, квартир (переселение из малозаселенных домов).</t>
    </r>
  </si>
  <si>
    <t xml:space="preserve">      Расходы по разделу «Жилищно – коммунальное хозяйство» </t>
  </si>
  <si>
    <t>Раздел 05 «Жилищно – коммунальное хозяйство»</t>
  </si>
  <si>
    <t>Уменьшение  расходов в связи сэкономией при проведении мероприятий по технической инвентаризации и постановке на кадастровый учет объектов муниципального недвижимого имущества.</t>
  </si>
  <si>
    <t>Уменьшение  расходов при проведении закупок буклетов и канцелярских товаров.</t>
  </si>
  <si>
    <t xml:space="preserve">       Расходы по разделу «Национальная экономика» </t>
  </si>
  <si>
    <t>Раздел 04 «Национальная экономика»</t>
  </si>
  <si>
    <t xml:space="preserve"> Уменьшение в связи с с экономией бюджетных ассигнований, выделенных  на приобретение расходных материалов МКУ АСС ЗАТО Видяево.</t>
  </si>
  <si>
    <t xml:space="preserve"> Увеличение на выплату з/платы и отчислений по з/плате сотрудникам МКУ АСС ЗАТО Видяево.</t>
  </si>
  <si>
    <t xml:space="preserve"> Увеличение в связи с необходимостью приобретения новогоднего салюта, для проведения городских мероприятий МКУ АСС ЗАТО Видяево.</t>
  </si>
  <si>
    <t xml:space="preserve"> Уменьшение в связи с с экономией бюджетных ассигнований, выделенных  на  компенсацию оплаты стоимости проезда и провоза багажа к месту использования отпуска и обратно МКУ АСС ЗАТО Видяево.</t>
  </si>
  <si>
    <t xml:space="preserve"> Уменьшение в связи с перерасчетом за 3 квартал транспортного налога МКУ АСС ЗАТО Видяево.</t>
  </si>
  <si>
    <t xml:space="preserve"> Увеличение на оплату госпошлины за постановку на учет транспортного средства МКУ АСС ЗАТО Видяево.</t>
  </si>
  <si>
    <t xml:space="preserve"> Увеличение в связи с необходимостью оплаты медкомиссии сотрудников - 46 508,36 руб.; проведениия ремонтных работ автомобиля - 270 000,00 руб.; приобретения щитов спинальных и мед.оборудования для фиксации конечностей - 61 500,00 руб.; приобретения оргтехники - 110 600,00 руб.; приобретения спецодежы, в соответствии с нормативами - 363 790,00 руб.;приобретения палатки - 85 170,00 руб.; обучения сотрудников - 100 000,00 руб.  МКУ АСС ЗАТО Видяево.</t>
  </si>
  <si>
    <t xml:space="preserve"> Увеличение на оплату услуг по электроснабжению и отоплению МКУ АСС ЗАТО Видяево.</t>
  </si>
  <si>
    <t xml:space="preserve"> Увеличение на оплату услуг по водоснабжению МКУ АСС ЗАТО Видяево.</t>
  </si>
  <si>
    <t>23</t>
  </si>
  <si>
    <t>18</t>
  </si>
  <si>
    <t xml:space="preserve">Расходы по разделу «Национальная безопасность и правоохранительная деятельность» </t>
  </si>
  <si>
    <t>Раздел 03 «Национальная безопасность и правоохранительная деятельность»</t>
  </si>
  <si>
    <t xml:space="preserve"> Уменьшение в связи с с экономией бюджетных ассигнований, выделенных  на  компенсацию оплаты стоимости проезда и провоза багажа к месту использования отпуска и обратно.</t>
  </si>
  <si>
    <t xml:space="preserve"> Уменьшение в связи с с экономией бюджетных ассигнований, выделенных  на приобретение расходных материалов .</t>
  </si>
  <si>
    <t xml:space="preserve"> Увеличение на выплату з/платы и отчислений по з/плате.</t>
  </si>
  <si>
    <t xml:space="preserve">Расходы по разделу «Национальная оборона» </t>
  </si>
  <si>
    <r>
      <t xml:space="preserve">Раздел </t>
    </r>
    <r>
      <rPr>
        <b/>
        <sz val="14"/>
        <color indexed="8"/>
        <rFont val="Times New Roman"/>
        <family val="1"/>
        <charset val="204"/>
      </rPr>
      <t>02 «Национальная оборона»</t>
    </r>
  </si>
  <si>
    <t>Уменьшение в связи с экономией,  перераспределение средств на более значимые расходы.</t>
  </si>
  <si>
    <t>Увеличение в  целях частичного возмещения расходов на содержание многофункционального центра муниципального образования (увеличении Дотации бюджетам городских округов на поддержку мер по обеспечению сбалансированности бюджетов).</t>
  </si>
  <si>
    <t>Перераспределение в связи с уточнением целевой статьи и вида расходов для приобретения сувенирной продукции.</t>
  </si>
  <si>
    <t>Перераспределение в связи с экономией  расходов на выплаты членских взносов, для уплаты транспортного налога.</t>
  </si>
  <si>
    <t>Увеличение в связи с уточнением  расходов на обеспечение персонифицированного финансирования дополнительного образования детей (заключен договор по количеству заявителей).</t>
  </si>
  <si>
    <t>Уменьшение в связи с экономией  расходов на обеспечение персонифицированного финансирования дополнительного образования детей (заключен договор по количеству заявителей).</t>
  </si>
  <si>
    <t>Перемещение по разделу 0113 с вида расходов 122 на 244 на оплату курсов повышения квалификации</t>
  </si>
  <si>
    <t>Увеличение по подразделу 0113 на вид расхода 831 в связи с погашением по исковому заявлению за арендаторов нежилых помещений</t>
  </si>
  <si>
    <t>Увеличение по подразделу 0113 с 611 вида расходов на 244 в связи с приобретением лицензий на программное обеспечение по программе информациооное общство</t>
  </si>
  <si>
    <t xml:space="preserve">Уменьшние по подразделу 0113 МБУ ЦБО с вида расходов 611, экономия в связи с отсутствием потребности (ремонт помещений в связи с переездом учреждения в другое здание) </t>
  </si>
  <si>
    <t>95</t>
  </si>
  <si>
    <t xml:space="preserve">      Расходы на общегосударственные вопросы</t>
  </si>
  <si>
    <r>
      <t xml:space="preserve">Раздел </t>
    </r>
    <r>
      <rPr>
        <b/>
        <sz val="14"/>
        <color indexed="8"/>
        <rFont val="Times New Roman"/>
        <family val="1"/>
        <charset val="204"/>
      </rPr>
      <t>01 «Общегосударственные вопросы»</t>
    </r>
  </si>
  <si>
    <t>В 2022 и 2023 годы - утвержденные назначения без изменений.</t>
  </si>
  <si>
    <t>ИТОГО: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</si>
  <si>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</si>
  <si>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</si>
  <si>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</si>
  <si>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</si>
  <si>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</si>
  <si>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</si>
  <si>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</si>
  <si>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</si>
  <si>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</si>
  <si>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</si>
  <si>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</si>
  <si>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</si>
  <si>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</si>
  <si>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</si>
  <si>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</si>
  <si>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</si>
  <si>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</si>
  <si>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</si>
  <si>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</si>
  <si>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</si>
  <si>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</si>
  <si>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</si>
  <si>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Проект</t>
  </si>
  <si>
    <t>Изменения в РСД</t>
  </si>
  <si>
    <t>Утверждено (Сводной росписью от 10.11.2021)</t>
  </si>
  <si>
    <t>Утверждено (РСД от 10.06.2021 № 325)</t>
  </si>
  <si>
    <t>Раздел</t>
  </si>
  <si>
    <t>Наименование</t>
  </si>
  <si>
    <r>
      <t xml:space="preserve">   С учетом вносимых изменений структура расходов бюджета по разделам классификации расходов бюджета</t>
    </r>
    <r>
      <rPr>
        <b/>
        <sz val="14"/>
        <rFont val="Times New Roman"/>
        <family val="1"/>
        <charset val="204"/>
      </rPr>
      <t xml:space="preserve">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характеризуется следующими изменениями:</t>
    </r>
  </si>
  <si>
    <t xml:space="preserve">      Внесение изменений в расходную часть местного бюджета в соответствии с пунктом 3 статьи 217 Бюджетного кодекса Российской Федерации, пунктом 2.6 статьи 15 решения Совета депутатов ЗАТО пос. Видяево от 23.12.2020 № 292 "О бюджете ЗАТО Видяево на 2021 год и на плановый период 2022 и 2023 годов", в целях обеспечения ведения бюджетного процесса</t>
  </si>
  <si>
    <t>РАСХОДЫ</t>
  </si>
  <si>
    <t>Увеличение, в связи с изменением объема Субвенции  бюджетам городских округов на реализацию ЗМО "О единой субвенции местным бюджетам на финансовое обеспечение образовательной деятельности" (уведомление Министрества финансов МО от 03.11.2021 г. № 10-3/2)</t>
  </si>
  <si>
    <t>000 2 02 39998 04 0000 150</t>
  </si>
  <si>
    <t>Субвенция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</si>
  <si>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Уменьшение, в связи с изменением объема Субвенции бюджетам городских округов на расходы, связанные с выплатой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 (уведомление Министрества финансов МО от 03.11.2021 г. № 10-3/4)</t>
  </si>
  <si>
    <t>000 2 02 30029 04 0000 150</t>
  </si>
  <si>
    <t>Субвенция бюджетам городских округов на расходы, связанные с выплатой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</si>
  <si>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Уменьшение, в связи с изменением объема 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образования(уведомление Министрества финансов МО от 03.11.2021 г. № 10-3/5)</t>
  </si>
  <si>
    <t>Субвенция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</si>
  <si>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Увеличение, в связи с изменением объема Субвенции 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 (уведомление Министрества финансов МО от 03.11.2021 г. № 10-3/6)</t>
  </si>
  <si>
    <t>000 2 02 30027 04 0000 150</t>
  </si>
  <si>
    <t>Субвенция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</si>
  <si>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Уменьшение, в связи с изменением объема Субвенции  бюджетам городских округов на реализацию ЗМО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 (уведомление Министрества финансов МО от 03.11.2021 г. № 10-3/7)</t>
  </si>
  <si>
    <t>000 2 02 30024 04 0000 150</t>
  </si>
  <si>
    <t>Субвенция бюджетам городских округов на реализацию ЗМО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</si>
  <si>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Уменьшение, в связи с изменением объема Единой субвенции местным  бюджетам на осуществление органами местного самоуправления государственными полномочиями по организации предоставления и предоставлению ЕЖКВ специалистам муниципальных учреждений (организаций),указанным в подпунктах 1-4,6,8 пункта 2 статьи 3 ЗМО "О мерах социальной поддержки отдельных категорий граждан,работающих в сельских населенных пунктах или поселка городского типа" имеющим право на предоставление ЕЖКВ в соответствии с Законом (уведомление Министрества финансов МО от 03.11.2021 г. № 10-3/1)</t>
  </si>
  <si>
    <t>Единая субвенция местным  бюджетам на осуществление органами местного самоуправления государственными полномочиями по организации предоставления и предоставлению ЕЖКВ специалистам муниципальных учреждений (организаций),указанным в подпунктах 1-4,6,8 пункта 2 статьи 3 ЗМО "О мерах социальной поддержки отдельных категорий граждан,работающих в сельских населенных пунктах или поселка городского типа" имеющим право на предоставление ЕЖКВ в соответствии с Законом</t>
  </si>
  <si>
    <t>Уменьшение, в связи с изменением объема Субвенции  бюджетам городских округов на обеспечение бесплатным питанием отдельных категорий обучающихся (уведомление Министрества финансов МО от 03.11.2021 г. № 10-3/3)</t>
  </si>
  <si>
    <t xml:space="preserve"> Субвенция бюджетам городских округов на обеспечение бесплатным питанием отдельных категорий обучающихся</t>
  </si>
  <si>
    <t>Уменьшение, в связи с изменением объема Субвенции бюджетам городских округов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 (уведомление Министрества финансов МО от 03.11.2021 г. № 10-3/8)</t>
  </si>
  <si>
    <t>Субвенция бюджетам городских округов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</si>
  <si>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Уменьшение, в связи с изменением объема Субсидия на  расходных обязательств муниципальных образований на оплату взносов на капитальный ремонт за муниципальный жилой фонд (уведомление Министрества строительства МО от 21.09.2021 г. № 3435)</t>
  </si>
  <si>
    <t>000 2 02 29999 04 0000 150</t>
  </si>
  <si>
    <t xml:space="preserve">Субсидия на софинсирование расходных обязательств муниципальных образований на оплату взносов на капитальный ремонт за муниципальный жилой фонд </t>
  </si>
  <si>
    <t>Увеличение, в связи с изменением объема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учреждений(уведомление Министрества финансов МО от 03.11.2021 г. № 10-3/11)</t>
  </si>
  <si>
    <t>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</si>
  <si>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Увеличение, в связи с изменением объема Дотации бюджетам городских округов на поддержку мер по обеспечению сбалансированности бюджетов (уведомление Министрества финансов МО от 03.11.2021 г. № 10-3/10)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</si>
  <si>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</si>
  <si>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</si>
  <si>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Изменения  в связи с уточнением доходов, на основании фактического поступления за 10 месяцев 2021 года.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</si>
  <si>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</si>
  <si>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</si>
  <si>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000 1 16 07090 04 0000 140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</si>
  <si>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</si>
  <si>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000 1 16 01203 01 0000 140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</si>
  <si>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</si>
  <si>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</si>
  <si>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</si>
  <si>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Увеличение в связи  с заключением договоров купли-продажи муниципального имущества (внесен задаток по завершению конкурсных процедур).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</si>
  <si>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</si>
  <si>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</si>
  <si>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000 1 12 01041 01 0000 120  </t>
  </si>
  <si>
    <t>Плата за размещение отходов производства</t>
  </si>
  <si>
    <t>Увеличение в связи с погашением задолженности  Минобороны по авансовым платежам.</t>
  </si>
  <si>
    <t xml:space="preserve">000 1 12 01030 01 0000 120 </t>
  </si>
  <si>
    <t>Плата за сбросы загрязняющих веществ в водные объекты</t>
  </si>
  <si>
    <t xml:space="preserve">000 1 12 01010 01 0000 120 </t>
  </si>
  <si>
    <t>Плата за выбросы загрязняющих веществ в атмосферный воздух стационарными объектами</t>
  </si>
  <si>
    <t>Изменения в связи с уменьшением площадей по коммерческому найму</t>
  </si>
  <si>
    <t>000 1 12 00000 00 0000 000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</si>
  <si>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</si>
  <si>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Изменения в связи с погашением арендаторами задолженности, в отношении которой проведена претензионно-исковая работа.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</si>
  <si>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</si>
  <si>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</si>
  <si>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</si>
  <si>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</si>
  <si>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Изменения в связи с увеличением количества рассматриваемых дел в судах общей юрисдикции, мировыми судьями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</si>
  <si>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</si>
  <si>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</si>
  <si>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Изменения в связи с уменьшением налогооблагаемой базы (изменение кадастровой стоимости земельного участка).</t>
  </si>
  <si>
    <t xml:space="preserve">000 1 06 06032 04 0000 110 </t>
  </si>
  <si>
    <t>Земельный налог с организаций, обладающих земельным участком, расположенным в границах городских округов</t>
  </si>
  <si>
    <t>Изменения в связи с тем, что произведен перерасчет по кадастровой стоимости объекта недвижимого имущества ( определение налоговой базы и исчисление суммы налога (суммы авансового платежа по налогу) по текущему налоговому периоду в отношении данного объекта недвижимого имущества осуществляется исходя из кадастровой стоимости, определенной на день внесения в Единый государственный реестр недвижимости сведений, являющихся основанием для определения кадастровой стоимости такого объекта).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</si>
  <si>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</si>
  <si>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</si>
  <si>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Изменения  в связи с уменьшением количества выданных патентов  (переход налогоплательщиков на другую систему налогообложения)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</si>
  <si>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</si>
  <si>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</si>
  <si>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Уменьшение в связи с отменой налога с  01.01.2021 года.</t>
  </si>
  <si>
    <t>000 1 05 02010 02 0000 110</t>
  </si>
  <si>
    <t>Единый налог на вмененный доход для отдельных видов деятельности</t>
  </si>
  <si>
    <t>Изменения  в связи с увеличением налогооблагаемой базы (переход  налогоплательщиков с ЕВД).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</si>
  <si>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</si>
  <si>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</si>
  <si>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000 1 03 02251 01 0000 110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</si>
  <si>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</si>
  <si>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</si>
  <si>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</si>
  <si>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Изменения  в связи с увеличением налогооблагаемой базы.</t>
  </si>
  <si>
    <t xml:space="preserve">000 1 01 02080 01 0000 110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</si>
  <si>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</si>
  <si>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Изменения  в связи с тем, что физические лица являющееся плательщиком НДФЛ с доходов от сдачи в аренду своего имущества
расторгли  договора аренды. </t>
  </si>
  <si>
    <t xml:space="preserve">000 1 01 02030 01 0000 110  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</si>
  <si>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</si>
  <si>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Изменения  в связи с тем, что физические лица зарегистрированные в качестве индивидуальных предпринимателей ранее, отказались от данной регистрации. 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</si>
  <si>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</si>
  <si>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</si>
  <si>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Изменения  в связи с увеличением з/платы с 01.10.2021 г.  на 5%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</si>
  <si>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</si>
  <si>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</si>
  <si>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Примечание</t>
  </si>
  <si>
    <t>Изменения</t>
  </si>
  <si>
    <t>Утверждено (РСД от 10.06.2021 № 325) по данному КБК</t>
  </si>
  <si>
    <t>КБК</t>
  </si>
  <si>
    <t>(руб.)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</si>
  <si>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</si>
  <si>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1 16 01133 01 0000 140</t>
  </si>
  <si>
    <t>000</t>
  </si>
  <si>
    <t>1.1  исключен код дохода:</t>
  </si>
  <si>
    <t>1. В приложении 1:</t>
  </si>
  <si>
    <t>ДОХОДЫ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</si>
  <si>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</si>
  <si>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</si>
  <si>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</si>
  <si>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</si>
  <si>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2021 году</t>
  </si>
  <si>
    <t>Основные характеристики бюджета ЗАТО Видяево с учетом внесенных изменений:</t>
  </si>
  <si>
    <t>на 2021 год и на плановый период 2022 и 2023 годов»»</t>
  </si>
  <si>
    <t xml:space="preserve"> ЗАТО Видяево от 23.12.2020 г. № 292 «О бюджете ЗАТО Видяево </t>
  </si>
  <si>
    <t>(пятого созыва) «О внесении изменений в решение Совета депутатов</t>
  </si>
  <si>
    <t xml:space="preserve">к проекту решения Совета депутатов ЗАТО Видяево </t>
  </si>
  <si>
    <t>ПОЯСНИТЕЛЬНАЯ ЗАПИСКА</t>
  </si>
  <si>
    <t>2.     В общем объеме доходы бюджета ЗАТО Видяево в 2021 году увеличились на 25 163 580 (Двадцать пять миллионов сто шестьдесят три тысячи пятьсот восемьдесят) руб. 64 коп.</t>
  </si>
  <si>
    <t>Субвенция бюджетам городских округов на осуществление деятельности по отлову и содержанию безнадзорных животных без владельцев</t>
  </si>
  <si>
    <t>Увеличение, в связи с изменением объема Субвенция бюджетам городских округов на осуществление деятельности по отлову и содержанию безнадзорных животных без владельцев (уведомление Комитета по ветеринарии МО от 23.11.2021 г. № 8)</t>
  </si>
  <si>
    <t>Увеличение, в связи с изменением объема Субвенция бюджетам городских округов на осуществление деятельности по отлову и содержанию безнадзорных животных без владельцев.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</si>
</sst>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Calibri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indexed="10"/>
      <name val="Calibri"/>
      <family val="2"/>
    </font>
    <font>
      <sz val="14"/>
      <color indexed="10"/>
      <name val="Times New Roman"/>
      <family val="1"/>
      <charset val="204"/>
    </font>
    <font>
      <u/>
      <sz val="14"/>
      <name val="Times New Roman"/>
      <family val="1"/>
      <charset val="204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Border="1"/>
    <xf numFmtId="4" fontId="0" fillId="0" borderId="0" xfId="0" applyNumberFormat="1" applyBorder="1"/>
    <xf numFmtId="3" fontId="1" fillId="2" borderId="0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3" fontId="1" fillId="0" borderId="0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justify" vertical="center"/>
    </xf>
    <xf numFmtId="4" fontId="0" fillId="0" borderId="0" xfId="0" applyNumberFormat="1"/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2" borderId="0" xfId="0" applyFont="1" applyFill="1" applyBorder="1"/>
    <xf numFmtId="49" fontId="3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Border="1"/>
    <xf numFmtId="0" fontId="10" fillId="0" borderId="0" xfId="0" applyFont="1"/>
    <xf numFmtId="4" fontId="10" fillId="0" borderId="0" xfId="0" applyNumberFormat="1" applyFont="1" applyBorder="1"/>
    <xf numFmtId="4" fontId="11" fillId="3" borderId="9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4" fontId="12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9" xfId="0" applyNumberFormat="1" applyFont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9" fillId="2" borderId="9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3" fontId="0" fillId="0" borderId="0" xfId="0" applyNumberFormat="1" applyBorder="1"/>
    <xf numFmtId="0" fontId="1" fillId="0" borderId="9" xfId="0" applyFont="1" applyBorder="1" applyAlignment="1">
      <alignment horizontal="left" vertical="center"/>
    </xf>
    <xf numFmtId="49" fontId="20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8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" fontId="1" fillId="2" borderId="9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top" wrapText="1"/>
    </xf>
    <xf numFmtId="0" fontId="19" fillId="2" borderId="3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0" fillId="0" borderId="9" xfId="0" applyFont="1" applyBorder="1" applyAlignment="1">
      <alignment horizontal="right" vertical="center" wrapText="1"/>
    </xf>
    <xf numFmtId="3" fontId="20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54;%2020018\&#1055;&#1086;&#1103;&#1089;&#1085;&#1080;&#1090;&#1077;&#1083;&#1100;&#1085;&#1072;&#1103;%20&#1079;&#1072;&#1087;&#1080;&#1089;&#1082;&#1072;%20&#1082;%20&#1057;&#1086;&#1074;&#1077;&#1090;&#109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01.2019"/>
      <sheetName val="25.02.2019"/>
      <sheetName val="20.03.2019"/>
      <sheetName val="23.04.2019"/>
      <sheetName val="31.05.2019"/>
      <sheetName val="14.06.2019"/>
      <sheetName val="19.09.2019"/>
      <sheetName val="24.03.2020"/>
      <sheetName val="28.01.2021 св.роспись"/>
      <sheetName val="20.02.2021 св.роспись"/>
      <sheetName val="24.03.2021 св.роспись "/>
      <sheetName val="23.04.2021 совет"/>
      <sheetName val="10.06.2021 совет"/>
      <sheetName val="05.08.2021 св.роспись"/>
      <sheetName val="09.09.2021 св.роспись "/>
      <sheetName val="20.10.2021 св.роспись  "/>
      <sheetName val="10.11.2021 св.роспись   "/>
      <sheetName val="03.12.2021 совет"/>
      <sheetName val="03.06.2020"/>
      <sheetName val="17.09.2020"/>
      <sheetName val="23.11.2020 "/>
      <sheetName val="23.12.2020 "/>
      <sheetName val="30.12.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8">
          <cell r="I58">
            <v>76509156.659999996</v>
          </cell>
        </row>
        <row r="59">
          <cell r="I59">
            <v>496700</v>
          </cell>
        </row>
        <row r="60">
          <cell r="I60">
            <v>19950194.050000001</v>
          </cell>
        </row>
        <row r="61">
          <cell r="I61">
            <v>22978935.420000002</v>
          </cell>
        </row>
        <row r="62">
          <cell r="I62">
            <v>188261394.68000004</v>
          </cell>
        </row>
        <row r="63">
          <cell r="I63">
            <v>2763612.6</v>
          </cell>
        </row>
        <row r="64">
          <cell r="I64">
            <v>264618040.40000001</v>
          </cell>
        </row>
        <row r="65">
          <cell r="I65">
            <v>11113516.16</v>
          </cell>
        </row>
        <row r="66">
          <cell r="I66">
            <v>22244000</v>
          </cell>
        </row>
        <row r="67">
          <cell r="I67">
            <v>32122615.649999999</v>
          </cell>
        </row>
        <row r="68">
          <cell r="I68">
            <v>5591222.9400000004</v>
          </cell>
        </row>
      </sheetData>
      <sheetData sheetId="13">
        <row r="20">
          <cell r="H20">
            <v>71960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-71960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</sheetData>
      <sheetData sheetId="14"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-303358</v>
          </cell>
        </row>
        <row r="25">
          <cell r="H25">
            <v>0</v>
          </cell>
        </row>
        <row r="26">
          <cell r="H26">
            <v>303358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</sheetData>
      <sheetData sheetId="15">
        <row r="20">
          <cell r="H20">
            <v>-2502338.1399999997</v>
          </cell>
        </row>
        <row r="21">
          <cell r="H21">
            <v>0</v>
          </cell>
        </row>
        <row r="22">
          <cell r="H22">
            <v>138108.18</v>
          </cell>
        </row>
        <row r="23">
          <cell r="H23">
            <v>-45000</v>
          </cell>
        </row>
        <row r="24">
          <cell r="H24">
            <v>2736731.53</v>
          </cell>
        </row>
        <row r="25">
          <cell r="H25">
            <v>0</v>
          </cell>
        </row>
        <row r="26">
          <cell r="H26">
            <v>-680503.57</v>
          </cell>
        </row>
        <row r="27">
          <cell r="H27">
            <v>312292</v>
          </cell>
        </row>
        <row r="28">
          <cell r="H28">
            <v>0</v>
          </cell>
        </row>
        <row r="29">
          <cell r="H29">
            <v>90000</v>
          </cell>
        </row>
        <row r="30">
          <cell r="H30">
            <v>-49290</v>
          </cell>
        </row>
      </sheetData>
      <sheetData sheetId="16">
        <row r="20">
          <cell r="H20">
            <v>-62452.82</v>
          </cell>
          <cell r="I20">
            <v>74016325.700000003</v>
          </cell>
        </row>
        <row r="21">
          <cell r="H21">
            <v>0</v>
          </cell>
          <cell r="I21">
            <v>496700</v>
          </cell>
        </row>
        <row r="22">
          <cell r="H22">
            <v>0</v>
          </cell>
          <cell r="I22">
            <v>20088302.23</v>
          </cell>
        </row>
        <row r="23">
          <cell r="H23">
            <v>0</v>
          </cell>
          <cell r="I23">
            <v>22933935.420000002</v>
          </cell>
        </row>
        <row r="24">
          <cell r="H24">
            <v>756136.47</v>
          </cell>
          <cell r="I24">
            <v>191754262.68000004</v>
          </cell>
        </row>
        <row r="25">
          <cell r="H25">
            <v>0</v>
          </cell>
          <cell r="I25">
            <v>2763612.6</v>
          </cell>
        </row>
        <row r="26">
          <cell r="H26">
            <v>18985470.350000001</v>
          </cell>
          <cell r="I26">
            <v>282851047.18000001</v>
          </cell>
        </row>
        <row r="27">
          <cell r="H27">
            <v>2000000</v>
          </cell>
          <cell r="I27">
            <v>13425808.16</v>
          </cell>
        </row>
        <row r="28">
          <cell r="H28">
            <v>359600</v>
          </cell>
          <cell r="I28">
            <v>22603600</v>
          </cell>
        </row>
        <row r="29">
          <cell r="H29">
            <v>0</v>
          </cell>
          <cell r="I29">
            <v>32212615.649999999</v>
          </cell>
        </row>
        <row r="30">
          <cell r="H30">
            <v>0</v>
          </cell>
          <cell r="I30">
            <v>5541932.9400000004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05"/>
  <sheetViews>
    <sheetView tabSelected="1" view="pageBreakPreview" topLeftCell="A58" zoomScale="70" zoomScaleNormal="100" zoomScaleSheetLayoutView="70" workbookViewId="0">
      <selection activeCell="I23" sqref="I23"/>
    </sheetView>
  </sheetViews>
  <sheetFormatPr defaultColWidth="8.85546875" defaultRowHeight="15" x14ac:dyDescent="0.25"/>
  <cols>
    <col min="2" max="2" width="17.5703125" customWidth="1"/>
    <col min="3" max="3" width="11.7109375" bestFit="1" customWidth="1"/>
    <col min="4" max="4" width="11.42578125" customWidth="1"/>
    <col min="5" max="5" width="10.85546875" customWidth="1"/>
    <col min="6" max="6" width="19.85546875" customWidth="1"/>
    <col min="7" max="7" width="20.5703125" customWidth="1"/>
    <col min="8" max="8" width="22.5703125" customWidth="1"/>
    <col min="9" max="9" width="40.42578125" customWidth="1"/>
    <col min="10" max="10" width="39.7109375" style="1" customWidth="1"/>
    <col min="11" max="11" width="11.5703125" bestFit="1" customWidth="1"/>
    <col min="16" max="16" width="8.140625" customWidth="1"/>
  </cols>
  <sheetData>
    <row r="1" spans="1:10" ht="18.75" x14ac:dyDescent="0.25">
      <c r="A1" s="147" t="s">
        <v>291</v>
      </c>
      <c r="B1" s="147"/>
      <c r="C1" s="147"/>
      <c r="D1" s="147"/>
      <c r="E1" s="147"/>
      <c r="F1" s="147"/>
      <c r="G1" s="147"/>
      <c r="H1" s="147"/>
      <c r="I1" s="147"/>
    </row>
    <row r="2" spans="1:10" ht="18.75" x14ac:dyDescent="0.25">
      <c r="A2" s="169" t="s">
        <v>290</v>
      </c>
      <c r="B2" s="169"/>
      <c r="C2" s="169"/>
      <c r="D2" s="169"/>
      <c r="E2" s="169"/>
      <c r="F2" s="169"/>
      <c r="G2" s="169"/>
      <c r="H2" s="169"/>
      <c r="I2" s="169"/>
    </row>
    <row r="3" spans="1:10" ht="18.75" x14ac:dyDescent="0.25">
      <c r="A3" s="169" t="s">
        <v>289</v>
      </c>
      <c r="B3" s="169"/>
      <c r="C3" s="169"/>
      <c r="D3" s="169"/>
      <c r="E3" s="169"/>
      <c r="F3" s="169"/>
      <c r="G3" s="169"/>
      <c r="H3" s="169"/>
      <c r="I3" s="169"/>
    </row>
    <row r="4" spans="1:10" ht="18.75" x14ac:dyDescent="0.25">
      <c r="A4" s="169" t="s">
        <v>288</v>
      </c>
      <c r="B4" s="169"/>
      <c r="C4" s="169"/>
      <c r="D4" s="169"/>
      <c r="E4" s="169"/>
      <c r="F4" s="169"/>
      <c r="G4" s="169"/>
      <c r="H4" s="169"/>
      <c r="I4" s="169"/>
    </row>
    <row r="5" spans="1:10" ht="18.75" x14ac:dyDescent="0.25">
      <c r="A5" s="169" t="s">
        <v>287</v>
      </c>
      <c r="B5" s="169"/>
      <c r="C5" s="169"/>
      <c r="D5" s="169"/>
      <c r="E5" s="169"/>
      <c r="F5" s="169"/>
      <c r="G5" s="169"/>
      <c r="H5" s="169"/>
      <c r="I5" s="169"/>
    </row>
    <row r="6" spans="1:10" ht="17.45" customHeight="1" x14ac:dyDescent="0.25">
      <c r="A6" s="244" t="s">
        <v>286</v>
      </c>
      <c r="B6" s="244"/>
      <c r="C6" s="244"/>
      <c r="D6" s="244"/>
      <c r="E6" s="244"/>
      <c r="F6" s="244"/>
      <c r="G6" s="244"/>
      <c r="H6" s="244"/>
      <c r="I6" s="244"/>
    </row>
    <row r="7" spans="1:10" ht="18.75" x14ac:dyDescent="0.25">
      <c r="A7" s="76"/>
    </row>
    <row r="8" spans="1:10" ht="18.75" x14ac:dyDescent="0.25">
      <c r="A8" s="147" t="s">
        <v>285</v>
      </c>
      <c r="B8" s="147"/>
      <c r="C8" s="147"/>
      <c r="D8" s="147"/>
      <c r="E8" s="147"/>
      <c r="F8" s="147"/>
      <c r="G8" s="147"/>
      <c r="H8" s="147"/>
      <c r="I8" s="147"/>
    </row>
    <row r="9" spans="1:10" ht="30" customHeight="1" x14ac:dyDescent="0.25">
      <c r="A9" s="76"/>
    </row>
    <row r="10" spans="1:10" ht="18.75" x14ac:dyDescent="0.25">
      <c r="A10" s="245" t="s">
        <v>284</v>
      </c>
      <c r="B10" s="245"/>
      <c r="C10" s="245"/>
      <c r="D10" s="245"/>
      <c r="E10" s="243">
        <v>670712969</v>
      </c>
      <c r="F10" s="243"/>
      <c r="G10" s="80" t="s">
        <v>7</v>
      </c>
      <c r="H10" s="81">
        <v>20</v>
      </c>
      <c r="I10" s="78" t="s">
        <v>282</v>
      </c>
    </row>
    <row r="11" spans="1:10" ht="18.75" x14ac:dyDescent="0.25">
      <c r="A11" s="245" t="s">
        <v>283</v>
      </c>
      <c r="B11" s="245"/>
      <c r="C11" s="245"/>
      <c r="D11" s="245"/>
      <c r="E11" s="243">
        <v>671812969</v>
      </c>
      <c r="F11" s="243"/>
      <c r="G11" s="80" t="s">
        <v>7</v>
      </c>
      <c r="H11" s="81">
        <v>20</v>
      </c>
      <c r="I11" s="78" t="s">
        <v>282</v>
      </c>
    </row>
    <row r="12" spans="1:10" ht="18" customHeight="1" x14ac:dyDescent="0.25">
      <c r="A12" s="242" t="s">
        <v>281</v>
      </c>
      <c r="B12" s="242"/>
      <c r="C12" s="242"/>
      <c r="D12" s="242"/>
      <c r="E12" s="243">
        <v>1100000</v>
      </c>
      <c r="F12" s="243"/>
      <c r="G12" s="80" t="s">
        <v>7</v>
      </c>
      <c r="H12" s="79" t="s">
        <v>9</v>
      </c>
      <c r="I12" s="78" t="s">
        <v>6</v>
      </c>
      <c r="J12" s="77"/>
    </row>
    <row r="13" spans="1:10" ht="18.75" x14ac:dyDescent="0.25">
      <c r="A13" s="76"/>
    </row>
    <row r="14" spans="1:10" ht="18.75" x14ac:dyDescent="0.25">
      <c r="A14" s="147" t="s">
        <v>280</v>
      </c>
      <c r="B14" s="147"/>
      <c r="C14" s="147"/>
      <c r="D14" s="147"/>
      <c r="E14" s="147"/>
      <c r="F14" s="147"/>
      <c r="G14" s="147"/>
      <c r="H14" s="147"/>
      <c r="I14" s="147"/>
    </row>
    <row r="15" spans="1:10" ht="18.75" x14ac:dyDescent="0.25">
      <c r="A15" s="73"/>
    </row>
    <row r="16" spans="1:10" s="48" customFormat="1" ht="35.25" customHeight="1" x14ac:dyDescent="0.25">
      <c r="A16" s="208" t="s">
        <v>279</v>
      </c>
      <c r="B16" s="208"/>
      <c r="C16" s="208"/>
      <c r="D16" s="208"/>
      <c r="E16" s="208"/>
      <c r="F16" s="208"/>
      <c r="G16" s="208"/>
      <c r="H16" s="208"/>
      <c r="I16" s="208"/>
      <c r="J16" s="51"/>
    </row>
    <row r="17" spans="1:10" s="48" customFormat="1" ht="35.25" customHeight="1" x14ac:dyDescent="0.25">
      <c r="A17" s="208" t="s">
        <v>278</v>
      </c>
      <c r="B17" s="208"/>
      <c r="C17" s="208"/>
      <c r="D17" s="208"/>
      <c r="E17" s="208"/>
      <c r="F17" s="208"/>
      <c r="G17" s="208"/>
      <c r="H17" s="208"/>
      <c r="I17" s="208"/>
      <c r="J17" s="51"/>
    </row>
    <row r="18" spans="1:10" s="48" customFormat="1" ht="19.899999999999999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51"/>
    </row>
    <row r="19" spans="1:10" s="46" customFormat="1" ht="56.45" customHeight="1" x14ac:dyDescent="0.25">
      <c r="A19" s="75" t="s">
        <v>277</v>
      </c>
      <c r="B19" s="74" t="s">
        <v>276</v>
      </c>
      <c r="C19" s="212" t="s">
        <v>275</v>
      </c>
      <c r="D19" s="213"/>
      <c r="E19" s="213"/>
      <c r="F19" s="213"/>
      <c r="G19" s="213"/>
      <c r="H19" s="213"/>
      <c r="I19" s="214"/>
      <c r="J19" s="47"/>
    </row>
    <row r="20" spans="1:10" ht="18.75" x14ac:dyDescent="0.25">
      <c r="A20" s="73"/>
    </row>
    <row r="21" spans="1:10" ht="40.9" customHeight="1" x14ac:dyDescent="0.25">
      <c r="A21" s="208" t="s">
        <v>292</v>
      </c>
      <c r="B21" s="208"/>
      <c r="C21" s="208"/>
      <c r="D21" s="208"/>
      <c r="E21" s="208"/>
      <c r="F21" s="208"/>
      <c r="G21" s="208"/>
      <c r="H21" s="208"/>
      <c r="I21" s="208"/>
    </row>
    <row r="22" spans="1:10" ht="18.75" x14ac:dyDescent="0.25">
      <c r="A22" s="26"/>
    </row>
    <row r="23" spans="1:10" ht="18.75" customHeight="1" x14ac:dyDescent="0.25">
      <c r="A23" s="249" t="s">
        <v>24</v>
      </c>
      <c r="B23" s="249"/>
      <c r="C23" s="72"/>
      <c r="D23" s="72"/>
      <c r="E23" s="72"/>
      <c r="F23" s="72"/>
      <c r="G23" s="72"/>
      <c r="H23" s="72"/>
      <c r="I23" s="71" t="s">
        <v>274</v>
      </c>
    </row>
    <row r="24" spans="1:10" ht="38.25" x14ac:dyDescent="0.25">
      <c r="A24" s="250" t="s">
        <v>177</v>
      </c>
      <c r="B24" s="251"/>
      <c r="C24" s="251"/>
      <c r="D24" s="252"/>
      <c r="E24" s="56" t="s">
        <v>273</v>
      </c>
      <c r="F24" s="57" t="s">
        <v>272</v>
      </c>
      <c r="G24" s="56" t="s">
        <v>271</v>
      </c>
      <c r="H24" s="56" t="s">
        <v>172</v>
      </c>
      <c r="I24" s="70" t="s">
        <v>270</v>
      </c>
    </row>
    <row r="25" spans="1:10" ht="92.45" customHeight="1" x14ac:dyDescent="0.25">
      <c r="A25" s="209" t="s">
        <v>269</v>
      </c>
      <c r="B25" s="210"/>
      <c r="C25" s="210"/>
      <c r="D25" s="211"/>
      <c r="E25" s="68" t="s">
        <v>268</v>
      </c>
      <c r="F25" s="67">
        <v>69247235</v>
      </c>
      <c r="G25" s="67">
        <v>477535.1</v>
      </c>
      <c r="H25" s="66">
        <f t="shared" ref="H25:H59" si="0">G25+F25</f>
        <v>69724770.099999994</v>
      </c>
      <c r="I25" s="65" t="s">
        <v>267</v>
      </c>
    </row>
    <row r="26" spans="1:10" ht="106.15" customHeight="1" x14ac:dyDescent="0.25">
      <c r="A26" s="209" t="s">
        <v>266</v>
      </c>
      <c r="B26" s="210"/>
      <c r="C26" s="210"/>
      <c r="D26" s="211"/>
      <c r="E26" s="68" t="s">
        <v>265</v>
      </c>
      <c r="F26" s="67">
        <v>27810</v>
      </c>
      <c r="G26" s="67">
        <v>-24810</v>
      </c>
      <c r="H26" s="66">
        <f t="shared" si="0"/>
        <v>3000</v>
      </c>
      <c r="I26" s="65" t="s">
        <v>264</v>
      </c>
    </row>
    <row r="27" spans="1:10" ht="75" customHeight="1" x14ac:dyDescent="0.25">
      <c r="A27" s="209" t="s">
        <v>263</v>
      </c>
      <c r="B27" s="210"/>
      <c r="C27" s="210"/>
      <c r="D27" s="211"/>
      <c r="E27" s="68" t="s">
        <v>262</v>
      </c>
      <c r="F27" s="67">
        <v>144200</v>
      </c>
      <c r="G27" s="67">
        <v>-56200</v>
      </c>
      <c r="H27" s="66">
        <f t="shared" si="0"/>
        <v>88000</v>
      </c>
      <c r="I27" s="65" t="s">
        <v>261</v>
      </c>
    </row>
    <row r="28" spans="1:10" ht="109.15" customHeight="1" x14ac:dyDescent="0.25">
      <c r="A28" s="209" t="s">
        <v>260</v>
      </c>
      <c r="B28" s="210"/>
      <c r="C28" s="210"/>
      <c r="D28" s="211"/>
      <c r="E28" s="68" t="s">
        <v>259</v>
      </c>
      <c r="F28" s="67">
        <v>0</v>
      </c>
      <c r="G28" s="67">
        <v>32000</v>
      </c>
      <c r="H28" s="66">
        <f t="shared" si="0"/>
        <v>32000</v>
      </c>
      <c r="I28" s="65" t="s">
        <v>258</v>
      </c>
    </row>
    <row r="29" spans="1:10" ht="150.6" customHeight="1" x14ac:dyDescent="0.25">
      <c r="A29" s="209" t="s">
        <v>257</v>
      </c>
      <c r="B29" s="210"/>
      <c r="C29" s="210"/>
      <c r="D29" s="211"/>
      <c r="E29" s="68" t="s">
        <v>256</v>
      </c>
      <c r="F29" s="67">
        <v>6200</v>
      </c>
      <c r="G29" s="67">
        <v>400</v>
      </c>
      <c r="H29" s="66">
        <f t="shared" si="0"/>
        <v>6600</v>
      </c>
      <c r="I29" s="65" t="s">
        <v>209</v>
      </c>
    </row>
    <row r="30" spans="1:10" ht="147" customHeight="1" x14ac:dyDescent="0.25">
      <c r="A30" s="209" t="s">
        <v>255</v>
      </c>
      <c r="B30" s="210"/>
      <c r="C30" s="210"/>
      <c r="D30" s="211"/>
      <c r="E30" s="68" t="s">
        <v>254</v>
      </c>
      <c r="F30" s="67">
        <v>1275990</v>
      </c>
      <c r="G30" s="67">
        <v>-400</v>
      </c>
      <c r="H30" s="66">
        <f t="shared" si="0"/>
        <v>1275590</v>
      </c>
      <c r="I30" s="65" t="s">
        <v>209</v>
      </c>
    </row>
    <row r="31" spans="1:10" ht="73.150000000000006" customHeight="1" x14ac:dyDescent="0.25">
      <c r="A31" s="209" t="s">
        <v>253</v>
      </c>
      <c r="B31" s="210"/>
      <c r="C31" s="210"/>
      <c r="D31" s="211"/>
      <c r="E31" s="68" t="s">
        <v>252</v>
      </c>
      <c r="F31" s="67">
        <v>150000</v>
      </c>
      <c r="G31" s="67">
        <v>129000</v>
      </c>
      <c r="H31" s="66">
        <f t="shared" si="0"/>
        <v>279000</v>
      </c>
      <c r="I31" s="65" t="s">
        <v>251</v>
      </c>
    </row>
    <row r="32" spans="1:10" ht="45" customHeight="1" x14ac:dyDescent="0.25">
      <c r="A32" s="209" t="s">
        <v>250</v>
      </c>
      <c r="B32" s="210"/>
      <c r="C32" s="210"/>
      <c r="D32" s="211"/>
      <c r="E32" s="68" t="s">
        <v>249</v>
      </c>
      <c r="F32" s="67">
        <v>467000</v>
      </c>
      <c r="G32" s="67">
        <v>-11000</v>
      </c>
      <c r="H32" s="66">
        <f t="shared" si="0"/>
        <v>456000</v>
      </c>
      <c r="I32" s="65" t="s">
        <v>248</v>
      </c>
    </row>
    <row r="33" spans="1:9" ht="61.9" customHeight="1" x14ac:dyDescent="0.25">
      <c r="A33" s="209" t="s">
        <v>247</v>
      </c>
      <c r="B33" s="210"/>
      <c r="C33" s="210"/>
      <c r="D33" s="211"/>
      <c r="E33" s="68" t="s">
        <v>246</v>
      </c>
      <c r="F33" s="67">
        <v>409180</v>
      </c>
      <c r="G33" s="67">
        <v>-374180</v>
      </c>
      <c r="H33" s="66">
        <f t="shared" si="0"/>
        <v>35000</v>
      </c>
      <c r="I33" s="69" t="s">
        <v>245</v>
      </c>
    </row>
    <row r="34" spans="1:9" ht="210" customHeight="1" x14ac:dyDescent="0.25">
      <c r="A34" s="209" t="s">
        <v>244</v>
      </c>
      <c r="B34" s="210"/>
      <c r="C34" s="210"/>
      <c r="D34" s="211"/>
      <c r="E34" s="68" t="s">
        <v>243</v>
      </c>
      <c r="F34" s="67">
        <v>4460</v>
      </c>
      <c r="G34" s="67">
        <v>4540</v>
      </c>
      <c r="H34" s="66">
        <f t="shared" si="0"/>
        <v>9000</v>
      </c>
      <c r="I34" s="65" t="s">
        <v>242</v>
      </c>
    </row>
    <row r="35" spans="1:9" ht="60" customHeight="1" x14ac:dyDescent="0.25">
      <c r="A35" s="209" t="s">
        <v>241</v>
      </c>
      <c r="B35" s="210"/>
      <c r="C35" s="210"/>
      <c r="D35" s="211"/>
      <c r="E35" s="68" t="s">
        <v>240</v>
      </c>
      <c r="F35" s="67">
        <v>80000</v>
      </c>
      <c r="G35" s="67">
        <v>-20000</v>
      </c>
      <c r="H35" s="66">
        <f t="shared" si="0"/>
        <v>60000</v>
      </c>
      <c r="I35" s="65" t="s">
        <v>239</v>
      </c>
    </row>
    <row r="36" spans="1:9" ht="63" customHeight="1" x14ac:dyDescent="0.25">
      <c r="A36" s="209" t="s">
        <v>238</v>
      </c>
      <c r="B36" s="210"/>
      <c r="C36" s="210"/>
      <c r="D36" s="211"/>
      <c r="E36" s="68" t="s">
        <v>237</v>
      </c>
      <c r="F36" s="67">
        <v>250000</v>
      </c>
      <c r="G36" s="67">
        <v>460000</v>
      </c>
      <c r="H36" s="66">
        <f t="shared" si="0"/>
        <v>710000</v>
      </c>
      <c r="I36" s="69" t="s">
        <v>236</v>
      </c>
    </row>
    <row r="37" spans="1:9" ht="90.6" customHeight="1" x14ac:dyDescent="0.25">
      <c r="A37" s="209" t="s">
        <v>235</v>
      </c>
      <c r="B37" s="210"/>
      <c r="C37" s="210"/>
      <c r="D37" s="211"/>
      <c r="E37" s="68" t="s">
        <v>234</v>
      </c>
      <c r="F37" s="67">
        <v>39000</v>
      </c>
      <c r="G37" s="67">
        <v>2000</v>
      </c>
      <c r="H37" s="66">
        <f t="shared" si="0"/>
        <v>41000</v>
      </c>
      <c r="I37" s="65" t="s">
        <v>231</v>
      </c>
    </row>
    <row r="38" spans="1:9" ht="60" customHeight="1" x14ac:dyDescent="0.25">
      <c r="A38" s="209" t="s">
        <v>233</v>
      </c>
      <c r="B38" s="210"/>
      <c r="C38" s="210"/>
      <c r="D38" s="211"/>
      <c r="E38" s="68" t="s">
        <v>232</v>
      </c>
      <c r="F38" s="67">
        <v>4260000</v>
      </c>
      <c r="G38" s="67">
        <v>240000</v>
      </c>
      <c r="H38" s="66">
        <f t="shared" si="0"/>
        <v>4500000</v>
      </c>
      <c r="I38" s="65" t="s">
        <v>231</v>
      </c>
    </row>
    <row r="39" spans="1:9" ht="90" customHeight="1" x14ac:dyDescent="0.25">
      <c r="A39" s="209" t="s">
        <v>230</v>
      </c>
      <c r="B39" s="210"/>
      <c r="C39" s="210"/>
      <c r="D39" s="211"/>
      <c r="E39" s="68" t="s">
        <v>229</v>
      </c>
      <c r="F39" s="67">
        <v>7500000</v>
      </c>
      <c r="G39" s="67">
        <v>-150000</v>
      </c>
      <c r="H39" s="66">
        <f t="shared" si="0"/>
        <v>7350000</v>
      </c>
      <c r="I39" s="69" t="s">
        <v>228</v>
      </c>
    </row>
    <row r="40" spans="1:9" ht="45" customHeight="1" x14ac:dyDescent="0.25">
      <c r="A40" s="209" t="s">
        <v>227</v>
      </c>
      <c r="B40" s="210"/>
      <c r="C40" s="210"/>
      <c r="D40" s="211"/>
      <c r="E40" s="68" t="s">
        <v>226</v>
      </c>
      <c r="F40" s="67">
        <v>105037.71</v>
      </c>
      <c r="G40" s="67">
        <v>9711.06</v>
      </c>
      <c r="H40" s="66">
        <f t="shared" si="0"/>
        <v>114748.77</v>
      </c>
      <c r="I40" s="65" t="s">
        <v>223</v>
      </c>
    </row>
    <row r="41" spans="1:9" ht="45" customHeight="1" x14ac:dyDescent="0.25">
      <c r="A41" s="209" t="s">
        <v>225</v>
      </c>
      <c r="B41" s="210"/>
      <c r="C41" s="210"/>
      <c r="D41" s="211"/>
      <c r="E41" s="68" t="s">
        <v>224</v>
      </c>
      <c r="F41" s="67">
        <v>46000</v>
      </c>
      <c r="G41" s="67">
        <v>10787.06</v>
      </c>
      <c r="H41" s="66">
        <f t="shared" si="0"/>
        <v>56787.06</v>
      </c>
      <c r="I41" s="65" t="s">
        <v>223</v>
      </c>
    </row>
    <row r="42" spans="1:9" ht="45" customHeight="1" x14ac:dyDescent="0.25">
      <c r="A42" s="209" t="s">
        <v>222</v>
      </c>
      <c r="B42" s="210"/>
      <c r="C42" s="210"/>
      <c r="D42" s="211"/>
      <c r="E42" s="68" t="s">
        <v>221</v>
      </c>
      <c r="F42" s="67">
        <v>64106.18</v>
      </c>
      <c r="G42" s="67">
        <v>-3047.58</v>
      </c>
      <c r="H42" s="66">
        <f t="shared" si="0"/>
        <v>61058.6</v>
      </c>
      <c r="I42" s="65" t="s">
        <v>209</v>
      </c>
    </row>
    <row r="43" spans="1:9" ht="108.6" customHeight="1" x14ac:dyDescent="0.25">
      <c r="A43" s="209" t="s">
        <v>220</v>
      </c>
      <c r="B43" s="210"/>
      <c r="C43" s="210"/>
      <c r="D43" s="211"/>
      <c r="E43" s="68" t="s">
        <v>219</v>
      </c>
      <c r="F43" s="67">
        <v>392950</v>
      </c>
      <c r="G43" s="67">
        <v>2293050</v>
      </c>
      <c r="H43" s="66">
        <f t="shared" si="0"/>
        <v>2686000</v>
      </c>
      <c r="I43" s="69" t="s">
        <v>218</v>
      </c>
    </row>
    <row r="44" spans="1:9" ht="45" customHeight="1" x14ac:dyDescent="0.25">
      <c r="A44" s="209" t="s">
        <v>217</v>
      </c>
      <c r="B44" s="210"/>
      <c r="C44" s="210"/>
      <c r="D44" s="211"/>
      <c r="E44" s="68" t="s">
        <v>216</v>
      </c>
      <c r="F44" s="67">
        <v>5000</v>
      </c>
      <c r="G44" s="67">
        <v>-3000</v>
      </c>
      <c r="H44" s="66">
        <f t="shared" si="0"/>
        <v>2000</v>
      </c>
      <c r="I44" s="65" t="s">
        <v>209</v>
      </c>
    </row>
    <row r="45" spans="1:9" ht="114" customHeight="1" x14ac:dyDescent="0.25">
      <c r="A45" s="253" t="s">
        <v>215</v>
      </c>
      <c r="B45" s="254"/>
      <c r="C45" s="254"/>
      <c r="D45" s="255"/>
      <c r="E45" s="68" t="s">
        <v>214</v>
      </c>
      <c r="F45" s="67">
        <v>0</v>
      </c>
      <c r="G45" s="63">
        <v>1000</v>
      </c>
      <c r="H45" s="66">
        <f t="shared" si="0"/>
        <v>1000</v>
      </c>
      <c r="I45" s="65" t="s">
        <v>209</v>
      </c>
    </row>
    <row r="46" spans="1:9" ht="89.45" customHeight="1" x14ac:dyDescent="0.25">
      <c r="A46" s="253" t="s">
        <v>213</v>
      </c>
      <c r="B46" s="254"/>
      <c r="C46" s="254"/>
      <c r="D46" s="255"/>
      <c r="E46" s="68" t="s">
        <v>212</v>
      </c>
      <c r="F46" s="67">
        <v>0</v>
      </c>
      <c r="G46" s="67">
        <v>3179</v>
      </c>
      <c r="H46" s="66">
        <f t="shared" si="0"/>
        <v>3179</v>
      </c>
      <c r="I46" s="65" t="s">
        <v>209</v>
      </c>
    </row>
    <row r="47" spans="1:9" ht="88.15" customHeight="1" x14ac:dyDescent="0.25">
      <c r="A47" s="209" t="s">
        <v>211</v>
      </c>
      <c r="B47" s="210"/>
      <c r="C47" s="210"/>
      <c r="D47" s="211"/>
      <c r="E47" s="68" t="s">
        <v>210</v>
      </c>
      <c r="F47" s="67">
        <v>2060</v>
      </c>
      <c r="G47" s="67">
        <v>-2060</v>
      </c>
      <c r="H47" s="66">
        <v>0</v>
      </c>
      <c r="I47" s="65" t="s">
        <v>209</v>
      </c>
    </row>
    <row r="48" spans="1:9" ht="88.5" customHeight="1" x14ac:dyDescent="0.25">
      <c r="A48" s="193" t="s">
        <v>208</v>
      </c>
      <c r="B48" s="194"/>
      <c r="C48" s="194"/>
      <c r="D48" s="195"/>
      <c r="E48" s="64" t="s">
        <v>207</v>
      </c>
      <c r="F48" s="63">
        <v>1019194</v>
      </c>
      <c r="G48" s="62">
        <v>44242</v>
      </c>
      <c r="H48" s="62">
        <f t="shared" ref="H48" si="1">G48+F48</f>
        <v>1063436</v>
      </c>
      <c r="I48" s="61" t="s">
        <v>206</v>
      </c>
    </row>
    <row r="49" spans="1:9" ht="104.45" customHeight="1" x14ac:dyDescent="0.25">
      <c r="A49" s="193" t="s">
        <v>205</v>
      </c>
      <c r="B49" s="194"/>
      <c r="C49" s="194"/>
      <c r="D49" s="195"/>
      <c r="E49" s="64" t="s">
        <v>202</v>
      </c>
      <c r="F49" s="63">
        <v>20955391</v>
      </c>
      <c r="G49" s="62">
        <v>5887000</v>
      </c>
      <c r="H49" s="62">
        <f t="shared" si="0"/>
        <v>26842391</v>
      </c>
      <c r="I49" s="61" t="s">
        <v>204</v>
      </c>
    </row>
    <row r="50" spans="1:9" ht="102.75" customHeight="1" x14ac:dyDescent="0.25">
      <c r="A50" s="193" t="s">
        <v>203</v>
      </c>
      <c r="B50" s="194"/>
      <c r="C50" s="194"/>
      <c r="D50" s="195"/>
      <c r="E50" s="64" t="s">
        <v>202</v>
      </c>
      <c r="F50" s="63">
        <v>5340405</v>
      </c>
      <c r="G50" s="62">
        <v>-24646</v>
      </c>
      <c r="H50" s="62">
        <f t="shared" si="0"/>
        <v>5315759</v>
      </c>
      <c r="I50" s="61" t="s">
        <v>201</v>
      </c>
    </row>
    <row r="51" spans="1:9" ht="162" customHeight="1" x14ac:dyDescent="0.25">
      <c r="A51" s="193" t="s">
        <v>200</v>
      </c>
      <c r="B51" s="194"/>
      <c r="C51" s="194"/>
      <c r="D51" s="195"/>
      <c r="E51" s="64" t="s">
        <v>193</v>
      </c>
      <c r="F51" s="63">
        <v>246500</v>
      </c>
      <c r="G51" s="62">
        <v>-800</v>
      </c>
      <c r="H51" s="62">
        <f t="shared" si="0"/>
        <v>245700</v>
      </c>
      <c r="I51" s="61" t="s">
        <v>199</v>
      </c>
    </row>
    <row r="52" spans="1:9" ht="83.25" customHeight="1" x14ac:dyDescent="0.25">
      <c r="A52" s="193" t="s">
        <v>198</v>
      </c>
      <c r="B52" s="194"/>
      <c r="C52" s="194"/>
      <c r="D52" s="195"/>
      <c r="E52" s="64" t="s">
        <v>193</v>
      </c>
      <c r="F52" s="63">
        <v>1632600</v>
      </c>
      <c r="G52" s="62">
        <v>-38200</v>
      </c>
      <c r="H52" s="62">
        <f t="shared" si="0"/>
        <v>1594400</v>
      </c>
      <c r="I52" s="61" t="s">
        <v>197</v>
      </c>
    </row>
    <row r="53" spans="1:9" ht="264.60000000000002" customHeight="1" x14ac:dyDescent="0.25">
      <c r="A53" s="193" t="s">
        <v>196</v>
      </c>
      <c r="B53" s="194"/>
      <c r="C53" s="194"/>
      <c r="D53" s="195"/>
      <c r="E53" s="64" t="s">
        <v>193</v>
      </c>
      <c r="F53" s="63">
        <v>12222200</v>
      </c>
      <c r="G53" s="62">
        <v>-107600</v>
      </c>
      <c r="H53" s="62">
        <f t="shared" si="0"/>
        <v>12114600</v>
      </c>
      <c r="I53" s="61" t="s">
        <v>195</v>
      </c>
    </row>
    <row r="54" spans="1:9" ht="145.15" customHeight="1" x14ac:dyDescent="0.25">
      <c r="A54" s="193" t="s">
        <v>293</v>
      </c>
      <c r="B54" s="194"/>
      <c r="C54" s="194"/>
      <c r="D54" s="195"/>
      <c r="E54" s="64" t="s">
        <v>193</v>
      </c>
      <c r="F54" s="63">
        <v>137880</v>
      </c>
      <c r="G54" s="62">
        <v>62080</v>
      </c>
      <c r="H54" s="62">
        <f t="shared" si="0"/>
        <v>199960</v>
      </c>
      <c r="I54" s="61" t="s">
        <v>294</v>
      </c>
    </row>
    <row r="55" spans="1:9" ht="110.45" customHeight="1" x14ac:dyDescent="0.25">
      <c r="A55" s="193" t="s">
        <v>194</v>
      </c>
      <c r="B55" s="194"/>
      <c r="C55" s="194"/>
      <c r="D55" s="195"/>
      <c r="E55" s="64" t="s">
        <v>193</v>
      </c>
      <c r="F55" s="63">
        <v>21600</v>
      </c>
      <c r="G55" s="62">
        <v>-21600</v>
      </c>
      <c r="H55" s="62">
        <f t="shared" si="0"/>
        <v>0</v>
      </c>
      <c r="I55" s="61" t="s">
        <v>192</v>
      </c>
    </row>
    <row r="56" spans="1:9" ht="130.9" customHeight="1" x14ac:dyDescent="0.25">
      <c r="A56" s="193" t="s">
        <v>191</v>
      </c>
      <c r="B56" s="194"/>
      <c r="C56" s="194"/>
      <c r="D56" s="195"/>
      <c r="E56" s="64" t="s">
        <v>190</v>
      </c>
      <c r="F56" s="63">
        <v>4781500</v>
      </c>
      <c r="G56" s="62">
        <v>1199600</v>
      </c>
      <c r="H56" s="62">
        <f t="shared" si="0"/>
        <v>5981100</v>
      </c>
      <c r="I56" s="61" t="s">
        <v>189</v>
      </c>
    </row>
    <row r="57" spans="1:9" ht="204" customHeight="1" x14ac:dyDescent="0.25">
      <c r="A57" s="193" t="s">
        <v>188</v>
      </c>
      <c r="B57" s="194"/>
      <c r="C57" s="194"/>
      <c r="D57" s="195"/>
      <c r="E57" s="64" t="s">
        <v>185</v>
      </c>
      <c r="F57" s="63">
        <v>2604000</v>
      </c>
      <c r="G57" s="62">
        <v>-692700</v>
      </c>
      <c r="H57" s="62">
        <f t="shared" si="0"/>
        <v>1911300</v>
      </c>
      <c r="I57" s="61" t="s">
        <v>187</v>
      </c>
    </row>
    <row r="58" spans="1:9" ht="105.75" customHeight="1" x14ac:dyDescent="0.25">
      <c r="A58" s="193" t="s">
        <v>186</v>
      </c>
      <c r="B58" s="194"/>
      <c r="C58" s="194"/>
      <c r="D58" s="195"/>
      <c r="E58" s="64" t="s">
        <v>185</v>
      </c>
      <c r="F58" s="63">
        <v>65100</v>
      </c>
      <c r="G58" s="62">
        <v>-17300</v>
      </c>
      <c r="H58" s="62">
        <f t="shared" si="0"/>
        <v>47800</v>
      </c>
      <c r="I58" s="61" t="s">
        <v>184</v>
      </c>
    </row>
    <row r="59" spans="1:9" ht="120" x14ac:dyDescent="0.25">
      <c r="A59" s="193" t="s">
        <v>183</v>
      </c>
      <c r="B59" s="194"/>
      <c r="C59" s="194"/>
      <c r="D59" s="195"/>
      <c r="E59" s="64" t="s">
        <v>182</v>
      </c>
      <c r="F59" s="63">
        <v>147365200</v>
      </c>
      <c r="G59" s="62">
        <v>15855000</v>
      </c>
      <c r="H59" s="62">
        <f t="shared" si="0"/>
        <v>163220200</v>
      </c>
      <c r="I59" s="61" t="s">
        <v>181</v>
      </c>
    </row>
    <row r="60" spans="1:9" ht="18.75" x14ac:dyDescent="0.25">
      <c r="A60" s="215" t="s">
        <v>149</v>
      </c>
      <c r="B60" s="216"/>
      <c r="C60" s="216"/>
      <c r="D60" s="216"/>
      <c r="E60" s="217"/>
      <c r="F60" s="60">
        <f>F25+F26+F27+F28+F29+F30+F31+F32+F33+F34+F35+F36+F37+F38+F39+F40+F41+F42+F43+F44+F46+F47+F48+F49+F50+F51+F52+F53+F55+F56+F57+F58+F59+F45+F54</f>
        <v>280867798.88999999</v>
      </c>
      <c r="G60" s="60">
        <f>G25+G26+G27+G28+G29+G30+G31+G32+G33+G34+G35+G36+G37+G38+G39+G40+G41+G42+G43+G44+G46+G47+G48+G49+G50+G51+G52+G53+G55+G56+G57+G58+G59+G45+G54</f>
        <v>25163580.640000001</v>
      </c>
      <c r="H60" s="60">
        <f>H25+H26+H27+H28+H29+H30+H31+H32+H33+H34+H35+H36+H37+H38+H39+H40+H41+H42+H43+H44+H46+H47+H48+H49+H50+H51+H52+H53+H55+H56+H57+H58+H59+H45+H54</f>
        <v>306031379.52999997</v>
      </c>
      <c r="I60" s="59"/>
    </row>
    <row r="61" spans="1:9" ht="43.15" customHeight="1" x14ac:dyDescent="0.25">
      <c r="A61" s="26"/>
    </row>
    <row r="62" spans="1:9" ht="18.75" x14ac:dyDescent="0.25">
      <c r="A62" s="26"/>
    </row>
    <row r="63" spans="1:9" ht="18" customHeight="1" x14ac:dyDescent="0.25">
      <c r="A63" s="147" t="s">
        <v>180</v>
      </c>
      <c r="B63" s="147"/>
      <c r="C63" s="147"/>
      <c r="D63" s="147"/>
      <c r="E63" s="147"/>
      <c r="F63" s="147"/>
      <c r="G63" s="147"/>
      <c r="H63" s="147"/>
      <c r="I63" s="147"/>
    </row>
    <row r="64" spans="1:9" ht="66.75" customHeight="1" x14ac:dyDescent="0.25">
      <c r="A64" s="208" t="s">
        <v>179</v>
      </c>
      <c r="B64" s="208"/>
      <c r="C64" s="208"/>
      <c r="D64" s="208"/>
      <c r="E64" s="208"/>
      <c r="F64" s="208"/>
      <c r="G64" s="208"/>
      <c r="H64" s="208"/>
      <c r="I64" s="208"/>
    </row>
    <row r="65" spans="1:10" ht="18.75" x14ac:dyDescent="0.25">
      <c r="A65" s="246" t="s">
        <v>178</v>
      </c>
      <c r="B65" s="246"/>
      <c r="C65" s="246"/>
      <c r="D65" s="246"/>
      <c r="E65" s="246"/>
      <c r="F65" s="246"/>
      <c r="G65" s="246"/>
      <c r="H65" s="246"/>
      <c r="I65" s="246"/>
    </row>
    <row r="66" spans="1:10" ht="18.75" x14ac:dyDescent="0.25">
      <c r="A66" s="58"/>
      <c r="B66" s="58"/>
      <c r="C66" s="58"/>
      <c r="D66" s="58"/>
      <c r="E66" s="58"/>
      <c r="F66" s="247" t="s">
        <v>24</v>
      </c>
      <c r="G66" s="247"/>
      <c r="H66" s="58"/>
      <c r="I66" s="58"/>
    </row>
    <row r="67" spans="1:10" ht="43.15" customHeight="1" x14ac:dyDescent="0.25">
      <c r="A67" s="58"/>
      <c r="B67" s="58"/>
      <c r="C67" s="58"/>
      <c r="D67" s="58"/>
      <c r="E67" s="58"/>
      <c r="G67" s="58"/>
      <c r="H67" s="58"/>
      <c r="I67" s="58"/>
    </row>
    <row r="68" spans="1:10" ht="30" customHeight="1" x14ac:dyDescent="0.25">
      <c r="A68" s="248" t="s">
        <v>177</v>
      </c>
      <c r="B68" s="248"/>
      <c r="C68" s="248"/>
      <c r="D68" s="248"/>
      <c r="E68" s="56" t="s">
        <v>176</v>
      </c>
      <c r="F68" s="57" t="s">
        <v>175</v>
      </c>
      <c r="G68" s="56" t="s">
        <v>174</v>
      </c>
      <c r="H68" s="56" t="s">
        <v>173</v>
      </c>
      <c r="I68" s="56" t="s">
        <v>172</v>
      </c>
    </row>
    <row r="69" spans="1:10" ht="30" customHeight="1" x14ac:dyDescent="0.25">
      <c r="A69" s="234" t="s">
        <v>171</v>
      </c>
      <c r="B69" s="234"/>
      <c r="C69" s="234"/>
      <c r="D69" s="234"/>
      <c r="E69" s="55" t="s">
        <v>170</v>
      </c>
      <c r="F69" s="54">
        <f>'[1]10.06.2021 совет'!I58</f>
        <v>76509156.659999996</v>
      </c>
      <c r="G69" s="54">
        <f>'[1]10.11.2021 св.роспись   '!I20</f>
        <v>74016325.700000003</v>
      </c>
      <c r="H69" s="53">
        <f>'[1]10.11.2021 св.роспись   '!H20+'[1]20.10.2021 св.роспись  '!H20+'[1]05.08.2021 св.роспись'!H20+'[1]09.09.2021 св.роспись '!H20-394715.75+185000</f>
        <v>-2702546.7099999995</v>
      </c>
      <c r="I69" s="52">
        <f>F69+H69</f>
        <v>73806609.950000003</v>
      </c>
    </row>
    <row r="70" spans="1:10" ht="30" customHeight="1" x14ac:dyDescent="0.25">
      <c r="A70" s="234" t="s">
        <v>169</v>
      </c>
      <c r="B70" s="234"/>
      <c r="C70" s="234"/>
      <c r="D70" s="234"/>
      <c r="E70" s="55" t="s">
        <v>168</v>
      </c>
      <c r="F70" s="54">
        <f>'[1]10.06.2021 совет'!I59</f>
        <v>496700</v>
      </c>
      <c r="G70" s="54">
        <f>'[1]10.11.2021 св.роспись   '!I21</f>
        <v>496700</v>
      </c>
      <c r="H70" s="53">
        <f>'[1]10.11.2021 св.роспись   '!H21+'[1]20.10.2021 св.роспись  '!H21+'[1]05.08.2021 св.роспись'!H21+'[1]09.09.2021 св.роспись '!H21</f>
        <v>0</v>
      </c>
      <c r="I70" s="52">
        <f t="shared" ref="I70:I79" si="2">F70+H70</f>
        <v>496700</v>
      </c>
    </row>
    <row r="71" spans="1:10" ht="30" customHeight="1" x14ac:dyDescent="0.25">
      <c r="A71" s="234" t="s">
        <v>167</v>
      </c>
      <c r="B71" s="234"/>
      <c r="C71" s="234"/>
      <c r="D71" s="234"/>
      <c r="E71" s="55" t="s">
        <v>166</v>
      </c>
      <c r="F71" s="54">
        <f>'[1]10.06.2021 совет'!I60</f>
        <v>19950194.050000001</v>
      </c>
      <c r="G71" s="54">
        <f>'[1]10.11.2021 св.роспись   '!I22</f>
        <v>20088302.23</v>
      </c>
      <c r="H71" s="53">
        <f>'[1]10.11.2021 св.роспись   '!H22+'[1]20.10.2021 св.роспись  '!H22+'[1]05.08.2021 св.роспись'!H22+'[1]09.09.2021 св.роспись '!H22+1276120-185000</f>
        <v>1229228.18</v>
      </c>
      <c r="I71" s="52">
        <f t="shared" si="2"/>
        <v>21179422.23</v>
      </c>
    </row>
    <row r="72" spans="1:10" ht="30" customHeight="1" x14ac:dyDescent="0.25">
      <c r="A72" s="234" t="s">
        <v>165</v>
      </c>
      <c r="B72" s="234"/>
      <c r="C72" s="234"/>
      <c r="D72" s="234"/>
      <c r="E72" s="55" t="s">
        <v>164</v>
      </c>
      <c r="F72" s="54">
        <f>'[1]10.06.2021 совет'!I61</f>
        <v>22978935.420000002</v>
      </c>
      <c r="G72" s="54">
        <f>'[1]10.11.2021 св.роспись   '!I23</f>
        <v>22933935.420000002</v>
      </c>
      <c r="H72" s="53">
        <f>'[1]10.11.2021 св.роспись   '!H23+'[1]20.10.2021 св.роспись  '!H23+'[1]05.08.2021 св.роспись'!H23+'[1]09.09.2021 св.роспись '!H23-555000+62080</f>
        <v>-537920</v>
      </c>
      <c r="I72" s="52">
        <f t="shared" si="2"/>
        <v>22441015.420000002</v>
      </c>
    </row>
    <row r="73" spans="1:10" ht="30" customHeight="1" x14ac:dyDescent="0.25">
      <c r="A73" s="234" t="s">
        <v>163</v>
      </c>
      <c r="B73" s="234"/>
      <c r="C73" s="234"/>
      <c r="D73" s="234"/>
      <c r="E73" s="55" t="s">
        <v>162</v>
      </c>
      <c r="F73" s="54">
        <f>'[1]10.06.2021 совет'!I62</f>
        <v>188261394.68000004</v>
      </c>
      <c r="G73" s="54">
        <f>'[1]10.11.2021 св.роспись   '!I24</f>
        <v>191754262.68000004</v>
      </c>
      <c r="H73" s="53">
        <f>'[1]10.11.2021 св.роспись   '!H24+'[1]20.10.2021 св.роспись  '!H24+'[1]05.08.2021 св.роспись'!H24+'[1]09.09.2021 св.роспись '!H24+1831204.81</f>
        <v>5020714.8100000005</v>
      </c>
      <c r="I73" s="52">
        <f t="shared" si="2"/>
        <v>193282109.49000004</v>
      </c>
    </row>
    <row r="74" spans="1:10" ht="30" customHeight="1" x14ac:dyDescent="0.25">
      <c r="A74" s="234" t="s">
        <v>161</v>
      </c>
      <c r="B74" s="234"/>
      <c r="C74" s="234"/>
      <c r="D74" s="234"/>
      <c r="E74" s="55" t="s">
        <v>160</v>
      </c>
      <c r="F74" s="54">
        <f>'[1]10.06.2021 совет'!I63</f>
        <v>2763612.6</v>
      </c>
      <c r="G74" s="54">
        <f>'[1]10.11.2021 св.роспись   '!I25</f>
        <v>2763612.6</v>
      </c>
      <c r="H74" s="53">
        <f>'[1]10.11.2021 св.роспись   '!H25+'[1]20.10.2021 св.роспись  '!H25+'[1]05.08.2021 св.роспись'!H25+'[1]09.09.2021 св.роспись '!H25-15000</f>
        <v>-15000</v>
      </c>
      <c r="I74" s="52">
        <f t="shared" si="2"/>
        <v>2748612.6</v>
      </c>
    </row>
    <row r="75" spans="1:10" ht="30" customHeight="1" x14ac:dyDescent="0.25">
      <c r="A75" s="234" t="s">
        <v>159</v>
      </c>
      <c r="B75" s="234"/>
      <c r="C75" s="234"/>
      <c r="D75" s="234"/>
      <c r="E75" s="55" t="s">
        <v>158</v>
      </c>
      <c r="F75" s="54">
        <f>'[1]10.06.2021 совет'!I64</f>
        <v>264618040.40000001</v>
      </c>
      <c r="G75" s="54">
        <f>'[1]10.11.2021 св.роспись   '!I26</f>
        <v>282851047.18000001</v>
      </c>
      <c r="H75" s="53">
        <f>'[1]10.11.2021 св.роспись   '!H26+'[1]20.10.2021 св.роспись  '!H26+'[1]05.08.2021 св.роспись'!H26+'[1]09.09.2021 св.роспись '!H26+1435639.29+2518504.64</f>
        <v>22490508.710000001</v>
      </c>
      <c r="I75" s="52">
        <f t="shared" si="2"/>
        <v>287108549.11000001</v>
      </c>
    </row>
    <row r="76" spans="1:10" ht="30" customHeight="1" x14ac:dyDescent="0.25">
      <c r="A76" s="234" t="s">
        <v>157</v>
      </c>
      <c r="B76" s="234"/>
      <c r="C76" s="234"/>
      <c r="D76" s="234"/>
      <c r="E76" s="55" t="s">
        <v>156</v>
      </c>
      <c r="F76" s="54">
        <f>'[1]10.06.2021 совет'!I65</f>
        <v>11113516.16</v>
      </c>
      <c r="G76" s="54">
        <f>'[1]10.11.2021 св.роспись   '!I27</f>
        <v>13425808.16</v>
      </c>
      <c r="H76" s="53">
        <f>'[1]10.11.2021 св.роспись   '!H27+'[1]20.10.2021 св.роспись  '!H27+'[1]05.08.2021 св.роспись'!H27+'[1]09.09.2021 св.роспись '!H27-1194736.85+500000</f>
        <v>1617555.15</v>
      </c>
      <c r="I76" s="52">
        <f t="shared" si="2"/>
        <v>12731071.310000001</v>
      </c>
    </row>
    <row r="77" spans="1:10" s="48" customFormat="1" ht="30" customHeight="1" x14ac:dyDescent="0.25">
      <c r="A77" s="234" t="s">
        <v>155</v>
      </c>
      <c r="B77" s="234"/>
      <c r="C77" s="234"/>
      <c r="D77" s="234"/>
      <c r="E77" s="55" t="s">
        <v>154</v>
      </c>
      <c r="F77" s="54">
        <f>'[1]10.06.2021 совет'!I66</f>
        <v>22244000</v>
      </c>
      <c r="G77" s="54">
        <f>'[1]10.11.2021 св.роспись   '!I28</f>
        <v>22603600</v>
      </c>
      <c r="H77" s="53">
        <f>'[1]10.11.2021 св.роспись   '!H28+'[1]20.10.2021 св.роспись  '!H28+'[1]05.08.2021 св.роспись'!H28+'[1]09.09.2021 св.роспись '!H28</f>
        <v>359600</v>
      </c>
      <c r="I77" s="52">
        <f t="shared" si="2"/>
        <v>22603600</v>
      </c>
      <c r="J77" s="51"/>
    </row>
    <row r="78" spans="1:10" s="48" customFormat="1" ht="30" customHeight="1" x14ac:dyDescent="0.25">
      <c r="A78" s="234" t="s">
        <v>153</v>
      </c>
      <c r="B78" s="234"/>
      <c r="C78" s="234"/>
      <c r="D78" s="234"/>
      <c r="E78" s="55" t="s">
        <v>152</v>
      </c>
      <c r="F78" s="54">
        <f>'[1]10.06.2021 совет'!I67</f>
        <v>32122615.649999999</v>
      </c>
      <c r="G78" s="54">
        <f>'[1]10.11.2021 св.роспись   '!I29</f>
        <v>32212615.649999999</v>
      </c>
      <c r="H78" s="53">
        <f>'[1]10.11.2021 св.роспись   '!H29+'[1]20.10.2021 св.роспись  '!H29+'[1]05.08.2021 св.роспись'!H29+'[1]09.09.2021 св.роспись '!H29-2190920.77</f>
        <v>-2100920.77</v>
      </c>
      <c r="I78" s="52">
        <f t="shared" si="2"/>
        <v>30021694.879999999</v>
      </c>
      <c r="J78" s="51"/>
    </row>
    <row r="79" spans="1:10" s="48" customFormat="1" ht="30" customHeight="1" x14ac:dyDescent="0.25">
      <c r="A79" s="234" t="s">
        <v>151</v>
      </c>
      <c r="B79" s="234"/>
      <c r="C79" s="234"/>
      <c r="D79" s="234"/>
      <c r="E79" s="55" t="s">
        <v>150</v>
      </c>
      <c r="F79" s="54">
        <f>'[1]10.06.2021 совет'!I68</f>
        <v>5591222.9400000004</v>
      </c>
      <c r="G79" s="54">
        <f>'[1]10.11.2021 св.роспись   '!I30</f>
        <v>5541932.9400000004</v>
      </c>
      <c r="H79" s="53">
        <f>'[1]10.11.2021 св.роспись   '!H30+'[1]20.10.2021 св.роспись  '!H30+'[1]05.08.2021 св.роспись'!H30+'[1]09.09.2021 св.роспись '!H30-148348.73</f>
        <v>-197638.73</v>
      </c>
      <c r="I79" s="52">
        <f t="shared" si="2"/>
        <v>5393584.21</v>
      </c>
      <c r="J79" s="49"/>
    </row>
    <row r="80" spans="1:10" s="46" customFormat="1" ht="18.75" customHeight="1" x14ac:dyDescent="0.25">
      <c r="A80" s="239" t="s">
        <v>149</v>
      </c>
      <c r="B80" s="239"/>
      <c r="C80" s="239"/>
      <c r="D80" s="239"/>
      <c r="E80" s="239"/>
      <c r="F80" s="50">
        <f>F79+F78+F77+F76+F75+F74+F73+F72+F71+F70+F69</f>
        <v>646649388.55999994</v>
      </c>
      <c r="G80" s="50">
        <f>G79+G78+G77+G76+G75+G74+G73+G72+G71+G70+G69</f>
        <v>668688142.56000006</v>
      </c>
      <c r="H80" s="50">
        <f>H79+H78+H77+H76+H75+H74+H73+H72+H71+H70+H69</f>
        <v>25163580.640000001</v>
      </c>
      <c r="I80" s="50">
        <f>I79+I78+I77+I76+I75+I74+I73+I72+I71+I70+I69</f>
        <v>671812969.20000005</v>
      </c>
      <c r="J80" s="47"/>
    </row>
    <row r="81" spans="1:16" ht="28.9" customHeight="1" x14ac:dyDescent="0.25">
      <c r="A81" s="8"/>
      <c r="B81" s="8"/>
      <c r="C81" s="8"/>
      <c r="D81" s="8"/>
      <c r="E81" s="8"/>
      <c r="F81" s="8"/>
      <c r="G81" s="8"/>
      <c r="H81" s="8"/>
      <c r="I81" s="8"/>
    </row>
    <row r="82" spans="1:16" ht="28.9" customHeight="1" x14ac:dyDescent="0.25">
      <c r="A82" s="196" t="s">
        <v>148</v>
      </c>
      <c r="B82" s="196"/>
      <c r="C82" s="196"/>
      <c r="D82" s="196"/>
      <c r="E82" s="196"/>
      <c r="F82" s="196"/>
      <c r="G82" s="196"/>
      <c r="H82" s="196"/>
      <c r="I82" s="196"/>
    </row>
    <row r="83" spans="1:16" s="25" customFormat="1" ht="28.9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41"/>
    </row>
    <row r="84" spans="1:16" s="25" customFormat="1" ht="18.75" x14ac:dyDescent="0.25">
      <c r="A84" s="240" t="s">
        <v>147</v>
      </c>
      <c r="B84" s="240"/>
      <c r="C84" s="240"/>
      <c r="D84" s="240"/>
      <c r="E84" s="240"/>
      <c r="F84" s="240"/>
      <c r="G84" s="240"/>
      <c r="H84" s="240"/>
      <c r="I84" s="240"/>
      <c r="J84" s="41"/>
    </row>
    <row r="85" spans="1:16" s="25" customFormat="1" ht="18.75" x14ac:dyDescent="0.25">
      <c r="A85" s="45"/>
      <c r="J85" s="41"/>
    </row>
    <row r="86" spans="1:16" s="25" customFormat="1" ht="40.5" customHeight="1" x14ac:dyDescent="0.25">
      <c r="A86" s="241" t="s">
        <v>146</v>
      </c>
      <c r="B86" s="241"/>
      <c r="C86" s="241"/>
      <c r="D86" s="241"/>
      <c r="E86" s="241"/>
      <c r="F86" s="241"/>
      <c r="G86" s="241"/>
      <c r="H86" s="241"/>
      <c r="I86" s="241"/>
      <c r="J86" s="41"/>
    </row>
    <row r="87" spans="1:16" s="25" customFormat="1" ht="36.6" customHeight="1" x14ac:dyDescent="0.25">
      <c r="A87" s="235" t="s">
        <v>24</v>
      </c>
      <c r="B87" s="235"/>
      <c r="C87" s="235"/>
      <c r="D87" s="235"/>
      <c r="E87" s="235"/>
      <c r="F87" s="235"/>
      <c r="G87" s="235"/>
      <c r="H87" s="235"/>
      <c r="I87" s="235"/>
      <c r="J87" s="41"/>
    </row>
    <row r="88" spans="1:16" s="25" customFormat="1" ht="18.75" customHeight="1" x14ac:dyDescent="0.25">
      <c r="A88" s="236" t="s">
        <v>14</v>
      </c>
      <c r="B88" s="237"/>
      <c r="C88" s="236" t="s">
        <v>13</v>
      </c>
      <c r="D88" s="238"/>
      <c r="E88" s="238"/>
      <c r="F88" s="238"/>
      <c r="G88" s="238"/>
      <c r="H88" s="238"/>
      <c r="I88" s="237"/>
      <c r="J88" s="41"/>
    </row>
    <row r="89" spans="1:16" s="25" customFormat="1" ht="18.75" customHeight="1" x14ac:dyDescent="0.25">
      <c r="A89" s="224" t="s">
        <v>12</v>
      </c>
      <c r="B89" s="225"/>
      <c r="C89" s="226" t="s">
        <v>11</v>
      </c>
      <c r="D89" s="227"/>
      <c r="E89" s="228"/>
      <c r="F89" s="198" t="s">
        <v>7</v>
      </c>
      <c r="G89" s="199"/>
      <c r="H89" s="23" t="s">
        <v>11</v>
      </c>
      <c r="I89" s="22" t="s">
        <v>6</v>
      </c>
      <c r="J89" s="41"/>
    </row>
    <row r="90" spans="1:16" s="25" customFormat="1" ht="18.75" customHeight="1" x14ac:dyDescent="0.25">
      <c r="A90" s="224" t="s">
        <v>10</v>
      </c>
      <c r="B90" s="225"/>
      <c r="C90" s="226">
        <v>2702546</v>
      </c>
      <c r="D90" s="227"/>
      <c r="E90" s="228"/>
      <c r="F90" s="198" t="s">
        <v>7</v>
      </c>
      <c r="G90" s="199"/>
      <c r="H90" s="43" t="s">
        <v>78</v>
      </c>
      <c r="I90" s="20" t="s">
        <v>6</v>
      </c>
      <c r="J90" s="41"/>
    </row>
    <row r="91" spans="1:16" ht="79.900000000000006" customHeight="1" x14ac:dyDescent="0.4">
      <c r="A91" s="229" t="s">
        <v>8</v>
      </c>
      <c r="B91" s="230"/>
      <c r="C91" s="231">
        <v>73806609</v>
      </c>
      <c r="D91" s="232"/>
      <c r="E91" s="233"/>
      <c r="F91" s="200" t="s">
        <v>7</v>
      </c>
      <c r="G91" s="201"/>
      <c r="H91" s="19" t="s">
        <v>145</v>
      </c>
      <c r="I91" s="18" t="s">
        <v>6</v>
      </c>
      <c r="J91" s="42"/>
    </row>
    <row r="92" spans="1:16" ht="39.6" customHeight="1" x14ac:dyDescent="0.25">
      <c r="A92" s="202" t="s">
        <v>5</v>
      </c>
      <c r="B92" s="203"/>
      <c r="C92" s="130">
        <v>-1200000</v>
      </c>
      <c r="D92" s="131"/>
      <c r="E92" s="132"/>
      <c r="F92" s="134" t="s">
        <v>144</v>
      </c>
      <c r="G92" s="135"/>
      <c r="H92" s="135"/>
      <c r="I92" s="136"/>
    </row>
    <row r="93" spans="1:16" s="1" customFormat="1" ht="44.45" customHeight="1" x14ac:dyDescent="0.25">
      <c r="A93" s="204"/>
      <c r="B93" s="205"/>
      <c r="C93" s="130">
        <v>71960</v>
      </c>
      <c r="D93" s="131"/>
      <c r="E93" s="132"/>
      <c r="F93" s="134" t="s">
        <v>75</v>
      </c>
      <c r="G93" s="135"/>
      <c r="H93" s="135"/>
      <c r="I93" s="136"/>
      <c r="K93"/>
      <c r="L93"/>
      <c r="M93"/>
      <c r="N93"/>
      <c r="O93"/>
      <c r="P93"/>
    </row>
    <row r="94" spans="1:16" s="1" customFormat="1" ht="48.6" customHeight="1" x14ac:dyDescent="0.25">
      <c r="A94" s="204"/>
      <c r="B94" s="205"/>
      <c r="C94" s="130">
        <v>927158.96</v>
      </c>
      <c r="D94" s="131"/>
      <c r="E94" s="132"/>
      <c r="F94" s="102" t="s">
        <v>143</v>
      </c>
      <c r="G94" s="103"/>
      <c r="H94" s="103"/>
      <c r="I94" s="104"/>
      <c r="K94"/>
      <c r="L94"/>
      <c r="M94"/>
      <c r="N94"/>
      <c r="O94"/>
      <c r="P94"/>
    </row>
    <row r="95" spans="1:16" s="1" customFormat="1" ht="32.450000000000003" customHeight="1" x14ac:dyDescent="0.25">
      <c r="A95" s="204"/>
      <c r="B95" s="205"/>
      <c r="C95" s="130">
        <v>272841.03999999998</v>
      </c>
      <c r="D95" s="131"/>
      <c r="E95" s="132"/>
      <c r="F95" s="102" t="s">
        <v>142</v>
      </c>
      <c r="G95" s="103"/>
      <c r="H95" s="103"/>
      <c r="I95" s="104"/>
      <c r="K95"/>
      <c r="L95"/>
      <c r="M95"/>
      <c r="N95"/>
      <c r="O95"/>
      <c r="P95"/>
    </row>
    <row r="96" spans="1:16" ht="33" customHeight="1" x14ac:dyDescent="0.25">
      <c r="A96" s="204"/>
      <c r="B96" s="205"/>
      <c r="C96" s="130">
        <v>10000</v>
      </c>
      <c r="D96" s="131"/>
      <c r="E96" s="132"/>
      <c r="F96" s="134" t="s">
        <v>141</v>
      </c>
      <c r="G96" s="135"/>
      <c r="H96" s="135"/>
      <c r="I96" s="136"/>
      <c r="J96" s="2"/>
      <c r="K96" s="27"/>
    </row>
    <row r="97" spans="1:10" s="25" customFormat="1" ht="42" customHeight="1" x14ac:dyDescent="0.25">
      <c r="A97" s="204"/>
      <c r="B97" s="205"/>
      <c r="C97" s="130">
        <v>-10000</v>
      </c>
      <c r="D97" s="131"/>
      <c r="E97" s="132"/>
      <c r="F97" s="256"/>
      <c r="G97" s="257"/>
      <c r="H97" s="257"/>
      <c r="I97" s="258"/>
      <c r="J97" s="41"/>
    </row>
    <row r="98" spans="1:10" s="25" customFormat="1" ht="81.75" customHeight="1" x14ac:dyDescent="0.25">
      <c r="A98" s="204"/>
      <c r="B98" s="205"/>
      <c r="C98" s="130">
        <f>-98500-1200000-927158.96+185000</f>
        <v>-2040658.96</v>
      </c>
      <c r="D98" s="131"/>
      <c r="E98" s="132"/>
      <c r="F98" s="197" t="s">
        <v>93</v>
      </c>
      <c r="G98" s="197"/>
      <c r="H98" s="197"/>
      <c r="I98" s="197"/>
      <c r="J98" s="41"/>
    </row>
    <row r="99" spans="1:10" s="25" customFormat="1" ht="65.45" customHeight="1" x14ac:dyDescent="0.25">
      <c r="A99" s="204"/>
      <c r="B99" s="205"/>
      <c r="C99" s="130">
        <f>-271253.7-5425.48</f>
        <v>-276679.18</v>
      </c>
      <c r="D99" s="131"/>
      <c r="E99" s="132"/>
      <c r="F99" s="197" t="s">
        <v>140</v>
      </c>
      <c r="G99" s="197"/>
      <c r="H99" s="197"/>
      <c r="I99" s="197"/>
      <c r="J99" s="41"/>
    </row>
    <row r="100" spans="1:10" s="25" customFormat="1" ht="36.6" customHeight="1" x14ac:dyDescent="0.25">
      <c r="A100" s="204"/>
      <c r="B100" s="205"/>
      <c r="C100" s="130">
        <v>0.5</v>
      </c>
      <c r="D100" s="131"/>
      <c r="E100" s="132"/>
      <c r="F100" s="197" t="s">
        <v>139</v>
      </c>
      <c r="G100" s="197"/>
      <c r="H100" s="197"/>
      <c r="I100" s="197"/>
      <c r="J100" s="41"/>
    </row>
    <row r="101" spans="1:10" s="25" customFormat="1" ht="54" customHeight="1" x14ac:dyDescent="0.25">
      <c r="A101" s="204"/>
      <c r="B101" s="205"/>
      <c r="C101" s="130">
        <v>-62453.32</v>
      </c>
      <c r="D101" s="131"/>
      <c r="E101" s="132"/>
      <c r="F101" s="197" t="s">
        <v>135</v>
      </c>
      <c r="G101" s="197"/>
      <c r="H101" s="197"/>
      <c r="I101" s="197"/>
      <c r="J101" s="41"/>
    </row>
    <row r="102" spans="1:10" s="25" customFormat="1" ht="31.9" customHeight="1" x14ac:dyDescent="0.25">
      <c r="A102" s="204"/>
      <c r="B102" s="205"/>
      <c r="C102" s="149">
        <v>-154777.47</v>
      </c>
      <c r="D102" s="150"/>
      <c r="E102" s="151"/>
      <c r="F102" s="197" t="s">
        <v>93</v>
      </c>
      <c r="G102" s="197"/>
      <c r="H102" s="197"/>
      <c r="I102" s="197"/>
      <c r="J102" s="41"/>
    </row>
    <row r="103" spans="1:10" s="25" customFormat="1" ht="46.5" customHeight="1" x14ac:dyDescent="0.25">
      <c r="A103" s="204"/>
      <c r="B103" s="205"/>
      <c r="C103" s="130">
        <v>4239.1000000000004</v>
      </c>
      <c r="D103" s="131"/>
      <c r="E103" s="132"/>
      <c r="F103" s="140" t="s">
        <v>138</v>
      </c>
      <c r="G103" s="141"/>
      <c r="H103" s="141"/>
      <c r="I103" s="142"/>
      <c r="J103" s="41"/>
    </row>
    <row r="104" spans="1:10" s="25" customFormat="1" ht="54.75" customHeight="1" x14ac:dyDescent="0.25">
      <c r="A104" s="204"/>
      <c r="B104" s="205"/>
      <c r="C104" s="130">
        <v>-4239.1000000000004</v>
      </c>
      <c r="D104" s="131"/>
      <c r="E104" s="132"/>
      <c r="F104" s="143"/>
      <c r="G104" s="144"/>
      <c r="H104" s="144"/>
      <c r="I104" s="145"/>
      <c r="J104" s="41"/>
    </row>
    <row r="105" spans="1:10" s="25" customFormat="1" ht="44.25" customHeight="1" x14ac:dyDescent="0.25">
      <c r="A105" s="204"/>
      <c r="B105" s="205"/>
      <c r="C105" s="130">
        <v>180000</v>
      </c>
      <c r="D105" s="131"/>
      <c r="E105" s="132"/>
      <c r="F105" s="140" t="s">
        <v>137</v>
      </c>
      <c r="G105" s="141"/>
      <c r="H105" s="141"/>
      <c r="I105" s="142"/>
      <c r="J105" s="41"/>
    </row>
    <row r="106" spans="1:10" s="25" customFormat="1" ht="77.25" customHeight="1" x14ac:dyDescent="0.25">
      <c r="A106" s="204"/>
      <c r="B106" s="205"/>
      <c r="C106" s="130">
        <v>-180000</v>
      </c>
      <c r="D106" s="131"/>
      <c r="E106" s="132"/>
      <c r="F106" s="143"/>
      <c r="G106" s="144"/>
      <c r="H106" s="144"/>
      <c r="I106" s="145"/>
      <c r="J106" s="41"/>
    </row>
    <row r="107" spans="1:10" s="25" customFormat="1" ht="41.45" customHeight="1" x14ac:dyDescent="0.25">
      <c r="A107" s="204"/>
      <c r="B107" s="205"/>
      <c r="C107" s="149">
        <v>44242</v>
      </c>
      <c r="D107" s="150"/>
      <c r="E107" s="151"/>
      <c r="F107" s="197" t="s">
        <v>136</v>
      </c>
      <c r="G107" s="197"/>
      <c r="H107" s="197"/>
      <c r="I107" s="197"/>
      <c r="J107" s="41"/>
    </row>
    <row r="108" spans="1:10" ht="60.75" customHeight="1" x14ac:dyDescent="0.25">
      <c r="A108" s="206"/>
      <c r="B108" s="207"/>
      <c r="C108" s="149">
        <v>-284180.28000000003</v>
      </c>
      <c r="D108" s="150"/>
      <c r="E108" s="151"/>
      <c r="F108" s="197" t="s">
        <v>135</v>
      </c>
      <c r="G108" s="197"/>
      <c r="H108" s="197"/>
      <c r="I108" s="197"/>
      <c r="J108"/>
    </row>
    <row r="109" spans="1:10" ht="18.75" x14ac:dyDescent="0.25">
      <c r="A109" s="147" t="s">
        <v>134</v>
      </c>
      <c r="B109" s="147"/>
      <c r="C109" s="147"/>
      <c r="D109" s="147"/>
      <c r="E109" s="147"/>
      <c r="F109" s="147"/>
      <c r="G109" s="147"/>
      <c r="H109" s="147"/>
      <c r="I109" s="147"/>
      <c r="J109"/>
    </row>
    <row r="110" spans="1:10" ht="31.5" customHeight="1" x14ac:dyDescent="0.25">
      <c r="A110" s="169" t="s">
        <v>133</v>
      </c>
      <c r="B110" s="169"/>
      <c r="C110" s="169"/>
      <c r="D110" s="169"/>
      <c r="E110" s="169"/>
      <c r="F110" s="169"/>
      <c r="G110" s="169"/>
      <c r="H110" s="169"/>
      <c r="I110" s="169"/>
      <c r="J110"/>
    </row>
    <row r="111" spans="1:10" ht="12" customHeight="1" x14ac:dyDescent="0.25">
      <c r="A111" s="186" t="s">
        <v>24</v>
      </c>
      <c r="B111" s="186"/>
      <c r="C111" s="186"/>
      <c r="D111" s="186"/>
      <c r="E111" s="186"/>
      <c r="F111" s="186"/>
      <c r="G111" s="186"/>
      <c r="H111" s="186"/>
      <c r="I111" s="186"/>
      <c r="J111"/>
    </row>
    <row r="112" spans="1:10" ht="47.45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/>
    </row>
    <row r="113" spans="1:10" ht="18.75" customHeight="1" x14ac:dyDescent="0.25">
      <c r="A113" s="164" t="s">
        <v>14</v>
      </c>
      <c r="B113" s="165"/>
      <c r="C113" s="164" t="s">
        <v>13</v>
      </c>
      <c r="D113" s="166"/>
      <c r="E113" s="166"/>
      <c r="F113" s="166"/>
      <c r="G113" s="166"/>
      <c r="H113" s="166"/>
      <c r="I113" s="165"/>
      <c r="J113"/>
    </row>
    <row r="114" spans="1:10" ht="18.75" customHeight="1" x14ac:dyDescent="0.25">
      <c r="A114" s="152" t="s">
        <v>12</v>
      </c>
      <c r="B114" s="153"/>
      <c r="C114" s="157">
        <v>0</v>
      </c>
      <c r="D114" s="158"/>
      <c r="E114" s="159"/>
      <c r="F114" s="160" t="s">
        <v>7</v>
      </c>
      <c r="G114" s="161"/>
      <c r="H114" s="12" t="s">
        <v>82</v>
      </c>
      <c r="I114" s="17" t="s">
        <v>6</v>
      </c>
      <c r="J114"/>
    </row>
    <row r="115" spans="1:10" ht="36" customHeight="1" x14ac:dyDescent="0.25">
      <c r="A115" s="152" t="s">
        <v>10</v>
      </c>
      <c r="B115" s="153"/>
      <c r="C115" s="157" t="s">
        <v>11</v>
      </c>
      <c r="D115" s="158"/>
      <c r="E115" s="159"/>
      <c r="F115" s="160" t="s">
        <v>7</v>
      </c>
      <c r="G115" s="161"/>
      <c r="H115" s="7" t="s">
        <v>11</v>
      </c>
      <c r="I115" s="6" t="s">
        <v>6</v>
      </c>
      <c r="J115"/>
    </row>
    <row r="116" spans="1:10" ht="36" customHeight="1" x14ac:dyDescent="0.25">
      <c r="A116" s="90" t="s">
        <v>8</v>
      </c>
      <c r="B116" s="91"/>
      <c r="C116" s="92">
        <v>496700</v>
      </c>
      <c r="D116" s="93"/>
      <c r="E116" s="94"/>
      <c r="F116" s="95" t="s">
        <v>7</v>
      </c>
      <c r="G116" s="96"/>
      <c r="H116" s="10" t="s">
        <v>82</v>
      </c>
      <c r="I116" s="5" t="s">
        <v>6</v>
      </c>
      <c r="J116"/>
    </row>
    <row r="117" spans="1:10" ht="36" customHeight="1" x14ac:dyDescent="0.25">
      <c r="A117" s="180" t="s">
        <v>5</v>
      </c>
      <c r="B117" s="181"/>
      <c r="C117" s="177">
        <f>31000+10000</f>
        <v>41000</v>
      </c>
      <c r="D117" s="178"/>
      <c r="E117" s="179"/>
      <c r="F117" s="171" t="s">
        <v>132</v>
      </c>
      <c r="G117" s="172"/>
      <c r="H117" s="172"/>
      <c r="I117" s="173"/>
      <c r="J117"/>
    </row>
    <row r="118" spans="1:10" ht="34.15" customHeight="1" x14ac:dyDescent="0.25">
      <c r="A118" s="182"/>
      <c r="B118" s="183"/>
      <c r="C118" s="115">
        <v>-16000</v>
      </c>
      <c r="D118" s="115"/>
      <c r="E118" s="115"/>
      <c r="F118" s="171" t="s">
        <v>131</v>
      </c>
      <c r="G118" s="172"/>
      <c r="H118" s="172"/>
      <c r="I118" s="173"/>
      <c r="J118"/>
    </row>
    <row r="119" spans="1:10" ht="62.45" customHeight="1" x14ac:dyDescent="0.25">
      <c r="A119" s="184"/>
      <c r="B119" s="185"/>
      <c r="C119" s="115">
        <v>-25000</v>
      </c>
      <c r="D119" s="115"/>
      <c r="E119" s="115"/>
      <c r="F119" s="171" t="s">
        <v>130</v>
      </c>
      <c r="G119" s="172"/>
      <c r="H119" s="172"/>
      <c r="I119" s="173"/>
    </row>
    <row r="120" spans="1:10" ht="18.75" x14ac:dyDescent="0.25">
      <c r="A120" s="147" t="s">
        <v>129</v>
      </c>
      <c r="B120" s="147"/>
      <c r="C120" s="147"/>
      <c r="D120" s="147"/>
      <c r="E120" s="147"/>
      <c r="F120" s="147"/>
      <c r="G120" s="147"/>
      <c r="H120" s="147"/>
      <c r="I120" s="147"/>
    </row>
    <row r="121" spans="1:10" ht="18.75" x14ac:dyDescent="0.25">
      <c r="A121" s="8"/>
      <c r="F121" s="25"/>
      <c r="G121" s="25"/>
      <c r="H121" s="25"/>
      <c r="I121" s="25"/>
    </row>
    <row r="122" spans="1:10" ht="31.5" customHeight="1" x14ac:dyDescent="0.25">
      <c r="A122" s="169" t="s">
        <v>128</v>
      </c>
      <c r="B122" s="169"/>
      <c r="C122" s="169"/>
      <c r="D122" s="169"/>
      <c r="E122" s="169"/>
      <c r="F122" s="169"/>
      <c r="G122" s="169"/>
      <c r="H122" s="169"/>
      <c r="I122" s="169"/>
    </row>
    <row r="123" spans="1:10" ht="12" customHeight="1" x14ac:dyDescent="0.25">
      <c r="A123" s="186" t="s">
        <v>24</v>
      </c>
      <c r="B123" s="186"/>
      <c r="C123" s="186"/>
      <c r="D123" s="186"/>
      <c r="E123" s="186"/>
      <c r="F123" s="186"/>
      <c r="G123" s="186"/>
      <c r="H123" s="186"/>
      <c r="I123" s="186"/>
    </row>
    <row r="124" spans="1:10" ht="47.45" customHeight="1" x14ac:dyDescent="0.25">
      <c r="A124" s="30"/>
      <c r="B124" s="30"/>
      <c r="C124" s="30"/>
      <c r="D124" s="30"/>
      <c r="E124" s="30"/>
      <c r="F124" s="44"/>
      <c r="G124" s="44"/>
      <c r="H124" s="44"/>
      <c r="I124" s="44"/>
    </row>
    <row r="125" spans="1:10" ht="18.75" customHeight="1" x14ac:dyDescent="0.25">
      <c r="A125" s="164" t="s">
        <v>14</v>
      </c>
      <c r="B125" s="165"/>
      <c r="C125" s="164" t="s">
        <v>13</v>
      </c>
      <c r="D125" s="166"/>
      <c r="E125" s="166"/>
      <c r="F125" s="166"/>
      <c r="G125" s="166"/>
      <c r="H125" s="166"/>
      <c r="I125" s="165"/>
    </row>
    <row r="126" spans="1:10" ht="18.75" customHeight="1" x14ac:dyDescent="0.25">
      <c r="A126" s="152" t="s">
        <v>12</v>
      </c>
      <c r="B126" s="153"/>
      <c r="C126" s="157">
        <v>1229228</v>
      </c>
      <c r="D126" s="158"/>
      <c r="E126" s="159"/>
      <c r="F126" s="198" t="s">
        <v>7</v>
      </c>
      <c r="G126" s="199"/>
      <c r="H126" s="23" t="s">
        <v>127</v>
      </c>
      <c r="I126" s="22" t="s">
        <v>6</v>
      </c>
    </row>
    <row r="127" spans="1:10" ht="36" customHeight="1" x14ac:dyDescent="0.25">
      <c r="A127" s="152" t="s">
        <v>10</v>
      </c>
      <c r="B127" s="153"/>
      <c r="C127" s="157" t="s">
        <v>11</v>
      </c>
      <c r="D127" s="158"/>
      <c r="E127" s="159"/>
      <c r="F127" s="198" t="s">
        <v>7</v>
      </c>
      <c r="G127" s="199"/>
      <c r="H127" s="23" t="s">
        <v>11</v>
      </c>
      <c r="I127" s="20" t="s">
        <v>6</v>
      </c>
    </row>
    <row r="128" spans="1:10" ht="40.15" customHeight="1" x14ac:dyDescent="0.25">
      <c r="A128" s="90" t="s">
        <v>8</v>
      </c>
      <c r="B128" s="91"/>
      <c r="C128" s="92">
        <v>21179422</v>
      </c>
      <c r="D128" s="93"/>
      <c r="E128" s="94"/>
      <c r="F128" s="200" t="s">
        <v>7</v>
      </c>
      <c r="G128" s="201"/>
      <c r="H128" s="19" t="s">
        <v>126</v>
      </c>
      <c r="I128" s="18" t="s">
        <v>6</v>
      </c>
    </row>
    <row r="129" spans="1:9" ht="40.5" customHeight="1" x14ac:dyDescent="0.25">
      <c r="A129" s="180" t="s">
        <v>5</v>
      </c>
      <c r="B129" s="181"/>
      <c r="C129" s="177">
        <v>1362.71</v>
      </c>
      <c r="D129" s="178"/>
      <c r="E129" s="179"/>
      <c r="F129" s="171" t="s">
        <v>125</v>
      </c>
      <c r="G129" s="172"/>
      <c r="H129" s="172"/>
      <c r="I129" s="173"/>
    </row>
    <row r="130" spans="1:9" ht="104.45" customHeight="1" x14ac:dyDescent="0.25">
      <c r="A130" s="182"/>
      <c r="B130" s="183"/>
      <c r="C130" s="115">
        <v>136745.47</v>
      </c>
      <c r="D130" s="115"/>
      <c r="E130" s="115"/>
      <c r="F130" s="171" t="s">
        <v>124</v>
      </c>
      <c r="G130" s="172"/>
      <c r="H130" s="172"/>
      <c r="I130" s="173"/>
    </row>
    <row r="131" spans="1:9" ht="40.5" customHeight="1" x14ac:dyDescent="0.25">
      <c r="A131" s="182"/>
      <c r="B131" s="183"/>
      <c r="C131" s="177">
        <v>1037628.36</v>
      </c>
      <c r="D131" s="178"/>
      <c r="E131" s="179"/>
      <c r="F131" s="171" t="s">
        <v>123</v>
      </c>
      <c r="G131" s="172"/>
      <c r="H131" s="172"/>
      <c r="I131" s="173"/>
    </row>
    <row r="132" spans="1:9" ht="40.15" customHeight="1" x14ac:dyDescent="0.25">
      <c r="A132" s="182"/>
      <c r="B132" s="183"/>
      <c r="C132" s="115">
        <v>866</v>
      </c>
      <c r="D132" s="115"/>
      <c r="E132" s="115"/>
      <c r="F132" s="171" t="s">
        <v>122</v>
      </c>
      <c r="G132" s="172"/>
      <c r="H132" s="172"/>
      <c r="I132" s="173"/>
    </row>
    <row r="133" spans="1:9" ht="67.5" customHeight="1" x14ac:dyDescent="0.25">
      <c r="A133" s="182"/>
      <c r="B133" s="183"/>
      <c r="C133" s="177">
        <v>-7406</v>
      </c>
      <c r="D133" s="178"/>
      <c r="E133" s="179"/>
      <c r="F133" s="171" t="s">
        <v>121</v>
      </c>
      <c r="G133" s="172"/>
      <c r="H133" s="172"/>
      <c r="I133" s="173"/>
    </row>
    <row r="134" spans="1:9" ht="40.15" customHeight="1" x14ac:dyDescent="0.25">
      <c r="A134" s="182"/>
      <c r="B134" s="183"/>
      <c r="C134" s="115">
        <f>-39968.36-15000</f>
        <v>-54968.36</v>
      </c>
      <c r="D134" s="115"/>
      <c r="E134" s="115"/>
      <c r="F134" s="171" t="s">
        <v>120</v>
      </c>
      <c r="G134" s="172"/>
      <c r="H134" s="172"/>
      <c r="I134" s="173"/>
    </row>
    <row r="135" spans="1:9" ht="40.5" customHeight="1" x14ac:dyDescent="0.25">
      <c r="A135" s="182"/>
      <c r="B135" s="183"/>
      <c r="C135" s="115">
        <v>100000</v>
      </c>
      <c r="D135" s="115"/>
      <c r="E135" s="115"/>
      <c r="F135" s="171" t="s">
        <v>119</v>
      </c>
      <c r="G135" s="172"/>
      <c r="H135" s="172"/>
      <c r="I135" s="173"/>
    </row>
    <row r="136" spans="1:9" ht="40.15" customHeight="1" x14ac:dyDescent="0.25">
      <c r="A136" s="182"/>
      <c r="B136" s="183"/>
      <c r="C136" s="177">
        <f>61000+18260.74</f>
        <v>79260.740000000005</v>
      </c>
      <c r="D136" s="178"/>
      <c r="E136" s="179"/>
      <c r="F136" s="171" t="s">
        <v>118</v>
      </c>
      <c r="G136" s="172"/>
      <c r="H136" s="172"/>
      <c r="I136" s="173"/>
    </row>
    <row r="137" spans="1:9" ht="61.9" customHeight="1" x14ac:dyDescent="0.25">
      <c r="A137" s="184"/>
      <c r="B137" s="185"/>
      <c r="C137" s="115">
        <v>-64260.74</v>
      </c>
      <c r="D137" s="115"/>
      <c r="E137" s="115"/>
      <c r="F137" s="171" t="s">
        <v>117</v>
      </c>
      <c r="G137" s="172"/>
      <c r="H137" s="172"/>
      <c r="I137" s="173"/>
    </row>
    <row r="138" spans="1:9" ht="40.5" customHeight="1" x14ac:dyDescent="0.25">
      <c r="A138" s="40"/>
      <c r="B138" s="40"/>
      <c r="C138" s="4"/>
      <c r="D138" s="4"/>
      <c r="E138" s="4"/>
      <c r="F138" s="39"/>
      <c r="G138" s="39"/>
      <c r="H138" s="39"/>
      <c r="I138" s="39"/>
    </row>
    <row r="139" spans="1:9" ht="25.9" customHeight="1" x14ac:dyDescent="0.25">
      <c r="A139" s="147" t="s">
        <v>116</v>
      </c>
      <c r="B139" s="147"/>
      <c r="C139" s="147"/>
      <c r="D139" s="147"/>
      <c r="E139" s="147"/>
      <c r="F139" s="147"/>
      <c r="G139" s="147"/>
      <c r="H139" s="147"/>
      <c r="I139" s="147"/>
    </row>
    <row r="140" spans="1:9" ht="25.9" customHeight="1" x14ac:dyDescent="0.25">
      <c r="A140" s="169" t="s">
        <v>115</v>
      </c>
      <c r="B140" s="169"/>
      <c r="C140" s="169"/>
      <c r="D140" s="169"/>
      <c r="E140" s="169"/>
      <c r="F140" s="169"/>
      <c r="G140" s="169"/>
      <c r="H140" s="169"/>
      <c r="I140" s="169"/>
    </row>
    <row r="141" spans="1:9" ht="16.149999999999999" customHeight="1" x14ac:dyDescent="0.25">
      <c r="A141" s="186" t="s">
        <v>24</v>
      </c>
      <c r="B141" s="186"/>
      <c r="C141" s="186"/>
      <c r="D141" s="186"/>
      <c r="E141" s="186"/>
      <c r="F141" s="186"/>
      <c r="G141" s="186"/>
      <c r="H141" s="186"/>
      <c r="I141" s="186"/>
    </row>
    <row r="142" spans="1:9" ht="18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</row>
    <row r="143" spans="1:9" ht="36.6" customHeight="1" x14ac:dyDescent="0.25">
      <c r="A143" s="97" t="s">
        <v>14</v>
      </c>
      <c r="B143" s="97"/>
      <c r="C143" s="97" t="s">
        <v>13</v>
      </c>
      <c r="D143" s="97"/>
      <c r="E143" s="97"/>
      <c r="F143" s="97"/>
      <c r="G143" s="97"/>
      <c r="H143" s="97"/>
      <c r="I143" s="97"/>
    </row>
    <row r="144" spans="1:9" ht="18.75" customHeight="1" x14ac:dyDescent="0.25">
      <c r="A144" s="98" t="s">
        <v>12</v>
      </c>
      <c r="B144" s="98"/>
      <c r="C144" s="99" t="s">
        <v>11</v>
      </c>
      <c r="D144" s="99"/>
      <c r="E144" s="99"/>
      <c r="F144" s="83" t="s">
        <v>7</v>
      </c>
      <c r="G144" s="83"/>
      <c r="H144" s="7" t="s">
        <v>11</v>
      </c>
      <c r="I144" s="13" t="s">
        <v>6</v>
      </c>
    </row>
    <row r="145" spans="1:9" ht="18.75" customHeight="1" x14ac:dyDescent="0.25">
      <c r="A145" s="98" t="s">
        <v>10</v>
      </c>
      <c r="B145" s="98"/>
      <c r="C145" s="99">
        <v>537920</v>
      </c>
      <c r="D145" s="99"/>
      <c r="E145" s="99"/>
      <c r="F145" s="83" t="s">
        <v>7</v>
      </c>
      <c r="G145" s="83"/>
      <c r="H145" s="12" t="s">
        <v>9</v>
      </c>
      <c r="I145" s="11" t="s">
        <v>6</v>
      </c>
    </row>
    <row r="146" spans="1:9" ht="28.15" customHeight="1" x14ac:dyDescent="0.25">
      <c r="A146" s="119" t="s">
        <v>8</v>
      </c>
      <c r="B146" s="119"/>
      <c r="C146" s="146">
        <v>22490508.710000001</v>
      </c>
      <c r="D146" s="146"/>
      <c r="E146" s="146"/>
      <c r="F146" s="188" t="s">
        <v>7</v>
      </c>
      <c r="G146" s="188"/>
      <c r="H146" s="5">
        <v>42</v>
      </c>
      <c r="I146" s="9" t="s">
        <v>6</v>
      </c>
    </row>
    <row r="147" spans="1:9" ht="34.15" customHeight="1" x14ac:dyDescent="0.25">
      <c r="A147" s="120" t="s">
        <v>5</v>
      </c>
      <c r="B147" s="106"/>
      <c r="C147" s="111">
        <v>62080</v>
      </c>
      <c r="D147" s="111"/>
      <c r="E147" s="111"/>
      <c r="F147" s="174" t="s">
        <v>295</v>
      </c>
      <c r="G147" s="175"/>
      <c r="H147" s="175"/>
      <c r="I147" s="176"/>
    </row>
    <row r="148" spans="1:9" ht="49.15" customHeight="1" x14ac:dyDescent="0.25">
      <c r="A148" s="121"/>
      <c r="B148" s="108"/>
      <c r="C148" s="111">
        <v>-5000</v>
      </c>
      <c r="D148" s="111"/>
      <c r="E148" s="111"/>
      <c r="F148" s="174" t="s">
        <v>114</v>
      </c>
      <c r="G148" s="175"/>
      <c r="H148" s="175"/>
      <c r="I148" s="176"/>
    </row>
    <row r="149" spans="1:9" ht="45" customHeight="1" x14ac:dyDescent="0.25">
      <c r="A149" s="122"/>
      <c r="B149" s="110"/>
      <c r="C149" s="111">
        <v>-550000</v>
      </c>
      <c r="D149" s="111"/>
      <c r="E149" s="111"/>
      <c r="F149" s="174" t="s">
        <v>113</v>
      </c>
      <c r="G149" s="175"/>
      <c r="H149" s="175"/>
      <c r="I149" s="176"/>
    </row>
    <row r="150" spans="1:9" ht="18.75" x14ac:dyDescent="0.25">
      <c r="A150" s="37"/>
      <c r="B150" s="37"/>
      <c r="C150" s="36"/>
      <c r="D150" s="36"/>
      <c r="E150" s="36"/>
      <c r="F150" s="35"/>
      <c r="G150" s="35"/>
      <c r="H150" s="35"/>
      <c r="I150" s="35"/>
    </row>
    <row r="151" spans="1:9" ht="18.75" x14ac:dyDescent="0.25">
      <c r="A151" s="147" t="s">
        <v>112</v>
      </c>
      <c r="B151" s="147"/>
      <c r="C151" s="147"/>
      <c r="D151" s="147"/>
      <c r="E151" s="147"/>
      <c r="F151" s="147"/>
      <c r="G151" s="147"/>
      <c r="H151" s="147"/>
      <c r="I151" s="147"/>
    </row>
    <row r="152" spans="1:9" ht="36.6" customHeight="1" x14ac:dyDescent="0.25">
      <c r="A152" s="169" t="s">
        <v>111</v>
      </c>
      <c r="B152" s="169"/>
      <c r="C152" s="169"/>
      <c r="D152" s="169"/>
      <c r="E152" s="169"/>
      <c r="F152" s="169"/>
      <c r="G152" s="169"/>
      <c r="H152" s="169"/>
      <c r="I152" s="169"/>
    </row>
    <row r="153" spans="1:9" ht="18.75" x14ac:dyDescent="0.3">
      <c r="A153" s="170" t="s">
        <v>24</v>
      </c>
      <c r="B153" s="170"/>
      <c r="C153" s="170"/>
      <c r="D153" s="170"/>
      <c r="E153" s="170"/>
      <c r="F153" s="170"/>
      <c r="G153" s="170"/>
      <c r="H153" s="170"/>
      <c r="I153" s="170"/>
    </row>
    <row r="154" spans="1:9" ht="18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ht="18" customHeight="1" x14ac:dyDescent="0.25">
      <c r="A155" s="164" t="s">
        <v>14</v>
      </c>
      <c r="B155" s="165"/>
      <c r="C155" s="164" t="s">
        <v>13</v>
      </c>
      <c r="D155" s="166"/>
      <c r="E155" s="166"/>
      <c r="F155" s="166"/>
      <c r="G155" s="166"/>
      <c r="H155" s="166"/>
      <c r="I155" s="165"/>
    </row>
    <row r="156" spans="1:9" ht="26.45" customHeight="1" x14ac:dyDescent="0.25">
      <c r="A156" s="152" t="s">
        <v>12</v>
      </c>
      <c r="B156" s="153"/>
      <c r="C156" s="157">
        <v>5020714</v>
      </c>
      <c r="D156" s="158"/>
      <c r="E156" s="159"/>
      <c r="F156" s="160" t="s">
        <v>7</v>
      </c>
      <c r="G156" s="161"/>
      <c r="H156" s="34">
        <v>81</v>
      </c>
      <c r="I156" s="17" t="s">
        <v>6</v>
      </c>
    </row>
    <row r="157" spans="1:9" ht="31.9" customHeight="1" x14ac:dyDescent="0.25">
      <c r="A157" s="152" t="s">
        <v>10</v>
      </c>
      <c r="B157" s="153"/>
      <c r="C157" s="157" t="s">
        <v>11</v>
      </c>
      <c r="D157" s="158"/>
      <c r="E157" s="159"/>
      <c r="F157" s="160" t="s">
        <v>7</v>
      </c>
      <c r="G157" s="161"/>
      <c r="H157" s="33" t="s">
        <v>11</v>
      </c>
      <c r="I157" s="6" t="s">
        <v>6</v>
      </c>
    </row>
    <row r="158" spans="1:9" ht="132" customHeight="1" x14ac:dyDescent="0.25">
      <c r="A158" s="90" t="s">
        <v>8</v>
      </c>
      <c r="B158" s="91"/>
      <c r="C158" s="92">
        <v>193282109</v>
      </c>
      <c r="D158" s="93"/>
      <c r="E158" s="94"/>
      <c r="F158" s="95" t="s">
        <v>7</v>
      </c>
      <c r="G158" s="96"/>
      <c r="H158" s="32">
        <v>49</v>
      </c>
      <c r="I158" s="5" t="s">
        <v>6</v>
      </c>
    </row>
    <row r="159" spans="1:9" ht="148.5" customHeight="1" x14ac:dyDescent="0.25">
      <c r="A159" s="202" t="s">
        <v>5</v>
      </c>
      <c r="B159" s="203"/>
      <c r="C159" s="111">
        <v>-536000</v>
      </c>
      <c r="D159" s="111"/>
      <c r="E159" s="111"/>
      <c r="F159" s="102" t="s">
        <v>110</v>
      </c>
      <c r="G159" s="167"/>
      <c r="H159" s="167"/>
      <c r="I159" s="168"/>
    </row>
    <row r="160" spans="1:9" ht="124.5" customHeight="1" x14ac:dyDescent="0.25">
      <c r="A160" s="204"/>
      <c r="B160" s="205"/>
      <c r="C160" s="111">
        <v>-2000000</v>
      </c>
      <c r="D160" s="111"/>
      <c r="E160" s="111"/>
      <c r="F160" s="134" t="s">
        <v>109</v>
      </c>
      <c r="G160" s="162"/>
      <c r="H160" s="162"/>
      <c r="I160" s="163"/>
    </row>
    <row r="161" spans="1:9" ht="114.75" customHeight="1" x14ac:dyDescent="0.25">
      <c r="A161" s="204"/>
      <c r="B161" s="205"/>
      <c r="C161" s="111">
        <v>1000000</v>
      </c>
      <c r="D161" s="111"/>
      <c r="E161" s="111"/>
      <c r="F161" s="102" t="s">
        <v>108</v>
      </c>
      <c r="G161" s="167"/>
      <c r="H161" s="167"/>
      <c r="I161" s="168"/>
    </row>
    <row r="162" spans="1:9" ht="182.25" customHeight="1" x14ac:dyDescent="0.25">
      <c r="A162" s="204"/>
      <c r="B162" s="205"/>
      <c r="C162" s="111">
        <v>223295</v>
      </c>
      <c r="D162" s="111"/>
      <c r="E162" s="111"/>
      <c r="F162" s="134" t="s">
        <v>107</v>
      </c>
      <c r="G162" s="162"/>
      <c r="H162" s="162"/>
      <c r="I162" s="163"/>
    </row>
    <row r="163" spans="1:9" ht="114" customHeight="1" x14ac:dyDescent="0.25">
      <c r="A163" s="204"/>
      <c r="B163" s="205"/>
      <c r="C163" s="111">
        <v>1009347</v>
      </c>
      <c r="D163" s="111"/>
      <c r="E163" s="111"/>
      <c r="F163" s="102" t="s">
        <v>106</v>
      </c>
      <c r="G163" s="167"/>
      <c r="H163" s="167"/>
      <c r="I163" s="168"/>
    </row>
    <row r="164" spans="1:9" ht="31.9" customHeight="1" x14ac:dyDescent="0.25">
      <c r="A164" s="204"/>
      <c r="B164" s="205"/>
      <c r="C164" s="111">
        <v>261738</v>
      </c>
      <c r="D164" s="111"/>
      <c r="E164" s="111"/>
      <c r="F164" s="102" t="s">
        <v>105</v>
      </c>
      <c r="G164" s="222"/>
      <c r="H164" s="222"/>
      <c r="I164" s="223"/>
    </row>
    <row r="165" spans="1:9" ht="60.6" customHeight="1" x14ac:dyDescent="0.25">
      <c r="A165" s="204"/>
      <c r="B165" s="205"/>
      <c r="C165" s="111">
        <f>2270103.53+2448340</f>
        <v>4718443.5299999993</v>
      </c>
      <c r="D165" s="111"/>
      <c r="E165" s="111"/>
      <c r="F165" s="102" t="s">
        <v>104</v>
      </c>
      <c r="G165" s="222"/>
      <c r="H165" s="222"/>
      <c r="I165" s="223"/>
    </row>
    <row r="166" spans="1:9" ht="87.75" customHeight="1" x14ac:dyDescent="0.25">
      <c r="A166" s="204"/>
      <c r="B166" s="205"/>
      <c r="C166" s="111">
        <v>118000</v>
      </c>
      <c r="D166" s="111"/>
      <c r="E166" s="111"/>
      <c r="F166" s="134" t="s">
        <v>103</v>
      </c>
      <c r="G166" s="219"/>
      <c r="H166" s="219"/>
      <c r="I166" s="220"/>
    </row>
    <row r="167" spans="1:9" ht="82.9" customHeight="1" x14ac:dyDescent="0.25">
      <c r="A167" s="204"/>
      <c r="B167" s="205"/>
      <c r="C167" s="111">
        <v>86890</v>
      </c>
      <c r="D167" s="111"/>
      <c r="E167" s="111"/>
      <c r="F167" s="113" t="s">
        <v>102</v>
      </c>
      <c r="G167" s="221"/>
      <c r="H167" s="221"/>
      <c r="I167" s="221"/>
    </row>
    <row r="168" spans="1:9" ht="106.5" customHeight="1" x14ac:dyDescent="0.25">
      <c r="A168" s="204"/>
      <c r="B168" s="205"/>
      <c r="C168" s="111">
        <v>-24646</v>
      </c>
      <c r="D168" s="111"/>
      <c r="E168" s="111"/>
      <c r="F168" s="102" t="s">
        <v>101</v>
      </c>
      <c r="G168" s="167"/>
      <c r="H168" s="167"/>
      <c r="I168" s="168"/>
    </row>
    <row r="169" spans="1:9" ht="79.900000000000006" customHeight="1" x14ac:dyDescent="0.25">
      <c r="A169" s="204"/>
      <c r="B169" s="205"/>
      <c r="C169" s="111">
        <v>24646</v>
      </c>
      <c r="D169" s="111"/>
      <c r="E169" s="111"/>
      <c r="F169" s="102" t="s">
        <v>100</v>
      </c>
      <c r="G169" s="167"/>
      <c r="H169" s="167"/>
      <c r="I169" s="168"/>
    </row>
    <row r="170" spans="1:9" ht="93.75" customHeight="1" x14ac:dyDescent="0.25">
      <c r="A170" s="204"/>
      <c r="B170" s="205"/>
      <c r="C170" s="111">
        <v>718329.65</v>
      </c>
      <c r="D170" s="111"/>
      <c r="E170" s="111"/>
      <c r="F170" s="134" t="s">
        <v>99</v>
      </c>
      <c r="G170" s="162"/>
      <c r="H170" s="162"/>
      <c r="I170" s="163"/>
    </row>
    <row r="171" spans="1:9" ht="72" customHeight="1" x14ac:dyDescent="0.25">
      <c r="A171" s="204"/>
      <c r="B171" s="205"/>
      <c r="C171" s="111">
        <v>37806.82</v>
      </c>
      <c r="D171" s="111"/>
      <c r="E171" s="111"/>
      <c r="F171" s="113" t="s">
        <v>98</v>
      </c>
      <c r="G171" s="114"/>
      <c r="H171" s="114"/>
      <c r="I171" s="114"/>
    </row>
    <row r="172" spans="1:9" ht="72" customHeight="1" x14ac:dyDescent="0.25">
      <c r="A172" s="204"/>
      <c r="B172" s="205"/>
      <c r="C172" s="189">
        <v>-98162.55</v>
      </c>
      <c r="D172" s="189"/>
      <c r="E172" s="189"/>
      <c r="F172" s="134" t="s">
        <v>97</v>
      </c>
      <c r="G172" s="162"/>
      <c r="H172" s="162"/>
      <c r="I172" s="163"/>
    </row>
    <row r="173" spans="1:9" ht="84.75" customHeight="1" x14ac:dyDescent="0.25">
      <c r="A173" s="204"/>
      <c r="B173" s="205"/>
      <c r="C173" s="111">
        <v>-593566.11</v>
      </c>
      <c r="D173" s="111"/>
      <c r="E173" s="111"/>
      <c r="F173" s="134" t="s">
        <v>96</v>
      </c>
      <c r="G173" s="162"/>
      <c r="H173" s="162"/>
      <c r="I173" s="163"/>
    </row>
    <row r="174" spans="1:9" ht="41.45" customHeight="1" x14ac:dyDescent="0.25">
      <c r="A174" s="204"/>
      <c r="B174" s="205"/>
      <c r="C174" s="111">
        <v>-256411.23</v>
      </c>
      <c r="D174" s="111"/>
      <c r="E174" s="111"/>
      <c r="F174" s="134" t="s">
        <v>95</v>
      </c>
      <c r="G174" s="162"/>
      <c r="H174" s="162"/>
      <c r="I174" s="163"/>
    </row>
    <row r="175" spans="1:9" ht="33.6" customHeight="1" x14ac:dyDescent="0.25">
      <c r="A175" s="204"/>
      <c r="B175" s="205"/>
      <c r="C175" s="111">
        <v>-90160</v>
      </c>
      <c r="D175" s="111"/>
      <c r="E175" s="111"/>
      <c r="F175" s="134" t="s">
        <v>94</v>
      </c>
      <c r="G175" s="162"/>
      <c r="H175" s="162"/>
      <c r="I175" s="163"/>
    </row>
    <row r="176" spans="1:9" ht="92.25" customHeight="1" x14ac:dyDescent="0.25">
      <c r="A176" s="204"/>
      <c r="B176" s="205"/>
      <c r="C176" s="111">
        <v>-769635.04</v>
      </c>
      <c r="D176" s="111"/>
      <c r="E176" s="111"/>
      <c r="F176" s="134" t="s">
        <v>93</v>
      </c>
      <c r="G176" s="162"/>
      <c r="H176" s="162"/>
      <c r="I176" s="163"/>
    </row>
    <row r="177" spans="1:16" ht="72" customHeight="1" x14ac:dyDescent="0.25">
      <c r="A177" s="204"/>
      <c r="B177" s="205"/>
      <c r="C177" s="111">
        <v>-530290</v>
      </c>
      <c r="D177" s="111"/>
      <c r="E177" s="111"/>
      <c r="F177" s="134" t="s">
        <v>92</v>
      </c>
      <c r="G177" s="162"/>
      <c r="H177" s="162"/>
      <c r="I177" s="163"/>
    </row>
    <row r="178" spans="1:16" ht="37.9" customHeight="1" x14ac:dyDescent="0.25">
      <c r="A178" s="204"/>
      <c r="B178" s="205"/>
      <c r="C178" s="111">
        <v>-402807.69</v>
      </c>
      <c r="D178" s="111"/>
      <c r="E178" s="111"/>
      <c r="F178" s="134" t="s">
        <v>91</v>
      </c>
      <c r="G178" s="162"/>
      <c r="H178" s="162"/>
      <c r="I178" s="163"/>
    </row>
    <row r="179" spans="1:16" ht="42" customHeight="1" x14ac:dyDescent="0.25">
      <c r="A179" s="204"/>
      <c r="B179" s="205"/>
      <c r="C179" s="111">
        <v>-263980</v>
      </c>
      <c r="D179" s="111"/>
      <c r="E179" s="111"/>
      <c r="F179" s="134" t="s">
        <v>90</v>
      </c>
      <c r="G179" s="162"/>
      <c r="H179" s="162"/>
      <c r="I179" s="163"/>
    </row>
    <row r="180" spans="1:16" ht="54" customHeight="1" x14ac:dyDescent="0.25">
      <c r="A180" s="204"/>
      <c r="B180" s="205"/>
      <c r="C180" s="111">
        <v>263980</v>
      </c>
      <c r="D180" s="111"/>
      <c r="E180" s="111"/>
      <c r="F180" s="113" t="s">
        <v>89</v>
      </c>
      <c r="G180" s="114"/>
      <c r="H180" s="114"/>
      <c r="I180" s="114"/>
    </row>
    <row r="181" spans="1:16" ht="37.5" customHeight="1" x14ac:dyDescent="0.25">
      <c r="A181" s="204"/>
      <c r="B181" s="205"/>
      <c r="C181" s="111">
        <v>677938.43</v>
      </c>
      <c r="D181" s="111"/>
      <c r="E181" s="111"/>
      <c r="F181" s="113" t="s">
        <v>88</v>
      </c>
      <c r="G181" s="114"/>
      <c r="H181" s="114"/>
      <c r="I181" s="114"/>
    </row>
    <row r="182" spans="1:16" ht="96.75" customHeight="1" x14ac:dyDescent="0.25">
      <c r="A182" s="204"/>
      <c r="B182" s="205"/>
      <c r="C182" s="111">
        <v>300000</v>
      </c>
      <c r="D182" s="111"/>
      <c r="E182" s="111"/>
      <c r="F182" s="113" t="s">
        <v>87</v>
      </c>
      <c r="G182" s="114"/>
      <c r="H182" s="114"/>
      <c r="I182" s="114"/>
    </row>
    <row r="183" spans="1:16" ht="53.45" customHeight="1" x14ac:dyDescent="0.25">
      <c r="A183" s="204"/>
      <c r="B183" s="205"/>
      <c r="C183" s="111">
        <v>685734</v>
      </c>
      <c r="D183" s="111"/>
      <c r="E183" s="111"/>
      <c r="F183" s="113" t="s">
        <v>86</v>
      </c>
      <c r="G183" s="114"/>
      <c r="H183" s="114"/>
      <c r="I183" s="114"/>
    </row>
    <row r="184" spans="1:16" s="1" customFormat="1" ht="35.450000000000003" customHeight="1" x14ac:dyDescent="0.25">
      <c r="A184" s="206"/>
      <c r="B184" s="207"/>
      <c r="C184" s="111">
        <v>460225</v>
      </c>
      <c r="D184" s="111"/>
      <c r="E184" s="111"/>
      <c r="F184" s="113" t="s">
        <v>85</v>
      </c>
      <c r="G184" s="114"/>
      <c r="H184" s="114"/>
      <c r="I184" s="114"/>
      <c r="K184"/>
      <c r="L184"/>
      <c r="M184"/>
      <c r="N184"/>
      <c r="O184"/>
      <c r="P184"/>
    </row>
    <row r="185" spans="1:16" ht="18" customHeight="1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/>
    </row>
    <row r="186" spans="1:16" ht="18.75" x14ac:dyDescent="0.25">
      <c r="A186" s="147" t="s">
        <v>84</v>
      </c>
      <c r="B186" s="147"/>
      <c r="C186" s="147"/>
      <c r="D186" s="147"/>
      <c r="E186" s="147"/>
      <c r="F186" s="147"/>
      <c r="G186" s="147"/>
      <c r="H186" s="147"/>
      <c r="I186" s="147"/>
      <c r="J186"/>
    </row>
    <row r="187" spans="1:16" ht="18.75" x14ac:dyDescent="0.25">
      <c r="A187" s="26"/>
      <c r="J187"/>
    </row>
    <row r="188" spans="1:16" ht="13.5" customHeight="1" x14ac:dyDescent="0.25">
      <c r="A188" s="169" t="s">
        <v>83</v>
      </c>
      <c r="B188" s="169"/>
      <c r="C188" s="169"/>
      <c r="D188" s="169"/>
      <c r="E188" s="169"/>
      <c r="F188" s="169"/>
      <c r="G188" s="169"/>
      <c r="H188" s="169"/>
      <c r="I188" s="169"/>
      <c r="J188"/>
    </row>
    <row r="189" spans="1:16" ht="18.75" x14ac:dyDescent="0.3">
      <c r="A189" s="170" t="s">
        <v>24</v>
      </c>
      <c r="B189" s="170"/>
      <c r="C189" s="170"/>
      <c r="D189" s="170"/>
      <c r="E189" s="170"/>
      <c r="F189" s="170"/>
      <c r="G189" s="170"/>
      <c r="H189" s="170"/>
      <c r="I189" s="170"/>
      <c r="J189"/>
    </row>
    <row r="190" spans="1:16" ht="35.25" customHeight="1" x14ac:dyDescent="0.25">
      <c r="A190" s="26"/>
      <c r="J190"/>
    </row>
    <row r="191" spans="1:16" ht="18.75" customHeight="1" x14ac:dyDescent="0.25">
      <c r="A191" s="164" t="s">
        <v>14</v>
      </c>
      <c r="B191" s="165"/>
      <c r="C191" s="164" t="s">
        <v>13</v>
      </c>
      <c r="D191" s="166"/>
      <c r="E191" s="166"/>
      <c r="F191" s="166"/>
      <c r="G191" s="166"/>
      <c r="H191" s="166"/>
      <c r="I191" s="165"/>
      <c r="J191"/>
    </row>
    <row r="192" spans="1:16" ht="18.75" customHeight="1" x14ac:dyDescent="0.25">
      <c r="A192" s="152" t="s">
        <v>12</v>
      </c>
      <c r="B192" s="153"/>
      <c r="C192" s="157" t="s">
        <v>11</v>
      </c>
      <c r="D192" s="158"/>
      <c r="E192" s="159"/>
      <c r="F192" s="160" t="s">
        <v>7</v>
      </c>
      <c r="G192" s="161"/>
      <c r="H192" s="7" t="s">
        <v>11</v>
      </c>
      <c r="I192" s="17" t="s">
        <v>6</v>
      </c>
      <c r="J192"/>
    </row>
    <row r="193" spans="1:11" ht="18.75" customHeight="1" x14ac:dyDescent="0.25">
      <c r="A193" s="152" t="s">
        <v>10</v>
      </c>
      <c r="B193" s="153"/>
      <c r="C193" s="157">
        <v>15000</v>
      </c>
      <c r="D193" s="158"/>
      <c r="E193" s="159"/>
      <c r="F193" s="160" t="s">
        <v>7</v>
      </c>
      <c r="G193" s="161"/>
      <c r="H193" s="12" t="s">
        <v>82</v>
      </c>
      <c r="I193" s="6" t="s">
        <v>6</v>
      </c>
      <c r="J193"/>
    </row>
    <row r="194" spans="1:11" ht="25.5" customHeight="1" x14ac:dyDescent="0.25">
      <c r="A194" s="90" t="s">
        <v>8</v>
      </c>
      <c r="B194" s="91"/>
      <c r="C194" s="92">
        <v>2748612</v>
      </c>
      <c r="D194" s="93"/>
      <c r="E194" s="94"/>
      <c r="F194" s="95" t="s">
        <v>7</v>
      </c>
      <c r="G194" s="96"/>
      <c r="H194" s="10" t="s">
        <v>81</v>
      </c>
      <c r="I194" s="5" t="s">
        <v>6</v>
      </c>
      <c r="J194"/>
    </row>
    <row r="195" spans="1:11" ht="25.5" customHeight="1" x14ac:dyDescent="0.25">
      <c r="A195" s="152" t="s">
        <v>5</v>
      </c>
      <c r="B195" s="153"/>
      <c r="C195" s="154" t="s">
        <v>80</v>
      </c>
      <c r="D195" s="155"/>
      <c r="E195" s="155"/>
      <c r="F195" s="155"/>
      <c r="G195" s="155"/>
      <c r="H195" s="155"/>
      <c r="I195" s="156"/>
      <c r="J195"/>
    </row>
    <row r="196" spans="1:11" ht="38.450000000000003" customHeight="1" x14ac:dyDescent="0.25">
      <c r="A196" s="29"/>
      <c r="B196" s="29"/>
      <c r="C196" s="28"/>
      <c r="D196" s="28"/>
      <c r="E196" s="28"/>
      <c r="F196" s="28"/>
      <c r="G196" s="28"/>
      <c r="H196" s="28"/>
      <c r="I196" s="28"/>
      <c r="J196" s="2"/>
      <c r="K196" s="27"/>
    </row>
    <row r="197" spans="1:11" ht="18.75" x14ac:dyDescent="0.25">
      <c r="A197" s="147" t="s">
        <v>79</v>
      </c>
      <c r="B197" s="147"/>
      <c r="C197" s="147"/>
      <c r="D197" s="147"/>
      <c r="E197" s="147"/>
      <c r="F197" s="147"/>
      <c r="G197" s="147"/>
      <c r="H197" s="147"/>
      <c r="I197" s="147"/>
      <c r="J197" s="2"/>
    </row>
    <row r="198" spans="1:11" ht="18.75" x14ac:dyDescent="0.25">
      <c r="A198" s="26"/>
    </row>
    <row r="199" spans="1:11" ht="25.5" customHeight="1" x14ac:dyDescent="0.3">
      <c r="A199" s="148" t="s">
        <v>24</v>
      </c>
      <c r="B199" s="148"/>
      <c r="C199" s="148"/>
      <c r="D199" s="148"/>
      <c r="E199" s="148"/>
      <c r="F199" s="148"/>
      <c r="G199" s="148"/>
      <c r="H199" s="148"/>
      <c r="I199" s="148"/>
    </row>
    <row r="200" spans="1:11" ht="36.6" customHeight="1" x14ac:dyDescent="0.25">
      <c r="A200" s="26"/>
    </row>
    <row r="201" spans="1:11" ht="34.15" customHeight="1" x14ac:dyDescent="0.25">
      <c r="A201" s="164" t="s">
        <v>14</v>
      </c>
      <c r="B201" s="165"/>
      <c r="C201" s="164" t="s">
        <v>13</v>
      </c>
      <c r="D201" s="166"/>
      <c r="E201" s="166"/>
      <c r="F201" s="166"/>
      <c r="G201" s="166"/>
      <c r="H201" s="166"/>
      <c r="I201" s="165"/>
    </row>
    <row r="202" spans="1:11" ht="27" customHeight="1" x14ac:dyDescent="0.25">
      <c r="A202" s="152" t="s">
        <v>12</v>
      </c>
      <c r="B202" s="153"/>
      <c r="C202" s="157">
        <v>22490508</v>
      </c>
      <c r="D202" s="158"/>
      <c r="E202" s="159"/>
      <c r="F202" s="160" t="s">
        <v>7</v>
      </c>
      <c r="G202" s="161"/>
      <c r="H202" s="7" t="s">
        <v>78</v>
      </c>
      <c r="I202" s="17" t="s">
        <v>6</v>
      </c>
    </row>
    <row r="203" spans="1:11" ht="19.149999999999999" customHeight="1" x14ac:dyDescent="0.25">
      <c r="A203" s="152" t="s">
        <v>10</v>
      </c>
      <c r="B203" s="153"/>
      <c r="C203" s="157" t="s">
        <v>11</v>
      </c>
      <c r="D203" s="158"/>
      <c r="E203" s="159"/>
      <c r="F203" s="160" t="s">
        <v>7</v>
      </c>
      <c r="G203" s="161"/>
      <c r="H203" s="7" t="s">
        <v>11</v>
      </c>
      <c r="I203" s="6" t="s">
        <v>6</v>
      </c>
    </row>
    <row r="204" spans="1:11" ht="38.450000000000003" customHeight="1" x14ac:dyDescent="0.25">
      <c r="A204" s="90" t="s">
        <v>8</v>
      </c>
      <c r="B204" s="91"/>
      <c r="C204" s="92">
        <v>287108549</v>
      </c>
      <c r="D204" s="93"/>
      <c r="E204" s="94"/>
      <c r="F204" s="95" t="s">
        <v>7</v>
      </c>
      <c r="G204" s="96"/>
      <c r="H204" s="10" t="s">
        <v>77</v>
      </c>
      <c r="I204" s="5" t="s">
        <v>6</v>
      </c>
    </row>
    <row r="205" spans="1:11" ht="48" customHeight="1" x14ac:dyDescent="0.25">
      <c r="A205" s="202" t="s">
        <v>5</v>
      </c>
      <c r="B205" s="203"/>
      <c r="C205" s="130">
        <v>-80909.53</v>
      </c>
      <c r="D205" s="131"/>
      <c r="E205" s="132"/>
      <c r="F205" s="134" t="s">
        <v>76</v>
      </c>
      <c r="G205" s="135"/>
      <c r="H205" s="135"/>
      <c r="I205" s="136"/>
    </row>
    <row r="206" spans="1:11" ht="41.45" customHeight="1" x14ac:dyDescent="0.25">
      <c r="A206" s="204"/>
      <c r="B206" s="205"/>
      <c r="C206" s="130">
        <v>8949.5300000000007</v>
      </c>
      <c r="D206" s="131"/>
      <c r="E206" s="132"/>
      <c r="F206" s="134" t="s">
        <v>75</v>
      </c>
      <c r="G206" s="135"/>
      <c r="H206" s="135"/>
      <c r="I206" s="136"/>
    </row>
    <row r="207" spans="1:11" ht="69.75" customHeight="1" x14ac:dyDescent="0.25">
      <c r="A207" s="204"/>
      <c r="B207" s="205"/>
      <c r="C207" s="130">
        <v>-65789.47</v>
      </c>
      <c r="D207" s="131"/>
      <c r="E207" s="132"/>
      <c r="F207" s="102" t="s">
        <v>74</v>
      </c>
      <c r="G207" s="103"/>
      <c r="H207" s="103"/>
      <c r="I207" s="104"/>
    </row>
    <row r="208" spans="1:11" ht="46.15" customHeight="1" x14ac:dyDescent="0.25">
      <c r="A208" s="204"/>
      <c r="B208" s="205"/>
      <c r="C208" s="130">
        <v>65789.47</v>
      </c>
      <c r="D208" s="131"/>
      <c r="E208" s="132"/>
      <c r="F208" s="102" t="s">
        <v>73</v>
      </c>
      <c r="G208" s="103"/>
      <c r="H208" s="103"/>
      <c r="I208" s="104"/>
    </row>
    <row r="209" spans="1:10" ht="255.75" customHeight="1" x14ac:dyDescent="0.25">
      <c r="A209" s="204"/>
      <c r="B209" s="205"/>
      <c r="C209" s="149">
        <v>303358</v>
      </c>
      <c r="D209" s="150"/>
      <c r="E209" s="151"/>
      <c r="F209" s="102" t="s">
        <v>72</v>
      </c>
      <c r="G209" s="103"/>
      <c r="H209" s="103"/>
      <c r="I209" s="104"/>
    </row>
    <row r="210" spans="1:10" ht="43.15" customHeight="1" x14ac:dyDescent="0.25">
      <c r="A210" s="204"/>
      <c r="B210" s="205"/>
      <c r="C210" s="130">
        <f>117000+9000+200000+766699+2695.94+113078.37-671767.91+126734.21+6670.24</f>
        <v>670109.85</v>
      </c>
      <c r="D210" s="131"/>
      <c r="E210" s="132"/>
      <c r="F210" s="102" t="s">
        <v>71</v>
      </c>
      <c r="G210" s="103"/>
      <c r="H210" s="103"/>
      <c r="I210" s="104"/>
    </row>
    <row r="211" spans="1:10" ht="50.45" customHeight="1" x14ac:dyDescent="0.25">
      <c r="A211" s="204"/>
      <c r="B211" s="205"/>
      <c r="C211" s="130">
        <v>-2449525.5299999998</v>
      </c>
      <c r="D211" s="131"/>
      <c r="E211" s="132"/>
      <c r="F211" s="197" t="s">
        <v>70</v>
      </c>
      <c r="G211" s="197"/>
      <c r="H211" s="197"/>
      <c r="I211" s="197"/>
    </row>
    <row r="212" spans="1:10" ht="46.15" customHeight="1" x14ac:dyDescent="0.25">
      <c r="A212" s="204"/>
      <c r="B212" s="205"/>
      <c r="C212" s="130">
        <v>800000</v>
      </c>
      <c r="D212" s="131"/>
      <c r="E212" s="132"/>
      <c r="F212" s="102" t="s">
        <v>69</v>
      </c>
      <c r="G212" s="103"/>
      <c r="H212" s="103"/>
      <c r="I212" s="104"/>
    </row>
    <row r="213" spans="1:10" ht="54" customHeight="1" x14ac:dyDescent="0.25">
      <c r="A213" s="204"/>
      <c r="B213" s="205"/>
      <c r="C213" s="130">
        <v>-101312.46</v>
      </c>
      <c r="D213" s="131"/>
      <c r="E213" s="132"/>
      <c r="F213" s="140" t="s">
        <v>68</v>
      </c>
      <c r="G213" s="141"/>
      <c r="H213" s="141"/>
      <c r="I213" s="142"/>
    </row>
    <row r="214" spans="1:10" ht="58.15" customHeight="1" x14ac:dyDescent="0.25">
      <c r="A214" s="204"/>
      <c r="B214" s="205"/>
      <c r="C214" s="130">
        <v>101312.46</v>
      </c>
      <c r="D214" s="131"/>
      <c r="E214" s="132"/>
      <c r="F214" s="143"/>
      <c r="G214" s="144"/>
      <c r="H214" s="144"/>
      <c r="I214" s="145"/>
    </row>
    <row r="215" spans="1:10" ht="39.6" customHeight="1" x14ac:dyDescent="0.25">
      <c r="A215" s="204"/>
      <c r="B215" s="205"/>
      <c r="C215" s="149">
        <v>-48465.33</v>
      </c>
      <c r="D215" s="150"/>
      <c r="E215" s="151"/>
      <c r="F215" s="102" t="s">
        <v>67</v>
      </c>
      <c r="G215" s="103"/>
      <c r="H215" s="103"/>
      <c r="I215" s="104"/>
    </row>
    <row r="216" spans="1:10" ht="42" customHeight="1" x14ac:dyDescent="0.25">
      <c r="A216" s="204"/>
      <c r="B216" s="205"/>
      <c r="C216" s="130">
        <f>-210000-50000</f>
        <v>-260000</v>
      </c>
      <c r="D216" s="131"/>
      <c r="E216" s="132"/>
      <c r="F216" s="134" t="s">
        <v>66</v>
      </c>
      <c r="G216" s="135"/>
      <c r="H216" s="135"/>
      <c r="I216" s="136"/>
    </row>
    <row r="217" spans="1:10" ht="74.25" customHeight="1" x14ac:dyDescent="0.25">
      <c r="A217" s="204"/>
      <c r="B217" s="205"/>
      <c r="C217" s="130">
        <f>210000+46000+50000</f>
        <v>306000</v>
      </c>
      <c r="D217" s="131"/>
      <c r="E217" s="132"/>
      <c r="F217" s="137"/>
      <c r="G217" s="138"/>
      <c r="H217" s="138"/>
      <c r="I217" s="139"/>
    </row>
    <row r="218" spans="1:10" ht="147" customHeight="1" x14ac:dyDescent="0.25">
      <c r="A218" s="204"/>
      <c r="B218" s="205"/>
      <c r="C218" s="130">
        <v>-190986.02</v>
      </c>
      <c r="D218" s="131"/>
      <c r="E218" s="132"/>
      <c r="F218" s="102" t="s">
        <v>65</v>
      </c>
      <c r="G218" s="103"/>
      <c r="H218" s="103"/>
      <c r="I218" s="104"/>
      <c r="J218" s="2"/>
    </row>
    <row r="219" spans="1:10" ht="79.150000000000006" customHeight="1" x14ac:dyDescent="0.25">
      <c r="A219" s="204"/>
      <c r="B219" s="205"/>
      <c r="C219" s="130">
        <f>-239983.43-75667.22-246086.54</f>
        <v>-561737.19000000006</v>
      </c>
      <c r="D219" s="131"/>
      <c r="E219" s="132"/>
      <c r="F219" s="102" t="s">
        <v>64</v>
      </c>
      <c r="G219" s="103"/>
      <c r="H219" s="103"/>
      <c r="I219" s="104"/>
      <c r="J219" s="2"/>
    </row>
    <row r="220" spans="1:10" ht="135" customHeight="1" x14ac:dyDescent="0.25">
      <c r="A220" s="204"/>
      <c r="B220" s="205"/>
      <c r="C220" s="130">
        <f>4239384+2341316+9274300</f>
        <v>15855000</v>
      </c>
      <c r="D220" s="131"/>
      <c r="E220" s="132"/>
      <c r="F220" s="134" t="s">
        <v>63</v>
      </c>
      <c r="G220" s="162"/>
      <c r="H220" s="162"/>
      <c r="I220" s="163"/>
    </row>
    <row r="221" spans="1:10" ht="154.5" customHeight="1" x14ac:dyDescent="0.25">
      <c r="A221" s="204"/>
      <c r="B221" s="205"/>
      <c r="C221" s="130">
        <f>-7737.58-4892.56-3982.47-12951.96+10264.19</f>
        <v>-19300.379999999997</v>
      </c>
      <c r="D221" s="131"/>
      <c r="E221" s="132"/>
      <c r="F221" s="113" t="s">
        <v>62</v>
      </c>
      <c r="G221" s="114"/>
      <c r="H221" s="114"/>
      <c r="I221" s="114"/>
    </row>
    <row r="222" spans="1:10" ht="51.6" customHeight="1" x14ac:dyDescent="0.25">
      <c r="A222" s="204"/>
      <c r="B222" s="205"/>
      <c r="C222" s="130">
        <f>195019.55</f>
        <v>195019.55</v>
      </c>
      <c r="D222" s="131"/>
      <c r="E222" s="132"/>
      <c r="F222" s="113" t="s">
        <v>61</v>
      </c>
      <c r="G222" s="114"/>
      <c r="H222" s="114"/>
      <c r="I222" s="114"/>
      <c r="J222" s="2"/>
    </row>
    <row r="223" spans="1:10" ht="46.15" customHeight="1" x14ac:dyDescent="0.25">
      <c r="A223" s="204"/>
      <c r="B223" s="205"/>
      <c r="C223" s="130">
        <v>-38200</v>
      </c>
      <c r="D223" s="131"/>
      <c r="E223" s="132"/>
      <c r="F223" s="140" t="s">
        <v>60</v>
      </c>
      <c r="G223" s="141"/>
      <c r="H223" s="141"/>
      <c r="I223" s="142"/>
    </row>
    <row r="224" spans="1:10" ht="70.5" customHeight="1" x14ac:dyDescent="0.25">
      <c r="A224" s="204"/>
      <c r="B224" s="205"/>
      <c r="C224" s="130">
        <v>-128232.09</v>
      </c>
      <c r="D224" s="131"/>
      <c r="E224" s="132"/>
      <c r="F224" s="140" t="s">
        <v>59</v>
      </c>
      <c r="G224" s="141"/>
      <c r="H224" s="141"/>
      <c r="I224" s="142"/>
    </row>
    <row r="225" spans="1:10" ht="105" customHeight="1" x14ac:dyDescent="0.25">
      <c r="A225" s="204"/>
      <c r="B225" s="205"/>
      <c r="C225" s="130">
        <v>128232.09</v>
      </c>
      <c r="D225" s="131"/>
      <c r="E225" s="132"/>
      <c r="F225" s="143"/>
      <c r="G225" s="144"/>
      <c r="H225" s="144"/>
      <c r="I225" s="145"/>
      <c r="J225" s="2"/>
    </row>
    <row r="226" spans="1:10" ht="33.6" customHeight="1" x14ac:dyDescent="0.25">
      <c r="A226" s="204"/>
      <c r="B226" s="205"/>
      <c r="C226" s="149">
        <v>2436409.66</v>
      </c>
      <c r="D226" s="150"/>
      <c r="E226" s="151"/>
      <c r="F226" s="134" t="s">
        <v>58</v>
      </c>
      <c r="G226" s="162"/>
      <c r="H226" s="162"/>
      <c r="I226" s="163"/>
    </row>
    <row r="227" spans="1:10" ht="37.15" customHeight="1" x14ac:dyDescent="0.25">
      <c r="A227" s="204"/>
      <c r="B227" s="205"/>
      <c r="C227" s="130">
        <f>-38540.05-50486.09</f>
        <v>-89026.14</v>
      </c>
      <c r="D227" s="131"/>
      <c r="E227" s="132"/>
      <c r="F227" s="140" t="s">
        <v>57</v>
      </c>
      <c r="G227" s="141"/>
      <c r="H227" s="141"/>
      <c r="I227" s="142"/>
    </row>
    <row r="228" spans="1:10" ht="93.6" customHeight="1" x14ac:dyDescent="0.25">
      <c r="A228" s="204"/>
      <c r="B228" s="205"/>
      <c r="C228" s="130">
        <f>51170.19+50486.09</f>
        <v>101656.28</v>
      </c>
      <c r="D228" s="131"/>
      <c r="E228" s="132"/>
      <c r="F228" s="143"/>
      <c r="G228" s="144"/>
      <c r="H228" s="144"/>
      <c r="I228" s="145"/>
    </row>
    <row r="229" spans="1:10" ht="133.5" customHeight="1" x14ac:dyDescent="0.25">
      <c r="A229" s="204"/>
      <c r="B229" s="205"/>
      <c r="C229" s="130">
        <v>972244.12</v>
      </c>
      <c r="D229" s="131"/>
      <c r="E229" s="132"/>
      <c r="F229" s="113" t="s">
        <v>56</v>
      </c>
      <c r="G229" s="114"/>
      <c r="H229" s="114"/>
      <c r="I229" s="114"/>
    </row>
    <row r="230" spans="1:10" ht="93.75" customHeight="1" x14ac:dyDescent="0.25">
      <c r="A230" s="204"/>
      <c r="B230" s="205"/>
      <c r="C230" s="130">
        <f>-561459.95</f>
        <v>-561459.94999999995</v>
      </c>
      <c r="D230" s="131"/>
      <c r="E230" s="132"/>
      <c r="F230" s="113" t="s">
        <v>55</v>
      </c>
      <c r="G230" s="114"/>
      <c r="H230" s="114"/>
      <c r="I230" s="114"/>
    </row>
    <row r="231" spans="1:10" ht="40.9" customHeight="1" x14ac:dyDescent="0.25">
      <c r="A231" s="204"/>
      <c r="B231" s="205"/>
      <c r="C231" s="130">
        <v>-632108.28</v>
      </c>
      <c r="D231" s="131"/>
      <c r="E231" s="132"/>
      <c r="F231" s="113" t="s">
        <v>54</v>
      </c>
      <c r="G231" s="114"/>
      <c r="H231" s="114"/>
      <c r="I231" s="114"/>
    </row>
    <row r="232" spans="1:10" ht="72" customHeight="1" x14ac:dyDescent="0.25">
      <c r="A232" s="204"/>
      <c r="B232" s="205"/>
      <c r="C232" s="130">
        <v>-19309.04</v>
      </c>
      <c r="D232" s="131"/>
      <c r="E232" s="132"/>
      <c r="F232" s="113" t="s">
        <v>53</v>
      </c>
      <c r="G232" s="114"/>
      <c r="H232" s="114"/>
      <c r="I232" s="114"/>
    </row>
    <row r="233" spans="1:10" ht="67.900000000000006" customHeight="1" x14ac:dyDescent="0.25">
      <c r="A233" s="204"/>
      <c r="B233" s="205"/>
      <c r="C233" s="130">
        <v>-150350.53</v>
      </c>
      <c r="D233" s="131"/>
      <c r="E233" s="132"/>
      <c r="F233" s="113" t="s">
        <v>52</v>
      </c>
      <c r="G233" s="114"/>
      <c r="H233" s="114"/>
      <c r="I233" s="114"/>
    </row>
    <row r="234" spans="1:10" ht="60" customHeight="1" x14ac:dyDescent="0.25">
      <c r="A234" s="204"/>
      <c r="B234" s="205"/>
      <c r="C234" s="130">
        <f>1000000+124635+500000</f>
        <v>1624635</v>
      </c>
      <c r="D234" s="131"/>
      <c r="E234" s="132"/>
      <c r="F234" s="102" t="s">
        <v>51</v>
      </c>
      <c r="G234" s="103"/>
      <c r="H234" s="103"/>
      <c r="I234" s="104"/>
    </row>
    <row r="235" spans="1:10" ht="61.9" customHeight="1" x14ac:dyDescent="0.25">
      <c r="A235" s="204"/>
      <c r="B235" s="205"/>
      <c r="C235" s="130">
        <f>500000+500000</f>
        <v>1000000</v>
      </c>
      <c r="D235" s="131"/>
      <c r="E235" s="132"/>
      <c r="F235" s="102" t="s">
        <v>50</v>
      </c>
      <c r="G235" s="103"/>
      <c r="H235" s="103"/>
      <c r="I235" s="104"/>
    </row>
    <row r="236" spans="1:10" ht="33" customHeight="1" x14ac:dyDescent="0.25">
      <c r="A236" s="204"/>
      <c r="B236" s="205"/>
      <c r="C236" s="130">
        <f>1300000+518504.64</f>
        <v>1818504.6400000001</v>
      </c>
      <c r="D236" s="131"/>
      <c r="E236" s="132"/>
      <c r="F236" s="113" t="s">
        <v>49</v>
      </c>
      <c r="G236" s="114"/>
      <c r="H236" s="114"/>
      <c r="I236" s="114"/>
    </row>
    <row r="237" spans="1:10" ht="43.9" customHeight="1" x14ac:dyDescent="0.25">
      <c r="A237" s="204"/>
      <c r="B237" s="205"/>
      <c r="C237" s="130">
        <v>3214.47</v>
      </c>
      <c r="D237" s="131"/>
      <c r="E237" s="132"/>
      <c r="F237" s="134" t="s">
        <v>48</v>
      </c>
      <c r="G237" s="135"/>
      <c r="H237" s="135"/>
      <c r="I237" s="136"/>
    </row>
    <row r="238" spans="1:10" ht="55.5" customHeight="1" x14ac:dyDescent="0.25">
      <c r="A238" s="204"/>
      <c r="B238" s="205"/>
      <c r="C238" s="130">
        <v>-3214.47</v>
      </c>
      <c r="D238" s="131"/>
      <c r="E238" s="132"/>
      <c r="F238" s="137"/>
      <c r="G238" s="138"/>
      <c r="H238" s="138"/>
      <c r="I238" s="139"/>
    </row>
    <row r="239" spans="1:10" ht="43.15" customHeight="1" x14ac:dyDescent="0.25">
      <c r="A239" s="204"/>
      <c r="B239" s="205"/>
      <c r="C239" s="130">
        <v>500000</v>
      </c>
      <c r="D239" s="131"/>
      <c r="E239" s="132"/>
      <c r="F239" s="113" t="s">
        <v>47</v>
      </c>
      <c r="G239" s="114"/>
      <c r="H239" s="114"/>
      <c r="I239" s="114"/>
    </row>
    <row r="240" spans="1:10" ht="45.6" customHeight="1" x14ac:dyDescent="0.25">
      <c r="A240" s="204"/>
      <c r="B240" s="205"/>
      <c r="C240" s="130">
        <v>-14937.02</v>
      </c>
      <c r="D240" s="131"/>
      <c r="E240" s="132"/>
      <c r="F240" s="140" t="s">
        <v>46</v>
      </c>
      <c r="G240" s="141"/>
      <c r="H240" s="141"/>
      <c r="I240" s="142"/>
    </row>
    <row r="241" spans="1:10" ht="48" customHeight="1" x14ac:dyDescent="0.25">
      <c r="A241" s="204"/>
      <c r="B241" s="205"/>
      <c r="C241" s="130">
        <v>14937.02</v>
      </c>
      <c r="D241" s="131"/>
      <c r="E241" s="132"/>
      <c r="F241" s="143"/>
      <c r="G241" s="144"/>
      <c r="H241" s="144"/>
      <c r="I241" s="145"/>
    </row>
    <row r="242" spans="1:10" ht="61.15" customHeight="1" x14ac:dyDescent="0.25">
      <c r="A242" s="204"/>
      <c r="B242" s="205"/>
      <c r="C242" s="130">
        <v>500000</v>
      </c>
      <c r="D242" s="131"/>
      <c r="E242" s="132"/>
      <c r="F242" s="113" t="s">
        <v>45</v>
      </c>
      <c r="G242" s="114"/>
      <c r="H242" s="114"/>
      <c r="I242" s="114"/>
    </row>
    <row r="243" spans="1:10" ht="35.1" customHeight="1" x14ac:dyDescent="0.25">
      <c r="A243" s="206"/>
      <c r="B243" s="207"/>
      <c r="C243" s="130">
        <v>500000</v>
      </c>
      <c r="D243" s="131"/>
      <c r="E243" s="132"/>
      <c r="F243" s="113" t="s">
        <v>44</v>
      </c>
      <c r="G243" s="114"/>
      <c r="H243" s="114"/>
      <c r="I243" s="114"/>
      <c r="J243" s="2"/>
    </row>
    <row r="244" spans="1:10" ht="18.75" x14ac:dyDescent="0.25">
      <c r="A244" s="8"/>
      <c r="C244" s="4"/>
      <c r="D244" s="4"/>
      <c r="E244" s="4"/>
      <c r="F244" s="3"/>
      <c r="G244" s="3"/>
      <c r="H244" s="3"/>
      <c r="I244" s="3"/>
    </row>
    <row r="245" spans="1:10" ht="18.75" x14ac:dyDescent="0.25">
      <c r="A245" s="147" t="s">
        <v>43</v>
      </c>
      <c r="B245" s="147"/>
      <c r="C245" s="147"/>
      <c r="D245" s="147"/>
      <c r="E245" s="147"/>
      <c r="F245" s="147"/>
      <c r="G245" s="147"/>
      <c r="H245" s="147"/>
      <c r="I245" s="147"/>
    </row>
    <row r="246" spans="1:10" ht="18.75" x14ac:dyDescent="0.25">
      <c r="A246" s="8"/>
      <c r="F246" s="25"/>
      <c r="G246" s="25"/>
      <c r="H246" s="25"/>
      <c r="I246" s="25"/>
    </row>
    <row r="247" spans="1:10" ht="18.75" x14ac:dyDescent="0.25">
      <c r="A247" s="14"/>
      <c r="B247" s="14"/>
      <c r="C247" s="14"/>
      <c r="D247" s="14"/>
      <c r="E247" s="14"/>
      <c r="F247" s="24"/>
      <c r="G247" s="24"/>
      <c r="H247" s="24"/>
      <c r="I247" s="24"/>
    </row>
    <row r="248" spans="1:10" ht="41.45" customHeight="1" x14ac:dyDescent="0.25">
      <c r="A248" s="187" t="s">
        <v>24</v>
      </c>
      <c r="B248" s="187"/>
      <c r="C248" s="187"/>
      <c r="D248" s="14"/>
      <c r="E248" s="14"/>
      <c r="F248" s="24"/>
      <c r="G248" s="24"/>
      <c r="H248" s="24"/>
      <c r="I248" s="24"/>
    </row>
    <row r="249" spans="1:10" ht="41.45" customHeight="1" x14ac:dyDescent="0.25">
      <c r="A249" s="97" t="s">
        <v>14</v>
      </c>
      <c r="B249" s="97"/>
      <c r="C249" s="97" t="s">
        <v>13</v>
      </c>
      <c r="D249" s="97"/>
      <c r="E249" s="97"/>
      <c r="F249" s="97"/>
      <c r="G249" s="97"/>
      <c r="H249" s="97"/>
      <c r="I249" s="97"/>
    </row>
    <row r="250" spans="1:10" ht="18.75" customHeight="1" x14ac:dyDescent="0.25">
      <c r="A250" s="98" t="s">
        <v>12</v>
      </c>
      <c r="B250" s="98"/>
      <c r="C250" s="99">
        <v>1617555</v>
      </c>
      <c r="D250" s="99"/>
      <c r="E250" s="99"/>
      <c r="F250" s="129" t="s">
        <v>7</v>
      </c>
      <c r="G250" s="129"/>
      <c r="H250" s="23" t="s">
        <v>42</v>
      </c>
      <c r="I250" s="22" t="s">
        <v>6</v>
      </c>
    </row>
    <row r="251" spans="1:10" ht="28.5" customHeight="1" x14ac:dyDescent="0.25">
      <c r="A251" s="98" t="s">
        <v>10</v>
      </c>
      <c r="B251" s="98"/>
      <c r="C251" s="99" t="s">
        <v>11</v>
      </c>
      <c r="D251" s="99"/>
      <c r="E251" s="99"/>
      <c r="F251" s="129" t="s">
        <v>7</v>
      </c>
      <c r="G251" s="129"/>
      <c r="H251" s="21" t="s">
        <v>11</v>
      </c>
      <c r="I251" s="20" t="s">
        <v>6</v>
      </c>
    </row>
    <row r="252" spans="1:10" ht="79.150000000000006" customHeight="1" x14ac:dyDescent="0.25">
      <c r="A252" s="119" t="s">
        <v>8</v>
      </c>
      <c r="B252" s="119"/>
      <c r="C252" s="146">
        <v>12373071</v>
      </c>
      <c r="D252" s="146"/>
      <c r="E252" s="146"/>
      <c r="F252" s="133" t="s">
        <v>7</v>
      </c>
      <c r="G252" s="133"/>
      <c r="H252" s="19" t="s">
        <v>41</v>
      </c>
      <c r="I252" s="18" t="s">
        <v>6</v>
      </c>
    </row>
    <row r="253" spans="1:10" ht="74.25" customHeight="1" x14ac:dyDescent="0.25">
      <c r="A253" s="82" t="s">
        <v>5</v>
      </c>
      <c r="B253" s="82"/>
      <c r="C253" s="111">
        <v>312292</v>
      </c>
      <c r="D253" s="112"/>
      <c r="E253" s="112"/>
      <c r="F253" s="113" t="s">
        <v>40</v>
      </c>
      <c r="G253" s="113"/>
      <c r="H253" s="113"/>
      <c r="I253" s="113"/>
    </row>
    <row r="254" spans="1:10" ht="58.15" customHeight="1" x14ac:dyDescent="0.25">
      <c r="A254" s="82"/>
      <c r="B254" s="82"/>
      <c r="C254" s="111">
        <v>-105263.15</v>
      </c>
      <c r="D254" s="112"/>
      <c r="E254" s="112"/>
      <c r="F254" s="140" t="s">
        <v>39</v>
      </c>
      <c r="G254" s="141"/>
      <c r="H254" s="141"/>
      <c r="I254" s="142"/>
    </row>
    <row r="255" spans="1:10" ht="95.45" customHeight="1" x14ac:dyDescent="0.25">
      <c r="A255" s="82"/>
      <c r="B255" s="82"/>
      <c r="C255" s="111">
        <v>105263.15</v>
      </c>
      <c r="D255" s="112"/>
      <c r="E255" s="112"/>
      <c r="F255" s="143"/>
      <c r="G255" s="144"/>
      <c r="H255" s="144"/>
      <c r="I255" s="145"/>
      <c r="J255" s="16"/>
    </row>
    <row r="256" spans="1:10" ht="138" customHeight="1" x14ac:dyDescent="0.25">
      <c r="A256" s="82"/>
      <c r="B256" s="82"/>
      <c r="C256" s="111">
        <v>2000000</v>
      </c>
      <c r="D256" s="112"/>
      <c r="E256" s="112"/>
      <c r="F256" s="113" t="s">
        <v>38</v>
      </c>
      <c r="G256" s="114"/>
      <c r="H256" s="114"/>
      <c r="I256" s="114"/>
      <c r="J256" s="16"/>
    </row>
    <row r="257" spans="1:10" ht="45" customHeight="1" x14ac:dyDescent="0.25">
      <c r="A257" s="82"/>
      <c r="B257" s="82"/>
      <c r="C257" s="111">
        <v>-1494736.85</v>
      </c>
      <c r="D257" s="112"/>
      <c r="E257" s="112"/>
      <c r="F257" s="113" t="s">
        <v>37</v>
      </c>
      <c r="G257" s="114"/>
      <c r="H257" s="114"/>
      <c r="I257" s="114"/>
      <c r="J257" s="16"/>
    </row>
    <row r="258" spans="1:10" ht="60" customHeight="1" x14ac:dyDescent="0.25">
      <c r="A258" s="82"/>
      <c r="B258" s="82"/>
      <c r="C258" s="111">
        <v>500000</v>
      </c>
      <c r="D258" s="112"/>
      <c r="E258" s="112"/>
      <c r="F258" s="113" t="s">
        <v>36</v>
      </c>
      <c r="G258" s="114"/>
      <c r="H258" s="114"/>
      <c r="I258" s="114"/>
      <c r="J258" s="16"/>
    </row>
    <row r="259" spans="1:10" ht="90.6" customHeight="1" x14ac:dyDescent="0.25">
      <c r="A259" s="82"/>
      <c r="B259" s="82"/>
      <c r="C259" s="111">
        <v>300000</v>
      </c>
      <c r="D259" s="112"/>
      <c r="E259" s="112"/>
      <c r="F259" s="113" t="s">
        <v>35</v>
      </c>
      <c r="G259" s="114"/>
      <c r="H259" s="114"/>
      <c r="I259" s="114"/>
      <c r="J259"/>
    </row>
    <row r="260" spans="1:10" ht="18.75" x14ac:dyDescent="0.25">
      <c r="A260" s="147" t="s">
        <v>34</v>
      </c>
      <c r="B260" s="147"/>
      <c r="C260" s="147"/>
      <c r="D260" s="147"/>
      <c r="E260" s="147"/>
      <c r="F260" s="147"/>
      <c r="G260" s="147"/>
      <c r="H260" s="147"/>
      <c r="I260" s="147"/>
      <c r="J260"/>
    </row>
    <row r="261" spans="1:10" ht="18.75" x14ac:dyDescent="0.25">
      <c r="A261" s="8"/>
      <c r="J261"/>
    </row>
    <row r="262" spans="1:10" ht="18.75" x14ac:dyDescent="0.25">
      <c r="A262" s="196" t="s">
        <v>33</v>
      </c>
      <c r="B262" s="196"/>
      <c r="C262" s="196"/>
      <c r="D262" s="196"/>
      <c r="E262" s="196"/>
      <c r="F262" s="196"/>
      <c r="G262" s="196"/>
      <c r="H262" s="196"/>
      <c r="I262" s="196"/>
      <c r="J262"/>
    </row>
    <row r="263" spans="1:10" ht="18.7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/>
    </row>
    <row r="264" spans="1:10" ht="18.75" x14ac:dyDescent="0.25">
      <c r="A264" s="187" t="s">
        <v>24</v>
      </c>
      <c r="B264" s="187"/>
      <c r="C264" s="187"/>
      <c r="D264" s="14"/>
      <c r="E264" s="14"/>
      <c r="F264" s="14"/>
      <c r="G264" s="14"/>
      <c r="H264" s="14"/>
      <c r="I264" s="14"/>
      <c r="J264"/>
    </row>
    <row r="265" spans="1:10" s="15" customFormat="1" ht="40.15" customHeight="1" x14ac:dyDescent="0.25">
      <c r="A265"/>
      <c r="B265"/>
      <c r="C265"/>
      <c r="D265" s="30"/>
      <c r="E265" s="30"/>
      <c r="F265" s="30"/>
      <c r="G265" s="30"/>
      <c r="H265" s="30"/>
      <c r="I265" s="30"/>
    </row>
    <row r="266" spans="1:10" ht="22.15" customHeight="1" x14ac:dyDescent="0.25">
      <c r="A266" s="164" t="s">
        <v>14</v>
      </c>
      <c r="B266" s="165"/>
      <c r="C266" s="164" t="s">
        <v>13</v>
      </c>
      <c r="D266" s="166"/>
      <c r="E266" s="166"/>
      <c r="F266" s="166"/>
      <c r="G266" s="166"/>
      <c r="H266" s="166"/>
      <c r="I266" s="165"/>
      <c r="J266"/>
    </row>
    <row r="267" spans="1:10" ht="18.75" customHeight="1" x14ac:dyDescent="0.25">
      <c r="A267" s="152" t="s">
        <v>12</v>
      </c>
      <c r="B267" s="153"/>
      <c r="C267" s="157">
        <v>359600</v>
      </c>
      <c r="D267" s="158"/>
      <c r="E267" s="159"/>
      <c r="F267" s="160" t="s">
        <v>7</v>
      </c>
      <c r="G267" s="161"/>
      <c r="H267" s="7" t="s">
        <v>11</v>
      </c>
      <c r="I267" s="17" t="s">
        <v>6</v>
      </c>
      <c r="J267"/>
    </row>
    <row r="268" spans="1:10" ht="18.75" customHeight="1" x14ac:dyDescent="0.25">
      <c r="A268" s="152" t="s">
        <v>10</v>
      </c>
      <c r="B268" s="153"/>
      <c r="C268" s="157" t="s">
        <v>11</v>
      </c>
      <c r="D268" s="158"/>
      <c r="E268" s="159"/>
      <c r="F268" s="160" t="s">
        <v>7</v>
      </c>
      <c r="G268" s="161"/>
      <c r="H268" s="6" t="s">
        <v>11</v>
      </c>
      <c r="I268" s="6" t="s">
        <v>6</v>
      </c>
      <c r="J268"/>
    </row>
    <row r="269" spans="1:10" ht="155.25" customHeight="1" x14ac:dyDescent="0.25">
      <c r="A269" s="90" t="s">
        <v>8</v>
      </c>
      <c r="B269" s="91"/>
      <c r="C269" s="92">
        <v>22603600</v>
      </c>
      <c r="D269" s="93"/>
      <c r="E269" s="94"/>
      <c r="F269" s="95" t="s">
        <v>7</v>
      </c>
      <c r="G269" s="96"/>
      <c r="H269" s="10" t="s">
        <v>9</v>
      </c>
      <c r="I269" s="5" t="s">
        <v>6</v>
      </c>
      <c r="J269"/>
    </row>
    <row r="270" spans="1:10" ht="116.25" customHeight="1" x14ac:dyDescent="0.25">
      <c r="A270" s="120" t="s">
        <v>5</v>
      </c>
      <c r="B270" s="106"/>
      <c r="C270" s="100">
        <v>-107600</v>
      </c>
      <c r="D270" s="101"/>
      <c r="E270" s="101"/>
      <c r="F270" s="113" t="s">
        <v>32</v>
      </c>
      <c r="G270" s="114"/>
      <c r="H270" s="114"/>
      <c r="I270" s="114"/>
      <c r="J270"/>
    </row>
    <row r="271" spans="1:10" ht="105.75" customHeight="1" x14ac:dyDescent="0.25">
      <c r="A271" s="121"/>
      <c r="B271" s="108"/>
      <c r="C271" s="100">
        <v>-17300</v>
      </c>
      <c r="D271" s="101"/>
      <c r="E271" s="101"/>
      <c r="F271" s="113" t="s">
        <v>31</v>
      </c>
      <c r="G271" s="114"/>
      <c r="H271" s="114"/>
      <c r="I271" s="114"/>
      <c r="J271"/>
    </row>
    <row r="272" spans="1:10" ht="96.75" customHeight="1" x14ac:dyDescent="0.25">
      <c r="A272" s="121"/>
      <c r="B272" s="108"/>
      <c r="C272" s="100">
        <v>-692700</v>
      </c>
      <c r="D272" s="101"/>
      <c r="E272" s="101"/>
      <c r="F272" s="113" t="s">
        <v>30</v>
      </c>
      <c r="G272" s="114"/>
      <c r="H272" s="114"/>
      <c r="I272" s="114"/>
      <c r="J272"/>
    </row>
    <row r="273" spans="1:10" ht="34.9" customHeight="1" x14ac:dyDescent="0.25">
      <c r="A273" s="121"/>
      <c r="B273" s="108"/>
      <c r="C273" s="100">
        <v>-800</v>
      </c>
      <c r="D273" s="101"/>
      <c r="E273" s="101"/>
      <c r="F273" s="113" t="s">
        <v>29</v>
      </c>
      <c r="G273" s="114"/>
      <c r="H273" s="114"/>
      <c r="I273" s="114"/>
      <c r="J273"/>
    </row>
    <row r="274" spans="1:10" ht="42.6" customHeight="1" x14ac:dyDescent="0.25">
      <c r="A274" s="121"/>
      <c r="B274" s="108"/>
      <c r="C274" s="100">
        <v>480000</v>
      </c>
      <c r="D274" s="101"/>
      <c r="E274" s="101"/>
      <c r="F274" s="123" t="s">
        <v>28</v>
      </c>
      <c r="G274" s="124"/>
      <c r="H274" s="124"/>
      <c r="I274" s="125"/>
      <c r="J274"/>
    </row>
    <row r="275" spans="1:10" ht="88.9" customHeight="1" x14ac:dyDescent="0.25">
      <c r="A275" s="121"/>
      <c r="B275" s="108"/>
      <c r="C275" s="100">
        <v>719600</v>
      </c>
      <c r="D275" s="101"/>
      <c r="E275" s="101"/>
      <c r="F275" s="126"/>
      <c r="G275" s="127"/>
      <c r="H275" s="127"/>
      <c r="I275" s="128"/>
      <c r="J275"/>
    </row>
    <row r="276" spans="1:10" ht="37.5" customHeight="1" x14ac:dyDescent="0.25">
      <c r="A276" s="122"/>
      <c r="B276" s="110"/>
      <c r="C276" s="100">
        <v>-21600</v>
      </c>
      <c r="D276" s="101"/>
      <c r="E276" s="101"/>
      <c r="F276" s="113" t="s">
        <v>27</v>
      </c>
      <c r="G276" s="114"/>
      <c r="H276" s="114"/>
      <c r="I276" s="114"/>
    </row>
    <row r="277" spans="1:10" ht="18.75" x14ac:dyDescent="0.3">
      <c r="A277" s="218" t="s">
        <v>26</v>
      </c>
      <c r="B277" s="218"/>
      <c r="C277" s="218"/>
      <c r="D277" s="218"/>
      <c r="E277" s="218"/>
      <c r="F277" s="218"/>
      <c r="G277" s="218"/>
      <c r="H277" s="218"/>
      <c r="I277" s="218"/>
    </row>
    <row r="278" spans="1:10" ht="36" customHeight="1" x14ac:dyDescent="0.25">
      <c r="A278" s="8"/>
    </row>
    <row r="279" spans="1:10" ht="27.6" customHeight="1" x14ac:dyDescent="0.25">
      <c r="A279" s="196" t="s">
        <v>25</v>
      </c>
      <c r="B279" s="196"/>
      <c r="C279" s="196"/>
      <c r="D279" s="196"/>
      <c r="E279" s="196"/>
      <c r="F279" s="196"/>
      <c r="G279" s="196"/>
      <c r="H279" s="196"/>
      <c r="I279" s="196"/>
    </row>
    <row r="280" spans="1:10" ht="38.450000000000003" customHeight="1" x14ac:dyDescent="0.25">
      <c r="A280" s="187" t="s">
        <v>24</v>
      </c>
      <c r="B280" s="187"/>
      <c r="C280" s="187"/>
      <c r="D280" s="14"/>
      <c r="E280" s="14"/>
      <c r="F280" s="14"/>
      <c r="G280" s="14"/>
      <c r="H280" s="14"/>
      <c r="I280" s="14"/>
    </row>
    <row r="281" spans="1:10" ht="18.75" customHeight="1" x14ac:dyDescent="0.25">
      <c r="A281" s="97" t="s">
        <v>14</v>
      </c>
      <c r="B281" s="97"/>
      <c r="C281" s="97" t="s">
        <v>13</v>
      </c>
      <c r="D281" s="97"/>
      <c r="E281" s="97"/>
      <c r="F281" s="97"/>
      <c r="G281" s="97"/>
      <c r="H281" s="97"/>
      <c r="I281" s="97"/>
    </row>
    <row r="282" spans="1:10" ht="21" customHeight="1" x14ac:dyDescent="0.25">
      <c r="A282" s="98" t="s">
        <v>12</v>
      </c>
      <c r="B282" s="98"/>
      <c r="C282" s="99">
        <v>2100920</v>
      </c>
      <c r="D282" s="99"/>
      <c r="E282" s="99"/>
      <c r="F282" s="83" t="s">
        <v>7</v>
      </c>
      <c r="G282" s="83"/>
      <c r="H282" s="7" t="s">
        <v>23</v>
      </c>
      <c r="I282" s="13" t="s">
        <v>6</v>
      </c>
    </row>
    <row r="283" spans="1:10" ht="30.75" customHeight="1" x14ac:dyDescent="0.25">
      <c r="A283" s="98" t="s">
        <v>10</v>
      </c>
      <c r="B283" s="98"/>
      <c r="C283" s="99" t="s">
        <v>11</v>
      </c>
      <c r="D283" s="99"/>
      <c r="E283" s="99"/>
      <c r="F283" s="83" t="s">
        <v>7</v>
      </c>
      <c r="G283" s="83"/>
      <c r="H283" s="6" t="s">
        <v>11</v>
      </c>
      <c r="I283" s="11" t="s">
        <v>6</v>
      </c>
    </row>
    <row r="284" spans="1:10" ht="32.450000000000003" customHeight="1" x14ac:dyDescent="0.25">
      <c r="A284" s="119" t="s">
        <v>8</v>
      </c>
      <c r="B284" s="119"/>
      <c r="C284" s="146">
        <v>30021694</v>
      </c>
      <c r="D284" s="146"/>
      <c r="E284" s="146"/>
      <c r="F284" s="188" t="s">
        <v>7</v>
      </c>
      <c r="G284" s="188"/>
      <c r="H284" s="10" t="s">
        <v>22</v>
      </c>
      <c r="I284" s="9" t="s">
        <v>6</v>
      </c>
    </row>
    <row r="285" spans="1:10" ht="69" customHeight="1" x14ac:dyDescent="0.25">
      <c r="A285" s="84" t="s">
        <v>5</v>
      </c>
      <c r="B285" s="85"/>
      <c r="C285" s="189">
        <v>-20000</v>
      </c>
      <c r="D285" s="189"/>
      <c r="E285" s="190" t="s">
        <v>21</v>
      </c>
      <c r="F285" s="190"/>
      <c r="G285" s="190"/>
      <c r="H285" s="190"/>
      <c r="I285" s="190"/>
    </row>
    <row r="286" spans="1:10" ht="55.9" customHeight="1" x14ac:dyDescent="0.25">
      <c r="A286" s="86"/>
      <c r="B286" s="87"/>
      <c r="C286" s="189">
        <v>20000</v>
      </c>
      <c r="D286" s="189"/>
      <c r="E286" s="190"/>
      <c r="F286" s="190"/>
      <c r="G286" s="190"/>
      <c r="H286" s="190"/>
      <c r="I286" s="190"/>
    </row>
    <row r="287" spans="1:10" ht="55.9" customHeight="1" x14ac:dyDescent="0.25">
      <c r="A287" s="86"/>
      <c r="B287" s="87"/>
      <c r="C287" s="115">
        <v>90000</v>
      </c>
      <c r="D287" s="115"/>
      <c r="E287" s="116" t="s">
        <v>20</v>
      </c>
      <c r="F287" s="117"/>
      <c r="G287" s="117"/>
      <c r="H287" s="117"/>
      <c r="I287" s="118"/>
    </row>
    <row r="288" spans="1:10" ht="83.45" customHeight="1" x14ac:dyDescent="0.25">
      <c r="A288" s="86"/>
      <c r="B288" s="87"/>
      <c r="C288" s="115">
        <v>-1300000</v>
      </c>
      <c r="D288" s="115"/>
      <c r="E288" s="116" t="s">
        <v>19</v>
      </c>
      <c r="F288" s="117"/>
      <c r="G288" s="117"/>
      <c r="H288" s="117"/>
      <c r="I288" s="118"/>
    </row>
    <row r="289" spans="1:10" ht="55.9" customHeight="1" x14ac:dyDescent="0.25">
      <c r="A289" s="86"/>
      <c r="B289" s="87"/>
      <c r="C289" s="115">
        <v>-1440920.77</v>
      </c>
      <c r="D289" s="115"/>
      <c r="E289" s="116" t="s">
        <v>18</v>
      </c>
      <c r="F289" s="117"/>
      <c r="G289" s="117"/>
      <c r="H289" s="117"/>
      <c r="I289" s="118"/>
    </row>
    <row r="290" spans="1:10" ht="35.1" customHeight="1" x14ac:dyDescent="0.25">
      <c r="A290" s="88"/>
      <c r="B290" s="89"/>
      <c r="C290" s="115">
        <v>550000</v>
      </c>
      <c r="D290" s="115"/>
      <c r="E290" s="116" t="s">
        <v>17</v>
      </c>
      <c r="F290" s="117"/>
      <c r="G290" s="117"/>
      <c r="H290" s="117"/>
      <c r="I290" s="118"/>
      <c r="J290" s="2"/>
    </row>
    <row r="291" spans="1:10" ht="18.75" x14ac:dyDescent="0.25">
      <c r="A291" s="8"/>
      <c r="C291" s="4"/>
      <c r="D291" s="4"/>
      <c r="E291" s="4"/>
      <c r="F291" s="3"/>
      <c r="G291" s="3"/>
      <c r="H291" s="3"/>
      <c r="I291" s="3"/>
      <c r="J291"/>
    </row>
    <row r="292" spans="1:10" ht="18.75" x14ac:dyDescent="0.25">
      <c r="A292" s="147" t="s">
        <v>16</v>
      </c>
      <c r="B292" s="147"/>
      <c r="C292" s="147"/>
      <c r="D292" s="147"/>
      <c r="E292" s="147"/>
      <c r="F292" s="147"/>
      <c r="G292" s="147"/>
      <c r="H292" s="147"/>
      <c r="I292" s="147"/>
      <c r="J292"/>
    </row>
    <row r="293" spans="1:10" ht="18.75" x14ac:dyDescent="0.25">
      <c r="A293" s="30"/>
      <c r="J293"/>
    </row>
    <row r="294" spans="1:10" ht="18.75" x14ac:dyDescent="0.25">
      <c r="A294" s="196" t="s">
        <v>15</v>
      </c>
      <c r="B294" s="196"/>
      <c r="C294" s="196"/>
      <c r="D294" s="196"/>
      <c r="E294" s="196"/>
      <c r="F294" s="196"/>
      <c r="G294" s="196"/>
      <c r="H294" s="196"/>
      <c r="I294" s="196"/>
      <c r="J294"/>
    </row>
    <row r="295" spans="1:10" ht="40.15" customHeight="1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/>
    </row>
    <row r="296" spans="1:10" ht="18.75" customHeight="1" x14ac:dyDescent="0.25">
      <c r="A296" s="164" t="s">
        <v>14</v>
      </c>
      <c r="B296" s="165"/>
      <c r="C296" s="164" t="s">
        <v>13</v>
      </c>
      <c r="D296" s="166"/>
      <c r="E296" s="166"/>
      <c r="F296" s="166"/>
      <c r="G296" s="166"/>
      <c r="H296" s="166"/>
      <c r="I296" s="165"/>
      <c r="J296"/>
    </row>
    <row r="297" spans="1:10" ht="18.75" customHeight="1" x14ac:dyDescent="0.25">
      <c r="A297" s="152" t="s">
        <v>12</v>
      </c>
      <c r="B297" s="153"/>
      <c r="C297" s="157" t="s">
        <v>11</v>
      </c>
      <c r="D297" s="158"/>
      <c r="E297" s="159"/>
      <c r="F297" s="160" t="s">
        <v>7</v>
      </c>
      <c r="G297" s="161"/>
      <c r="H297" s="7" t="s">
        <v>11</v>
      </c>
      <c r="I297" s="17" t="s">
        <v>6</v>
      </c>
      <c r="J297"/>
    </row>
    <row r="298" spans="1:10" ht="18.75" customHeight="1" x14ac:dyDescent="0.25">
      <c r="A298" s="152" t="s">
        <v>10</v>
      </c>
      <c r="B298" s="153"/>
      <c r="C298" s="157">
        <v>49290</v>
      </c>
      <c r="D298" s="158"/>
      <c r="E298" s="159"/>
      <c r="F298" s="160" t="s">
        <v>7</v>
      </c>
      <c r="G298" s="161"/>
      <c r="H298" s="12" t="s">
        <v>9</v>
      </c>
      <c r="I298" s="6" t="s">
        <v>6</v>
      </c>
      <c r="J298"/>
    </row>
    <row r="299" spans="1:10" ht="82.5" customHeight="1" x14ac:dyDescent="0.25">
      <c r="A299" s="90" t="s">
        <v>8</v>
      </c>
      <c r="B299" s="91"/>
      <c r="C299" s="92">
        <v>5393584</v>
      </c>
      <c r="D299" s="93"/>
      <c r="E299" s="94"/>
      <c r="F299" s="95" t="s">
        <v>7</v>
      </c>
      <c r="G299" s="96"/>
      <c r="H299" s="5">
        <v>21</v>
      </c>
      <c r="I299" s="5" t="s">
        <v>6</v>
      </c>
      <c r="J299"/>
    </row>
    <row r="300" spans="1:10" ht="85.15" customHeight="1" x14ac:dyDescent="0.25">
      <c r="A300" s="105" t="s">
        <v>5</v>
      </c>
      <c r="B300" s="106"/>
      <c r="C300" s="100">
        <v>-49290</v>
      </c>
      <c r="D300" s="101"/>
      <c r="E300" s="101"/>
      <c r="F300" s="102" t="s">
        <v>4</v>
      </c>
      <c r="G300" s="103"/>
      <c r="H300" s="103"/>
      <c r="I300" s="104"/>
      <c r="J300"/>
    </row>
    <row r="301" spans="1:10" ht="111.75" customHeight="1" x14ac:dyDescent="0.25">
      <c r="A301" s="107"/>
      <c r="B301" s="108"/>
      <c r="C301" s="100">
        <v>50000</v>
      </c>
      <c r="D301" s="101"/>
      <c r="E301" s="101"/>
      <c r="F301" s="102" t="s">
        <v>3</v>
      </c>
      <c r="G301" s="103"/>
      <c r="H301" s="103"/>
      <c r="I301" s="104"/>
      <c r="J301"/>
    </row>
    <row r="302" spans="1:10" ht="60.6" customHeight="1" x14ac:dyDescent="0.25">
      <c r="A302" s="109"/>
      <c r="B302" s="110"/>
      <c r="C302" s="100">
        <v>-198348.73</v>
      </c>
      <c r="D302" s="101"/>
      <c r="E302" s="101"/>
      <c r="F302" s="102" t="s">
        <v>2</v>
      </c>
      <c r="G302" s="103"/>
      <c r="H302" s="103"/>
      <c r="I302" s="104"/>
      <c r="J302"/>
    </row>
    <row r="303" spans="1:10" ht="28.15" customHeight="1" x14ac:dyDescent="0.3">
      <c r="A303" s="191" t="s">
        <v>1</v>
      </c>
      <c r="B303" s="191"/>
      <c r="C303" s="191"/>
      <c r="D303" s="191"/>
      <c r="E303" s="191"/>
      <c r="F303" s="191"/>
      <c r="G303" s="191"/>
      <c r="H303" s="191"/>
      <c r="I303" s="191"/>
      <c r="J303"/>
    </row>
    <row r="304" spans="1:10" ht="35.1" customHeight="1" x14ac:dyDescent="0.3">
      <c r="A304" s="192" t="s">
        <v>0</v>
      </c>
      <c r="B304" s="192"/>
      <c r="C304" s="192"/>
      <c r="D304" s="192"/>
      <c r="E304" s="192"/>
      <c r="F304" s="192"/>
      <c r="G304" s="192"/>
      <c r="H304" s="192"/>
      <c r="I304" s="192"/>
      <c r="J304" s="2"/>
    </row>
    <row r="305" spans="1:9" ht="18.75" x14ac:dyDescent="0.25">
      <c r="A305" s="8"/>
      <c r="C305" s="4"/>
      <c r="D305" s="4"/>
      <c r="E305" s="4"/>
      <c r="F305" s="3"/>
      <c r="G305" s="3"/>
      <c r="H305" s="3"/>
      <c r="I305" s="3"/>
    </row>
  </sheetData>
  <mergeCells count="467">
    <mergeCell ref="C296:I296"/>
    <mergeCell ref="A299:B299"/>
    <mergeCell ref="F299:G299"/>
    <mergeCell ref="A300:B302"/>
    <mergeCell ref="C302:E302"/>
    <mergeCell ref="F302:I302"/>
    <mergeCell ref="A304:I304"/>
    <mergeCell ref="A284:B284"/>
    <mergeCell ref="C284:E284"/>
    <mergeCell ref="F284:G284"/>
    <mergeCell ref="A285:B290"/>
    <mergeCell ref="E285:I286"/>
    <mergeCell ref="C290:D290"/>
    <mergeCell ref="E290:I290"/>
    <mergeCell ref="A292:I292"/>
    <mergeCell ref="A294:I294"/>
    <mergeCell ref="A270:B276"/>
    <mergeCell ref="F273:I273"/>
    <mergeCell ref="F274:I275"/>
    <mergeCell ref="C276:E276"/>
    <mergeCell ref="F276:I276"/>
    <mergeCell ref="A277:I277"/>
    <mergeCell ref="A279:I279"/>
    <mergeCell ref="A280:C280"/>
    <mergeCell ref="C281:I281"/>
    <mergeCell ref="A245:I245"/>
    <mergeCell ref="A248:C248"/>
    <mergeCell ref="C249:I249"/>
    <mergeCell ref="A252:B252"/>
    <mergeCell ref="F252:G252"/>
    <mergeCell ref="A253:B259"/>
    <mergeCell ref="F253:I253"/>
    <mergeCell ref="F254:I255"/>
    <mergeCell ref="C259:E259"/>
    <mergeCell ref="F259:I259"/>
    <mergeCell ref="F223:I223"/>
    <mergeCell ref="F224:I225"/>
    <mergeCell ref="F226:I226"/>
    <mergeCell ref="F227:I228"/>
    <mergeCell ref="F236:I236"/>
    <mergeCell ref="F237:I238"/>
    <mergeCell ref="F239:I239"/>
    <mergeCell ref="F240:I241"/>
    <mergeCell ref="C243:E243"/>
    <mergeCell ref="F243:I243"/>
    <mergeCell ref="A129:B137"/>
    <mergeCell ref="A147:B149"/>
    <mergeCell ref="C149:E149"/>
    <mergeCell ref="F149:I149"/>
    <mergeCell ref="A153:I153"/>
    <mergeCell ref="C155:I155"/>
    <mergeCell ref="A158:B158"/>
    <mergeCell ref="F158:G158"/>
    <mergeCell ref="A159:B184"/>
    <mergeCell ref="C184:E184"/>
    <mergeCell ref="F184:I184"/>
    <mergeCell ref="C108:E108"/>
    <mergeCell ref="F108:I108"/>
    <mergeCell ref="A111:I111"/>
    <mergeCell ref="C113:I113"/>
    <mergeCell ref="A116:B116"/>
    <mergeCell ref="F116:G116"/>
    <mergeCell ref="A117:B119"/>
    <mergeCell ref="C119:E119"/>
    <mergeCell ref="F119:I119"/>
    <mergeCell ref="A35:D35"/>
    <mergeCell ref="A36:D36"/>
    <mergeCell ref="A39:D39"/>
    <mergeCell ref="C100:E100"/>
    <mergeCell ref="F100:I100"/>
    <mergeCell ref="A88:B88"/>
    <mergeCell ref="A59:D59"/>
    <mergeCell ref="A60:E60"/>
    <mergeCell ref="A65:I65"/>
    <mergeCell ref="F66:G66"/>
    <mergeCell ref="A79:D79"/>
    <mergeCell ref="A80:E80"/>
    <mergeCell ref="A82:I82"/>
    <mergeCell ref="A84:I84"/>
    <mergeCell ref="A87:I87"/>
    <mergeCell ref="C88:I88"/>
    <mergeCell ref="A91:B91"/>
    <mergeCell ref="F91:G91"/>
    <mergeCell ref="A92:B108"/>
    <mergeCell ref="F95:I95"/>
    <mergeCell ref="F96:I97"/>
    <mergeCell ref="F102:I102"/>
    <mergeCell ref="F103:I104"/>
    <mergeCell ref="F105:I106"/>
    <mergeCell ref="F93:I93"/>
    <mergeCell ref="C94:E94"/>
    <mergeCell ref="F94:I94"/>
    <mergeCell ref="C93:E93"/>
    <mergeCell ref="C97:E97"/>
    <mergeCell ref="C98:E98"/>
    <mergeCell ref="F98:I98"/>
    <mergeCell ref="C92:E92"/>
    <mergeCell ref="F92:I92"/>
    <mergeCell ref="C91:E91"/>
    <mergeCell ref="A1:I1"/>
    <mergeCell ref="A6:I6"/>
    <mergeCell ref="A8:I8"/>
    <mergeCell ref="A10:D10"/>
    <mergeCell ref="E10:F10"/>
    <mergeCell ref="A11:D11"/>
    <mergeCell ref="E11:F11"/>
    <mergeCell ref="A71:D71"/>
    <mergeCell ref="A72:D72"/>
    <mergeCell ref="A64:I64"/>
    <mergeCell ref="A68:D68"/>
    <mergeCell ref="A69:D69"/>
    <mergeCell ref="A70:D70"/>
    <mergeCell ref="A63:I63"/>
    <mergeCell ref="A23:B23"/>
    <mergeCell ref="A24:D24"/>
    <mergeCell ref="A25:D25"/>
    <mergeCell ref="A26:D26"/>
    <mergeCell ref="A30:D30"/>
    <mergeCell ref="A37:D37"/>
    <mergeCell ref="A45:D45"/>
    <mergeCell ref="A78:D78"/>
    <mergeCell ref="A12:D12"/>
    <mergeCell ref="E12:F12"/>
    <mergeCell ref="A2:I2"/>
    <mergeCell ref="A3:I3"/>
    <mergeCell ref="A4:I4"/>
    <mergeCell ref="A5:I5"/>
    <mergeCell ref="A73:D73"/>
    <mergeCell ref="A50:D50"/>
    <mergeCell ref="A31:D31"/>
    <mergeCell ref="A32:D32"/>
    <mergeCell ref="A33:D33"/>
    <mergeCell ref="A44:D44"/>
    <mergeCell ref="A46:D46"/>
    <mergeCell ref="A42:D42"/>
    <mergeCell ref="A43:D43"/>
    <mergeCell ref="A40:D40"/>
    <mergeCell ref="A41:D41"/>
    <mergeCell ref="A38:D38"/>
    <mergeCell ref="A34:D34"/>
    <mergeCell ref="C172:E172"/>
    <mergeCell ref="F172:I172"/>
    <mergeCell ref="A151:I151"/>
    <mergeCell ref="C143:I143"/>
    <mergeCell ref="A145:B145"/>
    <mergeCell ref="F163:I163"/>
    <mergeCell ref="C164:E164"/>
    <mergeCell ref="F164:I164"/>
    <mergeCell ref="F147:I147"/>
    <mergeCell ref="A144:B144"/>
    <mergeCell ref="A155:B155"/>
    <mergeCell ref="A157:B157"/>
    <mergeCell ref="C157:E157"/>
    <mergeCell ref="F157:G157"/>
    <mergeCell ref="F162:I162"/>
    <mergeCell ref="A152:I152"/>
    <mergeCell ref="A156:B156"/>
    <mergeCell ref="C223:E223"/>
    <mergeCell ref="C206:E206"/>
    <mergeCell ref="F206:I206"/>
    <mergeCell ref="C173:E173"/>
    <mergeCell ref="F173:I173"/>
    <mergeCell ref="C174:E174"/>
    <mergeCell ref="F174:I174"/>
    <mergeCell ref="C175:E175"/>
    <mergeCell ref="F175:I175"/>
    <mergeCell ref="C204:E204"/>
    <mergeCell ref="A186:I186"/>
    <mergeCell ref="A189:I189"/>
    <mergeCell ref="C191:I191"/>
    <mergeCell ref="C194:E194"/>
    <mergeCell ref="F194:G194"/>
    <mergeCell ref="A195:B195"/>
    <mergeCell ref="C195:I195"/>
    <mergeCell ref="A197:I197"/>
    <mergeCell ref="A199:I199"/>
    <mergeCell ref="C201:I201"/>
    <mergeCell ref="A204:B204"/>
    <mergeCell ref="F204:G204"/>
    <mergeCell ref="A205:B243"/>
    <mergeCell ref="C219:E219"/>
    <mergeCell ref="F219:I219"/>
    <mergeCell ref="C220:E220"/>
    <mergeCell ref="F220:I220"/>
    <mergeCell ref="C222:E222"/>
    <mergeCell ref="C176:E176"/>
    <mergeCell ref="F176:I176"/>
    <mergeCell ref="C177:E177"/>
    <mergeCell ref="F177:I177"/>
    <mergeCell ref="F222:I222"/>
    <mergeCell ref="F212:I212"/>
    <mergeCell ref="F213:I214"/>
    <mergeCell ref="F215:I215"/>
    <mergeCell ref="F216:I217"/>
    <mergeCell ref="A16:I16"/>
    <mergeCell ref="A17:I17"/>
    <mergeCell ref="C19:I19"/>
    <mergeCell ref="A201:B201"/>
    <mergeCell ref="A14:I14"/>
    <mergeCell ref="A54:D54"/>
    <mergeCell ref="A55:D55"/>
    <mergeCell ref="A56:D56"/>
    <mergeCell ref="A57:D57"/>
    <mergeCell ref="A58:D58"/>
    <mergeCell ref="A47:D47"/>
    <mergeCell ref="A49:D49"/>
    <mergeCell ref="C144:E144"/>
    <mergeCell ref="F144:G144"/>
    <mergeCell ref="A146:B146"/>
    <mergeCell ref="C146:E146"/>
    <mergeCell ref="F146:G146"/>
    <mergeCell ref="C165:E165"/>
    <mergeCell ref="F165:I165"/>
    <mergeCell ref="C166:E166"/>
    <mergeCell ref="F166:I166"/>
    <mergeCell ref="C171:E171"/>
    <mergeCell ref="F171:I171"/>
    <mergeCell ref="A21:I21"/>
    <mergeCell ref="A143:B143"/>
    <mergeCell ref="F115:G115"/>
    <mergeCell ref="C118:E118"/>
    <mergeCell ref="F118:I118"/>
    <mergeCell ref="C116:E116"/>
    <mergeCell ref="A51:D51"/>
    <mergeCell ref="A52:D52"/>
    <mergeCell ref="A27:D27"/>
    <mergeCell ref="A28:D28"/>
    <mergeCell ref="A29:D29"/>
    <mergeCell ref="A89:B89"/>
    <mergeCell ref="C89:E89"/>
    <mergeCell ref="F89:G89"/>
    <mergeCell ref="A90:B90"/>
    <mergeCell ref="C90:E90"/>
    <mergeCell ref="F90:G90"/>
    <mergeCell ref="A74:D74"/>
    <mergeCell ref="A75:D75"/>
    <mergeCell ref="A76:D76"/>
    <mergeCell ref="A86:I86"/>
    <mergeCell ref="A77:D77"/>
    <mergeCell ref="C101:E101"/>
    <mergeCell ref="F101:I101"/>
    <mergeCell ref="C102:E102"/>
    <mergeCell ref="A122:I122"/>
    <mergeCell ref="C114:E114"/>
    <mergeCell ref="F114:G114"/>
    <mergeCell ref="C106:E106"/>
    <mergeCell ref="C107:E107"/>
    <mergeCell ref="F107:I107"/>
    <mergeCell ref="C117:E117"/>
    <mergeCell ref="F117:I117"/>
    <mergeCell ref="C115:E115"/>
    <mergeCell ref="C99:E99"/>
    <mergeCell ref="F99:I99"/>
    <mergeCell ref="C95:E95"/>
    <mergeCell ref="C96:E96"/>
    <mergeCell ref="A303:I303"/>
    <mergeCell ref="A48:D48"/>
    <mergeCell ref="A53:D53"/>
    <mergeCell ref="A296:B296"/>
    <mergeCell ref="C214:E214"/>
    <mergeCell ref="C205:E205"/>
    <mergeCell ref="F205:I205"/>
    <mergeCell ref="C203:E203"/>
    <mergeCell ref="F203:G203"/>
    <mergeCell ref="F132:I132"/>
    <mergeCell ref="F210:I210"/>
    <mergeCell ref="C211:E211"/>
    <mergeCell ref="F211:I211"/>
    <mergeCell ref="C212:E212"/>
    <mergeCell ref="C103:E103"/>
    <mergeCell ref="C104:E104"/>
    <mergeCell ref="C105:E105"/>
    <mergeCell ref="A297:B297"/>
    <mergeCell ref="C297:E297"/>
    <mergeCell ref="F297:G297"/>
    <mergeCell ref="A283:B283"/>
    <mergeCell ref="C283:E283"/>
    <mergeCell ref="F283:G283"/>
    <mergeCell ref="C285:D285"/>
    <mergeCell ref="C213:E213"/>
    <mergeCell ref="C180:E180"/>
    <mergeCell ref="F180:I180"/>
    <mergeCell ref="F135:I135"/>
    <mergeCell ref="A125:B125"/>
    <mergeCell ref="A126:B126"/>
    <mergeCell ref="C179:E179"/>
    <mergeCell ref="F179:I179"/>
    <mergeCell ref="C128:E128"/>
    <mergeCell ref="F134:I134"/>
    <mergeCell ref="C135:E135"/>
    <mergeCell ref="A109:I109"/>
    <mergeCell ref="A110:I110"/>
    <mergeCell ref="A113:B113"/>
    <mergeCell ref="A114:B114"/>
    <mergeCell ref="C126:E126"/>
    <mergeCell ref="F126:G126"/>
    <mergeCell ref="A127:B127"/>
    <mergeCell ref="F127:G127"/>
    <mergeCell ref="C129:E129"/>
    <mergeCell ref="F129:I129"/>
    <mergeCell ref="A141:I141"/>
    <mergeCell ref="A139:I139"/>
    <mergeCell ref="A140:I140"/>
    <mergeCell ref="C136:E136"/>
    <mergeCell ref="F136:I136"/>
    <mergeCell ref="C145:E145"/>
    <mergeCell ref="F145:G145"/>
    <mergeCell ref="C167:E167"/>
    <mergeCell ref="F167:I167"/>
    <mergeCell ref="A115:B115"/>
    <mergeCell ref="C133:E133"/>
    <mergeCell ref="F133:I133"/>
    <mergeCell ref="C134:E134"/>
    <mergeCell ref="C127:E127"/>
    <mergeCell ref="C132:E132"/>
    <mergeCell ref="F131:I131"/>
    <mergeCell ref="C130:E130"/>
    <mergeCell ref="F130:I130"/>
    <mergeCell ref="C131:E131"/>
    <mergeCell ref="C156:E156"/>
    <mergeCell ref="F156:G156"/>
    <mergeCell ref="A120:I120"/>
    <mergeCell ref="A123:I123"/>
    <mergeCell ref="C125:I125"/>
    <mergeCell ref="A128:B128"/>
    <mergeCell ref="F128:G128"/>
    <mergeCell ref="C168:E168"/>
    <mergeCell ref="F168:I168"/>
    <mergeCell ref="C169:E169"/>
    <mergeCell ref="F169:I169"/>
    <mergeCell ref="C170:E170"/>
    <mergeCell ref="C137:E137"/>
    <mergeCell ref="F137:I137"/>
    <mergeCell ref="C148:E148"/>
    <mergeCell ref="F148:I148"/>
    <mergeCell ref="C147:E147"/>
    <mergeCell ref="C161:E161"/>
    <mergeCell ref="F161:I161"/>
    <mergeCell ref="C162:E162"/>
    <mergeCell ref="C158:E158"/>
    <mergeCell ref="F159:I159"/>
    <mergeCell ref="C159:E159"/>
    <mergeCell ref="C160:E160"/>
    <mergeCell ref="F160:I160"/>
    <mergeCell ref="A192:B192"/>
    <mergeCell ref="C192:E192"/>
    <mergeCell ref="F192:G192"/>
    <mergeCell ref="A193:B193"/>
    <mergeCell ref="C193:E193"/>
    <mergeCell ref="F193:G193"/>
    <mergeCell ref="C178:E178"/>
    <mergeCell ref="F178:I178"/>
    <mergeCell ref="C163:E163"/>
    <mergeCell ref="A191:B191"/>
    <mergeCell ref="F170:I170"/>
    <mergeCell ref="A188:I188"/>
    <mergeCell ref="C181:E181"/>
    <mergeCell ref="F181:I181"/>
    <mergeCell ref="C182:E182"/>
    <mergeCell ref="F182:I182"/>
    <mergeCell ref="C183:E183"/>
    <mergeCell ref="F183:I183"/>
    <mergeCell ref="A194:B194"/>
    <mergeCell ref="C229:E229"/>
    <mergeCell ref="F229:I229"/>
    <mergeCell ref="C230:E230"/>
    <mergeCell ref="F230:I230"/>
    <mergeCell ref="A202:B202"/>
    <mergeCell ref="C202:E202"/>
    <mergeCell ref="F202:G202"/>
    <mergeCell ref="A203:B203"/>
    <mergeCell ref="C224:E224"/>
    <mergeCell ref="C225:E225"/>
    <mergeCell ref="C226:E226"/>
    <mergeCell ref="C227:E227"/>
    <mergeCell ref="C217:E217"/>
    <mergeCell ref="C209:E209"/>
    <mergeCell ref="F209:I209"/>
    <mergeCell ref="C215:E215"/>
    <mergeCell ref="C216:E216"/>
    <mergeCell ref="C207:E207"/>
    <mergeCell ref="F207:I207"/>
    <mergeCell ref="C208:E208"/>
    <mergeCell ref="F208:I208"/>
    <mergeCell ref="C221:E221"/>
    <mergeCell ref="F221:I221"/>
    <mergeCell ref="C210:E210"/>
    <mergeCell ref="C251:E251"/>
    <mergeCell ref="C253:E253"/>
    <mergeCell ref="C231:E231"/>
    <mergeCell ref="C236:E236"/>
    <mergeCell ref="C237:E237"/>
    <mergeCell ref="C235:E235"/>
    <mergeCell ref="F235:I235"/>
    <mergeCell ref="C233:E233"/>
    <mergeCell ref="F233:I233"/>
    <mergeCell ref="C234:E234"/>
    <mergeCell ref="F234:I234"/>
    <mergeCell ref="C218:E218"/>
    <mergeCell ref="F218:I218"/>
    <mergeCell ref="C228:E228"/>
    <mergeCell ref="C269:E269"/>
    <mergeCell ref="C270:E270"/>
    <mergeCell ref="F270:I270"/>
    <mergeCell ref="F251:G251"/>
    <mergeCell ref="C252:E252"/>
    <mergeCell ref="C232:E232"/>
    <mergeCell ref="F232:I232"/>
    <mergeCell ref="C241:E241"/>
    <mergeCell ref="C242:E242"/>
    <mergeCell ref="F242:I242"/>
    <mergeCell ref="C238:E238"/>
    <mergeCell ref="C239:E239"/>
    <mergeCell ref="C240:E240"/>
    <mergeCell ref="A249:B249"/>
    <mergeCell ref="A251:B251"/>
    <mergeCell ref="F231:I231"/>
    <mergeCell ref="C274:E274"/>
    <mergeCell ref="C275:E275"/>
    <mergeCell ref="A250:B250"/>
    <mergeCell ref="C250:E250"/>
    <mergeCell ref="F250:G250"/>
    <mergeCell ref="C272:E272"/>
    <mergeCell ref="F272:I272"/>
    <mergeCell ref="C273:E273"/>
    <mergeCell ref="A266:B266"/>
    <mergeCell ref="A267:B267"/>
    <mergeCell ref="C267:E267"/>
    <mergeCell ref="F267:G267"/>
    <mergeCell ref="A268:B268"/>
    <mergeCell ref="C268:E268"/>
    <mergeCell ref="F268:G268"/>
    <mergeCell ref="C301:E301"/>
    <mergeCell ref="F301:I301"/>
    <mergeCell ref="C258:E258"/>
    <mergeCell ref="F258:I258"/>
    <mergeCell ref="C287:D287"/>
    <mergeCell ref="E287:I287"/>
    <mergeCell ref="C288:D288"/>
    <mergeCell ref="E288:I288"/>
    <mergeCell ref="C289:D289"/>
    <mergeCell ref="C271:E271"/>
    <mergeCell ref="F271:I271"/>
    <mergeCell ref="C300:E300"/>
    <mergeCell ref="F300:I300"/>
    <mergeCell ref="E289:I289"/>
    <mergeCell ref="C299:E299"/>
    <mergeCell ref="C282:E282"/>
    <mergeCell ref="C286:D286"/>
    <mergeCell ref="F282:G282"/>
    <mergeCell ref="A298:B298"/>
    <mergeCell ref="C298:E298"/>
    <mergeCell ref="F298:G298"/>
    <mergeCell ref="A281:B281"/>
    <mergeCell ref="A282:B282"/>
    <mergeCell ref="C254:E254"/>
    <mergeCell ref="C255:E255"/>
    <mergeCell ref="C257:E257"/>
    <mergeCell ref="F257:I257"/>
    <mergeCell ref="C256:E256"/>
    <mergeCell ref="F256:I256"/>
    <mergeCell ref="A260:I260"/>
    <mergeCell ref="A262:I262"/>
    <mergeCell ref="A264:C264"/>
    <mergeCell ref="C266:I266"/>
    <mergeCell ref="A269:B269"/>
    <mergeCell ref="F269:G269"/>
  </mergeCells>
  <pageMargins left="0.70866141732283472" right="0.31496062992125984" top="0.19685039370078741" bottom="0.19685039370078741" header="0.31496062992125984" footer="0.31496062992125984"/>
  <pageSetup paperSize="9" scale="56" orientation="portrait" horizontalDpi="4294967295" verticalDpi="4294967295" r:id="rId1"/>
  <rowBreaks count="1" manualBreakCount="1">
    <brk id="27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03.12.2021 совет</vt:lpstr>
      <vt:lpstr>'03.12.2021 совет'!OLE_LINK2</vt:lpstr>
      <vt:lpstr>'03.12.2021 совет'!OLE_LINK3</vt:lpstr>
      <vt:lpstr>'03.12.2021 совет'!OLE_LINK6</vt:lpstr>
      <vt:lpstr>'03.12.2021 совет'!Область_печати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Fin#Nach#1</dc:creator>
  <cp:lastModifiedBy>Fin#Nach#1</cp:lastModifiedBy>
  <dcterms:created xsi:type="dcterms:W3CDTF">2021-11-22T10:02:07Z</dcterms:created>
  <dcterms:modified xsi:type="dcterms:W3CDTF">2021-12-01T09:59:21Z</dcterms:modified>
</cp:coreProperties>
</file>