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165\finotdel\РЕШЕНИЯ СОВЕТА 2014-2019 ГОД\Решения Совета 2019\РСД №      от 00.11.2019\"/>
    </mc:Choice>
  </mc:AlternateContent>
  <bookViews>
    <workbookView xWindow="0" yWindow="0" windowWidth="28800" windowHeight="11685"/>
  </bookViews>
  <sheets>
    <sheet name="22.11.2019" sheetId="1" r:id="rId1"/>
  </sheets>
  <externalReferences>
    <externalReference r:id="rId2"/>
  </externalReferences>
  <definedNames>
    <definedName name="OLE_LINK11" localSheetId="0">'22.11.2019'!$A$29</definedName>
    <definedName name="OLE_LINK13" localSheetId="0">'22.11.2019'!$A$6</definedName>
    <definedName name="OLE_LINK14" localSheetId="0">'22.11.2019'!$A$15</definedName>
    <definedName name="OLE_LINK2" localSheetId="0">'22.11.2019'!$A$12</definedName>
    <definedName name="OLE_LINK3" localSheetId="0">'22.11.2019'!$A$1</definedName>
    <definedName name="OLE_LINK6" localSheetId="0">'22.11.2019'!$A$13</definedName>
    <definedName name="_xlnm.Print_Area" localSheetId="0">'22.11.2019'!$A$1:$I$357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/>
  <c r="E26" i="1"/>
  <c r="H46" i="1"/>
  <c r="H47" i="1"/>
  <c r="G48" i="1"/>
  <c r="H48" i="1" s="1"/>
  <c r="G49" i="1"/>
  <c r="H49" i="1" s="1"/>
  <c r="H50" i="1"/>
  <c r="H51" i="1"/>
  <c r="H52" i="1"/>
  <c r="H53" i="1"/>
  <c r="H54" i="1"/>
  <c r="H55" i="1"/>
  <c r="G56" i="1"/>
  <c r="H56" i="1" s="1"/>
  <c r="H57" i="1"/>
  <c r="H58" i="1"/>
  <c r="H59" i="1"/>
  <c r="H60" i="1"/>
  <c r="H61" i="1"/>
  <c r="H62" i="1"/>
  <c r="H63" i="1"/>
  <c r="H64" i="1"/>
  <c r="F65" i="1"/>
  <c r="H72" i="1"/>
  <c r="H73" i="1"/>
  <c r="H74" i="1"/>
  <c r="F75" i="1"/>
  <c r="G75" i="1"/>
  <c r="H82" i="1"/>
  <c r="H83" i="1"/>
  <c r="F84" i="1"/>
  <c r="G84" i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H104" i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H119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I134" i="1" s="1"/>
  <c r="F134" i="1"/>
  <c r="H134" i="1"/>
  <c r="C146" i="1"/>
  <c r="C171" i="1"/>
  <c r="C173" i="1"/>
  <c r="C186" i="1"/>
  <c r="C214" i="1"/>
  <c r="C254" i="1"/>
  <c r="C255" i="1"/>
  <c r="C256" i="1"/>
  <c r="C257" i="1"/>
  <c r="C258" i="1"/>
  <c r="C260" i="1"/>
  <c r="C263" i="1"/>
  <c r="C264" i="1"/>
  <c r="C271" i="1"/>
  <c r="C272" i="1"/>
  <c r="C273" i="1"/>
  <c r="C274" i="1"/>
  <c r="C275" i="1"/>
  <c r="C276" i="1"/>
  <c r="C277" i="1"/>
  <c r="C281" i="1"/>
  <c r="C283" i="1"/>
  <c r="C284" i="1"/>
  <c r="C285" i="1"/>
  <c r="C323" i="1"/>
  <c r="F104" i="1" l="1"/>
  <c r="H84" i="1"/>
  <c r="H75" i="1"/>
  <c r="I104" i="1"/>
  <c r="F119" i="1"/>
  <c r="G65" i="1"/>
  <c r="H65" i="1"/>
  <c r="I119" i="1"/>
</calcChain>
</file>

<file path=xl/sharedStrings.xml><?xml version="1.0" encoding="utf-8"?>
<sst xmlns="http://schemas.openxmlformats.org/spreadsheetml/2006/main" count="605" uniqueCount="231">
  <si>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</si>
  <si>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</si>
  <si>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в связи с необходимостью доведения до уровня МРОТ заработной платы сотрудников Редакции газеты "Вестник Видяево" (областной бюджет - 39 394,66 руб.,софинансирование - 1 997,11 руб.)</t>
  </si>
  <si>
    <t>Примечание:</t>
  </si>
  <si>
    <t>коп.</t>
  </si>
  <si>
    <t>руб.</t>
  </si>
  <si>
    <t>Итого составили:</t>
  </si>
  <si>
    <t xml:space="preserve"> -</t>
  </si>
  <si>
    <t xml:space="preserve">уменьшение </t>
  </si>
  <si>
    <t>77</t>
  </si>
  <si>
    <t xml:space="preserve">увеличение </t>
  </si>
  <si>
    <t>Сумма (руб.коп.)</t>
  </si>
  <si>
    <t>Наименование показателя</t>
  </si>
  <si>
    <t xml:space="preserve">     Расходы по разделу «Средства массовой информации»</t>
  </si>
  <si>
    <t>Раздел 12 «Средства массовой информации»</t>
  </si>
  <si>
    <t>Уменьшение в связи с экономией по выплате МАУ СОК "Фрегат" (областной бюджет - 945 288,36 руб.,софинансирование - 51 487,42 руб.)</t>
  </si>
  <si>
    <t>Уменьшение (экономия бюджетных средств) по оплате коммунальных услуг, в связи с перераспределением оплаты за счет внебюджетных средств ( МАУ СОК "Фрегат").</t>
  </si>
  <si>
    <t>Перераспределение бюджетных ассигнований на более значимые расходы.</t>
  </si>
  <si>
    <t>78</t>
  </si>
  <si>
    <t>2019 год</t>
  </si>
  <si>
    <t xml:space="preserve">     Расходы по разделу «Физическая культура и спорт»</t>
  </si>
  <si>
    <t>Раздел 11 «Физическая культура и спорт»</t>
  </si>
  <si>
    <t>Уменьшение 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</si>
  <si>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Уменьшение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</si>
  <si>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Увеличение 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</si>
  <si>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Уменьшение субвенции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</si>
  <si>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00</t>
  </si>
  <si>
    <t xml:space="preserve">    Расходы по разделу «Социальная политика» </t>
  </si>
  <si>
    <t>Раздел 10 «Социальная политика»</t>
  </si>
  <si>
    <t>Увеличение субсидии бюджетам городских округов на поддержку отрасли культуры.</t>
  </si>
  <si>
    <t>32</t>
  </si>
  <si>
    <t>93</t>
  </si>
  <si>
    <t>2021 год</t>
  </si>
  <si>
    <t>2020 год</t>
  </si>
  <si>
    <t>Увеличение в связи с необходимостью соответствия  заработной платы  работников культуры (ЦКД) Указам Президента (областной бюджет - 188 900,00 руб.,софинансирование - 9 942,11 руб.) 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учреждений.</t>
  </si>
  <si>
    <t>05</t>
  </si>
  <si>
    <t>11</t>
  </si>
  <si>
    <t xml:space="preserve">    Расходы по разделу «Культура и кинематография» </t>
  </si>
  <si>
    <t>Раздел 08 «Культура и кинематография»</t>
  </si>
  <si>
    <t>Экономия бюджетных ассигнований при реализация мероприятий по развитию инфраструктуры материально-технической ресурсной базы муниципальных учреждений</t>
  </si>
  <si>
    <t>Экономия бюджетных ассигнований по результатам проведенных аукционов МКУ "Центр МИТО" ЗАТО Видяево.</t>
  </si>
  <si>
    <t>Экономия бюджетных ассигнований по результатам проведенных аукционов  (Муниципальная программа "Информационное общество ЗАТО Видяево").</t>
  </si>
  <si>
    <t>Увеличение связано с реализацией муниципальной акции "Дед Мороз в каждый дом!"</t>
  </si>
  <si>
    <t>Увеличение связано с необходимостью ремонта помещения для открытия муниципального опорного центра дополнительного образования детей (МОЦ) на базе МКУ "Центр МИТО" ЗАТО Видяево (384 000,00 руб.), ремонт помещений Администрации (425 105,00 руб.) .</t>
  </si>
  <si>
    <t>Увеличение связано с необходимостью приобретения техники и оборудования по предписаниюУправления Роспотребнадзора по Мурманской области в МБДОУ № 2 (хлеборезки и водоочистители).</t>
  </si>
  <si>
    <t>Увеличение связано с необходимостью приобретения техники и оборудования по предписаниюУправления Роспотребнадзора по Мурманской области в МБДОУ № 1 (хлеборезки и водоочистители).</t>
  </si>
  <si>
    <t>Уменьшение в связи с экономией средств при проведении ремонтных работ кровли (МБОУ СОШ № 1 ЗАТО Видяево).</t>
  </si>
  <si>
    <t>Увеличение связано с необходимостью: выполнения работ по монтажу дренажного насоса - 87 026,00 руб.; для оплаты услуг по сбору, транспортированию и обезвреживанию пищевых отходов, для приобретения спецодежды и посуды - 96 000,00 руб., обучение 44ФЗ - 68 000,00 руб.  (МБДОУ № 2)</t>
  </si>
  <si>
    <t>Увеличение связано с необходимостью: выполнения работ по монтажу дренажного насоса - 100 000,00 руб.; для работ по восстановлению тепловой изоляции на системе ЦО - 81 119,00 руб; расходы связанные с регстрацией Устава -  10 000,00 руб., обучение 44ФЗ - 68 000,00 руб.(МБДОУ № 1),</t>
  </si>
  <si>
    <t>Увеличение в связи с необходимостью соответствия  заработной платы педагогических работников МБОУ ДО "Детская музыкальная школа" Указам Президента (областной бюджет - 1 526 413,18 руб.,софинансирование - 80 064,37 руб.) 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учреждений.              589 268,13 руб. - восстановление кассовых расходов за счет средств местного бюджета.</t>
  </si>
  <si>
    <t>Уменьшение в связи с экономией по выплате МРОТ МБОО ДО "Олимп"  (муниципальное задание)</t>
  </si>
  <si>
    <t>Увеличение в связи с необходимостью доведения до уровня МРОТ заработной платы сотрудников МБОУ СОШ № 1 ЗАТО Видяево (областной бюджет - 253 567,09 руб.,софинансирование - 16 205,39 руб.)</t>
  </si>
  <si>
    <t>Увеличение в связи с необходимостью доведения до уровня МРОТ заработной платы сотрудников (софинансирование: МБДОУ № 1 -11 670,48 руб., МБДОУ № 2 -6 445,84 руб.)</t>
  </si>
  <si>
    <t>Увеличение в связи с необходимостью доведения до уровня МРОТ заработной платы сотрудников (областной бюджет: МБДОУ № 1 -231 987,79 руб., МБДОУ № 2 - 122 459,75 руб.)</t>
  </si>
  <si>
    <t>Увеличение в связи с необходимостью выплаты материальной помощи(МБОУ ДО "Детская музыкальная школа" ).</t>
  </si>
  <si>
    <t>Увеличение в связи с оплатой  льготного проезда к месту проведения отпуска и обратно работников учреждения (МБОО ДО "Олимп" ).</t>
  </si>
  <si>
    <t>Увеличение в связи с оплатой  льготного проезда к месту проведения отпуска и обратно работников учреждения (МБОУ ДО "Детская музыкальная школа" ).</t>
  </si>
  <si>
    <t>Увеличение в связи с оплатой  льготного проезда к месту проведения отпуска и обратно работников учреждения (МБОУ СОШ № 1 ЗАТО Видяево).</t>
  </si>
  <si>
    <t>Увеличение в связи с оплатой  приобретения продуктов питания (МБОУ СОШ № 1 ЗАТО Видяево).</t>
  </si>
  <si>
    <t>Уменьшение в связи с экономией средств на выплаты молодым специалистам  МБОУ СОШ № 1 ЗАТО Видяево.</t>
  </si>
  <si>
    <t>Увеличение для  заключения договора на оказание услуг с ТКО (МБОУ СОШ № 1 ЗАТО Видяево).</t>
  </si>
  <si>
    <t>Уменьшение в связи с экономией средств на оплату коммунальных услуг  МБОУ СОШ № 1 ЗАТО Видяево.</t>
  </si>
  <si>
    <t>Увеличение субвенции бюджетам городских округов на обеспечение бесплатным питанием отдельных категорий обучающихся (МБОУ СОШ № 1 ЗАТО Видяево).</t>
  </si>
  <si>
    <t>Увеличение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 (МБОУ СОШ № 1 ЗАТО Видяево).</t>
  </si>
  <si>
    <t>Уменьшение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 (МБДОУ № 1 - 477 800,00 руб., МБДОУ № 2 -687 566,89 руб.)</t>
  </si>
  <si>
    <t>Уменьшение в связи с экономией средств при проведении мероприятий по оздоровительной кампании.</t>
  </si>
  <si>
    <t>Уменьшение в связи с экономией средств на выплату пособий за первые три дня временной нетрудоспособности за счет работадателя МБОО ДО "Олимп" - 89 406,96  руб.)</t>
  </si>
  <si>
    <t>Уменьшение в связи с экономией средств на оплату коммунальных услуг  (МБДОУ № 1 - 700 000,00 руб.; МБДОУ № 2 - 500 000,00 руб.).</t>
  </si>
  <si>
    <t>Уменьшение в связи с экономией средств на оплату стоимости проезда и провоза багажа к месту использования отпуска и обратно (МБДОУ № 1 -78 370,58 руб.; МБДОУ № 2 -140 526,02 руб.).</t>
  </si>
  <si>
    <t>Увеличение в связи с необходимостью выплаты материальной помощи(местный бюджет: МБДОУ № 1 -24 061,00 руб., МБДОУ № 2 - 94 541,33 руб.)</t>
  </si>
  <si>
    <t>Увеличение в связи с необходимостью доведения до уровня МРОТ заработной платы сотрудников (местный бюджет: МБДОУ № 1 - 2 008 642,73 руб., МБДОУ № 2 - 1 114 743,02 руб.)</t>
  </si>
  <si>
    <t>72</t>
  </si>
  <si>
    <t>38</t>
  </si>
  <si>
    <t xml:space="preserve">    Расходы по разделу «Образование» </t>
  </si>
  <si>
    <t>Раздел 07 «Образование»</t>
  </si>
  <si>
    <t>Перераспределение бюджетных ассигнований на более значимые расходы (разработка проектно-сметной документации по КНС перенесена на 2020 год).</t>
  </si>
  <si>
    <t xml:space="preserve"> 00</t>
  </si>
  <si>
    <t xml:space="preserve">    Расходы по разделу «Охрана окружающей среды» </t>
  </si>
  <si>
    <t>Раздел 06 «Охрана окружающей среды»</t>
  </si>
  <si>
    <t>Уменьшение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среды.</t>
  </si>
  <si>
    <t>48</t>
  </si>
  <si>
    <t>Увеличение в связи с необходимостью оплаты коммунальных услуг  МБУ УМС ЗАТО Видяево.</t>
  </si>
  <si>
    <t>Увеличение в связи с необходимостью оплаты счетов  за проведение работ по очистки крыш от снега и наледи, за гидропрмывку учреждения Администрации.</t>
  </si>
  <si>
    <t>Увеличение в связи с необходимостью доведения до уровня МРОТ заработной платы сотрудников МБУ УМС ЗАТО Видяево (389623,50 руб.-областной бюджет; 20506,50 руб.-софинансирование местный бюджет).</t>
  </si>
  <si>
    <t>Увеличение в связи с необходимостью приобретения бойлеров для МКД.</t>
  </si>
  <si>
    <t>Увеличение в связи с необходимостью приобретения радиаторов системы ЦО для МКД .</t>
  </si>
  <si>
    <t>Увеличение в связи с необходимостью текущего ремота здния Администрации .</t>
  </si>
  <si>
    <t>Увеличение в связи с необходимостью приобретения светодиодной конструкции для ЗАТО Видяево .</t>
  </si>
  <si>
    <t>Увеличение в связи с необходимостью приобретения запасных частей и ремонта для автомобилей, находящихся на балансе МБУ УМС ЗАТО Видяево .</t>
  </si>
  <si>
    <t>Увеличение в связи оплаты услуг за поверку и установку приборов учета тепловой энергии в МКД.</t>
  </si>
  <si>
    <t>Увеличение для оплаты содержания пустующего фонда.</t>
  </si>
  <si>
    <t>Увеличение в связи с необходимостью оплаты за электроэнергию улично-фасадного освещения.</t>
  </si>
  <si>
    <t>Уменьшение в связи с экономией средств по муниципальной подпрограмме "Благоустройство территории ЗАТО Видяево" (по результатам проведенных аукционов).</t>
  </si>
  <si>
    <t>Уменьшение в связи с экономией средств по муниципальной подпрограмме Энергосбережение и повышение энергетической эффективности в муниципальном образовании ЗАТО Видяево" (по результатам проведенных аукционов).</t>
  </si>
  <si>
    <t>Уменьшение в связи с экономией средств по муниципальной подпрограмме "Капитальный и текущий ремонт объектов муниципальной собственности ЗАТО Видяево" (по результатам проведенных аукционов).</t>
  </si>
  <si>
    <t>Увеличение на приобретение балансировочных клапанов для замены в тепловых узлах МКД.</t>
  </si>
  <si>
    <t>31</t>
  </si>
  <si>
    <t>14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</si>
  <si>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</si>
  <si>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</si>
  <si>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Увеличение субвенции бюджетам городских округов на осуществление деятельности по отлову и содержанию безнадзорных животных.</t>
  </si>
  <si>
    <t>35</t>
  </si>
  <si>
    <t>40</t>
  </si>
  <si>
    <t>Уменьшение в связи с экономией средств по муниципальной подпрограмме "Повышение безопасности дорожного движения и снижения транспортного травматизма в ЗАТО Видяево" (по результатам проведенных аукционов).</t>
  </si>
  <si>
    <t>Уменьшение в связи с экономией средств по муниципальной подпрограмме "Развитие малого и среднего предпринимательства в ЗАТО Видяево" (организация проведения специализированных консультативных семинаров).</t>
  </si>
  <si>
    <t>Уменьшение в связи с экономией средств по муниципальной подпрограмме "Развитие земельно-имущественных отношений на территории ЗАТО Видяево" (отсутствие заинтересованных подрядчиков на проведение работ).</t>
  </si>
  <si>
    <t>65</t>
  </si>
  <si>
    <t xml:space="preserve">       Расходы по разделу «Национальная экономика» </t>
  </si>
  <si>
    <t>Раздел 04 «Национальная экономика»</t>
  </si>
  <si>
    <t>Увеличение в связи с приобретением форменной одежды для сотрудников АСС и ЕДДС.</t>
  </si>
  <si>
    <t>Увеличение в связи с оплатой льготного проезда к месту проведения отпуска и обратно сотрудникам  АСС и ЕДДС.</t>
  </si>
  <si>
    <t>Увеличение в связи с приобретением оргтехники для сотрудников  структурного подразделения ЕДДС, горюче-смазочных материалов, запасных частей для ремонта транспорта, находящегося на балансе МКУ АСС ЗАТО Видяево, на выплату заработной платы и начислений на выплаты по заработной плате.</t>
  </si>
  <si>
    <t>Уменьшение в связи с экономией   по муниципальной программе "Обеспечение общественного порядка и безопасности населения муниципального образования ЗАТО Видяево".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</si>
  <si>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</si>
  <si>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</si>
  <si>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Увеличение субвенции бюджетам городских округов на осуществление первичного воинского учета на территориях, где отсутствуют военные комиссариаты.</t>
  </si>
  <si>
    <t xml:space="preserve">Расходы по разделу «Национальная оборона» 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</si>
  <si>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02 «Национальная оборона»</t>
    </r>
  </si>
  <si>
    <t>Уменьшение в связи с экономией средств (оптимизация расходов) в МБУ ЦБО ЗАТО Видяево.</t>
  </si>
  <si>
    <t>Экономия по оплате расходов проезда к новому месту жительства</t>
  </si>
  <si>
    <t>Экономия  по оплате расходов на курсы повышения квалификации</t>
  </si>
  <si>
    <t>Увеличение в связи с необходимостью доведения до уровня МРОТ заработной платы сотрудниковМБУ МФЦ (областной бюджет - 33 053,90 руб.,софинансирование - 1 739,67 руб.)</t>
  </si>
  <si>
    <t>37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</si>
  <si>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</si>
  <si>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</si>
  <si>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</si>
  <si>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</si>
  <si>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</si>
  <si>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</si>
  <si>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</si>
  <si>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</si>
  <si>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</si>
  <si>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</si>
  <si>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</si>
  <si>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</si>
  <si>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</si>
  <si>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</si>
  <si>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</si>
  <si>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</si>
  <si>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</si>
  <si>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</si>
  <si>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</si>
  <si>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</si>
  <si>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</si>
  <si>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</si>
  <si>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</si>
  <si>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</si>
  <si>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</si>
  <si>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</si>
  <si>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</si>
  <si>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(РСД от 24.12.2018  158) с изменениями от 26.02.2019</t>
  </si>
  <si>
    <t>Раздел</t>
  </si>
  <si>
    <t>Наименование</t>
  </si>
  <si>
    <t>на 2021 год</t>
  </si>
  <si>
    <t>на 2020 год</t>
  </si>
  <si>
    <t>Утверждено (РСД от 24.12.2018  158) с изменениями от 19.09.2019</t>
  </si>
  <si>
    <t>на 2019 год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</si>
  <si>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</si>
  <si>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связано с внесением изменений в Закон МО "Об областном бюджете  на 2019 год и на плановый период 2020 и 2021 годов" и с перераспределением бюджетных ассигнований по итогам рассмотрения Главой ЗАТО Видяево обращений ГРБС.</t>
  </si>
  <si>
    <t>РАСХОДЫ</t>
  </si>
  <si>
    <t>000 2 02 30024 04 0000 150</t>
  </si>
  <si>
    <t>Прочие субвенции бюджетам городских округов на осуществление деятельности по отлову и содержанию безнадзорных животных</t>
  </si>
  <si>
    <t>Внесение изменений в Закон МО "Об областном бюджете  на 2019 год и на плановый период 2020 и 2021 годов"</t>
  </si>
  <si>
    <t>000 2 02 25519 04 0000 150</t>
  </si>
  <si>
    <t>Субсидия бюджетам городских округов на поддержку отрасли культуры</t>
  </si>
  <si>
    <t>Примечание</t>
  </si>
  <si>
    <t>(руб.)</t>
  </si>
  <si>
    <t xml:space="preserve">         В общем объеме доходы бюджета ЗАТО Видяево в 2020 году увеличились на 12 310,28 (Двенадцать тысяч триста десять) руб.28 коп. 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</si>
  <si>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</si>
  <si>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</si>
  <si>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В общем объеме доходы бюджета ЗАТО Видяево в 2020 году уменьшились на 305 666,15 (Триста пять тысяч шестьсот шестьдесят шесть) руб.15 коп. </t>
  </si>
  <si>
    <t>000 2 02 39998 04 0000 150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</si>
  <si>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</si>
  <si>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000 2 02 35118 04 0000 150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</si>
  <si>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</si>
  <si>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000 2 02 30029 04 0000 150</t>
  </si>
  <si>
    <t>Субвенции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</si>
  <si>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</si>
  <si>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000 2 02 30027 04 0000 150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</si>
  <si>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</si>
  <si>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Прочие субвенции бюджетам городских округов на обеспечение бесплатным питанием отдельных категорий обучающихся</t>
  </si>
  <si>
    <t>Прочие субвенции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</si>
  <si>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000 2 02 29999 04 0000 150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</si>
  <si>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</si>
  <si>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Увеличение количества договоров коммерческого найма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</si>
  <si>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</si>
  <si>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</si>
  <si>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Расторжение арендаторами договоров аренды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</si>
  <si>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</si>
  <si>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</si>
  <si>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Увеличение поступления платежей в результате проведенной претензионной работы</t>
  </si>
  <si>
    <t xml:space="preserve">000 1 11 05012 04 0000 120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</si>
  <si>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</si>
  <si>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</si>
  <si>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</si>
  <si>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</si>
  <si>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</si>
  <si>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Информация о поступлениях представлена ИФНС № 2 по Мурмаской области (администрато-ра доходов)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</si>
  <si>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</si>
  <si>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</si>
  <si>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Информация о поступлениях представлена УФК по Мурманской области (администрато-ра доходов)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</si>
  <si>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</si>
  <si>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</si>
  <si>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</si>
  <si>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</si>
  <si>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</si>
  <si>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</si>
  <si>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Увеличение в связи с повышением з/платы с 01.10.2019 г. на 4%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</si>
  <si>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</si>
  <si>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</si>
  <si>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В общем объеме доходы бюджета ЗАТО Видяево в 2019 году увеличились на 6 096 074,60 (Шесть миллионов девяносто шесть тысяч семьдесят четыре ) руб.60 коп. </t>
  </si>
  <si>
    <t>ДОХОДЫ</t>
  </si>
  <si>
    <t>В 2020 и 2021 годах - без изменений.</t>
  </si>
  <si>
    <t>уменьшение дефицита бюджета ЗАТО Видяево</t>
  </si>
  <si>
    <t xml:space="preserve">за счет остатка средств на едином счете бюджета ЗАТО Видяево по состоянию на 01.01.2019 года.  </t>
  </si>
  <si>
    <t>увеличение дефицита бюджета ЗАТО Видяево</t>
  </si>
  <si>
    <t>в 2019 году: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</si>
  <si>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</si>
  <si>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</si>
  <si>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</si>
  <si>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</si>
  <si>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</si>
  <si>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2021 году</t>
  </si>
  <si>
    <t>в 2020 году</t>
  </si>
  <si>
    <t>в 2019 году</t>
  </si>
  <si>
    <t>Основные характеристики бюджета ЗАТО Видяево с учетом внесенных изменений:</t>
  </si>
  <si>
    <t>на 2019 год и на плановый период 2020 и 2021 годов»»</t>
  </si>
  <si>
    <r>
      <t xml:space="preserve"> ЗАТО Видяево от 24.12.2018 г. № 158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«О бюджете ЗАТО Видяево </t>
    </r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</si>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</sst>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2" borderId="0" xfId="0" applyFill="1"/>
    <xf numFmtId="3" fontId="2" fillId="0" borderId="0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 textRotation="90" wrapText="1"/>
    </xf>
    <xf numFmtId="4" fontId="3" fillId="0" borderId="12" xfId="0" applyNumberFormat="1" applyFont="1" applyBorder="1" applyAlignment="1">
      <alignment horizontal="center" vertical="center" textRotation="90" wrapText="1"/>
    </xf>
    <xf numFmtId="4" fontId="3" fillId="0" borderId="14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23.04.2019"/>
      <sheetName val="31.05.2019"/>
      <sheetName val="14.06.2019"/>
      <sheetName val="19.09.2019"/>
      <sheetName val="09.06.2018"/>
      <sheetName val="20.06.2018"/>
      <sheetName val="18.09.2018"/>
      <sheetName val="06.11.2018"/>
      <sheetName val="13.12.2018"/>
      <sheetName val="29.12.2018"/>
    </sheetNames>
    <sheetDataSet>
      <sheetData sheetId="0"/>
      <sheetData sheetId="1">
        <row r="91">
          <cell r="I91">
            <v>67077600.640000001</v>
          </cell>
        </row>
        <row r="92">
          <cell r="I92">
            <v>401600</v>
          </cell>
        </row>
        <row r="93">
          <cell r="I93">
            <v>16883155.23</v>
          </cell>
        </row>
        <row r="94">
          <cell r="I94">
            <v>11141950.6</v>
          </cell>
        </row>
        <row r="95">
          <cell r="I95">
            <v>62133585.899999999</v>
          </cell>
        </row>
        <row r="96">
          <cell r="I96">
            <v>60000</v>
          </cell>
        </row>
        <row r="97">
          <cell r="I97">
            <v>219006609.19</v>
          </cell>
        </row>
        <row r="98">
          <cell r="I98">
            <v>7124281.3899999997</v>
          </cell>
        </row>
        <row r="99">
          <cell r="I99">
            <v>20270000</v>
          </cell>
        </row>
        <row r="100">
          <cell r="I100">
            <v>31391902.530000001</v>
          </cell>
        </row>
        <row r="101">
          <cell r="I101">
            <v>4846666.79</v>
          </cell>
        </row>
        <row r="105">
          <cell r="I105">
            <v>66899425.640000001</v>
          </cell>
        </row>
        <row r="106">
          <cell r="I106">
            <v>401600</v>
          </cell>
        </row>
        <row r="107">
          <cell r="I107">
            <v>16976099.23</v>
          </cell>
        </row>
        <row r="108">
          <cell r="I108">
            <v>11148979.65</v>
          </cell>
        </row>
        <row r="109">
          <cell r="I109">
            <v>62073201.75</v>
          </cell>
        </row>
        <row r="110">
          <cell r="I110">
            <v>60000</v>
          </cell>
        </row>
        <row r="111">
          <cell r="I111">
            <v>211135095.19</v>
          </cell>
        </row>
        <row r="112">
          <cell r="I112">
            <v>7124281.3899999997</v>
          </cell>
        </row>
        <row r="113">
          <cell r="I113">
            <v>19878900</v>
          </cell>
        </row>
        <row r="114">
          <cell r="I114">
            <v>28909579.780000001</v>
          </cell>
        </row>
        <row r="115">
          <cell r="I115">
            <v>4846666.79</v>
          </cell>
        </row>
      </sheetData>
      <sheetData sheetId="2"/>
      <sheetData sheetId="3"/>
      <sheetData sheetId="4"/>
      <sheetData sheetId="5"/>
      <sheetData sheetId="6">
        <row r="48">
          <cell r="I48">
            <v>71806642.179999992</v>
          </cell>
        </row>
        <row r="49">
          <cell r="I49">
            <v>401600</v>
          </cell>
        </row>
        <row r="50">
          <cell r="I50">
            <v>18282810.719999999</v>
          </cell>
        </row>
        <row r="51">
          <cell r="I51">
            <v>40324749.960000001</v>
          </cell>
        </row>
        <row r="52">
          <cell r="I52">
            <v>72319402.169999987</v>
          </cell>
        </row>
        <row r="53">
          <cell r="I53">
            <v>4705908</v>
          </cell>
        </row>
        <row r="54">
          <cell r="I54">
            <v>222702988.34</v>
          </cell>
        </row>
        <row r="55">
          <cell r="I55">
            <v>8480375.9399999995</v>
          </cell>
        </row>
        <row r="56">
          <cell r="I56">
            <v>21027600</v>
          </cell>
        </row>
        <row r="57">
          <cell r="I57">
            <v>31902691.379999999</v>
          </cell>
        </row>
        <row r="58">
          <cell r="I58">
            <v>4825974.82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2"/>
  <sheetViews>
    <sheetView tabSelected="1" view="pageBreakPreview" topLeftCell="A330" zoomScale="80" zoomScaleNormal="100" zoomScaleSheetLayoutView="80" workbookViewId="0">
      <selection activeCell="B350" sqref="B350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9.85546875" customWidth="1"/>
    <col min="7" max="7" width="16.28515625" customWidth="1"/>
    <col min="8" max="8" width="20.28515625" customWidth="1"/>
    <col min="9" max="9" width="18" customWidth="1"/>
    <col min="10" max="10" width="22.7109375" customWidth="1"/>
  </cols>
  <sheetData>
    <row r="1" spans="1:9" ht="18.75" x14ac:dyDescent="0.25">
      <c r="A1" s="60" t="s">
        <v>230</v>
      </c>
      <c r="B1" s="60"/>
      <c r="C1" s="60"/>
      <c r="D1" s="60"/>
      <c r="E1" s="60"/>
      <c r="F1" s="60"/>
      <c r="G1" s="60"/>
      <c r="H1" s="60"/>
      <c r="I1" s="60"/>
    </row>
    <row r="2" spans="1:9" ht="18.75" x14ac:dyDescent="0.25">
      <c r="A2" s="9"/>
    </row>
    <row r="3" spans="1:9" ht="18.75" x14ac:dyDescent="0.25">
      <c r="A3" s="61" t="s">
        <v>229</v>
      </c>
      <c r="B3" s="61"/>
      <c r="C3" s="61"/>
      <c r="D3" s="61"/>
      <c r="E3" s="61"/>
      <c r="F3" s="61"/>
      <c r="G3" s="61"/>
      <c r="H3" s="61"/>
      <c r="I3" s="61"/>
    </row>
    <row r="4" spans="1:9" ht="18.75" x14ac:dyDescent="0.25">
      <c r="A4" s="61" t="s">
        <v>228</v>
      </c>
      <c r="B4" s="61"/>
      <c r="C4" s="61"/>
      <c r="D4" s="61"/>
      <c r="E4" s="61"/>
      <c r="F4" s="61"/>
      <c r="G4" s="61"/>
      <c r="H4" s="61"/>
      <c r="I4" s="61"/>
    </row>
    <row r="5" spans="1:9" ht="18.75" x14ac:dyDescent="0.25">
      <c r="A5" s="61" t="s">
        <v>227</v>
      </c>
      <c r="B5" s="61"/>
      <c r="C5" s="61"/>
      <c r="D5" s="61"/>
      <c r="E5" s="61"/>
      <c r="F5" s="61"/>
      <c r="G5" s="61"/>
      <c r="H5" s="61"/>
      <c r="I5" s="61"/>
    </row>
    <row r="6" spans="1:9" ht="18.75" x14ac:dyDescent="0.25">
      <c r="A6" s="61" t="s">
        <v>226</v>
      </c>
      <c r="B6" s="61"/>
      <c r="C6" s="61"/>
      <c r="D6" s="61"/>
      <c r="E6" s="61"/>
      <c r="F6" s="61"/>
      <c r="G6" s="61"/>
      <c r="H6" s="61"/>
      <c r="I6" s="61"/>
    </row>
    <row r="7" spans="1:9" ht="18.75" x14ac:dyDescent="0.25">
      <c r="A7" s="21"/>
    </row>
    <row r="8" spans="1:9" ht="30" customHeight="1" x14ac:dyDescent="0.25">
      <c r="A8" s="62" t="s">
        <v>225</v>
      </c>
      <c r="B8" s="62"/>
      <c r="C8" s="62"/>
      <c r="D8" s="62"/>
      <c r="E8" s="62"/>
      <c r="F8" s="62"/>
      <c r="G8" s="62"/>
      <c r="H8" s="62"/>
      <c r="I8" s="62"/>
    </row>
    <row r="9" spans="1:9" ht="18.75" x14ac:dyDescent="0.25">
      <c r="A9" s="50"/>
    </row>
    <row r="10" spans="1:9" ht="18.75" x14ac:dyDescent="0.25">
      <c r="A10" s="60" t="s">
        <v>224</v>
      </c>
      <c r="B10" s="60"/>
      <c r="C10" s="60"/>
      <c r="D10" s="60"/>
      <c r="E10" s="60"/>
      <c r="F10" s="60"/>
      <c r="G10" s="60"/>
      <c r="H10" s="60"/>
      <c r="I10" s="60"/>
    </row>
    <row r="11" spans="1:9" ht="18.75" x14ac:dyDescent="0.25">
      <c r="A11" s="50"/>
    </row>
    <row r="12" spans="1:9" ht="29.25" customHeight="1" x14ac:dyDescent="0.25">
      <c r="A12" s="57" t="s">
        <v>221</v>
      </c>
      <c r="B12" s="57"/>
      <c r="C12" s="57"/>
      <c r="D12" s="57"/>
      <c r="E12" s="58">
        <v>502876818</v>
      </c>
      <c r="F12" s="58"/>
      <c r="G12" s="15" t="s">
        <v>5</v>
      </c>
      <c r="H12" s="56">
        <v>11</v>
      </c>
      <c r="I12" s="54" t="s">
        <v>219</v>
      </c>
    </row>
    <row r="13" spans="1:9" ht="42" customHeight="1" x14ac:dyDescent="0.25">
      <c r="A13" s="57" t="s">
        <v>220</v>
      </c>
      <c r="B13" s="57"/>
      <c r="C13" s="57"/>
      <c r="D13" s="57"/>
      <c r="E13" s="58">
        <v>509376818</v>
      </c>
      <c r="F13" s="58"/>
      <c r="G13" s="15" t="s">
        <v>5</v>
      </c>
      <c r="H13" s="56">
        <v>11</v>
      </c>
      <c r="I13" s="54" t="s">
        <v>219</v>
      </c>
    </row>
    <row r="14" spans="1:9" ht="43.15" customHeight="1" x14ac:dyDescent="0.25">
      <c r="A14" s="59" t="s">
        <v>218</v>
      </c>
      <c r="B14" s="59"/>
      <c r="C14" s="59"/>
      <c r="D14" s="59"/>
      <c r="E14" s="58">
        <f>E13-E12</f>
        <v>6500000</v>
      </c>
      <c r="F14" s="58"/>
      <c r="G14" s="15" t="s">
        <v>5</v>
      </c>
      <c r="H14" s="55" t="s">
        <v>76</v>
      </c>
      <c r="I14" s="54" t="s">
        <v>4</v>
      </c>
    </row>
    <row r="15" spans="1:9" ht="18.75" x14ac:dyDescent="0.25">
      <c r="A15" s="21"/>
    </row>
    <row r="16" spans="1:9" ht="18.75" x14ac:dyDescent="0.25">
      <c r="A16" s="60" t="s">
        <v>223</v>
      </c>
      <c r="B16" s="60"/>
      <c r="C16" s="60"/>
      <c r="D16" s="60"/>
      <c r="E16" s="60"/>
      <c r="F16" s="60"/>
      <c r="G16" s="60"/>
      <c r="H16" s="60"/>
      <c r="I16" s="60"/>
    </row>
    <row r="17" spans="1:9" ht="18.75" x14ac:dyDescent="0.25">
      <c r="A17" s="50"/>
    </row>
    <row r="18" spans="1:9" ht="36.75" customHeight="1" x14ac:dyDescent="0.25">
      <c r="A18" s="57" t="s">
        <v>221</v>
      </c>
      <c r="B18" s="57"/>
      <c r="C18" s="57"/>
      <c r="D18" s="57"/>
      <c r="E18" s="58">
        <v>431731685</v>
      </c>
      <c r="F18" s="58"/>
      <c r="G18" s="15" t="s">
        <v>5</v>
      </c>
      <c r="H18" s="56">
        <v>46</v>
      </c>
      <c r="I18" s="54" t="s">
        <v>219</v>
      </c>
    </row>
    <row r="19" spans="1:9" ht="38.25" customHeight="1" x14ac:dyDescent="0.25">
      <c r="A19" s="57" t="s">
        <v>220</v>
      </c>
      <c r="B19" s="57"/>
      <c r="C19" s="57"/>
      <c r="D19" s="57"/>
      <c r="E19" s="58">
        <v>440031685</v>
      </c>
      <c r="F19" s="58"/>
      <c r="G19" s="15" t="s">
        <v>5</v>
      </c>
      <c r="H19" s="56">
        <v>46</v>
      </c>
      <c r="I19" s="54" t="s">
        <v>219</v>
      </c>
    </row>
    <row r="20" spans="1:9" ht="43.15" customHeight="1" x14ac:dyDescent="0.25">
      <c r="A20" s="59" t="s">
        <v>218</v>
      </c>
      <c r="B20" s="59"/>
      <c r="C20" s="59"/>
      <c r="D20" s="59"/>
      <c r="E20" s="58">
        <f>E19-E18</f>
        <v>8300000</v>
      </c>
      <c r="F20" s="58"/>
      <c r="G20" s="15" t="s">
        <v>5</v>
      </c>
      <c r="H20" s="55" t="s">
        <v>76</v>
      </c>
      <c r="I20" s="54" t="s">
        <v>4</v>
      </c>
    </row>
    <row r="21" spans="1:9" ht="18.75" x14ac:dyDescent="0.25">
      <c r="A21" s="21"/>
    </row>
    <row r="22" spans="1:9" ht="18.75" x14ac:dyDescent="0.25">
      <c r="A22" s="60" t="s">
        <v>222</v>
      </c>
      <c r="B22" s="60"/>
      <c r="C22" s="60"/>
      <c r="D22" s="60"/>
      <c r="E22" s="60"/>
      <c r="F22" s="60"/>
      <c r="G22" s="60"/>
      <c r="H22" s="60"/>
      <c r="I22" s="60"/>
    </row>
    <row r="23" spans="1:9" ht="18.75" x14ac:dyDescent="0.25">
      <c r="A23" s="50"/>
    </row>
    <row r="24" spans="1:9" ht="33" customHeight="1" x14ac:dyDescent="0.25">
      <c r="A24" s="57" t="s">
        <v>221</v>
      </c>
      <c r="B24" s="57"/>
      <c r="C24" s="57"/>
      <c r="D24" s="57"/>
      <c r="E24" s="58">
        <v>420966139</v>
      </c>
      <c r="F24" s="58"/>
      <c r="G24" s="15" t="s">
        <v>5</v>
      </c>
      <c r="H24" s="56">
        <v>70</v>
      </c>
      <c r="I24" s="54" t="s">
        <v>219</v>
      </c>
    </row>
    <row r="25" spans="1:9" ht="42" customHeight="1" x14ac:dyDescent="0.25">
      <c r="A25" s="57" t="s">
        <v>220</v>
      </c>
      <c r="B25" s="57"/>
      <c r="C25" s="57"/>
      <c r="D25" s="57"/>
      <c r="E25" s="58">
        <v>429466139</v>
      </c>
      <c r="F25" s="58"/>
      <c r="G25" s="15" t="s">
        <v>5</v>
      </c>
      <c r="H25" s="56">
        <v>70</v>
      </c>
      <c r="I25" s="54" t="s">
        <v>219</v>
      </c>
    </row>
    <row r="26" spans="1:9" ht="43.15" customHeight="1" x14ac:dyDescent="0.25">
      <c r="A26" s="59" t="s">
        <v>218</v>
      </c>
      <c r="B26" s="59"/>
      <c r="C26" s="59"/>
      <c r="D26" s="59"/>
      <c r="E26" s="58">
        <f>E25-E24</f>
        <v>8500000</v>
      </c>
      <c r="F26" s="58"/>
      <c r="G26" s="15" t="s">
        <v>5</v>
      </c>
      <c r="H26" s="55" t="s">
        <v>76</v>
      </c>
      <c r="I26" s="54" t="s">
        <v>4</v>
      </c>
    </row>
    <row r="27" spans="1:9" ht="18.75" x14ac:dyDescent="0.25">
      <c r="A27" s="21"/>
    </row>
    <row r="28" spans="1:9" ht="18.75" x14ac:dyDescent="0.25">
      <c r="A28" s="50"/>
    </row>
    <row r="29" spans="1:9" ht="18.75" x14ac:dyDescent="0.25">
      <c r="A29" s="66" t="s">
        <v>217</v>
      </c>
      <c r="B29" s="66"/>
      <c r="C29" s="66"/>
      <c r="D29" s="66"/>
      <c r="E29" s="66"/>
      <c r="F29" s="66"/>
      <c r="G29" s="66"/>
      <c r="H29" s="66"/>
      <c r="I29" s="66"/>
    </row>
    <row r="30" spans="1:9" ht="18.75" x14ac:dyDescent="0.25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8.75" x14ac:dyDescent="0.25">
      <c r="A31" s="60" t="s">
        <v>216</v>
      </c>
      <c r="B31" s="60"/>
      <c r="C31" s="60"/>
      <c r="D31" s="60"/>
      <c r="E31" s="60"/>
      <c r="F31" s="60"/>
      <c r="G31" s="60"/>
      <c r="H31" s="60"/>
      <c r="I31" s="60"/>
    </row>
    <row r="32" spans="1:9" ht="18.75" x14ac:dyDescent="0.25">
      <c r="A32" s="51"/>
    </row>
    <row r="33" spans="1:10" ht="36.6" customHeight="1" x14ac:dyDescent="0.25">
      <c r="A33" s="67" t="s">
        <v>12</v>
      </c>
      <c r="B33" s="67"/>
      <c r="C33" s="67" t="s">
        <v>11</v>
      </c>
      <c r="D33" s="67"/>
      <c r="E33" s="67"/>
      <c r="F33" s="67"/>
      <c r="G33" s="67"/>
      <c r="H33" s="67" t="s">
        <v>165</v>
      </c>
      <c r="I33" s="67"/>
    </row>
    <row r="34" spans="1:10" s="52" customFormat="1" ht="101.45" customHeight="1" x14ac:dyDescent="0.25">
      <c r="A34" s="68" t="s">
        <v>215</v>
      </c>
      <c r="B34" s="68"/>
      <c r="C34" s="69">
        <v>6500000</v>
      </c>
      <c r="D34" s="69"/>
      <c r="E34" s="5" t="s">
        <v>5</v>
      </c>
      <c r="F34" s="6" t="s">
        <v>26</v>
      </c>
      <c r="G34" s="5" t="s">
        <v>4</v>
      </c>
      <c r="H34" s="70" t="s">
        <v>214</v>
      </c>
      <c r="I34" s="71"/>
    </row>
    <row r="35" spans="1:10" s="52" customFormat="1" ht="84" customHeight="1" x14ac:dyDescent="0.25">
      <c r="A35" s="68" t="s">
        <v>213</v>
      </c>
      <c r="B35" s="68"/>
      <c r="C35" s="72" t="s">
        <v>7</v>
      </c>
      <c r="D35" s="72"/>
      <c r="E35" s="5" t="s">
        <v>5</v>
      </c>
      <c r="F35" s="5" t="s">
        <v>7</v>
      </c>
      <c r="G35" s="5" t="s">
        <v>4</v>
      </c>
      <c r="H35" s="72" t="s">
        <v>7</v>
      </c>
      <c r="I35" s="72"/>
    </row>
    <row r="36" spans="1:10" ht="18.75" x14ac:dyDescent="0.25">
      <c r="A36" s="51"/>
    </row>
    <row r="37" spans="1:10" ht="18.75" x14ac:dyDescent="0.25">
      <c r="A37" s="73" t="s">
        <v>212</v>
      </c>
      <c r="B37" s="73"/>
      <c r="C37" s="73"/>
      <c r="D37" s="73"/>
      <c r="E37" s="73"/>
      <c r="F37" s="73"/>
      <c r="G37" s="73"/>
      <c r="H37" s="73"/>
      <c r="I37" s="73"/>
    </row>
    <row r="38" spans="1:10" ht="18.75" x14ac:dyDescent="0.25">
      <c r="A38" s="51"/>
    </row>
    <row r="39" spans="1:10" ht="18.75" x14ac:dyDescent="0.25">
      <c r="A39" s="60" t="s">
        <v>211</v>
      </c>
      <c r="B39" s="60"/>
      <c r="C39" s="60"/>
      <c r="D39" s="60"/>
      <c r="E39" s="60"/>
      <c r="F39" s="60"/>
      <c r="G39" s="60"/>
      <c r="H39" s="60"/>
      <c r="I39" s="60"/>
    </row>
    <row r="40" spans="1:10" ht="18.75" x14ac:dyDescent="0.25">
      <c r="A40" s="50"/>
    </row>
    <row r="41" spans="1:10" ht="18.75" x14ac:dyDescent="0.25">
      <c r="A41" s="74" t="s">
        <v>19</v>
      </c>
      <c r="B41" s="74"/>
      <c r="C41" s="74"/>
      <c r="D41" s="74"/>
      <c r="E41" s="74"/>
      <c r="F41" s="74"/>
      <c r="G41" s="74"/>
      <c r="H41" s="74"/>
      <c r="I41" s="74"/>
    </row>
    <row r="42" spans="1:10" ht="18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10" ht="36.6" customHeight="1" x14ac:dyDescent="0.25">
      <c r="A43" s="75" t="s">
        <v>210</v>
      </c>
      <c r="B43" s="75"/>
      <c r="C43" s="75"/>
      <c r="D43" s="75"/>
      <c r="E43" s="75"/>
      <c r="F43" s="75"/>
      <c r="G43" s="75"/>
      <c r="H43" s="75"/>
      <c r="I43" s="75"/>
    </row>
    <row r="44" spans="1:10" s="11" customFormat="1" ht="18.75" customHeight="1" x14ac:dyDescent="0.25">
      <c r="A44" s="41"/>
      <c r="B44" s="41"/>
      <c r="C44" s="41"/>
      <c r="D44" s="41"/>
      <c r="E44" s="41"/>
      <c r="F44" s="41"/>
      <c r="G44" s="41"/>
      <c r="H44" s="41"/>
      <c r="I44" s="40" t="s">
        <v>166</v>
      </c>
    </row>
    <row r="45" spans="1:10" s="11" customFormat="1" ht="51" customHeight="1" x14ac:dyDescent="0.25">
      <c r="A45" s="76" t="s">
        <v>152</v>
      </c>
      <c r="B45" s="77"/>
      <c r="C45" s="77"/>
      <c r="D45" s="78"/>
      <c r="E45" s="37" t="s">
        <v>151</v>
      </c>
      <c r="F45" s="37" t="s">
        <v>155</v>
      </c>
      <c r="G45" s="37" t="s">
        <v>149</v>
      </c>
      <c r="H45" s="37" t="s">
        <v>148</v>
      </c>
      <c r="I45" s="37" t="s">
        <v>165</v>
      </c>
    </row>
    <row r="46" spans="1:10" s="11" customFormat="1" ht="156" customHeight="1" x14ac:dyDescent="0.25">
      <c r="A46" s="63" t="s">
        <v>209</v>
      </c>
      <c r="B46" s="64"/>
      <c r="C46" s="64"/>
      <c r="D46" s="65"/>
      <c r="E46" s="8" t="s">
        <v>208</v>
      </c>
      <c r="F46" s="45">
        <v>65652102.490000002</v>
      </c>
      <c r="G46" s="44">
        <v>600000</v>
      </c>
      <c r="H46" s="44">
        <f t="shared" ref="H46:H64" si="0">G46+F46</f>
        <v>66252102.490000002</v>
      </c>
      <c r="I46" s="46" t="s">
        <v>207</v>
      </c>
      <c r="J46" s="43"/>
    </row>
    <row r="47" spans="1:10" s="11" customFormat="1" ht="228.75" customHeight="1" x14ac:dyDescent="0.25">
      <c r="A47" s="63" t="s">
        <v>206</v>
      </c>
      <c r="B47" s="64"/>
      <c r="C47" s="64"/>
      <c r="D47" s="65"/>
      <c r="E47" s="8" t="s">
        <v>205</v>
      </c>
      <c r="F47" s="45">
        <v>742984.82</v>
      </c>
      <c r="G47" s="44">
        <v>309209.58</v>
      </c>
      <c r="H47" s="44">
        <f t="shared" si="0"/>
        <v>1052194.3999999999</v>
      </c>
      <c r="I47" s="46" t="s">
        <v>200</v>
      </c>
      <c r="J47" s="43"/>
    </row>
    <row r="48" spans="1:10" s="11" customFormat="1" ht="285.75" customHeight="1" x14ac:dyDescent="0.25">
      <c r="A48" s="63" t="s">
        <v>204</v>
      </c>
      <c r="B48" s="64"/>
      <c r="C48" s="64"/>
      <c r="D48" s="65"/>
      <c r="E48" s="8" t="s">
        <v>203</v>
      </c>
      <c r="F48" s="45">
        <v>7205.79</v>
      </c>
      <c r="G48" s="44">
        <f>-1530.29+1474.2</f>
        <v>-56.089999999999918</v>
      </c>
      <c r="H48" s="44">
        <f t="shared" si="0"/>
        <v>7149.7</v>
      </c>
      <c r="I48" s="46" t="s">
        <v>200</v>
      </c>
      <c r="J48" s="43"/>
    </row>
    <row r="49" spans="1:10" s="11" customFormat="1" ht="224.45" customHeight="1" x14ac:dyDescent="0.25">
      <c r="A49" s="63" t="s">
        <v>202</v>
      </c>
      <c r="B49" s="64"/>
      <c r="C49" s="64"/>
      <c r="D49" s="65"/>
      <c r="E49" s="8" t="s">
        <v>201</v>
      </c>
      <c r="F49" s="45">
        <v>1298709.8400000001</v>
      </c>
      <c r="G49" s="49">
        <f>-55479.93-5365.46</f>
        <v>-60845.39</v>
      </c>
      <c r="H49" s="49">
        <f t="shared" si="0"/>
        <v>1237864.4500000002</v>
      </c>
      <c r="I49" s="46" t="s">
        <v>200</v>
      </c>
      <c r="J49" s="43"/>
    </row>
    <row r="50" spans="1:10" s="11" customFormat="1" ht="100.9" customHeight="1" x14ac:dyDescent="0.25">
      <c r="A50" s="63" t="s">
        <v>199</v>
      </c>
      <c r="B50" s="64"/>
      <c r="C50" s="64"/>
      <c r="D50" s="65"/>
      <c r="E50" s="8" t="s">
        <v>198</v>
      </c>
      <c r="F50" s="45">
        <v>1000</v>
      </c>
      <c r="G50" s="44">
        <v>2000</v>
      </c>
      <c r="H50" s="44">
        <f t="shared" si="0"/>
        <v>3000</v>
      </c>
      <c r="I50" s="79" t="s">
        <v>197</v>
      </c>
      <c r="J50" s="43"/>
    </row>
    <row r="51" spans="1:10" s="11" customFormat="1" ht="72" customHeight="1" x14ac:dyDescent="0.25">
      <c r="A51" s="63" t="s">
        <v>196</v>
      </c>
      <c r="B51" s="64"/>
      <c r="C51" s="64"/>
      <c r="D51" s="65"/>
      <c r="E51" s="8" t="s">
        <v>195</v>
      </c>
      <c r="F51" s="45">
        <v>97560</v>
      </c>
      <c r="G51" s="48">
        <v>-2000</v>
      </c>
      <c r="H51" s="44">
        <f t="shared" si="0"/>
        <v>95560</v>
      </c>
      <c r="I51" s="80"/>
    </row>
    <row r="52" spans="1:10" s="11" customFormat="1" ht="90.75" customHeight="1" x14ac:dyDescent="0.25">
      <c r="A52" s="63" t="s">
        <v>194</v>
      </c>
      <c r="B52" s="64"/>
      <c r="C52" s="64"/>
      <c r="D52" s="65"/>
      <c r="E52" s="8" t="s">
        <v>193</v>
      </c>
      <c r="F52" s="45">
        <v>131580</v>
      </c>
      <c r="G52" s="48">
        <v>25000</v>
      </c>
      <c r="H52" s="44">
        <f t="shared" si="0"/>
        <v>156580</v>
      </c>
      <c r="I52" s="81"/>
    </row>
    <row r="53" spans="1:10" s="11" customFormat="1" ht="156" customHeight="1" x14ac:dyDescent="0.25">
      <c r="A53" s="63" t="s">
        <v>192</v>
      </c>
      <c r="B53" s="64"/>
      <c r="C53" s="64"/>
      <c r="D53" s="65"/>
      <c r="E53" s="8" t="s">
        <v>191</v>
      </c>
      <c r="F53" s="47">
        <v>10000</v>
      </c>
      <c r="G53" s="44">
        <v>2500</v>
      </c>
      <c r="H53" s="44">
        <f t="shared" si="0"/>
        <v>12500</v>
      </c>
      <c r="I53" s="46" t="s">
        <v>190</v>
      </c>
    </row>
    <row r="54" spans="1:10" s="11" customFormat="1" ht="148.9" customHeight="1" x14ac:dyDescent="0.25">
      <c r="A54" s="63" t="s">
        <v>189</v>
      </c>
      <c r="B54" s="64"/>
      <c r="C54" s="64"/>
      <c r="D54" s="65"/>
      <c r="E54" s="8" t="s">
        <v>188</v>
      </c>
      <c r="F54" s="47">
        <v>480000</v>
      </c>
      <c r="G54" s="44">
        <v>-10000</v>
      </c>
      <c r="H54" s="44">
        <f t="shared" si="0"/>
        <v>470000</v>
      </c>
      <c r="I54" s="46" t="s">
        <v>187</v>
      </c>
    </row>
    <row r="55" spans="1:10" s="11" customFormat="1" ht="170.25" customHeight="1" x14ac:dyDescent="0.25">
      <c r="A55" s="63" t="s">
        <v>186</v>
      </c>
      <c r="B55" s="64"/>
      <c r="C55" s="64"/>
      <c r="D55" s="65"/>
      <c r="E55" s="8" t="s">
        <v>185</v>
      </c>
      <c r="F55" s="47">
        <v>6315000</v>
      </c>
      <c r="G55" s="44">
        <v>685000</v>
      </c>
      <c r="H55" s="44">
        <f t="shared" si="0"/>
        <v>7000000</v>
      </c>
      <c r="I55" s="46" t="s">
        <v>184</v>
      </c>
    </row>
    <row r="56" spans="1:10" s="11" customFormat="1" ht="117.75" customHeight="1" x14ac:dyDescent="0.25">
      <c r="A56" s="63" t="s">
        <v>183</v>
      </c>
      <c r="B56" s="64"/>
      <c r="C56" s="64"/>
      <c r="D56" s="65"/>
      <c r="E56" s="8" t="s">
        <v>182</v>
      </c>
      <c r="F56" s="45">
        <v>14945962</v>
      </c>
      <c r="G56" s="44">
        <f>1088900+1646937</f>
        <v>2735837</v>
      </c>
      <c r="H56" s="44">
        <f t="shared" si="0"/>
        <v>17681799</v>
      </c>
      <c r="I56" s="85" t="s">
        <v>162</v>
      </c>
      <c r="J56" s="43"/>
    </row>
    <row r="57" spans="1:10" s="11" customFormat="1" ht="165.75" customHeight="1" x14ac:dyDescent="0.25">
      <c r="A57" s="63" t="s">
        <v>181</v>
      </c>
      <c r="B57" s="64"/>
      <c r="C57" s="64"/>
      <c r="D57" s="65"/>
      <c r="E57" s="8" t="s">
        <v>160</v>
      </c>
      <c r="F57" s="45">
        <v>217700</v>
      </c>
      <c r="G57" s="44">
        <v>-17200</v>
      </c>
      <c r="H57" s="44">
        <f t="shared" si="0"/>
        <v>200500</v>
      </c>
      <c r="I57" s="87"/>
      <c r="J57" s="43"/>
    </row>
    <row r="58" spans="1:10" s="11" customFormat="1" ht="78.75" customHeight="1" x14ac:dyDescent="0.25">
      <c r="A58" s="63" t="s">
        <v>180</v>
      </c>
      <c r="B58" s="64"/>
      <c r="C58" s="64"/>
      <c r="D58" s="65"/>
      <c r="E58" s="8" t="s">
        <v>160</v>
      </c>
      <c r="F58" s="45">
        <v>1087900</v>
      </c>
      <c r="G58" s="44">
        <v>559200</v>
      </c>
      <c r="H58" s="44">
        <f t="shared" si="0"/>
        <v>1647100</v>
      </c>
      <c r="I58" s="87"/>
      <c r="J58" s="43"/>
    </row>
    <row r="59" spans="1:10" s="11" customFormat="1" ht="77.25" customHeight="1" x14ac:dyDescent="0.25">
      <c r="A59" s="63" t="s">
        <v>161</v>
      </c>
      <c r="B59" s="64"/>
      <c r="C59" s="64"/>
      <c r="D59" s="65"/>
      <c r="E59" s="8" t="s">
        <v>160</v>
      </c>
      <c r="F59" s="45">
        <v>153040</v>
      </c>
      <c r="G59" s="44">
        <v>3829.5</v>
      </c>
      <c r="H59" s="44">
        <f t="shared" si="0"/>
        <v>156869.5</v>
      </c>
      <c r="I59" s="87"/>
      <c r="J59" s="43"/>
    </row>
    <row r="60" spans="1:10" s="11" customFormat="1" ht="102" customHeight="1" x14ac:dyDescent="0.25">
      <c r="A60" s="63" t="s">
        <v>179</v>
      </c>
      <c r="B60" s="64"/>
      <c r="C60" s="64"/>
      <c r="D60" s="65"/>
      <c r="E60" s="8" t="s">
        <v>178</v>
      </c>
      <c r="F60" s="45">
        <v>4183600</v>
      </c>
      <c r="G60" s="44">
        <v>659100</v>
      </c>
      <c r="H60" s="44">
        <f t="shared" si="0"/>
        <v>4842700</v>
      </c>
      <c r="I60" s="87"/>
      <c r="J60" s="43"/>
    </row>
    <row r="61" spans="1:10" s="11" customFormat="1" ht="159.75" customHeight="1" x14ac:dyDescent="0.25">
      <c r="A61" s="63" t="s">
        <v>177</v>
      </c>
      <c r="B61" s="64"/>
      <c r="C61" s="64"/>
      <c r="D61" s="65"/>
      <c r="E61" s="8" t="s">
        <v>175</v>
      </c>
      <c r="F61" s="45">
        <v>2781800</v>
      </c>
      <c r="G61" s="44">
        <v>-177800</v>
      </c>
      <c r="H61" s="44">
        <f t="shared" si="0"/>
        <v>2604000</v>
      </c>
      <c r="I61" s="87"/>
      <c r="J61" s="43"/>
    </row>
    <row r="62" spans="1:10" s="11" customFormat="1" ht="238.5" customHeight="1" x14ac:dyDescent="0.25">
      <c r="A62" s="63" t="s">
        <v>176</v>
      </c>
      <c r="B62" s="64"/>
      <c r="C62" s="64"/>
      <c r="D62" s="65"/>
      <c r="E62" s="8" t="s">
        <v>175</v>
      </c>
      <c r="F62" s="45">
        <v>69500</v>
      </c>
      <c r="G62" s="44">
        <v>-4400</v>
      </c>
      <c r="H62" s="44">
        <f t="shared" si="0"/>
        <v>65100</v>
      </c>
      <c r="I62" s="87" t="s">
        <v>162</v>
      </c>
      <c r="J62" s="43"/>
    </row>
    <row r="63" spans="1:10" s="11" customFormat="1" ht="96.75" customHeight="1" x14ac:dyDescent="0.25">
      <c r="A63" s="63" t="s">
        <v>174</v>
      </c>
      <c r="B63" s="64"/>
      <c r="C63" s="64"/>
      <c r="D63" s="65"/>
      <c r="E63" s="8" t="s">
        <v>173</v>
      </c>
      <c r="F63" s="45">
        <v>401600</v>
      </c>
      <c r="G63" s="44">
        <v>2600</v>
      </c>
      <c r="H63" s="44">
        <f t="shared" si="0"/>
        <v>404200</v>
      </c>
      <c r="I63" s="87"/>
      <c r="J63" s="43"/>
    </row>
    <row r="64" spans="1:10" s="11" customFormat="1" ht="111.75" customHeight="1" x14ac:dyDescent="0.25">
      <c r="A64" s="63" t="s">
        <v>172</v>
      </c>
      <c r="B64" s="64"/>
      <c r="C64" s="64"/>
      <c r="D64" s="65"/>
      <c r="E64" s="8" t="s">
        <v>171</v>
      </c>
      <c r="F64" s="45">
        <v>125053700</v>
      </c>
      <c r="G64" s="44">
        <v>784100</v>
      </c>
      <c r="H64" s="44">
        <f t="shared" si="0"/>
        <v>125837800</v>
      </c>
      <c r="I64" s="86"/>
      <c r="J64" s="43"/>
    </row>
    <row r="65" spans="1:10" ht="61.5" customHeight="1" x14ac:dyDescent="0.25">
      <c r="A65" s="82" t="s">
        <v>125</v>
      </c>
      <c r="B65" s="83"/>
      <c r="C65" s="83"/>
      <c r="D65" s="83"/>
      <c r="E65" s="84"/>
      <c r="F65" s="42">
        <f>F64+F63+F62+F61+F60+F59+F58+F57+F55+F54+F56+F53+F52+F51+F50+F49+F48+F47+F46</f>
        <v>223630944.94</v>
      </c>
      <c r="G65" s="42">
        <f>G64+G63+G62+G61+G60+G59+G58+G57+G55+G54+G56+G53+G52+G51+G50+G49+G48+G47+G46</f>
        <v>6096074.6000000006</v>
      </c>
      <c r="H65" s="42">
        <f>H64+H63+H62+H61+H60+H59+H58+H57+H55+H54+H56+H53+H52+H51+H50+H49+H48+H47+H46</f>
        <v>229727019.53999999</v>
      </c>
      <c r="I65" s="42"/>
    </row>
    <row r="66" spans="1:10" ht="18.75" x14ac:dyDescent="0.25">
      <c r="A66" s="21"/>
    </row>
    <row r="67" spans="1:10" ht="18.75" x14ac:dyDescent="0.25">
      <c r="A67" s="74" t="s">
        <v>33</v>
      </c>
      <c r="B67" s="74"/>
      <c r="C67" s="74"/>
      <c r="D67" s="74"/>
      <c r="E67" s="74"/>
      <c r="F67" s="74"/>
      <c r="G67" s="74"/>
      <c r="H67" s="74"/>
      <c r="I67" s="74"/>
    </row>
    <row r="68" spans="1:10" s="11" customFormat="1" ht="18.75" customHeight="1" x14ac:dyDescent="0.25">
      <c r="A68" s="41"/>
      <c r="B68" s="41"/>
      <c r="C68" s="41"/>
      <c r="D68" s="41"/>
      <c r="E68" s="41"/>
      <c r="F68" s="41"/>
      <c r="G68" s="41"/>
      <c r="H68" s="41"/>
    </row>
    <row r="69" spans="1:10" ht="36.6" customHeight="1" x14ac:dyDescent="0.25">
      <c r="A69" s="75" t="s">
        <v>170</v>
      </c>
      <c r="B69" s="75"/>
      <c r="C69" s="75"/>
      <c r="D69" s="75"/>
      <c r="E69" s="75"/>
      <c r="F69" s="75"/>
      <c r="G69" s="75"/>
      <c r="H69" s="75"/>
      <c r="I69" s="75"/>
    </row>
    <row r="70" spans="1:10" s="11" customFormat="1" ht="18.75" customHeight="1" x14ac:dyDescent="0.25">
      <c r="A70" s="41"/>
      <c r="B70" s="41"/>
      <c r="C70" s="41"/>
      <c r="D70" s="41"/>
      <c r="E70" s="41"/>
      <c r="F70" s="41"/>
      <c r="G70" s="41"/>
      <c r="H70" s="41"/>
      <c r="I70" s="40" t="s">
        <v>166</v>
      </c>
    </row>
    <row r="71" spans="1:10" s="11" customFormat="1" ht="70.900000000000006" customHeight="1" x14ac:dyDescent="0.25">
      <c r="A71" s="76" t="s">
        <v>152</v>
      </c>
      <c r="B71" s="77"/>
      <c r="C71" s="77"/>
      <c r="D71" s="78"/>
      <c r="E71" s="37" t="s">
        <v>151</v>
      </c>
      <c r="F71" s="37" t="s">
        <v>155</v>
      </c>
      <c r="G71" s="37" t="s">
        <v>149</v>
      </c>
      <c r="H71" s="37" t="s">
        <v>148</v>
      </c>
      <c r="I71" s="37" t="s">
        <v>165</v>
      </c>
    </row>
    <row r="72" spans="1:10" s="11" customFormat="1" ht="49.5" customHeight="1" x14ac:dyDescent="0.25">
      <c r="A72" s="63" t="s">
        <v>164</v>
      </c>
      <c r="B72" s="64"/>
      <c r="C72" s="64"/>
      <c r="D72" s="65"/>
      <c r="E72" s="8" t="s">
        <v>163</v>
      </c>
      <c r="F72" s="45">
        <v>0</v>
      </c>
      <c r="G72" s="44">
        <v>3777.93</v>
      </c>
      <c r="H72" s="44">
        <f>G72+F72</f>
        <v>3777.93</v>
      </c>
      <c r="I72" s="85" t="s">
        <v>162</v>
      </c>
      <c r="J72" s="43"/>
    </row>
    <row r="73" spans="1:10" s="11" customFormat="1" ht="120" customHeight="1" x14ac:dyDescent="0.25">
      <c r="A73" s="63" t="s">
        <v>169</v>
      </c>
      <c r="B73" s="64"/>
      <c r="C73" s="64"/>
      <c r="D73" s="65"/>
      <c r="E73" s="8" t="s">
        <v>168</v>
      </c>
      <c r="F73" s="45">
        <v>1406266.34</v>
      </c>
      <c r="G73" s="44">
        <v>-324341.48</v>
      </c>
      <c r="H73" s="44">
        <f>G73+F73</f>
        <v>1081924.8600000001</v>
      </c>
      <c r="I73" s="87"/>
      <c r="J73" s="43"/>
    </row>
    <row r="74" spans="1:10" s="11" customFormat="1" ht="77.25" customHeight="1" x14ac:dyDescent="0.25">
      <c r="A74" s="63" t="s">
        <v>161</v>
      </c>
      <c r="B74" s="64"/>
      <c r="C74" s="64"/>
      <c r="D74" s="65"/>
      <c r="E74" s="8" t="s">
        <v>160</v>
      </c>
      <c r="F74" s="45">
        <v>159161.60000000001</v>
      </c>
      <c r="G74" s="44">
        <v>14897.4</v>
      </c>
      <c r="H74" s="44">
        <f>G74+F74</f>
        <v>174059</v>
      </c>
      <c r="I74" s="86"/>
      <c r="J74" s="43"/>
    </row>
    <row r="75" spans="1:10" ht="42.6" customHeight="1" x14ac:dyDescent="0.25">
      <c r="A75" s="82" t="s">
        <v>125</v>
      </c>
      <c r="B75" s="83"/>
      <c r="C75" s="83"/>
      <c r="D75" s="83"/>
      <c r="E75" s="84"/>
      <c r="F75" s="42">
        <f>F74+F73+F72</f>
        <v>1565427.9400000002</v>
      </c>
      <c r="G75" s="42">
        <f>G74+G73+G72</f>
        <v>-305666.14999999997</v>
      </c>
      <c r="H75" s="42">
        <f>H74+H73+H72</f>
        <v>1259761.79</v>
      </c>
      <c r="I75" s="42"/>
    </row>
    <row r="76" spans="1:10" ht="18.75" x14ac:dyDescent="0.25">
      <c r="A76" s="21"/>
    </row>
    <row r="77" spans="1:10" ht="18.75" x14ac:dyDescent="0.25">
      <c r="A77" s="74" t="s">
        <v>32</v>
      </c>
      <c r="B77" s="74"/>
      <c r="C77" s="74"/>
      <c r="D77" s="74"/>
      <c r="E77" s="74"/>
      <c r="F77" s="74"/>
      <c r="G77" s="74"/>
      <c r="H77" s="74"/>
      <c r="I77" s="74"/>
    </row>
    <row r="78" spans="1:10" ht="18.75" x14ac:dyDescent="0.25">
      <c r="A78" s="23"/>
      <c r="B78" s="23"/>
      <c r="C78" s="23"/>
      <c r="D78" s="23"/>
      <c r="E78" s="23"/>
      <c r="F78" s="23"/>
      <c r="G78" s="23"/>
      <c r="H78" s="23"/>
      <c r="I78" s="23"/>
    </row>
    <row r="79" spans="1:10" ht="36.6" customHeight="1" x14ac:dyDescent="0.25">
      <c r="A79" s="75" t="s">
        <v>167</v>
      </c>
      <c r="B79" s="75"/>
      <c r="C79" s="75"/>
      <c r="D79" s="75"/>
      <c r="E79" s="75"/>
      <c r="F79" s="75"/>
      <c r="G79" s="75"/>
      <c r="H79" s="75"/>
      <c r="I79" s="75"/>
    </row>
    <row r="80" spans="1:10" s="11" customFormat="1" ht="18.75" customHeight="1" x14ac:dyDescent="0.25">
      <c r="A80" s="41"/>
      <c r="B80" s="41"/>
      <c r="C80" s="41"/>
      <c r="D80" s="41"/>
      <c r="E80" s="41"/>
      <c r="F80" s="41"/>
      <c r="G80" s="41"/>
      <c r="H80" s="41"/>
      <c r="I80" s="40" t="s">
        <v>166</v>
      </c>
    </row>
    <row r="81" spans="1:10" s="11" customFormat="1" ht="70.900000000000006" customHeight="1" x14ac:dyDescent="0.25">
      <c r="A81" s="76" t="s">
        <v>152</v>
      </c>
      <c r="B81" s="77"/>
      <c r="C81" s="77"/>
      <c r="D81" s="78"/>
      <c r="E81" s="37" t="s">
        <v>151</v>
      </c>
      <c r="F81" s="37" t="s">
        <v>155</v>
      </c>
      <c r="G81" s="37" t="s">
        <v>149</v>
      </c>
      <c r="H81" s="37" t="s">
        <v>148</v>
      </c>
      <c r="I81" s="37" t="s">
        <v>165</v>
      </c>
    </row>
    <row r="82" spans="1:10" s="11" customFormat="1" ht="96.75" customHeight="1" x14ac:dyDescent="0.25">
      <c r="A82" s="63" t="s">
        <v>164</v>
      </c>
      <c r="B82" s="64"/>
      <c r="C82" s="64"/>
      <c r="D82" s="65"/>
      <c r="E82" s="8" t="s">
        <v>163</v>
      </c>
      <c r="F82" s="45">
        <v>0</v>
      </c>
      <c r="G82" s="44">
        <v>3777.93</v>
      </c>
      <c r="H82" s="44">
        <f>G82+F82</f>
        <v>3777.93</v>
      </c>
      <c r="I82" s="85" t="s">
        <v>162</v>
      </c>
      <c r="J82" s="43"/>
    </row>
    <row r="83" spans="1:10" s="11" customFormat="1" ht="96.75" customHeight="1" x14ac:dyDescent="0.25">
      <c r="A83" s="63" t="s">
        <v>161</v>
      </c>
      <c r="B83" s="64"/>
      <c r="C83" s="64"/>
      <c r="D83" s="65"/>
      <c r="E83" s="8" t="s">
        <v>160</v>
      </c>
      <c r="F83" s="45">
        <v>165526.65</v>
      </c>
      <c r="G83" s="44">
        <v>8532.35</v>
      </c>
      <c r="H83" s="44">
        <f>G83+F83</f>
        <v>174059</v>
      </c>
      <c r="I83" s="86"/>
      <c r="J83" s="43"/>
    </row>
    <row r="84" spans="1:10" ht="61.5" customHeight="1" x14ac:dyDescent="0.25">
      <c r="A84" s="82" t="s">
        <v>125</v>
      </c>
      <c r="B84" s="83"/>
      <c r="C84" s="83"/>
      <c r="D84" s="83"/>
      <c r="E84" s="84"/>
      <c r="F84" s="42">
        <f>F82+F83</f>
        <v>165526.65</v>
      </c>
      <c r="G84" s="42">
        <f>G82+G83</f>
        <v>12310.28</v>
      </c>
      <c r="H84" s="42">
        <f>H82+H83</f>
        <v>177836.93</v>
      </c>
      <c r="I84" s="42"/>
    </row>
    <row r="85" spans="1:10" ht="18.75" x14ac:dyDescent="0.25">
      <c r="A85" s="21"/>
    </row>
    <row r="86" spans="1:10" s="11" customFormat="1" ht="13.5" customHeight="1" x14ac:dyDescent="0.25">
      <c r="A86" s="41"/>
      <c r="B86" s="41"/>
      <c r="C86" s="41"/>
      <c r="D86" s="41"/>
      <c r="E86" s="41"/>
      <c r="F86" s="41"/>
      <c r="G86" s="41"/>
      <c r="H86" s="41"/>
      <c r="I86" s="40"/>
    </row>
    <row r="87" spans="1:10" ht="25.5" customHeight="1" x14ac:dyDescent="0.25">
      <c r="A87" s="60" t="s">
        <v>159</v>
      </c>
      <c r="B87" s="60"/>
      <c r="C87" s="60"/>
      <c r="D87" s="60"/>
      <c r="E87" s="60"/>
      <c r="F87" s="60"/>
      <c r="G87" s="60"/>
      <c r="H87" s="60"/>
      <c r="I87" s="60"/>
    </row>
    <row r="88" spans="1:10" ht="75" customHeight="1" x14ac:dyDescent="0.25">
      <c r="A88" s="75" t="s">
        <v>158</v>
      </c>
      <c r="B88" s="75"/>
      <c r="C88" s="75"/>
      <c r="D88" s="75"/>
      <c r="E88" s="75"/>
      <c r="F88" s="75"/>
      <c r="G88" s="75"/>
      <c r="H88" s="75"/>
      <c r="I88" s="75"/>
    </row>
    <row r="89" spans="1:10" ht="51.6" customHeight="1" x14ac:dyDescent="0.25">
      <c r="A89" s="90" t="s">
        <v>157</v>
      </c>
      <c r="B89" s="90"/>
      <c r="C89" s="90"/>
      <c r="D89" s="90"/>
      <c r="E89" s="90"/>
      <c r="F89" s="90"/>
      <c r="G89" s="90"/>
      <c r="H89" s="90"/>
      <c r="I89" s="90"/>
    </row>
    <row r="90" spans="1:10" ht="57.75" customHeight="1" x14ac:dyDescent="0.25">
      <c r="A90" s="38"/>
      <c r="B90" s="38"/>
      <c r="C90" s="38"/>
      <c r="D90" s="38"/>
      <c r="E90" s="38"/>
      <c r="F90" s="39" t="s">
        <v>156</v>
      </c>
      <c r="G90" s="38"/>
      <c r="H90" s="38"/>
      <c r="I90" s="38"/>
    </row>
    <row r="91" spans="1:10" ht="19.149999999999999" customHeight="1" x14ac:dyDescent="0.25">
      <c r="A91" s="38"/>
      <c r="B91" s="38"/>
      <c r="C91" s="38"/>
      <c r="D91" s="38"/>
      <c r="E91" s="38"/>
      <c r="G91" s="38"/>
      <c r="H91" s="38"/>
      <c r="I91" s="38"/>
    </row>
    <row r="92" spans="1:10" ht="56.45" customHeight="1" x14ac:dyDescent="0.25">
      <c r="A92" s="91" t="s">
        <v>152</v>
      </c>
      <c r="B92" s="91"/>
      <c r="C92" s="91"/>
      <c r="D92" s="91"/>
      <c r="E92" s="37" t="s">
        <v>151</v>
      </c>
      <c r="F92" s="92" t="s">
        <v>155</v>
      </c>
      <c r="G92" s="92"/>
      <c r="H92" s="37" t="s">
        <v>149</v>
      </c>
      <c r="I92" s="37" t="s">
        <v>148</v>
      </c>
    </row>
    <row r="93" spans="1:10" ht="35.1" customHeight="1" x14ac:dyDescent="0.25">
      <c r="A93" s="88" t="s">
        <v>147</v>
      </c>
      <c r="B93" s="88"/>
      <c r="C93" s="88"/>
      <c r="D93" s="88"/>
      <c r="E93" s="36" t="s">
        <v>146</v>
      </c>
      <c r="F93" s="89">
        <f>'[1]19.09.2019'!I48</f>
        <v>71806642.179999992</v>
      </c>
      <c r="G93" s="89"/>
      <c r="H93" s="35">
        <v>-1475028.37</v>
      </c>
      <c r="I93" s="35">
        <f t="shared" ref="I93:I103" si="1">H93+F93</f>
        <v>70331613.809999987</v>
      </c>
    </row>
    <row r="94" spans="1:10" ht="35.1" customHeight="1" x14ac:dyDescent="0.25">
      <c r="A94" s="88" t="s">
        <v>145</v>
      </c>
      <c r="B94" s="88"/>
      <c r="C94" s="88"/>
      <c r="D94" s="88"/>
      <c r="E94" s="36" t="s">
        <v>144</v>
      </c>
      <c r="F94" s="89">
        <f>'[1]19.09.2019'!I49</f>
        <v>401600</v>
      </c>
      <c r="G94" s="89"/>
      <c r="H94" s="35">
        <v>2600</v>
      </c>
      <c r="I94" s="35">
        <f t="shared" si="1"/>
        <v>404200</v>
      </c>
    </row>
    <row r="95" spans="1:10" ht="35.1" customHeight="1" x14ac:dyDescent="0.25">
      <c r="A95" s="88" t="s">
        <v>143</v>
      </c>
      <c r="B95" s="88"/>
      <c r="C95" s="88"/>
      <c r="D95" s="88"/>
      <c r="E95" s="36" t="s">
        <v>142</v>
      </c>
      <c r="F95" s="89">
        <f>'[1]19.09.2019'!I50</f>
        <v>18282810.719999999</v>
      </c>
      <c r="G95" s="89"/>
      <c r="H95" s="35">
        <v>835900</v>
      </c>
      <c r="I95" s="35">
        <f t="shared" si="1"/>
        <v>19118710.719999999</v>
      </c>
    </row>
    <row r="96" spans="1:10" ht="24.75" customHeight="1" x14ac:dyDescent="0.25">
      <c r="A96" s="88" t="s">
        <v>141</v>
      </c>
      <c r="B96" s="88"/>
      <c r="C96" s="88"/>
      <c r="D96" s="88"/>
      <c r="E96" s="36" t="s">
        <v>140</v>
      </c>
      <c r="F96" s="89">
        <f>'[1]19.09.2019'!I51</f>
        <v>40324749.960000001</v>
      </c>
      <c r="G96" s="89"/>
      <c r="H96" s="35">
        <v>-419140.65</v>
      </c>
      <c r="I96" s="35">
        <f t="shared" si="1"/>
        <v>39905609.310000002</v>
      </c>
    </row>
    <row r="97" spans="1:9" ht="35.1" customHeight="1" x14ac:dyDescent="0.25">
      <c r="A97" s="88" t="s">
        <v>139</v>
      </c>
      <c r="B97" s="88"/>
      <c r="C97" s="88"/>
      <c r="D97" s="88"/>
      <c r="E97" s="36" t="s">
        <v>138</v>
      </c>
      <c r="F97" s="89">
        <f>'[1]19.09.2019'!I52</f>
        <v>72319402.169999987</v>
      </c>
      <c r="G97" s="89"/>
      <c r="H97" s="35">
        <v>11142973.140000001</v>
      </c>
      <c r="I97" s="35">
        <f t="shared" si="1"/>
        <v>83462375.309999987</v>
      </c>
    </row>
    <row r="98" spans="1:9" ht="35.1" customHeight="1" x14ac:dyDescent="0.25">
      <c r="A98" s="88" t="s">
        <v>137</v>
      </c>
      <c r="B98" s="88"/>
      <c r="C98" s="88"/>
      <c r="D98" s="88"/>
      <c r="E98" s="36" t="s">
        <v>136</v>
      </c>
      <c r="F98" s="89">
        <f>'[1]19.09.2019'!I53</f>
        <v>4705908</v>
      </c>
      <c r="G98" s="89"/>
      <c r="H98" s="35">
        <v>-1800000</v>
      </c>
      <c r="I98" s="35">
        <f t="shared" si="1"/>
        <v>2905908</v>
      </c>
    </row>
    <row r="99" spans="1:9" ht="35.1" customHeight="1" x14ac:dyDescent="0.25">
      <c r="A99" s="88" t="s">
        <v>135</v>
      </c>
      <c r="B99" s="88"/>
      <c r="C99" s="88"/>
      <c r="D99" s="88"/>
      <c r="E99" s="36" t="s">
        <v>134</v>
      </c>
      <c r="F99" s="89">
        <f>'[1]19.09.2019'!I54</f>
        <v>222702988.34</v>
      </c>
      <c r="G99" s="89"/>
      <c r="H99" s="35">
        <v>5265612.38</v>
      </c>
      <c r="I99" s="35">
        <f t="shared" si="1"/>
        <v>227968600.72</v>
      </c>
    </row>
    <row r="100" spans="1:9" ht="35.1" customHeight="1" x14ac:dyDescent="0.25">
      <c r="A100" s="88" t="s">
        <v>133</v>
      </c>
      <c r="B100" s="88"/>
      <c r="C100" s="88"/>
      <c r="D100" s="88"/>
      <c r="E100" s="36" t="s">
        <v>132</v>
      </c>
      <c r="F100" s="89">
        <f>'[1]19.09.2019'!I55</f>
        <v>8480375.9399999995</v>
      </c>
      <c r="G100" s="89"/>
      <c r="H100" s="35">
        <v>198842.11</v>
      </c>
      <c r="I100" s="35">
        <f t="shared" si="1"/>
        <v>8679218.0499999989</v>
      </c>
    </row>
    <row r="101" spans="1:9" ht="35.1" customHeight="1" x14ac:dyDescent="0.25">
      <c r="A101" s="88" t="s">
        <v>131</v>
      </c>
      <c r="B101" s="88"/>
      <c r="C101" s="88"/>
      <c r="D101" s="88"/>
      <c r="E101" s="36" t="s">
        <v>130</v>
      </c>
      <c r="F101" s="89">
        <f>'[1]19.09.2019'!I56</f>
        <v>21027600</v>
      </c>
      <c r="G101" s="89"/>
      <c r="H101" s="35">
        <v>459700</v>
      </c>
      <c r="I101" s="35">
        <f t="shared" si="1"/>
        <v>21487300</v>
      </c>
    </row>
    <row r="102" spans="1:9" ht="35.1" customHeight="1" x14ac:dyDescent="0.25">
      <c r="A102" s="88" t="s">
        <v>129</v>
      </c>
      <c r="B102" s="88"/>
      <c r="C102" s="88"/>
      <c r="D102" s="88"/>
      <c r="E102" s="36" t="s">
        <v>128</v>
      </c>
      <c r="F102" s="89">
        <f>'[1]19.09.2019'!I57</f>
        <v>31902691.379999999</v>
      </c>
      <c r="G102" s="89"/>
      <c r="H102" s="35">
        <v>-1656775.78</v>
      </c>
      <c r="I102" s="35">
        <f t="shared" si="1"/>
        <v>30245915.599999998</v>
      </c>
    </row>
    <row r="103" spans="1:9" ht="35.1" customHeight="1" x14ac:dyDescent="0.25">
      <c r="A103" s="88" t="s">
        <v>127</v>
      </c>
      <c r="B103" s="88"/>
      <c r="C103" s="88"/>
      <c r="D103" s="88"/>
      <c r="E103" s="36" t="s">
        <v>126</v>
      </c>
      <c r="F103" s="89">
        <f>'[1]19.09.2019'!I58</f>
        <v>4825974.82</v>
      </c>
      <c r="G103" s="89"/>
      <c r="H103" s="35">
        <v>41391.769999999997</v>
      </c>
      <c r="I103" s="35">
        <f t="shared" si="1"/>
        <v>4867366.59</v>
      </c>
    </row>
    <row r="104" spans="1:9" ht="69" customHeight="1" x14ac:dyDescent="0.25">
      <c r="A104" s="93" t="s">
        <v>125</v>
      </c>
      <c r="B104" s="93"/>
      <c r="C104" s="93"/>
      <c r="D104" s="93"/>
      <c r="E104" s="93"/>
      <c r="F104" s="94">
        <f>F103+F102+F101+F100+F99+F98+F97+F96+F95+F94+F93</f>
        <v>496780743.50999993</v>
      </c>
      <c r="G104" s="94"/>
      <c r="H104" s="34">
        <f>H103+H102+H101+H100+H99+H98+H97+H96+H95+H94+H93</f>
        <v>12596074.600000001</v>
      </c>
      <c r="I104" s="34">
        <f>I103+I102+I101+I100+I99+I98+I97+I96+I95+I94+I93</f>
        <v>509376818.10999995</v>
      </c>
    </row>
    <row r="105" spans="1:9" ht="60" customHeight="1" x14ac:dyDescent="0.25">
      <c r="A105" s="38"/>
      <c r="B105" s="38"/>
      <c r="C105" s="38"/>
      <c r="D105" s="38"/>
      <c r="E105" s="38"/>
      <c r="F105" s="39" t="s">
        <v>154</v>
      </c>
      <c r="G105" s="38"/>
      <c r="H105" s="38"/>
      <c r="I105" s="38"/>
    </row>
    <row r="106" spans="1:9" ht="19.149999999999999" customHeight="1" x14ac:dyDescent="0.25">
      <c r="A106" s="38"/>
      <c r="B106" s="38"/>
      <c r="C106" s="38"/>
      <c r="D106" s="38"/>
      <c r="E106" s="38"/>
      <c r="G106" s="38"/>
      <c r="H106" s="38"/>
      <c r="I106" s="38"/>
    </row>
    <row r="107" spans="1:9" ht="56.45" customHeight="1" x14ac:dyDescent="0.25">
      <c r="A107" s="91" t="s">
        <v>152</v>
      </c>
      <c r="B107" s="91"/>
      <c r="C107" s="91"/>
      <c r="D107" s="91"/>
      <c r="E107" s="37" t="s">
        <v>151</v>
      </c>
      <c r="F107" s="92" t="s">
        <v>150</v>
      </c>
      <c r="G107" s="92"/>
      <c r="H107" s="37" t="s">
        <v>149</v>
      </c>
      <c r="I107" s="37" t="s">
        <v>148</v>
      </c>
    </row>
    <row r="108" spans="1:9" ht="35.1" customHeight="1" x14ac:dyDescent="0.25">
      <c r="A108" s="88" t="s">
        <v>147</v>
      </c>
      <c r="B108" s="88"/>
      <c r="C108" s="88"/>
      <c r="D108" s="88"/>
      <c r="E108" s="36" t="s">
        <v>146</v>
      </c>
      <c r="F108" s="89">
        <f>'[1]25.02.2019'!I91</f>
        <v>67077600.640000001</v>
      </c>
      <c r="G108" s="89"/>
      <c r="H108" s="35"/>
      <c r="I108" s="35">
        <f t="shared" ref="I108:I118" si="2">H108+F108</f>
        <v>67077600.640000001</v>
      </c>
    </row>
    <row r="109" spans="1:9" ht="35.1" customHeight="1" x14ac:dyDescent="0.25">
      <c r="A109" s="88" t="s">
        <v>145</v>
      </c>
      <c r="B109" s="88"/>
      <c r="C109" s="88"/>
      <c r="D109" s="88"/>
      <c r="E109" s="36" t="s">
        <v>144</v>
      </c>
      <c r="F109" s="89">
        <f>'[1]25.02.2019'!I92</f>
        <v>401600</v>
      </c>
      <c r="G109" s="89"/>
      <c r="H109" s="35"/>
      <c r="I109" s="35">
        <f t="shared" si="2"/>
        <v>401600</v>
      </c>
    </row>
    <row r="110" spans="1:9" ht="35.1" customHeight="1" x14ac:dyDescent="0.25">
      <c r="A110" s="88" t="s">
        <v>143</v>
      </c>
      <c r="B110" s="88"/>
      <c r="C110" s="88"/>
      <c r="D110" s="88"/>
      <c r="E110" s="36" t="s">
        <v>142</v>
      </c>
      <c r="F110" s="89">
        <f>'[1]25.02.2019'!I93</f>
        <v>16883155.23</v>
      </c>
      <c r="G110" s="89"/>
      <c r="H110" s="35"/>
      <c r="I110" s="35">
        <f t="shared" si="2"/>
        <v>16883155.23</v>
      </c>
    </row>
    <row r="111" spans="1:9" ht="24.75" customHeight="1" x14ac:dyDescent="0.25">
      <c r="A111" s="88" t="s">
        <v>141</v>
      </c>
      <c r="B111" s="88"/>
      <c r="C111" s="88"/>
      <c r="D111" s="88"/>
      <c r="E111" s="36" t="s">
        <v>140</v>
      </c>
      <c r="F111" s="89">
        <f>'[1]25.02.2019'!I94</f>
        <v>11141950.6</v>
      </c>
      <c r="G111" s="89"/>
      <c r="H111" s="35">
        <v>14897.4</v>
      </c>
      <c r="I111" s="35">
        <f t="shared" si="2"/>
        <v>11156848</v>
      </c>
    </row>
    <row r="112" spans="1:9" ht="35.1" customHeight="1" x14ac:dyDescent="0.25">
      <c r="A112" s="88" t="s">
        <v>139</v>
      </c>
      <c r="B112" s="88"/>
      <c r="C112" s="88"/>
      <c r="D112" s="88"/>
      <c r="E112" s="36" t="s">
        <v>138</v>
      </c>
      <c r="F112" s="89">
        <f>'[1]25.02.2019'!I95-0.66</f>
        <v>62133585.240000002</v>
      </c>
      <c r="G112" s="89"/>
      <c r="H112" s="35">
        <v>-324341.48</v>
      </c>
      <c r="I112" s="35">
        <f t="shared" si="2"/>
        <v>61809243.760000005</v>
      </c>
    </row>
    <row r="113" spans="1:9" ht="35.1" customHeight="1" x14ac:dyDescent="0.25">
      <c r="A113" s="88" t="s">
        <v>137</v>
      </c>
      <c r="B113" s="88"/>
      <c r="C113" s="88"/>
      <c r="D113" s="88"/>
      <c r="E113" s="36" t="s">
        <v>136</v>
      </c>
      <c r="F113" s="89">
        <f>'[1]25.02.2019'!I96</f>
        <v>60000</v>
      </c>
      <c r="G113" s="89"/>
      <c r="H113" s="35"/>
      <c r="I113" s="35">
        <f t="shared" si="2"/>
        <v>60000</v>
      </c>
    </row>
    <row r="114" spans="1:9" ht="35.1" customHeight="1" x14ac:dyDescent="0.25">
      <c r="A114" s="88" t="s">
        <v>135</v>
      </c>
      <c r="B114" s="88"/>
      <c r="C114" s="88"/>
      <c r="D114" s="88"/>
      <c r="E114" s="36" t="s">
        <v>134</v>
      </c>
      <c r="F114" s="89">
        <f>'[1]25.02.2019'!I97</f>
        <v>219006609.19</v>
      </c>
      <c r="G114" s="89"/>
      <c r="H114" s="35"/>
      <c r="I114" s="35">
        <f t="shared" si="2"/>
        <v>219006609.19</v>
      </c>
    </row>
    <row r="115" spans="1:9" ht="35.1" customHeight="1" x14ac:dyDescent="0.25">
      <c r="A115" s="88" t="s">
        <v>133</v>
      </c>
      <c r="B115" s="88"/>
      <c r="C115" s="88"/>
      <c r="D115" s="88"/>
      <c r="E115" s="36" t="s">
        <v>132</v>
      </c>
      <c r="F115" s="89">
        <f>'[1]25.02.2019'!I98</f>
        <v>7124281.3899999997</v>
      </c>
      <c r="G115" s="89"/>
      <c r="H115" s="35">
        <v>3777.93</v>
      </c>
      <c r="I115" s="35">
        <f t="shared" si="2"/>
        <v>7128059.3199999994</v>
      </c>
    </row>
    <row r="116" spans="1:9" ht="35.1" customHeight="1" x14ac:dyDescent="0.25">
      <c r="A116" s="88" t="s">
        <v>131</v>
      </c>
      <c r="B116" s="88"/>
      <c r="C116" s="88"/>
      <c r="D116" s="88"/>
      <c r="E116" s="36" t="s">
        <v>130</v>
      </c>
      <c r="F116" s="89">
        <f>'[1]25.02.2019'!I99</f>
        <v>20270000</v>
      </c>
      <c r="G116" s="89"/>
      <c r="H116" s="35"/>
      <c r="I116" s="35">
        <f t="shared" si="2"/>
        <v>20270000</v>
      </c>
    </row>
    <row r="117" spans="1:9" ht="35.1" customHeight="1" x14ac:dyDescent="0.25">
      <c r="A117" s="88" t="s">
        <v>129</v>
      </c>
      <c r="B117" s="88"/>
      <c r="C117" s="88"/>
      <c r="D117" s="88"/>
      <c r="E117" s="36" t="s">
        <v>128</v>
      </c>
      <c r="F117" s="89">
        <f>'[1]25.02.2019'!I100</f>
        <v>31391902.530000001</v>
      </c>
      <c r="G117" s="89"/>
      <c r="H117" s="35"/>
      <c r="I117" s="35">
        <f t="shared" si="2"/>
        <v>31391902.530000001</v>
      </c>
    </row>
    <row r="118" spans="1:9" ht="35.1" customHeight="1" x14ac:dyDescent="0.25">
      <c r="A118" s="88" t="s">
        <v>127</v>
      </c>
      <c r="B118" s="88"/>
      <c r="C118" s="88"/>
      <c r="D118" s="88"/>
      <c r="E118" s="36" t="s">
        <v>126</v>
      </c>
      <c r="F118" s="89">
        <f>'[1]25.02.2019'!I101</f>
        <v>4846666.79</v>
      </c>
      <c r="G118" s="89"/>
      <c r="H118" s="35"/>
      <c r="I118" s="35">
        <f t="shared" si="2"/>
        <v>4846666.79</v>
      </c>
    </row>
    <row r="119" spans="1:9" ht="60" customHeight="1" x14ac:dyDescent="0.25">
      <c r="A119" s="93" t="s">
        <v>125</v>
      </c>
      <c r="B119" s="93"/>
      <c r="C119" s="93"/>
      <c r="D119" s="93"/>
      <c r="E119" s="93"/>
      <c r="F119" s="94">
        <f>F118+F117+F116+F115+F114+F113+F112+F111+F110+F109+F108</f>
        <v>440337351.61000001</v>
      </c>
      <c r="G119" s="94"/>
      <c r="H119" s="34">
        <f>H118+H117+H116+H115+H114+H113+H112+H111+H110+H109+H108</f>
        <v>-305666.14999999997</v>
      </c>
      <c r="I119" s="34">
        <f>I118+I117+I116+I115+I114+I113+I112+I111+I110+I109+I108</f>
        <v>440031685.45999998</v>
      </c>
    </row>
    <row r="120" spans="1:9" ht="59.25" customHeight="1" x14ac:dyDescent="0.25">
      <c r="A120" s="38"/>
      <c r="B120" s="38"/>
      <c r="C120" s="38"/>
      <c r="D120" s="38"/>
      <c r="E120" s="38"/>
      <c r="F120" s="39" t="s">
        <v>153</v>
      </c>
      <c r="G120" s="38"/>
      <c r="H120" s="38"/>
      <c r="I120" s="38"/>
    </row>
    <row r="121" spans="1:9" ht="19.149999999999999" customHeight="1" x14ac:dyDescent="0.25">
      <c r="A121" s="38"/>
      <c r="B121" s="38"/>
      <c r="C121" s="38"/>
      <c r="D121" s="38"/>
      <c r="E121" s="38"/>
      <c r="G121" s="38"/>
      <c r="H121" s="38"/>
      <c r="I121" s="38"/>
    </row>
    <row r="122" spans="1:9" ht="56.45" customHeight="1" x14ac:dyDescent="0.25">
      <c r="A122" s="91" t="s">
        <v>152</v>
      </c>
      <c r="B122" s="91"/>
      <c r="C122" s="91"/>
      <c r="D122" s="91"/>
      <c r="E122" s="37" t="s">
        <v>151</v>
      </c>
      <c r="F122" s="92" t="s">
        <v>150</v>
      </c>
      <c r="G122" s="92"/>
      <c r="H122" s="37" t="s">
        <v>149</v>
      </c>
      <c r="I122" s="37" t="s">
        <v>148</v>
      </c>
    </row>
    <row r="123" spans="1:9" ht="35.1" customHeight="1" x14ac:dyDescent="0.25">
      <c r="A123" s="88" t="s">
        <v>147</v>
      </c>
      <c r="B123" s="88"/>
      <c r="C123" s="88"/>
      <c r="D123" s="88"/>
      <c r="E123" s="36" t="s">
        <v>146</v>
      </c>
      <c r="F123" s="89">
        <f>'[1]25.02.2019'!I105</f>
        <v>66899425.640000001</v>
      </c>
      <c r="G123" s="89"/>
      <c r="H123" s="35"/>
      <c r="I123" s="35">
        <f t="shared" ref="I123:I133" si="3">H123+F123</f>
        <v>66899425.640000001</v>
      </c>
    </row>
    <row r="124" spans="1:9" ht="35.1" customHeight="1" x14ac:dyDescent="0.25">
      <c r="A124" s="88" t="s">
        <v>145</v>
      </c>
      <c r="B124" s="88"/>
      <c r="C124" s="88"/>
      <c r="D124" s="88"/>
      <c r="E124" s="36" t="s">
        <v>144</v>
      </c>
      <c r="F124" s="89">
        <f>'[1]25.02.2019'!I106</f>
        <v>401600</v>
      </c>
      <c r="G124" s="89"/>
      <c r="H124" s="35"/>
      <c r="I124" s="35">
        <f t="shared" si="3"/>
        <v>401600</v>
      </c>
    </row>
    <row r="125" spans="1:9" ht="35.1" customHeight="1" x14ac:dyDescent="0.25">
      <c r="A125" s="88" t="s">
        <v>143</v>
      </c>
      <c r="B125" s="88"/>
      <c r="C125" s="88"/>
      <c r="D125" s="88"/>
      <c r="E125" s="36" t="s">
        <v>142</v>
      </c>
      <c r="F125" s="89">
        <f>'[1]25.02.2019'!I107</f>
        <v>16976099.23</v>
      </c>
      <c r="G125" s="89"/>
      <c r="H125" s="35"/>
      <c r="I125" s="35">
        <f t="shared" si="3"/>
        <v>16976099.23</v>
      </c>
    </row>
    <row r="126" spans="1:9" ht="24.75" customHeight="1" x14ac:dyDescent="0.25">
      <c r="A126" s="88" t="s">
        <v>141</v>
      </c>
      <c r="B126" s="88"/>
      <c r="C126" s="88"/>
      <c r="D126" s="88"/>
      <c r="E126" s="36" t="s">
        <v>140</v>
      </c>
      <c r="F126" s="89">
        <f>'[1]25.02.2019'!I108</f>
        <v>11148979.65</v>
      </c>
      <c r="G126" s="89"/>
      <c r="H126" s="35">
        <v>8532.35</v>
      </c>
      <c r="I126" s="35">
        <f t="shared" si="3"/>
        <v>11157512</v>
      </c>
    </row>
    <row r="127" spans="1:9" ht="35.1" customHeight="1" x14ac:dyDescent="0.25">
      <c r="A127" s="88" t="s">
        <v>139</v>
      </c>
      <c r="B127" s="88"/>
      <c r="C127" s="88"/>
      <c r="D127" s="88"/>
      <c r="E127" s="36" t="s">
        <v>138</v>
      </c>
      <c r="F127" s="89">
        <f>'[1]25.02.2019'!I109</f>
        <v>62073201.75</v>
      </c>
      <c r="G127" s="89"/>
      <c r="H127" s="35"/>
      <c r="I127" s="35">
        <f t="shared" si="3"/>
        <v>62073201.75</v>
      </c>
    </row>
    <row r="128" spans="1:9" ht="35.1" customHeight="1" x14ac:dyDescent="0.25">
      <c r="A128" s="88" t="s">
        <v>137</v>
      </c>
      <c r="B128" s="88"/>
      <c r="C128" s="88"/>
      <c r="D128" s="88"/>
      <c r="E128" s="36" t="s">
        <v>136</v>
      </c>
      <c r="F128" s="89">
        <f>'[1]25.02.2019'!I110</f>
        <v>60000</v>
      </c>
      <c r="G128" s="89"/>
      <c r="H128" s="35"/>
      <c r="I128" s="35">
        <f t="shared" si="3"/>
        <v>60000</v>
      </c>
    </row>
    <row r="129" spans="1:9" ht="35.1" customHeight="1" x14ac:dyDescent="0.25">
      <c r="A129" s="88" t="s">
        <v>135</v>
      </c>
      <c r="B129" s="88"/>
      <c r="C129" s="88"/>
      <c r="D129" s="88"/>
      <c r="E129" s="36" t="s">
        <v>134</v>
      </c>
      <c r="F129" s="89">
        <f>'[1]25.02.2019'!I111</f>
        <v>211135095.19</v>
      </c>
      <c r="G129" s="89"/>
      <c r="H129" s="35"/>
      <c r="I129" s="35">
        <f t="shared" si="3"/>
        <v>211135095.19</v>
      </c>
    </row>
    <row r="130" spans="1:9" ht="35.1" customHeight="1" x14ac:dyDescent="0.25">
      <c r="A130" s="88" t="s">
        <v>133</v>
      </c>
      <c r="B130" s="88"/>
      <c r="C130" s="88"/>
      <c r="D130" s="88"/>
      <c r="E130" s="36" t="s">
        <v>132</v>
      </c>
      <c r="F130" s="89">
        <f>'[1]25.02.2019'!I112</f>
        <v>7124281.3899999997</v>
      </c>
      <c r="G130" s="89"/>
      <c r="H130" s="35">
        <v>3777.93</v>
      </c>
      <c r="I130" s="35">
        <f t="shared" si="3"/>
        <v>7128059.3199999994</v>
      </c>
    </row>
    <row r="131" spans="1:9" ht="35.1" customHeight="1" x14ac:dyDescent="0.25">
      <c r="A131" s="88" t="s">
        <v>131</v>
      </c>
      <c r="B131" s="88"/>
      <c r="C131" s="88"/>
      <c r="D131" s="88"/>
      <c r="E131" s="36" t="s">
        <v>130</v>
      </c>
      <c r="F131" s="89">
        <f>'[1]25.02.2019'!I113</f>
        <v>19878900</v>
      </c>
      <c r="G131" s="89"/>
      <c r="H131" s="35"/>
      <c r="I131" s="35">
        <f t="shared" si="3"/>
        <v>19878900</v>
      </c>
    </row>
    <row r="132" spans="1:9" ht="35.1" customHeight="1" x14ac:dyDescent="0.25">
      <c r="A132" s="88" t="s">
        <v>129</v>
      </c>
      <c r="B132" s="88"/>
      <c r="C132" s="88"/>
      <c r="D132" s="88"/>
      <c r="E132" s="36" t="s">
        <v>128</v>
      </c>
      <c r="F132" s="89">
        <f>'[1]25.02.2019'!I114</f>
        <v>28909579.780000001</v>
      </c>
      <c r="G132" s="89"/>
      <c r="H132" s="35"/>
      <c r="I132" s="35">
        <f t="shared" si="3"/>
        <v>28909579.780000001</v>
      </c>
    </row>
    <row r="133" spans="1:9" ht="35.1" customHeight="1" x14ac:dyDescent="0.25">
      <c r="A133" s="88" t="s">
        <v>127</v>
      </c>
      <c r="B133" s="88"/>
      <c r="C133" s="88"/>
      <c r="D133" s="88"/>
      <c r="E133" s="36" t="s">
        <v>126</v>
      </c>
      <c r="F133" s="89">
        <f>'[1]25.02.2019'!I115</f>
        <v>4846666.79</v>
      </c>
      <c r="G133" s="89"/>
      <c r="H133" s="35"/>
      <c r="I133" s="35">
        <f t="shared" si="3"/>
        <v>4846666.79</v>
      </c>
    </row>
    <row r="134" spans="1:9" ht="36" customHeight="1" x14ac:dyDescent="0.25">
      <c r="A134" s="93" t="s">
        <v>125</v>
      </c>
      <c r="B134" s="93"/>
      <c r="C134" s="93"/>
      <c r="D134" s="93"/>
      <c r="E134" s="93"/>
      <c r="F134" s="94">
        <f>F133+F132+F131+F130+F129+F128+F127+F126+F125+F124+F123</f>
        <v>429453829.41999996</v>
      </c>
      <c r="G134" s="94"/>
      <c r="H134" s="34">
        <f>H133+H132+H131+H130+H129+H128+H127+H126+H125+H124+H123</f>
        <v>12310.28</v>
      </c>
      <c r="I134" s="34">
        <f>I133+I132+I131+I130+I129+I128+I127+I126+I125+I124+I123</f>
        <v>429466139.69999999</v>
      </c>
    </row>
    <row r="135" spans="1:9" ht="9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s="26" customFormat="1" ht="9.75" customHeight="1" x14ac:dyDescent="0.2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s="26" customFormat="1" ht="21" customHeight="1" x14ac:dyDescent="0.25">
      <c r="A137" s="102" t="s">
        <v>124</v>
      </c>
      <c r="B137" s="102"/>
      <c r="C137" s="102"/>
      <c r="D137" s="102"/>
      <c r="E137" s="102"/>
      <c r="F137" s="102"/>
      <c r="G137" s="102"/>
      <c r="H137" s="102"/>
      <c r="I137" s="102"/>
    </row>
    <row r="138" spans="1:9" s="26" customFormat="1" ht="6.75" customHeight="1" x14ac:dyDescent="0.25">
      <c r="A138" s="33"/>
    </row>
    <row r="139" spans="1:9" s="26" customFormat="1" ht="15.75" customHeight="1" x14ac:dyDescent="0.25">
      <c r="A139" s="103" t="s">
        <v>123</v>
      </c>
      <c r="B139" s="103"/>
      <c r="C139" s="103"/>
      <c r="D139" s="103"/>
      <c r="E139" s="103"/>
      <c r="F139" s="103"/>
      <c r="G139" s="103"/>
      <c r="H139" s="103"/>
      <c r="I139" s="103"/>
    </row>
    <row r="140" spans="1:9" s="26" customFormat="1" ht="18" customHeight="1" x14ac:dyDescent="0.25">
      <c r="A140" s="104" t="s">
        <v>19</v>
      </c>
      <c r="B140" s="104"/>
      <c r="C140" s="104"/>
      <c r="D140" s="104"/>
      <c r="E140" s="104"/>
      <c r="F140" s="104"/>
      <c r="G140" s="104"/>
      <c r="H140" s="104"/>
      <c r="I140" s="104"/>
    </row>
    <row r="141" spans="1:9" s="26" customFormat="1" ht="36.6" customHeight="1" x14ac:dyDescent="0.25">
      <c r="A141" s="105" t="s">
        <v>12</v>
      </c>
      <c r="B141" s="106"/>
      <c r="C141" s="105" t="s">
        <v>11</v>
      </c>
      <c r="D141" s="107"/>
      <c r="E141" s="107"/>
      <c r="F141" s="107"/>
      <c r="G141" s="107"/>
      <c r="H141" s="107"/>
      <c r="I141" s="106"/>
    </row>
    <row r="142" spans="1:9" s="26" customFormat="1" ht="18.75" customHeight="1" x14ac:dyDescent="0.25">
      <c r="A142" s="108" t="s">
        <v>10</v>
      </c>
      <c r="B142" s="109"/>
      <c r="C142" s="110" t="s">
        <v>7</v>
      </c>
      <c r="D142" s="111"/>
      <c r="E142" s="112"/>
      <c r="F142" s="113" t="s">
        <v>5</v>
      </c>
      <c r="G142" s="114"/>
      <c r="H142" s="32" t="s">
        <v>7</v>
      </c>
      <c r="I142" s="31" t="s">
        <v>4</v>
      </c>
    </row>
    <row r="143" spans="1:9" s="26" customFormat="1" ht="18.75" customHeight="1" x14ac:dyDescent="0.25">
      <c r="A143" s="108" t="s">
        <v>8</v>
      </c>
      <c r="B143" s="109"/>
      <c r="C143" s="110">
        <v>1475028</v>
      </c>
      <c r="D143" s="111"/>
      <c r="E143" s="112"/>
      <c r="F143" s="113" t="s">
        <v>5</v>
      </c>
      <c r="G143" s="114"/>
      <c r="H143" s="30" t="s">
        <v>122</v>
      </c>
      <c r="I143" s="29" t="s">
        <v>4</v>
      </c>
    </row>
    <row r="144" spans="1:9" s="26" customFormat="1" ht="18.75" customHeight="1" x14ac:dyDescent="0.25">
      <c r="A144" s="95" t="s">
        <v>6</v>
      </c>
      <c r="B144" s="96"/>
      <c r="C144" s="97">
        <v>70331613</v>
      </c>
      <c r="D144" s="98"/>
      <c r="E144" s="99"/>
      <c r="F144" s="100" t="s">
        <v>5</v>
      </c>
      <c r="G144" s="101"/>
      <c r="H144" s="28">
        <v>81</v>
      </c>
      <c r="I144" s="28" t="s">
        <v>4</v>
      </c>
    </row>
    <row r="145" spans="1:10" s="26" customFormat="1" ht="55.5" customHeight="1" x14ac:dyDescent="0.25">
      <c r="A145" s="115" t="s">
        <v>3</v>
      </c>
      <c r="B145" s="116"/>
      <c r="C145" s="121">
        <v>34793.57</v>
      </c>
      <c r="D145" s="121"/>
      <c r="E145" s="121"/>
      <c r="F145" s="122" t="s">
        <v>121</v>
      </c>
      <c r="G145" s="122"/>
      <c r="H145" s="122"/>
      <c r="I145" s="122"/>
    </row>
    <row r="146" spans="1:10" s="26" customFormat="1" ht="43.5" customHeight="1" x14ac:dyDescent="0.25">
      <c r="A146" s="117"/>
      <c r="B146" s="118"/>
      <c r="C146" s="121">
        <f>-47623.62</f>
        <v>-47623.62</v>
      </c>
      <c r="D146" s="121"/>
      <c r="E146" s="121"/>
      <c r="F146" s="122" t="s">
        <v>120</v>
      </c>
      <c r="G146" s="122"/>
      <c r="H146" s="122"/>
      <c r="I146" s="122"/>
    </row>
    <row r="147" spans="1:10" s="26" customFormat="1" ht="39" customHeight="1" x14ac:dyDescent="0.25">
      <c r="A147" s="117"/>
      <c r="B147" s="118"/>
      <c r="C147" s="121">
        <v>-100000</v>
      </c>
      <c r="D147" s="121"/>
      <c r="E147" s="121"/>
      <c r="F147" s="122" t="s">
        <v>119</v>
      </c>
      <c r="G147" s="122"/>
      <c r="H147" s="122"/>
      <c r="I147" s="122"/>
    </row>
    <row r="148" spans="1:10" s="26" customFormat="1" ht="45.75" customHeight="1" x14ac:dyDescent="0.25">
      <c r="A148" s="117"/>
      <c r="B148" s="118"/>
      <c r="C148" s="121">
        <v>-100000</v>
      </c>
      <c r="D148" s="121"/>
      <c r="E148" s="121"/>
      <c r="F148" s="176" t="s">
        <v>118</v>
      </c>
      <c r="G148" s="176"/>
      <c r="H148" s="176"/>
      <c r="I148" s="176"/>
      <c r="J148" s="27"/>
    </row>
    <row r="149" spans="1:10" s="26" customFormat="1" ht="48" customHeight="1" x14ac:dyDescent="0.25">
      <c r="A149" s="119"/>
      <c r="B149" s="120"/>
      <c r="C149" s="121">
        <v>-1262198.32</v>
      </c>
      <c r="D149" s="121"/>
      <c r="E149" s="121"/>
      <c r="F149" s="123" t="s">
        <v>17</v>
      </c>
      <c r="G149" s="123"/>
      <c r="H149" s="123"/>
      <c r="I149" s="123"/>
    </row>
    <row r="150" spans="1:10" ht="18.75" x14ac:dyDescent="0.2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10" ht="24" customHeight="1" x14ac:dyDescent="0.25">
      <c r="A151" s="60" t="s">
        <v>117</v>
      </c>
      <c r="B151" s="60"/>
      <c r="C151" s="60"/>
      <c r="D151" s="60"/>
      <c r="E151" s="60"/>
      <c r="F151" s="60"/>
      <c r="G151" s="60"/>
      <c r="H151" s="60"/>
      <c r="I151" s="60"/>
    </row>
    <row r="152" spans="1:10" ht="18.75" x14ac:dyDescent="0.25">
      <c r="A152" s="3"/>
    </row>
    <row r="153" spans="1:10" ht="18.75" x14ac:dyDescent="0.25">
      <c r="A153" s="61" t="s">
        <v>116</v>
      </c>
      <c r="B153" s="61"/>
      <c r="C153" s="61"/>
      <c r="D153" s="61"/>
      <c r="E153" s="61"/>
      <c r="F153" s="61"/>
      <c r="G153" s="61"/>
      <c r="H153" s="61"/>
      <c r="I153" s="61"/>
    </row>
    <row r="154" spans="1:10" ht="21.75" customHeight="1" x14ac:dyDescent="0.25">
      <c r="A154" s="74" t="s">
        <v>19</v>
      </c>
      <c r="B154" s="74"/>
      <c r="C154" s="74"/>
      <c r="D154" s="74"/>
      <c r="E154" s="74"/>
      <c r="F154" s="74"/>
      <c r="G154" s="74"/>
      <c r="H154" s="74"/>
      <c r="I154" s="74"/>
    </row>
    <row r="155" spans="1:10" ht="1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</row>
    <row r="156" spans="1:10" ht="33" customHeight="1" x14ac:dyDescent="0.25">
      <c r="A156" s="129" t="s">
        <v>12</v>
      </c>
      <c r="B156" s="130"/>
      <c r="C156" s="129" t="s">
        <v>11</v>
      </c>
      <c r="D156" s="131"/>
      <c r="E156" s="131"/>
      <c r="F156" s="131"/>
      <c r="G156" s="131"/>
      <c r="H156" s="131"/>
      <c r="I156" s="130"/>
    </row>
    <row r="157" spans="1:10" ht="18.75" customHeight="1" x14ac:dyDescent="0.25">
      <c r="A157" s="70" t="s">
        <v>10</v>
      </c>
      <c r="B157" s="71"/>
      <c r="C157" s="124">
        <v>2600</v>
      </c>
      <c r="D157" s="125"/>
      <c r="E157" s="126"/>
      <c r="F157" s="127" t="s">
        <v>5</v>
      </c>
      <c r="G157" s="128"/>
      <c r="H157" s="6" t="s">
        <v>76</v>
      </c>
      <c r="I157" s="7" t="s">
        <v>4</v>
      </c>
    </row>
    <row r="158" spans="1:10" ht="18.75" customHeight="1" x14ac:dyDescent="0.25">
      <c r="A158" s="70" t="s">
        <v>8</v>
      </c>
      <c r="B158" s="71"/>
      <c r="C158" s="124" t="s">
        <v>7</v>
      </c>
      <c r="D158" s="125"/>
      <c r="E158" s="126"/>
      <c r="F158" s="127" t="s">
        <v>5</v>
      </c>
      <c r="G158" s="128"/>
      <c r="H158" s="8" t="s">
        <v>7</v>
      </c>
      <c r="I158" s="5" t="s">
        <v>4</v>
      </c>
    </row>
    <row r="159" spans="1:10" ht="21" customHeight="1" x14ac:dyDescent="0.25">
      <c r="A159" s="132" t="s">
        <v>6</v>
      </c>
      <c r="B159" s="133"/>
      <c r="C159" s="134">
        <v>404200</v>
      </c>
      <c r="D159" s="135"/>
      <c r="E159" s="136"/>
      <c r="F159" s="137" t="s">
        <v>5</v>
      </c>
      <c r="G159" s="138"/>
      <c r="H159" s="10" t="s">
        <v>76</v>
      </c>
      <c r="I159" s="4" t="s">
        <v>4</v>
      </c>
    </row>
    <row r="160" spans="1:10" ht="59.25" customHeight="1" x14ac:dyDescent="0.25">
      <c r="A160" s="139" t="s">
        <v>3</v>
      </c>
      <c r="B160" s="139"/>
      <c r="C160" s="140">
        <v>2600</v>
      </c>
      <c r="D160" s="140"/>
      <c r="E160" s="140"/>
      <c r="F160" s="122" t="s">
        <v>115</v>
      </c>
      <c r="G160" s="122"/>
      <c r="H160" s="122"/>
      <c r="I160" s="122"/>
    </row>
    <row r="161" spans="1:9" ht="39" customHeight="1" x14ac:dyDescent="0.25">
      <c r="A161" s="60" t="s">
        <v>114</v>
      </c>
      <c r="B161" s="60"/>
      <c r="C161" s="60"/>
      <c r="D161" s="60"/>
      <c r="E161" s="60"/>
      <c r="F161" s="60"/>
      <c r="G161" s="60"/>
      <c r="H161" s="60"/>
      <c r="I161" s="60"/>
    </row>
    <row r="162" spans="1:9" ht="18.75" x14ac:dyDescent="0.25">
      <c r="A162" s="3"/>
    </row>
    <row r="163" spans="1:9" ht="18.75" x14ac:dyDescent="0.25">
      <c r="A163" s="61" t="s">
        <v>113</v>
      </c>
      <c r="B163" s="61"/>
      <c r="C163" s="61"/>
      <c r="D163" s="61"/>
      <c r="E163" s="61"/>
      <c r="F163" s="61"/>
      <c r="G163" s="61"/>
      <c r="H163" s="61"/>
      <c r="I163" s="61"/>
    </row>
    <row r="164" spans="1:9" ht="31.5" customHeight="1" x14ac:dyDescent="0.25">
      <c r="A164" s="74" t="s">
        <v>19</v>
      </c>
      <c r="B164" s="74"/>
      <c r="C164" s="74"/>
      <c r="D164" s="74"/>
      <c r="E164" s="74"/>
      <c r="F164" s="74"/>
      <c r="G164" s="74"/>
      <c r="H164" s="74"/>
      <c r="I164" s="74"/>
    </row>
    <row r="165" spans="1:9" ht="1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47.45" customHeight="1" x14ac:dyDescent="0.25">
      <c r="A166" s="129" t="s">
        <v>12</v>
      </c>
      <c r="B166" s="130"/>
      <c r="C166" s="129" t="s">
        <v>11</v>
      </c>
      <c r="D166" s="131"/>
      <c r="E166" s="131"/>
      <c r="F166" s="131"/>
      <c r="G166" s="131"/>
      <c r="H166" s="131"/>
      <c r="I166" s="130"/>
    </row>
    <row r="167" spans="1:9" ht="18.75" customHeight="1" x14ac:dyDescent="0.25">
      <c r="A167" s="70" t="s">
        <v>10</v>
      </c>
      <c r="B167" s="71"/>
      <c r="C167" s="124">
        <v>835900</v>
      </c>
      <c r="D167" s="125"/>
      <c r="E167" s="126"/>
      <c r="F167" s="127" t="s">
        <v>5</v>
      </c>
      <c r="G167" s="128"/>
      <c r="H167" s="6" t="s">
        <v>76</v>
      </c>
      <c r="I167" s="7" t="s">
        <v>4</v>
      </c>
    </row>
    <row r="168" spans="1:9" ht="18.75" customHeight="1" x14ac:dyDescent="0.25">
      <c r="A168" s="70" t="s">
        <v>8</v>
      </c>
      <c r="B168" s="71"/>
      <c r="C168" s="124" t="s">
        <v>7</v>
      </c>
      <c r="D168" s="125"/>
      <c r="E168" s="126"/>
      <c r="F168" s="127" t="s">
        <v>5</v>
      </c>
      <c r="G168" s="128"/>
      <c r="H168" s="8" t="s">
        <v>7</v>
      </c>
      <c r="I168" s="5" t="s">
        <v>4</v>
      </c>
    </row>
    <row r="169" spans="1:9" ht="36" customHeight="1" x14ac:dyDescent="0.25">
      <c r="A169" s="132" t="s">
        <v>6</v>
      </c>
      <c r="B169" s="133"/>
      <c r="C169" s="134">
        <v>19118710</v>
      </c>
      <c r="D169" s="135"/>
      <c r="E169" s="136"/>
      <c r="F169" s="137" t="s">
        <v>5</v>
      </c>
      <c r="G169" s="138"/>
      <c r="H169" s="4">
        <v>72</v>
      </c>
      <c r="I169" s="4" t="s">
        <v>4</v>
      </c>
    </row>
    <row r="170" spans="1:9" ht="91.5" customHeight="1" x14ac:dyDescent="0.25">
      <c r="A170" s="142" t="s">
        <v>3</v>
      </c>
      <c r="B170" s="143"/>
      <c r="C170" s="140">
        <v>-128218.45</v>
      </c>
      <c r="D170" s="140"/>
      <c r="E170" s="140"/>
      <c r="F170" s="122" t="s">
        <v>112</v>
      </c>
      <c r="G170" s="122"/>
      <c r="H170" s="122"/>
      <c r="I170" s="122"/>
    </row>
    <row r="171" spans="1:9" ht="117" customHeight="1" x14ac:dyDescent="0.25">
      <c r="A171" s="144"/>
      <c r="B171" s="145"/>
      <c r="C171" s="140">
        <f>585900+120215.12</f>
        <v>706115.12</v>
      </c>
      <c r="D171" s="140"/>
      <c r="E171" s="140"/>
      <c r="F171" s="122" t="s">
        <v>111</v>
      </c>
      <c r="G171" s="122"/>
      <c r="H171" s="122"/>
      <c r="I171" s="122"/>
    </row>
    <row r="172" spans="1:9" ht="36" customHeight="1" x14ac:dyDescent="0.25">
      <c r="A172" s="144"/>
      <c r="B172" s="145"/>
      <c r="C172" s="140">
        <v>8003.33</v>
      </c>
      <c r="D172" s="140"/>
      <c r="E172" s="140"/>
      <c r="F172" s="122" t="s">
        <v>110</v>
      </c>
      <c r="G172" s="122"/>
      <c r="H172" s="122"/>
      <c r="I172" s="122"/>
    </row>
    <row r="173" spans="1:9" ht="66.75" customHeight="1" x14ac:dyDescent="0.25">
      <c r="A173" s="146"/>
      <c r="B173" s="147"/>
      <c r="C173" s="140">
        <f>250000</f>
        <v>250000</v>
      </c>
      <c r="D173" s="140"/>
      <c r="E173" s="140"/>
      <c r="F173" s="122" t="s">
        <v>109</v>
      </c>
      <c r="G173" s="122"/>
      <c r="H173" s="122"/>
      <c r="I173" s="122"/>
    </row>
    <row r="174" spans="1:9" ht="15" customHeight="1" x14ac:dyDescent="0.25">
      <c r="A174" s="24"/>
      <c r="B174" s="24"/>
      <c r="C174" s="20"/>
      <c r="D174" s="20"/>
      <c r="E174" s="20"/>
      <c r="F174" s="19"/>
      <c r="G174" s="19"/>
      <c r="H174" s="19"/>
      <c r="I174" s="19"/>
    </row>
    <row r="175" spans="1:9" ht="22.5" customHeight="1" x14ac:dyDescent="0.25">
      <c r="A175" s="60" t="s">
        <v>108</v>
      </c>
      <c r="B175" s="60"/>
      <c r="C175" s="60"/>
      <c r="D175" s="60"/>
      <c r="E175" s="60"/>
      <c r="F175" s="60"/>
      <c r="G175" s="60"/>
      <c r="H175" s="60"/>
      <c r="I175" s="60"/>
    </row>
    <row r="176" spans="1:9" ht="18" customHeight="1" x14ac:dyDescent="0.25">
      <c r="A176" s="3"/>
    </row>
    <row r="177" spans="1:9" ht="12.75" customHeight="1" x14ac:dyDescent="0.25">
      <c r="A177" s="61" t="s">
        <v>107</v>
      </c>
      <c r="B177" s="61"/>
      <c r="C177" s="61"/>
      <c r="D177" s="61"/>
      <c r="E177" s="61"/>
      <c r="F177" s="61"/>
      <c r="G177" s="61"/>
      <c r="H177" s="61"/>
      <c r="I177" s="61"/>
    </row>
    <row r="178" spans="1:9" ht="25.9" customHeight="1" x14ac:dyDescent="0.25">
      <c r="A178" s="74" t="s">
        <v>19</v>
      </c>
      <c r="B178" s="74"/>
      <c r="C178" s="74"/>
      <c r="D178" s="74"/>
      <c r="E178" s="74"/>
      <c r="F178" s="74"/>
      <c r="G178" s="74"/>
      <c r="H178" s="74"/>
      <c r="I178" s="74"/>
    </row>
    <row r="179" spans="1:9" ht="16.149999999999999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8.75" x14ac:dyDescent="0.25">
      <c r="A180" s="67" t="s">
        <v>12</v>
      </c>
      <c r="B180" s="67"/>
      <c r="C180" s="67" t="s">
        <v>11</v>
      </c>
      <c r="D180" s="67"/>
      <c r="E180" s="67"/>
      <c r="F180" s="67"/>
      <c r="G180" s="67"/>
      <c r="H180" s="67"/>
      <c r="I180" s="67"/>
    </row>
    <row r="181" spans="1:9" ht="18.75" x14ac:dyDescent="0.25">
      <c r="A181" s="68" t="s">
        <v>10</v>
      </c>
      <c r="B181" s="68"/>
      <c r="C181" s="69" t="s">
        <v>7</v>
      </c>
      <c r="D181" s="69"/>
      <c r="E181" s="69"/>
      <c r="F181" s="141" t="s">
        <v>5</v>
      </c>
      <c r="G181" s="141"/>
      <c r="H181" s="8" t="s">
        <v>7</v>
      </c>
      <c r="I181" s="7" t="s">
        <v>4</v>
      </c>
    </row>
    <row r="182" spans="1:9" ht="18.75" x14ac:dyDescent="0.25">
      <c r="A182" s="68" t="s">
        <v>8</v>
      </c>
      <c r="B182" s="68"/>
      <c r="C182" s="69">
        <v>419140</v>
      </c>
      <c r="D182" s="69"/>
      <c r="E182" s="69"/>
      <c r="F182" s="141" t="s">
        <v>5</v>
      </c>
      <c r="G182" s="141"/>
      <c r="H182" s="6" t="s">
        <v>106</v>
      </c>
      <c r="I182" s="5" t="s">
        <v>4</v>
      </c>
    </row>
    <row r="183" spans="1:9" ht="18.75" x14ac:dyDescent="0.25">
      <c r="A183" s="148" t="s">
        <v>6</v>
      </c>
      <c r="B183" s="148"/>
      <c r="C183" s="149">
        <v>39905609</v>
      </c>
      <c r="D183" s="149"/>
      <c r="E183" s="149"/>
      <c r="F183" s="150" t="s">
        <v>5</v>
      </c>
      <c r="G183" s="150"/>
      <c r="H183" s="4">
        <v>31</v>
      </c>
      <c r="I183" s="4" t="s">
        <v>4</v>
      </c>
    </row>
    <row r="184" spans="1:9" ht="75.75" customHeight="1" x14ac:dyDescent="0.25">
      <c r="A184" s="151" t="s">
        <v>3</v>
      </c>
      <c r="B184" s="152"/>
      <c r="C184" s="140">
        <v>-353000</v>
      </c>
      <c r="D184" s="140"/>
      <c r="E184" s="140"/>
      <c r="F184" s="122" t="s">
        <v>105</v>
      </c>
      <c r="G184" s="122"/>
      <c r="H184" s="122"/>
      <c r="I184" s="122"/>
    </row>
    <row r="185" spans="1:9" ht="81.75" customHeight="1" x14ac:dyDescent="0.25">
      <c r="A185" s="153"/>
      <c r="B185" s="154"/>
      <c r="C185" s="140">
        <v>-15000</v>
      </c>
      <c r="D185" s="140"/>
      <c r="E185" s="140"/>
      <c r="F185" s="122" t="s">
        <v>104</v>
      </c>
      <c r="G185" s="122"/>
      <c r="H185" s="122"/>
      <c r="I185" s="122"/>
    </row>
    <row r="186" spans="1:9" ht="78" customHeight="1" x14ac:dyDescent="0.25">
      <c r="A186" s="153"/>
      <c r="B186" s="154"/>
      <c r="C186" s="140">
        <f>-54459.45-510.7</f>
        <v>-54970.149999999994</v>
      </c>
      <c r="D186" s="140"/>
      <c r="E186" s="140"/>
      <c r="F186" s="122" t="s">
        <v>103</v>
      </c>
      <c r="G186" s="122"/>
      <c r="H186" s="122"/>
      <c r="I186" s="122"/>
    </row>
    <row r="187" spans="1:9" ht="66.75" customHeight="1" x14ac:dyDescent="0.25">
      <c r="A187" s="155"/>
      <c r="B187" s="156"/>
      <c r="C187" s="140">
        <v>3829.5</v>
      </c>
      <c r="D187" s="140"/>
      <c r="E187" s="140"/>
      <c r="F187" s="122" t="s">
        <v>100</v>
      </c>
      <c r="G187" s="122"/>
      <c r="H187" s="122"/>
      <c r="I187" s="122"/>
    </row>
    <row r="188" spans="1:9" ht="25.9" customHeight="1" x14ac:dyDescent="0.25">
      <c r="A188" s="74" t="s">
        <v>33</v>
      </c>
      <c r="B188" s="74"/>
      <c r="C188" s="74"/>
      <c r="D188" s="74"/>
      <c r="E188" s="74"/>
      <c r="F188" s="74"/>
      <c r="G188" s="74"/>
      <c r="H188" s="74"/>
      <c r="I188" s="74"/>
    </row>
    <row r="189" spans="1:9" ht="16.149999999999999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8.75" x14ac:dyDescent="0.25">
      <c r="A190" s="67" t="s">
        <v>12</v>
      </c>
      <c r="B190" s="67"/>
      <c r="C190" s="67" t="s">
        <v>11</v>
      </c>
      <c r="D190" s="67"/>
      <c r="E190" s="67"/>
      <c r="F190" s="67"/>
      <c r="G190" s="67"/>
      <c r="H190" s="67"/>
      <c r="I190" s="67"/>
    </row>
    <row r="191" spans="1:9" ht="18.75" x14ac:dyDescent="0.25">
      <c r="A191" s="68" t="s">
        <v>10</v>
      </c>
      <c r="B191" s="68"/>
      <c r="C191" s="69">
        <v>14897</v>
      </c>
      <c r="D191" s="69"/>
      <c r="E191" s="69"/>
      <c r="F191" s="141" t="s">
        <v>5</v>
      </c>
      <c r="G191" s="141"/>
      <c r="H191" s="8" t="s">
        <v>102</v>
      </c>
      <c r="I191" s="7" t="s">
        <v>4</v>
      </c>
    </row>
    <row r="192" spans="1:9" ht="18.75" x14ac:dyDescent="0.25">
      <c r="A192" s="68" t="s">
        <v>8</v>
      </c>
      <c r="B192" s="68"/>
      <c r="C192" s="69" t="s">
        <v>7</v>
      </c>
      <c r="D192" s="69"/>
      <c r="E192" s="69"/>
      <c r="F192" s="141" t="s">
        <v>5</v>
      </c>
      <c r="G192" s="141"/>
      <c r="H192" s="8" t="s">
        <v>7</v>
      </c>
      <c r="I192" s="5" t="s">
        <v>4</v>
      </c>
    </row>
    <row r="193" spans="1:9" ht="18.75" x14ac:dyDescent="0.25">
      <c r="A193" s="148" t="s">
        <v>6</v>
      </c>
      <c r="B193" s="148"/>
      <c r="C193" s="149">
        <v>11156848</v>
      </c>
      <c r="D193" s="149"/>
      <c r="E193" s="149"/>
      <c r="F193" s="150" t="s">
        <v>5</v>
      </c>
      <c r="G193" s="150"/>
      <c r="H193" s="10" t="s">
        <v>76</v>
      </c>
      <c r="I193" s="4" t="s">
        <v>4</v>
      </c>
    </row>
    <row r="194" spans="1:9" ht="65.45" customHeight="1" x14ac:dyDescent="0.25">
      <c r="A194" s="157" t="s">
        <v>3</v>
      </c>
      <c r="B194" s="157"/>
      <c r="C194" s="140">
        <v>14897.4</v>
      </c>
      <c r="D194" s="140"/>
      <c r="E194" s="140"/>
      <c r="F194" s="122" t="s">
        <v>100</v>
      </c>
      <c r="G194" s="122"/>
      <c r="H194" s="122"/>
      <c r="I194" s="122"/>
    </row>
    <row r="195" spans="1:9" ht="34.15" customHeight="1" x14ac:dyDescent="0.25">
      <c r="A195" s="74" t="s">
        <v>32</v>
      </c>
      <c r="B195" s="74"/>
      <c r="C195" s="74"/>
      <c r="D195" s="74"/>
      <c r="E195" s="74"/>
      <c r="F195" s="74"/>
      <c r="G195" s="74"/>
      <c r="H195" s="74"/>
      <c r="I195" s="74"/>
    </row>
    <row r="196" spans="1:9" ht="4.9000000000000004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ht="18.75" x14ac:dyDescent="0.25">
      <c r="A197" s="67" t="s">
        <v>12</v>
      </c>
      <c r="B197" s="67"/>
      <c r="C197" s="67" t="s">
        <v>11</v>
      </c>
      <c r="D197" s="67"/>
      <c r="E197" s="67"/>
      <c r="F197" s="67"/>
      <c r="G197" s="67"/>
      <c r="H197" s="67"/>
      <c r="I197" s="67"/>
    </row>
    <row r="198" spans="1:9" ht="18.75" x14ac:dyDescent="0.25">
      <c r="A198" s="68" t="s">
        <v>10</v>
      </c>
      <c r="B198" s="68"/>
      <c r="C198" s="69">
        <v>8532</v>
      </c>
      <c r="D198" s="69"/>
      <c r="E198" s="69"/>
      <c r="F198" s="141" t="s">
        <v>5</v>
      </c>
      <c r="G198" s="141"/>
      <c r="H198" s="8" t="s">
        <v>101</v>
      </c>
      <c r="I198" s="7" t="s">
        <v>4</v>
      </c>
    </row>
    <row r="199" spans="1:9" ht="18.75" x14ac:dyDescent="0.25">
      <c r="A199" s="68" t="s">
        <v>8</v>
      </c>
      <c r="B199" s="68"/>
      <c r="C199" s="69" t="s">
        <v>7</v>
      </c>
      <c r="D199" s="69"/>
      <c r="E199" s="69"/>
      <c r="F199" s="141" t="s">
        <v>5</v>
      </c>
      <c r="G199" s="141"/>
      <c r="H199" s="8" t="s">
        <v>7</v>
      </c>
      <c r="I199" s="5" t="s">
        <v>4</v>
      </c>
    </row>
    <row r="200" spans="1:9" ht="18.75" x14ac:dyDescent="0.25">
      <c r="A200" s="148" t="s">
        <v>6</v>
      </c>
      <c r="B200" s="148"/>
      <c r="C200" s="149">
        <v>11157512</v>
      </c>
      <c r="D200" s="149"/>
      <c r="E200" s="149"/>
      <c r="F200" s="150" t="s">
        <v>5</v>
      </c>
      <c r="G200" s="150"/>
      <c r="H200" s="10" t="s">
        <v>76</v>
      </c>
      <c r="I200" s="4" t="s">
        <v>4</v>
      </c>
    </row>
    <row r="201" spans="1:9" ht="65.45" customHeight="1" x14ac:dyDescent="0.25">
      <c r="A201" s="157" t="s">
        <v>3</v>
      </c>
      <c r="B201" s="157"/>
      <c r="C201" s="140">
        <v>8532.35</v>
      </c>
      <c r="D201" s="140"/>
      <c r="E201" s="140"/>
      <c r="F201" s="122" t="s">
        <v>100</v>
      </c>
      <c r="G201" s="122"/>
      <c r="H201" s="122"/>
      <c r="I201" s="122"/>
    </row>
    <row r="202" spans="1:9" ht="55.15" customHeight="1" x14ac:dyDescent="0.25">
      <c r="A202" s="60" t="s">
        <v>99</v>
      </c>
      <c r="B202" s="60"/>
      <c r="C202" s="60"/>
      <c r="D202" s="60"/>
      <c r="E202" s="60"/>
      <c r="F202" s="60"/>
      <c r="G202" s="60"/>
      <c r="H202" s="60"/>
      <c r="I202" s="60"/>
    </row>
    <row r="203" spans="1:9" ht="18.75" customHeight="1" x14ac:dyDescent="0.25">
      <c r="A203" s="61" t="s">
        <v>98</v>
      </c>
      <c r="B203" s="61"/>
      <c r="C203" s="61"/>
      <c r="D203" s="61"/>
      <c r="E203" s="61"/>
      <c r="F203" s="61"/>
      <c r="G203" s="61"/>
      <c r="H203" s="61"/>
      <c r="I203" s="61"/>
    </row>
    <row r="204" spans="1:9" ht="42.75" customHeight="1" x14ac:dyDescent="0.3">
      <c r="A204" s="158" t="s">
        <v>19</v>
      </c>
      <c r="B204" s="158"/>
      <c r="C204" s="158"/>
      <c r="D204" s="158"/>
      <c r="E204" s="158"/>
      <c r="F204" s="158"/>
      <c r="G204" s="158"/>
      <c r="H204" s="158"/>
      <c r="I204" s="158"/>
    </row>
    <row r="205" spans="1:9" ht="18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39" customHeight="1" x14ac:dyDescent="0.25">
      <c r="A206" s="129" t="s">
        <v>12</v>
      </c>
      <c r="B206" s="130"/>
      <c r="C206" s="129" t="s">
        <v>11</v>
      </c>
      <c r="D206" s="131"/>
      <c r="E206" s="131"/>
      <c r="F206" s="131"/>
      <c r="G206" s="131"/>
      <c r="H206" s="131"/>
      <c r="I206" s="130"/>
    </row>
    <row r="207" spans="1:9" ht="22.9" customHeight="1" x14ac:dyDescent="0.25">
      <c r="A207" s="70" t="s">
        <v>10</v>
      </c>
      <c r="B207" s="71"/>
      <c r="C207" s="124">
        <v>11142973</v>
      </c>
      <c r="D207" s="125"/>
      <c r="E207" s="126"/>
      <c r="F207" s="127" t="s">
        <v>5</v>
      </c>
      <c r="G207" s="128"/>
      <c r="H207" s="8" t="s">
        <v>97</v>
      </c>
      <c r="I207" s="7" t="s">
        <v>4</v>
      </c>
    </row>
    <row r="208" spans="1:9" ht="18.75" customHeight="1" x14ac:dyDescent="0.25">
      <c r="A208" s="70" t="s">
        <v>8</v>
      </c>
      <c r="B208" s="71"/>
      <c r="C208" s="124" t="s">
        <v>7</v>
      </c>
      <c r="D208" s="125"/>
      <c r="E208" s="126"/>
      <c r="F208" s="127" t="s">
        <v>5</v>
      </c>
      <c r="G208" s="128"/>
      <c r="H208" s="6" t="s">
        <v>7</v>
      </c>
      <c r="I208" s="5" t="s">
        <v>4</v>
      </c>
    </row>
    <row r="209" spans="1:10" ht="18.75" customHeight="1" x14ac:dyDescent="0.25">
      <c r="A209" s="132" t="s">
        <v>6</v>
      </c>
      <c r="B209" s="133"/>
      <c r="C209" s="134">
        <v>83462375</v>
      </c>
      <c r="D209" s="135"/>
      <c r="E209" s="136"/>
      <c r="F209" s="137" t="s">
        <v>5</v>
      </c>
      <c r="G209" s="138"/>
      <c r="H209" s="10" t="s">
        <v>96</v>
      </c>
      <c r="I209" s="4" t="s">
        <v>4</v>
      </c>
    </row>
    <row r="210" spans="1:10" ht="38.25" customHeight="1" x14ac:dyDescent="0.25">
      <c r="A210" s="157" t="s">
        <v>3</v>
      </c>
      <c r="B210" s="157"/>
      <c r="C210" s="140">
        <v>97535</v>
      </c>
      <c r="D210" s="140"/>
      <c r="E210" s="140"/>
      <c r="F210" s="122" t="s">
        <v>95</v>
      </c>
      <c r="G210" s="122"/>
      <c r="H210" s="122"/>
      <c r="I210" s="122"/>
    </row>
    <row r="211" spans="1:10" ht="75.75" customHeight="1" x14ac:dyDescent="0.25">
      <c r="A211" s="157"/>
      <c r="B211" s="157"/>
      <c r="C211" s="140">
        <v>-51985.21</v>
      </c>
      <c r="D211" s="140"/>
      <c r="E211" s="140"/>
      <c r="F211" s="122" t="s">
        <v>94</v>
      </c>
      <c r="G211" s="122"/>
      <c r="H211" s="122"/>
      <c r="I211" s="122"/>
    </row>
    <row r="212" spans="1:10" ht="88.9" customHeight="1" x14ac:dyDescent="0.25">
      <c r="A212" s="157" t="s">
        <v>3</v>
      </c>
      <c r="B212" s="157"/>
      <c r="C212" s="140">
        <v>-90427.43</v>
      </c>
      <c r="D212" s="140"/>
      <c r="E212" s="140"/>
      <c r="F212" s="122" t="s">
        <v>93</v>
      </c>
      <c r="G212" s="122"/>
      <c r="H212" s="122"/>
      <c r="I212" s="122"/>
    </row>
    <row r="213" spans="1:10" ht="67.5" customHeight="1" x14ac:dyDescent="0.25">
      <c r="A213" s="157"/>
      <c r="B213" s="157"/>
      <c r="C213" s="140">
        <v>-50400</v>
      </c>
      <c r="D213" s="140"/>
      <c r="E213" s="140"/>
      <c r="F213" s="122" t="s">
        <v>92</v>
      </c>
      <c r="G213" s="122"/>
      <c r="H213" s="122"/>
      <c r="I213" s="122"/>
    </row>
    <row r="214" spans="1:10" ht="43.9" customHeight="1" x14ac:dyDescent="0.25">
      <c r="A214" s="157"/>
      <c r="B214" s="157"/>
      <c r="C214" s="140">
        <f>144886.88+415000</f>
        <v>559886.88</v>
      </c>
      <c r="D214" s="140"/>
      <c r="E214" s="140"/>
      <c r="F214" s="122" t="s">
        <v>91</v>
      </c>
      <c r="G214" s="122"/>
      <c r="H214" s="122"/>
      <c r="I214" s="122"/>
    </row>
    <row r="215" spans="1:10" ht="30" customHeight="1" x14ac:dyDescent="0.25">
      <c r="A215" s="157"/>
      <c r="B215" s="157"/>
      <c r="C215" s="140">
        <v>7653960</v>
      </c>
      <c r="D215" s="140"/>
      <c r="E215" s="140"/>
      <c r="F215" s="122" t="s">
        <v>90</v>
      </c>
      <c r="G215" s="122"/>
      <c r="H215" s="122"/>
      <c r="I215" s="122"/>
      <c r="J215" s="22"/>
    </row>
    <row r="216" spans="1:10" ht="37.9" customHeight="1" x14ac:dyDescent="0.25">
      <c r="A216" s="157"/>
      <c r="B216" s="157"/>
      <c r="C216" s="140">
        <v>1000000</v>
      </c>
      <c r="D216" s="140"/>
      <c r="E216" s="140"/>
      <c r="F216" s="122" t="s">
        <v>89</v>
      </c>
      <c r="G216" s="122"/>
      <c r="H216" s="122"/>
      <c r="I216" s="122"/>
    </row>
    <row r="217" spans="1:10" ht="67.5" customHeight="1" x14ac:dyDescent="0.25">
      <c r="A217" s="157"/>
      <c r="B217" s="157"/>
      <c r="C217" s="140">
        <v>328320</v>
      </c>
      <c r="D217" s="140"/>
      <c r="E217" s="140"/>
      <c r="F217" s="122" t="s">
        <v>88</v>
      </c>
      <c r="G217" s="122"/>
      <c r="H217" s="122"/>
      <c r="I217" s="122"/>
    </row>
    <row r="218" spans="1:10" ht="42.75" customHeight="1" x14ac:dyDescent="0.25">
      <c r="A218" s="157"/>
      <c r="B218" s="157"/>
      <c r="C218" s="140">
        <v>200000</v>
      </c>
      <c r="D218" s="140"/>
      <c r="E218" s="140"/>
      <c r="F218" s="122" t="s">
        <v>87</v>
      </c>
      <c r="G218" s="122"/>
      <c r="H218" s="122"/>
      <c r="I218" s="122"/>
    </row>
    <row r="219" spans="1:10" ht="35.25" customHeight="1" x14ac:dyDescent="0.25">
      <c r="A219" s="157"/>
      <c r="B219" s="157"/>
      <c r="C219" s="140">
        <v>277500</v>
      </c>
      <c r="D219" s="140"/>
      <c r="E219" s="140"/>
      <c r="F219" s="122" t="s">
        <v>86</v>
      </c>
      <c r="G219" s="122"/>
      <c r="H219" s="122"/>
      <c r="I219" s="122"/>
    </row>
    <row r="220" spans="1:10" ht="45.6" customHeight="1" x14ac:dyDescent="0.25">
      <c r="A220" s="157"/>
      <c r="B220" s="157"/>
      <c r="C220" s="140">
        <v>210000</v>
      </c>
      <c r="D220" s="140"/>
      <c r="E220" s="140"/>
      <c r="F220" s="122" t="s">
        <v>85</v>
      </c>
      <c r="G220" s="122"/>
      <c r="H220" s="122"/>
      <c r="I220" s="122"/>
    </row>
    <row r="221" spans="1:10" ht="37.9" customHeight="1" x14ac:dyDescent="0.25">
      <c r="A221" s="157"/>
      <c r="B221" s="157"/>
      <c r="C221" s="140">
        <v>150000</v>
      </c>
      <c r="D221" s="140"/>
      <c r="E221" s="140"/>
      <c r="F221" s="122" t="s">
        <v>84</v>
      </c>
      <c r="G221" s="122"/>
      <c r="H221" s="122"/>
      <c r="I221" s="122"/>
    </row>
    <row r="222" spans="1:10" ht="79.5" customHeight="1" x14ac:dyDescent="0.25">
      <c r="A222" s="157"/>
      <c r="B222" s="157"/>
      <c r="C222" s="140">
        <v>410130</v>
      </c>
      <c r="D222" s="140"/>
      <c r="E222" s="140"/>
      <c r="F222" s="122" t="s">
        <v>83</v>
      </c>
      <c r="G222" s="122"/>
      <c r="H222" s="122"/>
      <c r="I222" s="122"/>
    </row>
    <row r="223" spans="1:10" ht="58.5" customHeight="1" x14ac:dyDescent="0.25">
      <c r="A223" s="157"/>
      <c r="B223" s="157"/>
      <c r="C223" s="140">
        <v>298453.90000000002</v>
      </c>
      <c r="D223" s="140"/>
      <c r="E223" s="140"/>
      <c r="F223" s="122" t="s">
        <v>82</v>
      </c>
      <c r="G223" s="122"/>
      <c r="H223" s="122"/>
      <c r="I223" s="122"/>
    </row>
    <row r="224" spans="1:10" ht="43.15" customHeight="1" x14ac:dyDescent="0.25">
      <c r="A224" s="157"/>
      <c r="B224" s="157"/>
      <c r="C224" s="140">
        <v>150000</v>
      </c>
      <c r="D224" s="140"/>
      <c r="E224" s="140"/>
      <c r="F224" s="122" t="s">
        <v>81</v>
      </c>
      <c r="G224" s="122"/>
      <c r="H224" s="122"/>
      <c r="I224" s="122"/>
    </row>
    <row r="225" spans="1:9" ht="41.45" customHeight="1" x14ac:dyDescent="0.3">
      <c r="A225" s="158" t="s">
        <v>33</v>
      </c>
      <c r="B225" s="158"/>
      <c r="C225" s="158"/>
      <c r="D225" s="158"/>
      <c r="E225" s="158"/>
      <c r="F225" s="158"/>
      <c r="G225" s="158"/>
      <c r="H225" s="158"/>
      <c r="I225" s="158"/>
    </row>
    <row r="226" spans="1:9" ht="18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37.9" customHeight="1" x14ac:dyDescent="0.25">
      <c r="A227" s="129" t="s">
        <v>12</v>
      </c>
      <c r="B227" s="130"/>
      <c r="C227" s="129" t="s">
        <v>11</v>
      </c>
      <c r="D227" s="131"/>
      <c r="E227" s="131"/>
      <c r="F227" s="131"/>
      <c r="G227" s="131"/>
      <c r="H227" s="131"/>
      <c r="I227" s="130"/>
    </row>
    <row r="228" spans="1:9" ht="22.9" customHeight="1" x14ac:dyDescent="0.25">
      <c r="A228" s="70" t="s">
        <v>10</v>
      </c>
      <c r="B228" s="71"/>
      <c r="C228" s="124" t="s">
        <v>7</v>
      </c>
      <c r="D228" s="125"/>
      <c r="E228" s="126"/>
      <c r="F228" s="127" t="s">
        <v>5</v>
      </c>
      <c r="G228" s="128"/>
      <c r="H228" s="8" t="s">
        <v>7</v>
      </c>
      <c r="I228" s="7" t="s">
        <v>4</v>
      </c>
    </row>
    <row r="229" spans="1:9" ht="18.75" customHeight="1" x14ac:dyDescent="0.25">
      <c r="A229" s="70" t="s">
        <v>8</v>
      </c>
      <c r="B229" s="71"/>
      <c r="C229" s="124">
        <v>324341</v>
      </c>
      <c r="D229" s="125"/>
      <c r="E229" s="126"/>
      <c r="F229" s="127" t="s">
        <v>5</v>
      </c>
      <c r="G229" s="128"/>
      <c r="H229" s="6" t="s">
        <v>80</v>
      </c>
      <c r="I229" s="5" t="s">
        <v>4</v>
      </c>
    </row>
    <row r="230" spans="1:9" ht="18.75" customHeight="1" x14ac:dyDescent="0.25">
      <c r="A230" s="132" t="s">
        <v>6</v>
      </c>
      <c r="B230" s="133"/>
      <c r="C230" s="134">
        <v>61809243</v>
      </c>
      <c r="D230" s="135"/>
      <c r="E230" s="136"/>
      <c r="F230" s="137" t="s">
        <v>5</v>
      </c>
      <c r="G230" s="138"/>
      <c r="H230" s="4">
        <v>76</v>
      </c>
      <c r="I230" s="4" t="s">
        <v>4</v>
      </c>
    </row>
    <row r="231" spans="1:9" s="11" customFormat="1" ht="60" customHeight="1" x14ac:dyDescent="0.25">
      <c r="A231" s="70" t="s">
        <v>3</v>
      </c>
      <c r="B231" s="71"/>
      <c r="C231" s="159" t="s">
        <v>79</v>
      </c>
      <c r="D231" s="160"/>
      <c r="E231" s="160"/>
      <c r="F231" s="160"/>
      <c r="G231" s="160"/>
      <c r="H231" s="160"/>
      <c r="I231" s="161"/>
    </row>
    <row r="232" spans="1:9" ht="29.45" customHeight="1" x14ac:dyDescent="0.25">
      <c r="A232" s="3"/>
      <c r="C232" s="20"/>
      <c r="D232" s="20"/>
      <c r="E232" s="20"/>
      <c r="F232" s="19"/>
      <c r="G232" s="19"/>
      <c r="H232" s="19"/>
      <c r="I232" s="19"/>
    </row>
    <row r="233" spans="1:9" ht="18.75" x14ac:dyDescent="0.25">
      <c r="A233" s="60" t="s">
        <v>78</v>
      </c>
      <c r="B233" s="60"/>
      <c r="C233" s="60"/>
      <c r="D233" s="60"/>
      <c r="E233" s="60"/>
      <c r="F233" s="60"/>
      <c r="G233" s="60"/>
      <c r="H233" s="60"/>
      <c r="I233" s="60"/>
    </row>
    <row r="234" spans="1:9" ht="18.75" x14ac:dyDescent="0.25">
      <c r="A234" s="21"/>
    </row>
    <row r="235" spans="1:9" ht="18.75" x14ac:dyDescent="0.25">
      <c r="A235" s="61" t="s">
        <v>77</v>
      </c>
      <c r="B235" s="61"/>
      <c r="C235" s="61"/>
      <c r="D235" s="61"/>
      <c r="E235" s="61"/>
      <c r="F235" s="61"/>
      <c r="G235" s="61"/>
      <c r="H235" s="61"/>
      <c r="I235" s="61"/>
    </row>
    <row r="236" spans="1:9" ht="42.75" customHeight="1" x14ac:dyDescent="0.3">
      <c r="A236" s="158" t="s">
        <v>19</v>
      </c>
      <c r="B236" s="158"/>
      <c r="C236" s="158"/>
      <c r="D236" s="158"/>
      <c r="E236" s="158"/>
      <c r="F236" s="158"/>
      <c r="G236" s="158"/>
      <c r="H236" s="158"/>
      <c r="I236" s="158"/>
    </row>
    <row r="237" spans="1:9" ht="18.75" x14ac:dyDescent="0.25">
      <c r="A237" s="21"/>
    </row>
    <row r="238" spans="1:9" ht="28.9" customHeight="1" x14ac:dyDescent="0.25">
      <c r="A238" s="129" t="s">
        <v>12</v>
      </c>
      <c r="B238" s="130"/>
      <c r="C238" s="129" t="s">
        <v>11</v>
      </c>
      <c r="D238" s="131"/>
      <c r="E238" s="131"/>
      <c r="F238" s="131"/>
      <c r="G238" s="131"/>
      <c r="H238" s="131"/>
      <c r="I238" s="130"/>
    </row>
    <row r="239" spans="1:9" ht="18.75" customHeight="1" x14ac:dyDescent="0.25">
      <c r="A239" s="70" t="s">
        <v>10</v>
      </c>
      <c r="B239" s="71"/>
      <c r="C239" s="124" t="s">
        <v>7</v>
      </c>
      <c r="D239" s="125"/>
      <c r="E239" s="126"/>
      <c r="F239" s="127" t="s">
        <v>5</v>
      </c>
      <c r="G239" s="128"/>
      <c r="H239" s="8" t="s">
        <v>7</v>
      </c>
      <c r="I239" s="7" t="s">
        <v>4</v>
      </c>
    </row>
    <row r="240" spans="1:9" ht="18.75" customHeight="1" x14ac:dyDescent="0.25">
      <c r="A240" s="70" t="s">
        <v>8</v>
      </c>
      <c r="B240" s="71"/>
      <c r="C240" s="124">
        <v>1800000</v>
      </c>
      <c r="D240" s="125"/>
      <c r="E240" s="126"/>
      <c r="F240" s="127" t="s">
        <v>5</v>
      </c>
      <c r="G240" s="128"/>
      <c r="H240" s="6" t="s">
        <v>76</v>
      </c>
      <c r="I240" s="5" t="s">
        <v>4</v>
      </c>
    </row>
    <row r="241" spans="1:9" ht="18.75" customHeight="1" x14ac:dyDescent="0.25">
      <c r="A241" s="132" t="s">
        <v>6</v>
      </c>
      <c r="B241" s="133"/>
      <c r="C241" s="134">
        <v>2905908</v>
      </c>
      <c r="D241" s="135"/>
      <c r="E241" s="136"/>
      <c r="F241" s="137" t="s">
        <v>5</v>
      </c>
      <c r="G241" s="138"/>
      <c r="H241" s="10" t="s">
        <v>26</v>
      </c>
      <c r="I241" s="4" t="s">
        <v>4</v>
      </c>
    </row>
    <row r="242" spans="1:9" ht="43.9" customHeight="1" x14ac:dyDescent="0.25">
      <c r="A242" s="70" t="s">
        <v>3</v>
      </c>
      <c r="B242" s="71"/>
      <c r="C242" s="165" t="s">
        <v>75</v>
      </c>
      <c r="D242" s="166"/>
      <c r="E242" s="166"/>
      <c r="F242" s="166"/>
      <c r="G242" s="166"/>
      <c r="H242" s="166"/>
      <c r="I242" s="167"/>
    </row>
    <row r="243" spans="1:9" ht="29.45" customHeight="1" x14ac:dyDescent="0.25">
      <c r="A243" s="3"/>
      <c r="C243" s="20"/>
      <c r="D243" s="20"/>
      <c r="E243" s="20"/>
      <c r="F243" s="19"/>
      <c r="G243" s="19"/>
      <c r="H243" s="19"/>
      <c r="I243" s="19"/>
    </row>
    <row r="244" spans="1:9" ht="25.9" customHeight="1" x14ac:dyDescent="0.25">
      <c r="A244" s="60" t="s">
        <v>74</v>
      </c>
      <c r="B244" s="60"/>
      <c r="C244" s="60"/>
      <c r="D244" s="60"/>
      <c r="E244" s="60"/>
      <c r="F244" s="60"/>
      <c r="G244" s="60"/>
      <c r="H244" s="60"/>
      <c r="I244" s="60"/>
    </row>
    <row r="245" spans="1:9" ht="18.75" customHeight="1" x14ac:dyDescent="0.25">
      <c r="A245" s="3"/>
      <c r="B245" s="18"/>
      <c r="C245" s="18"/>
      <c r="D245" s="18"/>
      <c r="E245" s="18"/>
      <c r="F245" s="18"/>
      <c r="G245" s="18"/>
      <c r="H245" s="18"/>
      <c r="I245" s="18"/>
    </row>
    <row r="246" spans="1:9" ht="18.75" customHeight="1" x14ac:dyDescent="0.25">
      <c r="A246" s="61" t="s">
        <v>73</v>
      </c>
      <c r="B246" s="61"/>
      <c r="C246" s="61"/>
      <c r="D246" s="61"/>
      <c r="E246" s="61"/>
      <c r="F246" s="61"/>
      <c r="G246" s="61"/>
      <c r="H246" s="61"/>
      <c r="I246" s="61"/>
    </row>
    <row r="247" spans="1:9" ht="18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8.75" x14ac:dyDescent="0.25">
      <c r="A248" s="168" t="s">
        <v>19</v>
      </c>
      <c r="B248" s="168"/>
      <c r="C248" s="168"/>
      <c r="D248" s="12"/>
      <c r="E248" s="12"/>
      <c r="F248" s="12"/>
      <c r="G248" s="12"/>
      <c r="H248" s="12"/>
      <c r="I248" s="12"/>
    </row>
    <row r="249" spans="1:9" ht="18.75" x14ac:dyDescent="0.2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8.75" x14ac:dyDescent="0.25">
      <c r="A250" s="169" t="s">
        <v>12</v>
      </c>
      <c r="B250" s="169"/>
      <c r="C250" s="169" t="s">
        <v>11</v>
      </c>
      <c r="D250" s="169"/>
      <c r="E250" s="169"/>
      <c r="F250" s="169"/>
      <c r="G250" s="169"/>
      <c r="H250" s="169"/>
      <c r="I250" s="169"/>
    </row>
    <row r="251" spans="1:9" ht="18.75" x14ac:dyDescent="0.25">
      <c r="A251" s="170" t="s">
        <v>10</v>
      </c>
      <c r="B251" s="170"/>
      <c r="C251" s="171">
        <v>5265612</v>
      </c>
      <c r="D251" s="171"/>
      <c r="E251" s="171"/>
      <c r="F251" s="172" t="s">
        <v>5</v>
      </c>
      <c r="G251" s="172"/>
      <c r="H251" s="16" t="s">
        <v>72</v>
      </c>
      <c r="I251" s="17" t="s">
        <v>4</v>
      </c>
    </row>
    <row r="252" spans="1:9" ht="18.75" x14ac:dyDescent="0.25">
      <c r="A252" s="170" t="s">
        <v>8</v>
      </c>
      <c r="B252" s="170"/>
      <c r="C252" s="171" t="s">
        <v>7</v>
      </c>
      <c r="D252" s="171"/>
      <c r="E252" s="171"/>
      <c r="F252" s="172" t="s">
        <v>5</v>
      </c>
      <c r="G252" s="172"/>
      <c r="H252" s="16" t="s">
        <v>7</v>
      </c>
      <c r="I252" s="15" t="s">
        <v>4</v>
      </c>
    </row>
    <row r="253" spans="1:9" ht="40.15" customHeight="1" x14ac:dyDescent="0.25">
      <c r="A253" s="162" t="s">
        <v>6</v>
      </c>
      <c r="B253" s="162"/>
      <c r="C253" s="163">
        <v>227968600</v>
      </c>
      <c r="D253" s="163"/>
      <c r="E253" s="163"/>
      <c r="F253" s="164" t="s">
        <v>5</v>
      </c>
      <c r="G253" s="164"/>
      <c r="H253" s="14" t="s">
        <v>71</v>
      </c>
      <c r="I253" s="13" t="s">
        <v>4</v>
      </c>
    </row>
    <row r="254" spans="1:9" ht="71.25" customHeight="1" x14ac:dyDescent="0.3">
      <c r="A254" s="187" t="s">
        <v>3</v>
      </c>
      <c r="B254" s="187"/>
      <c r="C254" s="175">
        <f>755826.33+570171.69+167698.52+600000+80000+100000+500000+349689.21+510145-259119-251026</f>
        <v>3123385.75</v>
      </c>
      <c r="D254" s="175"/>
      <c r="E254" s="174" t="s">
        <v>70</v>
      </c>
      <c r="F254" s="174"/>
      <c r="G254" s="174"/>
      <c r="H254" s="174"/>
      <c r="I254" s="174"/>
    </row>
    <row r="255" spans="1:9" ht="60" customHeight="1" x14ac:dyDescent="0.3">
      <c r="A255" s="187"/>
      <c r="B255" s="187"/>
      <c r="C255" s="175">
        <f>24061+94541.33</f>
        <v>118602.33</v>
      </c>
      <c r="D255" s="175"/>
      <c r="E255" s="174" t="s">
        <v>69</v>
      </c>
      <c r="F255" s="174"/>
      <c r="G255" s="174"/>
      <c r="H255" s="174"/>
      <c r="I255" s="174"/>
    </row>
    <row r="256" spans="1:9" ht="75.599999999999994" customHeight="1" x14ac:dyDescent="0.25">
      <c r="A256" s="187"/>
      <c r="B256" s="187"/>
      <c r="C256" s="175">
        <f>-78370.58-140526.02</f>
        <v>-218896.59999999998</v>
      </c>
      <c r="D256" s="175"/>
      <c r="E256" s="176" t="s">
        <v>68</v>
      </c>
      <c r="F256" s="176"/>
      <c r="G256" s="176"/>
      <c r="H256" s="176"/>
      <c r="I256" s="176"/>
    </row>
    <row r="257" spans="1:9" ht="60" customHeight="1" x14ac:dyDescent="0.25">
      <c r="A257" s="187"/>
      <c r="B257" s="187"/>
      <c r="C257" s="175">
        <f>-700000-500000</f>
        <v>-1200000</v>
      </c>
      <c r="D257" s="175"/>
      <c r="E257" s="176" t="s">
        <v>67</v>
      </c>
      <c r="F257" s="176"/>
      <c r="G257" s="176"/>
      <c r="H257" s="176"/>
      <c r="I257" s="176"/>
    </row>
    <row r="258" spans="1:9" ht="84.6" customHeight="1" x14ac:dyDescent="0.25">
      <c r="A258" s="187"/>
      <c r="B258" s="187"/>
      <c r="C258" s="175">
        <f>-89406.96</f>
        <v>-89406.96</v>
      </c>
      <c r="D258" s="175"/>
      <c r="E258" s="176" t="s">
        <v>66</v>
      </c>
      <c r="F258" s="176"/>
      <c r="G258" s="176"/>
      <c r="H258" s="176"/>
      <c r="I258" s="176"/>
    </row>
    <row r="259" spans="1:9" ht="37.9" customHeight="1" x14ac:dyDescent="0.25">
      <c r="A259" s="187"/>
      <c r="B259" s="187"/>
      <c r="C259" s="175">
        <v>-9830.7099999999991</v>
      </c>
      <c r="D259" s="175"/>
      <c r="E259" s="176" t="s">
        <v>65</v>
      </c>
      <c r="F259" s="176"/>
      <c r="G259" s="176"/>
      <c r="H259" s="176"/>
      <c r="I259" s="176"/>
    </row>
    <row r="260" spans="1:9" ht="88.5" customHeight="1" x14ac:dyDescent="0.3">
      <c r="A260" s="187"/>
      <c r="B260" s="187"/>
      <c r="C260" s="175">
        <f>-477800-687566.89</f>
        <v>-1165366.8900000001</v>
      </c>
      <c r="D260" s="175"/>
      <c r="E260" s="174" t="s">
        <v>64</v>
      </c>
      <c r="F260" s="174"/>
      <c r="G260" s="174"/>
      <c r="H260" s="174"/>
      <c r="I260" s="174"/>
    </row>
    <row r="261" spans="1:9" ht="84.6" customHeight="1" x14ac:dyDescent="0.3">
      <c r="A261" s="187"/>
      <c r="B261" s="187"/>
      <c r="C261" s="175">
        <v>1949466.89</v>
      </c>
      <c r="D261" s="175"/>
      <c r="E261" s="174" t="s">
        <v>63</v>
      </c>
      <c r="F261" s="174"/>
      <c r="G261" s="174"/>
      <c r="H261" s="174"/>
      <c r="I261" s="174"/>
    </row>
    <row r="262" spans="1:9" ht="61.15" customHeight="1" x14ac:dyDescent="0.3">
      <c r="A262" s="187"/>
      <c r="B262" s="187"/>
      <c r="C262" s="175">
        <v>559200</v>
      </c>
      <c r="D262" s="175"/>
      <c r="E262" s="174" t="s">
        <v>62</v>
      </c>
      <c r="F262" s="174"/>
      <c r="G262" s="174"/>
      <c r="H262" s="174"/>
      <c r="I262" s="174"/>
    </row>
    <row r="263" spans="1:9" ht="39" customHeight="1" x14ac:dyDescent="0.25">
      <c r="A263" s="187"/>
      <c r="B263" s="187"/>
      <c r="C263" s="175">
        <f>-1200000</f>
        <v>-1200000</v>
      </c>
      <c r="D263" s="175"/>
      <c r="E263" s="176" t="s">
        <v>61</v>
      </c>
      <c r="F263" s="176"/>
      <c r="G263" s="176"/>
      <c r="H263" s="176"/>
      <c r="I263" s="176"/>
    </row>
    <row r="264" spans="1:9" ht="56.25" customHeight="1" x14ac:dyDescent="0.25">
      <c r="A264" s="187"/>
      <c r="B264" s="187"/>
      <c r="C264" s="175">
        <f>930000-600000</f>
        <v>330000</v>
      </c>
      <c r="D264" s="175"/>
      <c r="E264" s="176" t="s">
        <v>60</v>
      </c>
      <c r="F264" s="176"/>
      <c r="G264" s="176"/>
      <c r="H264" s="176"/>
      <c r="I264" s="176"/>
    </row>
    <row r="265" spans="1:9" ht="56.25" customHeight="1" x14ac:dyDescent="0.25">
      <c r="A265" s="187"/>
      <c r="B265" s="187"/>
      <c r="C265" s="175">
        <v>-80000</v>
      </c>
      <c r="D265" s="175"/>
      <c r="E265" s="176" t="s">
        <v>59</v>
      </c>
      <c r="F265" s="176"/>
      <c r="G265" s="176"/>
      <c r="H265" s="176"/>
      <c r="I265" s="176"/>
    </row>
    <row r="266" spans="1:9" ht="39.6" customHeight="1" x14ac:dyDescent="0.25">
      <c r="A266" s="187"/>
      <c r="B266" s="187"/>
      <c r="C266" s="175">
        <v>100000</v>
      </c>
      <c r="D266" s="175"/>
      <c r="E266" s="176" t="s">
        <v>58</v>
      </c>
      <c r="F266" s="176"/>
      <c r="G266" s="176"/>
      <c r="H266" s="176"/>
      <c r="I266" s="176"/>
    </row>
    <row r="267" spans="1:9" ht="42" customHeight="1" x14ac:dyDescent="0.3">
      <c r="A267" s="187"/>
      <c r="B267" s="187"/>
      <c r="C267" s="173">
        <v>179830.71</v>
      </c>
      <c r="D267" s="173"/>
      <c r="E267" s="174" t="s">
        <v>57</v>
      </c>
      <c r="F267" s="174"/>
      <c r="G267" s="174"/>
      <c r="H267" s="174"/>
      <c r="I267" s="174"/>
    </row>
    <row r="268" spans="1:9" ht="60" customHeight="1" x14ac:dyDescent="0.3">
      <c r="A268" s="187"/>
      <c r="B268" s="187"/>
      <c r="C268" s="173">
        <v>30543.78</v>
      </c>
      <c r="D268" s="173"/>
      <c r="E268" s="174" t="s">
        <v>56</v>
      </c>
      <c r="F268" s="174"/>
      <c r="G268" s="174"/>
      <c r="H268" s="174"/>
      <c r="I268" s="174"/>
    </row>
    <row r="269" spans="1:9" ht="44.45" customHeight="1" x14ac:dyDescent="0.3">
      <c r="A269" s="187"/>
      <c r="B269" s="187"/>
      <c r="C269" s="173">
        <v>89406.96</v>
      </c>
      <c r="D269" s="173"/>
      <c r="E269" s="174" t="s">
        <v>55</v>
      </c>
      <c r="F269" s="174"/>
      <c r="G269" s="174"/>
      <c r="H269" s="174"/>
      <c r="I269" s="174"/>
    </row>
    <row r="270" spans="1:9" ht="46.9" customHeight="1" x14ac:dyDescent="0.3">
      <c r="A270" s="187"/>
      <c r="B270" s="187"/>
      <c r="C270" s="173">
        <v>11787.35</v>
      </c>
      <c r="D270" s="173"/>
      <c r="E270" s="174" t="s">
        <v>54</v>
      </c>
      <c r="F270" s="174"/>
      <c r="G270" s="174"/>
      <c r="H270" s="174"/>
      <c r="I270" s="174"/>
    </row>
    <row r="271" spans="1:9" ht="61.15" customHeight="1" x14ac:dyDescent="0.3">
      <c r="A271" s="177" t="s">
        <v>3</v>
      </c>
      <c r="B271" s="178"/>
      <c r="C271" s="173">
        <f>231987.79+122459.75</f>
        <v>354447.54000000004</v>
      </c>
      <c r="D271" s="173"/>
      <c r="E271" s="174" t="s">
        <v>53</v>
      </c>
      <c r="F271" s="174"/>
      <c r="G271" s="174"/>
      <c r="H271" s="174"/>
      <c r="I271" s="174"/>
    </row>
    <row r="272" spans="1:9" ht="58.9" customHeight="1" x14ac:dyDescent="0.3">
      <c r="A272" s="179"/>
      <c r="B272" s="180"/>
      <c r="C272" s="173">
        <f>11670.48+6445.84</f>
        <v>18116.32</v>
      </c>
      <c r="D272" s="173"/>
      <c r="E272" s="174" t="s">
        <v>52</v>
      </c>
      <c r="F272" s="174"/>
      <c r="G272" s="174"/>
      <c r="H272" s="174"/>
      <c r="I272" s="174"/>
    </row>
    <row r="273" spans="1:9" ht="70.900000000000006" customHeight="1" x14ac:dyDescent="0.3">
      <c r="A273" s="179"/>
      <c r="B273" s="180"/>
      <c r="C273" s="173">
        <f>253567.09+16205.39</f>
        <v>269772.48</v>
      </c>
      <c r="D273" s="173"/>
      <c r="E273" s="174" t="s">
        <v>51</v>
      </c>
      <c r="F273" s="174"/>
      <c r="G273" s="174"/>
      <c r="H273" s="174"/>
      <c r="I273" s="174"/>
    </row>
    <row r="274" spans="1:9" ht="57" customHeight="1" x14ac:dyDescent="0.3">
      <c r="A274" s="179"/>
      <c r="B274" s="180"/>
      <c r="C274" s="173">
        <f>895725.49+46907.37-1189406.96+89406.96</f>
        <v>-157367.13999999996</v>
      </c>
      <c r="D274" s="173"/>
      <c r="E274" s="174" t="s">
        <v>50</v>
      </c>
      <c r="F274" s="174"/>
      <c r="G274" s="174"/>
      <c r="H274" s="174"/>
      <c r="I274" s="174"/>
    </row>
    <row r="275" spans="1:9" ht="174" customHeight="1" x14ac:dyDescent="0.3">
      <c r="A275" s="179"/>
      <c r="B275" s="180"/>
      <c r="C275" s="173">
        <f>1526413.18+80064.37-589268.13</f>
        <v>1017209.4199999998</v>
      </c>
      <c r="D275" s="173"/>
      <c r="E275" s="174" t="s">
        <v>49</v>
      </c>
      <c r="F275" s="174"/>
      <c r="G275" s="174"/>
      <c r="H275" s="174"/>
      <c r="I275" s="174"/>
    </row>
    <row r="276" spans="1:9" ht="96" customHeight="1" x14ac:dyDescent="0.25">
      <c r="A276" s="179"/>
      <c r="B276" s="180"/>
      <c r="C276" s="173">
        <f>191119+68000</f>
        <v>259119</v>
      </c>
      <c r="D276" s="173"/>
      <c r="E276" s="176" t="s">
        <v>48</v>
      </c>
      <c r="F276" s="176"/>
      <c r="G276" s="176"/>
      <c r="H276" s="176"/>
      <c r="I276" s="176"/>
    </row>
    <row r="277" spans="1:9" ht="96" customHeight="1" x14ac:dyDescent="0.25">
      <c r="A277" s="179"/>
      <c r="B277" s="180"/>
      <c r="C277" s="173">
        <f>183026+68000</f>
        <v>251026</v>
      </c>
      <c r="D277" s="173"/>
      <c r="E277" s="176" t="s">
        <v>47</v>
      </c>
      <c r="F277" s="176"/>
      <c r="G277" s="176"/>
      <c r="H277" s="176"/>
      <c r="I277" s="176"/>
    </row>
    <row r="278" spans="1:9" ht="41.45" customHeight="1" x14ac:dyDescent="0.25">
      <c r="A278" s="179"/>
      <c r="B278" s="180"/>
      <c r="C278" s="173">
        <v>-89826.05</v>
      </c>
      <c r="D278" s="173"/>
      <c r="E278" s="176" t="s">
        <v>46</v>
      </c>
      <c r="F278" s="176"/>
      <c r="G278" s="176"/>
      <c r="H278" s="176"/>
      <c r="I278" s="176"/>
    </row>
    <row r="279" spans="1:9" ht="66" customHeight="1" x14ac:dyDescent="0.25">
      <c r="A279" s="179" t="s">
        <v>3</v>
      </c>
      <c r="B279" s="180"/>
      <c r="C279" s="173">
        <v>144000</v>
      </c>
      <c r="D279" s="173"/>
      <c r="E279" s="176" t="s">
        <v>45</v>
      </c>
      <c r="F279" s="176"/>
      <c r="G279" s="176"/>
      <c r="H279" s="176"/>
      <c r="I279" s="176"/>
    </row>
    <row r="280" spans="1:9" ht="79.900000000000006" customHeight="1" x14ac:dyDescent="0.25">
      <c r="A280" s="179"/>
      <c r="B280" s="180"/>
      <c r="C280" s="173">
        <v>102000</v>
      </c>
      <c r="D280" s="173"/>
      <c r="E280" s="176" t="s">
        <v>44</v>
      </c>
      <c r="F280" s="176"/>
      <c r="G280" s="176"/>
      <c r="H280" s="176"/>
      <c r="I280" s="176"/>
    </row>
    <row r="281" spans="1:9" ht="71.45" customHeight="1" x14ac:dyDescent="0.25">
      <c r="A281" s="179"/>
      <c r="B281" s="180"/>
      <c r="C281" s="173">
        <f>384000+425105</f>
        <v>809105</v>
      </c>
      <c r="D281" s="173"/>
      <c r="E281" s="122" t="s">
        <v>43</v>
      </c>
      <c r="F281" s="122"/>
      <c r="G281" s="122"/>
      <c r="H281" s="122"/>
      <c r="I281" s="122"/>
    </row>
    <row r="282" spans="1:9" ht="34.9" customHeight="1" x14ac:dyDescent="0.25">
      <c r="A282" s="179"/>
      <c r="B282" s="180"/>
      <c r="C282" s="173">
        <v>10000</v>
      </c>
      <c r="D282" s="173"/>
      <c r="E282" s="122" t="s">
        <v>42</v>
      </c>
      <c r="F282" s="122"/>
      <c r="G282" s="122"/>
      <c r="H282" s="122"/>
      <c r="I282" s="122"/>
    </row>
    <row r="283" spans="1:9" ht="74.45" customHeight="1" x14ac:dyDescent="0.25">
      <c r="A283" s="179"/>
      <c r="B283" s="180"/>
      <c r="C283" s="140">
        <f>-167698.52</f>
        <v>-167698.51999999999</v>
      </c>
      <c r="D283" s="140"/>
      <c r="E283" s="176" t="s">
        <v>41</v>
      </c>
      <c r="F283" s="176"/>
      <c r="G283" s="176"/>
      <c r="H283" s="176"/>
      <c r="I283" s="176"/>
    </row>
    <row r="284" spans="1:9" ht="57.6" customHeight="1" x14ac:dyDescent="0.25">
      <c r="A284" s="179"/>
      <c r="B284" s="180"/>
      <c r="C284" s="140">
        <f>-57310.53</f>
        <v>-57310.53</v>
      </c>
      <c r="D284" s="140"/>
      <c r="E284" s="176" t="s">
        <v>40</v>
      </c>
      <c r="F284" s="176"/>
      <c r="G284" s="176"/>
      <c r="H284" s="176"/>
      <c r="I284" s="176"/>
    </row>
    <row r="285" spans="1:9" ht="67.150000000000006" customHeight="1" x14ac:dyDescent="0.25">
      <c r="A285" s="181"/>
      <c r="B285" s="182"/>
      <c r="C285" s="140">
        <f>-1516.75-24187</f>
        <v>-25703.75</v>
      </c>
      <c r="D285" s="140"/>
      <c r="E285" s="122" t="s">
        <v>39</v>
      </c>
      <c r="F285" s="122"/>
      <c r="G285" s="122"/>
      <c r="H285" s="122"/>
      <c r="I285" s="122"/>
    </row>
    <row r="286" spans="1:9" ht="9" customHeight="1" x14ac:dyDescent="0.25">
      <c r="A286" s="3"/>
    </row>
    <row r="287" spans="1:9" ht="9" customHeight="1" x14ac:dyDescent="0.25">
      <c r="A287" s="3"/>
    </row>
    <row r="288" spans="1:9" ht="18.75" x14ac:dyDescent="0.25">
      <c r="A288" s="60" t="s">
        <v>38</v>
      </c>
      <c r="B288" s="60"/>
      <c r="C288" s="60"/>
      <c r="D288" s="60"/>
      <c r="E288" s="60"/>
      <c r="F288" s="60"/>
      <c r="G288" s="60"/>
      <c r="H288" s="60"/>
      <c r="I288" s="60"/>
    </row>
    <row r="289" spans="1:9" ht="18.75" x14ac:dyDescent="0.25">
      <c r="A289" s="3"/>
    </row>
    <row r="290" spans="1:9" ht="18.75" x14ac:dyDescent="0.25">
      <c r="A290" s="73" t="s">
        <v>37</v>
      </c>
      <c r="B290" s="73"/>
      <c r="C290" s="73"/>
      <c r="D290" s="73"/>
      <c r="E290" s="73"/>
      <c r="F290" s="73"/>
      <c r="G290" s="73"/>
      <c r="H290" s="73"/>
      <c r="I290" s="73"/>
    </row>
    <row r="291" spans="1:9" ht="18.75" x14ac:dyDescent="0.25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8.75" x14ac:dyDescent="0.25">
      <c r="A292" s="168" t="s">
        <v>19</v>
      </c>
      <c r="B292" s="168"/>
      <c r="C292" s="168"/>
      <c r="D292" s="12"/>
      <c r="E292" s="12"/>
      <c r="F292" s="12"/>
      <c r="G292" s="12"/>
      <c r="H292" s="12"/>
      <c r="I292" s="12"/>
    </row>
    <row r="293" spans="1:9" ht="41.45" customHeight="1" x14ac:dyDescent="0.25">
      <c r="A293" s="67" t="s">
        <v>12</v>
      </c>
      <c r="B293" s="67"/>
      <c r="C293" s="67" t="s">
        <v>11</v>
      </c>
      <c r="D293" s="67"/>
      <c r="E293" s="67"/>
      <c r="F293" s="67"/>
      <c r="G293" s="67"/>
      <c r="H293" s="67"/>
      <c r="I293" s="67"/>
    </row>
    <row r="294" spans="1:9" ht="41.45" customHeight="1" x14ac:dyDescent="0.25">
      <c r="A294" s="68" t="s">
        <v>10</v>
      </c>
      <c r="B294" s="68"/>
      <c r="C294" s="69">
        <v>198842</v>
      </c>
      <c r="D294" s="69"/>
      <c r="E294" s="69"/>
      <c r="F294" s="141" t="s">
        <v>5</v>
      </c>
      <c r="G294" s="141"/>
      <c r="H294" s="8" t="s">
        <v>36</v>
      </c>
      <c r="I294" s="7" t="s">
        <v>4</v>
      </c>
    </row>
    <row r="295" spans="1:9" ht="18.75" x14ac:dyDescent="0.25">
      <c r="A295" s="68" t="s">
        <v>8</v>
      </c>
      <c r="B295" s="68"/>
      <c r="C295" s="69" t="s">
        <v>7</v>
      </c>
      <c r="D295" s="69"/>
      <c r="E295" s="69"/>
      <c r="F295" s="141" t="s">
        <v>5</v>
      </c>
      <c r="G295" s="141"/>
      <c r="H295" s="5" t="s">
        <v>7</v>
      </c>
      <c r="I295" s="5" t="s">
        <v>4</v>
      </c>
    </row>
    <row r="296" spans="1:9" ht="28.5" customHeight="1" x14ac:dyDescent="0.25">
      <c r="A296" s="148" t="s">
        <v>6</v>
      </c>
      <c r="B296" s="148"/>
      <c r="C296" s="149">
        <v>8679218</v>
      </c>
      <c r="D296" s="149"/>
      <c r="E296" s="149"/>
      <c r="F296" s="150" t="s">
        <v>5</v>
      </c>
      <c r="G296" s="150"/>
      <c r="H296" s="10" t="s">
        <v>35</v>
      </c>
      <c r="I296" s="4" t="s">
        <v>4</v>
      </c>
    </row>
    <row r="297" spans="1:9" ht="90.75" customHeight="1" x14ac:dyDescent="0.25">
      <c r="A297" s="157" t="s">
        <v>3</v>
      </c>
      <c r="B297" s="157"/>
      <c r="C297" s="165" t="s">
        <v>34</v>
      </c>
      <c r="D297" s="166"/>
      <c r="E297" s="166"/>
      <c r="F297" s="166"/>
      <c r="G297" s="166"/>
      <c r="H297" s="166"/>
      <c r="I297" s="167"/>
    </row>
    <row r="298" spans="1:9" ht="9" customHeight="1" x14ac:dyDescent="0.25">
      <c r="A298" s="3"/>
    </row>
    <row r="299" spans="1:9" ht="18.75" x14ac:dyDescent="0.25">
      <c r="A299" s="168" t="s">
        <v>33</v>
      </c>
      <c r="B299" s="168"/>
      <c r="C299" s="168"/>
      <c r="D299" s="12"/>
      <c r="E299" s="12"/>
      <c r="F299" s="12"/>
      <c r="G299" s="12"/>
      <c r="H299" s="12"/>
      <c r="I299" s="12"/>
    </row>
    <row r="300" spans="1:9" ht="41.45" customHeight="1" x14ac:dyDescent="0.25">
      <c r="A300" s="67" t="s">
        <v>12</v>
      </c>
      <c r="B300" s="67"/>
      <c r="C300" s="67" t="s">
        <v>11</v>
      </c>
      <c r="D300" s="67"/>
      <c r="E300" s="67"/>
      <c r="F300" s="67"/>
      <c r="G300" s="67"/>
      <c r="H300" s="67"/>
      <c r="I300" s="67"/>
    </row>
    <row r="301" spans="1:9" ht="23.25" customHeight="1" x14ac:dyDescent="0.25">
      <c r="A301" s="68" t="s">
        <v>10</v>
      </c>
      <c r="B301" s="68"/>
      <c r="C301" s="69">
        <v>3777</v>
      </c>
      <c r="D301" s="69"/>
      <c r="E301" s="69"/>
      <c r="F301" s="141" t="s">
        <v>5</v>
      </c>
      <c r="G301" s="141"/>
      <c r="H301" s="8" t="s">
        <v>31</v>
      </c>
      <c r="I301" s="7" t="s">
        <v>4</v>
      </c>
    </row>
    <row r="302" spans="1:9" ht="18.75" x14ac:dyDescent="0.25">
      <c r="A302" s="68" t="s">
        <v>8</v>
      </c>
      <c r="B302" s="68"/>
      <c r="C302" s="69" t="s">
        <v>7</v>
      </c>
      <c r="D302" s="69"/>
      <c r="E302" s="69"/>
      <c r="F302" s="141" t="s">
        <v>5</v>
      </c>
      <c r="G302" s="141"/>
      <c r="H302" s="5" t="s">
        <v>7</v>
      </c>
      <c r="I302" s="5" t="s">
        <v>4</v>
      </c>
    </row>
    <row r="303" spans="1:9" ht="19.5" customHeight="1" x14ac:dyDescent="0.25">
      <c r="A303" s="148" t="s">
        <v>6</v>
      </c>
      <c r="B303" s="148"/>
      <c r="C303" s="149">
        <v>7128059</v>
      </c>
      <c r="D303" s="149"/>
      <c r="E303" s="149"/>
      <c r="F303" s="150" t="s">
        <v>5</v>
      </c>
      <c r="G303" s="150"/>
      <c r="H303" s="10" t="s">
        <v>30</v>
      </c>
      <c r="I303" s="4" t="s">
        <v>4</v>
      </c>
    </row>
    <row r="304" spans="1:9" ht="28.15" customHeight="1" x14ac:dyDescent="0.25">
      <c r="A304" s="157" t="s">
        <v>3</v>
      </c>
      <c r="B304" s="157"/>
      <c r="C304" s="165" t="s">
        <v>29</v>
      </c>
      <c r="D304" s="166"/>
      <c r="E304" s="166"/>
      <c r="F304" s="166"/>
      <c r="G304" s="166"/>
      <c r="H304" s="166"/>
      <c r="I304" s="167"/>
    </row>
    <row r="305" spans="1:9" ht="9" customHeight="1" x14ac:dyDescent="0.25">
      <c r="A305" s="3"/>
    </row>
    <row r="306" spans="1:9" ht="18.75" x14ac:dyDescent="0.25">
      <c r="A306" s="168" t="s">
        <v>32</v>
      </c>
      <c r="B306" s="168"/>
      <c r="C306" s="168"/>
      <c r="D306" s="12"/>
      <c r="E306" s="12"/>
      <c r="F306" s="12"/>
      <c r="G306" s="12"/>
      <c r="H306" s="12"/>
      <c r="I306" s="12"/>
    </row>
    <row r="307" spans="1:9" ht="41.45" customHeight="1" x14ac:dyDescent="0.25">
      <c r="A307" s="67" t="s">
        <v>12</v>
      </c>
      <c r="B307" s="67"/>
      <c r="C307" s="67" t="s">
        <v>11</v>
      </c>
      <c r="D307" s="67"/>
      <c r="E307" s="67"/>
      <c r="F307" s="67"/>
      <c r="G307" s="67"/>
      <c r="H307" s="67"/>
      <c r="I307" s="67"/>
    </row>
    <row r="308" spans="1:9" ht="16.5" customHeight="1" x14ac:dyDescent="0.25">
      <c r="A308" s="68" t="s">
        <v>10</v>
      </c>
      <c r="B308" s="68"/>
      <c r="C308" s="69">
        <v>3777</v>
      </c>
      <c r="D308" s="69"/>
      <c r="E308" s="69"/>
      <c r="F308" s="141" t="s">
        <v>5</v>
      </c>
      <c r="G308" s="141"/>
      <c r="H308" s="8" t="s">
        <v>31</v>
      </c>
      <c r="I308" s="7" t="s">
        <v>4</v>
      </c>
    </row>
    <row r="309" spans="1:9" ht="18.75" x14ac:dyDescent="0.25">
      <c r="A309" s="68" t="s">
        <v>8</v>
      </c>
      <c r="B309" s="68"/>
      <c r="C309" s="69" t="s">
        <v>7</v>
      </c>
      <c r="D309" s="69"/>
      <c r="E309" s="69"/>
      <c r="F309" s="141" t="s">
        <v>5</v>
      </c>
      <c r="G309" s="141"/>
      <c r="H309" s="5" t="s">
        <v>7</v>
      </c>
      <c r="I309" s="5" t="s">
        <v>4</v>
      </c>
    </row>
    <row r="310" spans="1:9" ht="36.75" customHeight="1" x14ac:dyDescent="0.25">
      <c r="A310" s="148" t="s">
        <v>6</v>
      </c>
      <c r="B310" s="148"/>
      <c r="C310" s="149">
        <v>7128059</v>
      </c>
      <c r="D310" s="149"/>
      <c r="E310" s="149"/>
      <c r="F310" s="150" t="s">
        <v>5</v>
      </c>
      <c r="G310" s="150"/>
      <c r="H310" s="10" t="s">
        <v>30</v>
      </c>
      <c r="I310" s="4" t="s">
        <v>4</v>
      </c>
    </row>
    <row r="311" spans="1:9" ht="28.15" customHeight="1" x14ac:dyDescent="0.25">
      <c r="A311" s="157" t="s">
        <v>3</v>
      </c>
      <c r="B311" s="157"/>
      <c r="C311" s="165" t="s">
        <v>29</v>
      </c>
      <c r="D311" s="166"/>
      <c r="E311" s="166"/>
      <c r="F311" s="166"/>
      <c r="G311" s="166"/>
      <c r="H311" s="166"/>
      <c r="I311" s="167"/>
    </row>
    <row r="312" spans="1:9" ht="9" customHeight="1" x14ac:dyDescent="0.25">
      <c r="A312" s="3"/>
    </row>
    <row r="313" spans="1:9" ht="9" customHeight="1" x14ac:dyDescent="0.25">
      <c r="A313" s="3"/>
    </row>
    <row r="314" spans="1:9" ht="18.75" x14ac:dyDescent="0.25">
      <c r="A314" s="60" t="s">
        <v>28</v>
      </c>
      <c r="B314" s="60"/>
      <c r="C314" s="60"/>
      <c r="D314" s="60"/>
      <c r="E314" s="60"/>
      <c r="F314" s="60"/>
      <c r="G314" s="60"/>
      <c r="H314" s="60"/>
      <c r="I314" s="60"/>
    </row>
    <row r="315" spans="1:9" ht="18.75" x14ac:dyDescent="0.25">
      <c r="A315" s="3"/>
    </row>
    <row r="316" spans="1:9" ht="18.75" x14ac:dyDescent="0.25">
      <c r="A316" s="73" t="s">
        <v>27</v>
      </c>
      <c r="B316" s="73"/>
      <c r="C316" s="73"/>
      <c r="D316" s="73"/>
      <c r="E316" s="73"/>
      <c r="F316" s="73"/>
      <c r="G316" s="73"/>
      <c r="H316" s="73"/>
      <c r="I316" s="73"/>
    </row>
    <row r="317" spans="1:9" ht="18.75" x14ac:dyDescent="0.2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8.75" x14ac:dyDescent="0.25">
      <c r="A318" s="183" t="s">
        <v>19</v>
      </c>
      <c r="B318" s="183"/>
      <c r="C318" s="9"/>
      <c r="D318" s="9"/>
      <c r="E318" s="9"/>
      <c r="F318" s="9"/>
      <c r="G318" s="9"/>
      <c r="H318" s="9"/>
      <c r="I318" s="9"/>
    </row>
    <row r="319" spans="1:9" s="11" customFormat="1" ht="40.15" customHeight="1" x14ac:dyDescent="0.25">
      <c r="A319" s="129" t="s">
        <v>12</v>
      </c>
      <c r="B319" s="130"/>
      <c r="C319" s="129" t="s">
        <v>11</v>
      </c>
      <c r="D319" s="131"/>
      <c r="E319" s="131"/>
      <c r="F319" s="131"/>
      <c r="G319" s="131"/>
      <c r="H319" s="131"/>
      <c r="I319" s="130"/>
    </row>
    <row r="320" spans="1:9" ht="22.15" customHeight="1" x14ac:dyDescent="0.25">
      <c r="A320" s="70" t="s">
        <v>10</v>
      </c>
      <c r="B320" s="71"/>
      <c r="C320" s="124">
        <v>459700</v>
      </c>
      <c r="D320" s="125"/>
      <c r="E320" s="126"/>
      <c r="F320" s="127" t="s">
        <v>5</v>
      </c>
      <c r="G320" s="128"/>
      <c r="H320" s="8" t="s">
        <v>7</v>
      </c>
      <c r="I320" s="7" t="s">
        <v>4</v>
      </c>
    </row>
    <row r="321" spans="1:9" ht="18.75" customHeight="1" x14ac:dyDescent="0.25">
      <c r="A321" s="70" t="s">
        <v>8</v>
      </c>
      <c r="B321" s="71"/>
      <c r="C321" s="124" t="s">
        <v>7</v>
      </c>
      <c r="D321" s="125"/>
      <c r="E321" s="126"/>
      <c r="F321" s="127" t="s">
        <v>5</v>
      </c>
      <c r="G321" s="128"/>
      <c r="H321" s="5" t="s">
        <v>7</v>
      </c>
      <c r="I321" s="5" t="s">
        <v>4</v>
      </c>
    </row>
    <row r="322" spans="1:9" ht="18.75" customHeight="1" x14ac:dyDescent="0.25">
      <c r="A322" s="132" t="s">
        <v>6</v>
      </c>
      <c r="B322" s="133"/>
      <c r="C322" s="134">
        <v>21487300</v>
      </c>
      <c r="D322" s="135"/>
      <c r="E322" s="136"/>
      <c r="F322" s="137" t="s">
        <v>5</v>
      </c>
      <c r="G322" s="138"/>
      <c r="H322" s="10" t="s">
        <v>26</v>
      </c>
      <c r="I322" s="4" t="s">
        <v>4</v>
      </c>
    </row>
    <row r="323" spans="1:9" ht="77.25" customHeight="1" x14ac:dyDescent="0.25">
      <c r="A323" s="151" t="s">
        <v>3</v>
      </c>
      <c r="B323" s="152"/>
      <c r="C323" s="173">
        <f>-17200</f>
        <v>-17200</v>
      </c>
      <c r="D323" s="173"/>
      <c r="E323" s="184" t="s">
        <v>25</v>
      </c>
      <c r="F323" s="185"/>
      <c r="G323" s="185"/>
      <c r="H323" s="185"/>
      <c r="I323" s="186"/>
    </row>
    <row r="324" spans="1:9" ht="54.75" customHeight="1" x14ac:dyDescent="0.25">
      <c r="A324" s="153"/>
      <c r="B324" s="154"/>
      <c r="C324" s="173">
        <v>659100</v>
      </c>
      <c r="D324" s="173"/>
      <c r="E324" s="184" t="s">
        <v>24</v>
      </c>
      <c r="F324" s="185"/>
      <c r="G324" s="185"/>
      <c r="H324" s="185"/>
      <c r="I324" s="186"/>
    </row>
    <row r="325" spans="1:9" ht="95.45" customHeight="1" x14ac:dyDescent="0.25">
      <c r="A325" s="153"/>
      <c r="B325" s="154"/>
      <c r="C325" s="173">
        <v>-177800</v>
      </c>
      <c r="D325" s="173"/>
      <c r="E325" s="184" t="s">
        <v>23</v>
      </c>
      <c r="F325" s="185"/>
      <c r="G325" s="185"/>
      <c r="H325" s="185"/>
      <c r="I325" s="186"/>
    </row>
    <row r="326" spans="1:9" ht="134.44999999999999" customHeight="1" x14ac:dyDescent="0.25">
      <c r="A326" s="155"/>
      <c r="B326" s="156"/>
      <c r="C326" s="173">
        <v>-4400</v>
      </c>
      <c r="D326" s="173"/>
      <c r="E326" s="184" t="s">
        <v>22</v>
      </c>
      <c r="F326" s="185"/>
      <c r="G326" s="185"/>
      <c r="H326" s="185"/>
      <c r="I326" s="186"/>
    </row>
    <row r="327" spans="1:9" ht="9" customHeight="1" x14ac:dyDescent="0.25">
      <c r="A327" s="3"/>
    </row>
    <row r="328" spans="1:9" ht="26.25" customHeight="1" x14ac:dyDescent="0.25">
      <c r="A328" s="60" t="s">
        <v>21</v>
      </c>
      <c r="B328" s="60"/>
      <c r="C328" s="60"/>
      <c r="D328" s="60"/>
      <c r="E328" s="60"/>
      <c r="F328" s="60"/>
      <c r="G328" s="60"/>
      <c r="H328" s="60"/>
      <c r="I328" s="60"/>
    </row>
    <row r="329" spans="1:9" ht="18.75" x14ac:dyDescent="0.25">
      <c r="A329" s="9"/>
    </row>
    <row r="330" spans="1:9" ht="18.75" x14ac:dyDescent="0.25">
      <c r="A330" s="73" t="s">
        <v>20</v>
      </c>
      <c r="B330" s="73"/>
      <c r="C330" s="73"/>
      <c r="D330" s="73"/>
      <c r="E330" s="73"/>
      <c r="F330" s="73"/>
      <c r="G330" s="73"/>
      <c r="H330" s="73"/>
      <c r="I330" s="73"/>
    </row>
    <row r="331" spans="1:9" ht="18.75" x14ac:dyDescent="0.25">
      <c r="A331" s="183" t="s">
        <v>19</v>
      </c>
      <c r="B331" s="183"/>
      <c r="C331" s="9"/>
      <c r="D331" s="9"/>
      <c r="E331" s="9"/>
      <c r="F331" s="9"/>
      <c r="G331" s="9"/>
      <c r="H331" s="9"/>
      <c r="I331" s="9"/>
    </row>
    <row r="332" spans="1:9" ht="18.75" x14ac:dyDescent="0.25">
      <c r="A332" s="67" t="s">
        <v>12</v>
      </c>
      <c r="B332" s="67"/>
      <c r="C332" s="67" t="s">
        <v>11</v>
      </c>
      <c r="D332" s="67"/>
      <c r="E332" s="67"/>
      <c r="F332" s="67"/>
      <c r="G332" s="67"/>
      <c r="H332" s="67"/>
      <c r="I332" s="67"/>
    </row>
    <row r="333" spans="1:9" ht="18.75" x14ac:dyDescent="0.25">
      <c r="A333" s="68" t="s">
        <v>10</v>
      </c>
      <c r="B333" s="68"/>
      <c r="C333" s="69" t="s">
        <v>7</v>
      </c>
      <c r="D333" s="69"/>
      <c r="E333" s="69"/>
      <c r="F333" s="141" t="s">
        <v>5</v>
      </c>
      <c r="G333" s="141"/>
      <c r="H333" s="8" t="s">
        <v>7</v>
      </c>
      <c r="I333" s="7" t="s">
        <v>4</v>
      </c>
    </row>
    <row r="334" spans="1:9" ht="18.75" x14ac:dyDescent="0.25">
      <c r="A334" s="68" t="s">
        <v>8</v>
      </c>
      <c r="B334" s="68"/>
      <c r="C334" s="69">
        <v>1656775</v>
      </c>
      <c r="D334" s="69"/>
      <c r="E334" s="69"/>
      <c r="F334" s="141" t="s">
        <v>5</v>
      </c>
      <c r="G334" s="141"/>
      <c r="H334" s="8" t="s">
        <v>18</v>
      </c>
      <c r="I334" s="5" t="s">
        <v>4</v>
      </c>
    </row>
    <row r="335" spans="1:9" ht="18.75" x14ac:dyDescent="0.25">
      <c r="A335" s="148" t="s">
        <v>6</v>
      </c>
      <c r="B335" s="148"/>
      <c r="C335" s="149">
        <v>30245915</v>
      </c>
      <c r="D335" s="149"/>
      <c r="E335" s="149"/>
      <c r="F335" s="150" t="s">
        <v>5</v>
      </c>
      <c r="G335" s="150"/>
      <c r="H335" s="4">
        <v>60</v>
      </c>
      <c r="I335" s="4" t="s">
        <v>4</v>
      </c>
    </row>
    <row r="336" spans="1:9" ht="37.5" customHeight="1" x14ac:dyDescent="0.25">
      <c r="A336" s="157" t="s">
        <v>3</v>
      </c>
      <c r="B336" s="157"/>
      <c r="C336" s="173">
        <v>-10000</v>
      </c>
      <c r="D336" s="173"/>
      <c r="E336" s="176" t="s">
        <v>17</v>
      </c>
      <c r="F336" s="176"/>
      <c r="G336" s="176"/>
      <c r="H336" s="176"/>
      <c r="I336" s="176"/>
    </row>
    <row r="337" spans="1:9" ht="56.25" customHeight="1" x14ac:dyDescent="0.3">
      <c r="A337" s="157"/>
      <c r="B337" s="157"/>
      <c r="C337" s="173">
        <v>-650000</v>
      </c>
      <c r="D337" s="173"/>
      <c r="E337" s="174" t="s">
        <v>16</v>
      </c>
      <c r="F337" s="174"/>
      <c r="G337" s="174"/>
      <c r="H337" s="174"/>
      <c r="I337" s="174"/>
    </row>
    <row r="338" spans="1:9" ht="36.75" customHeight="1" x14ac:dyDescent="0.3">
      <c r="A338" s="157"/>
      <c r="B338" s="157"/>
      <c r="C338" s="173">
        <v>-996775.78</v>
      </c>
      <c r="D338" s="173"/>
      <c r="E338" s="174" t="s">
        <v>15</v>
      </c>
      <c r="F338" s="174"/>
      <c r="G338" s="174"/>
      <c r="H338" s="174"/>
      <c r="I338" s="174"/>
    </row>
    <row r="339" spans="1:9" ht="9" customHeight="1" x14ac:dyDescent="0.25">
      <c r="A339" s="3"/>
    </row>
    <row r="340" spans="1:9" ht="18.75" x14ac:dyDescent="0.25">
      <c r="A340" s="60" t="s">
        <v>14</v>
      </c>
      <c r="B340" s="60"/>
      <c r="C340" s="60"/>
      <c r="D340" s="60"/>
      <c r="E340" s="60"/>
      <c r="F340" s="60"/>
      <c r="G340" s="60"/>
      <c r="H340" s="60"/>
      <c r="I340" s="60"/>
    </row>
    <row r="341" spans="1:9" ht="1.5" customHeight="1" x14ac:dyDescent="0.25">
      <c r="A341" s="9"/>
    </row>
    <row r="342" spans="1:9" ht="18.75" x14ac:dyDescent="0.25">
      <c r="A342" s="73" t="s">
        <v>13</v>
      </c>
      <c r="B342" s="73"/>
      <c r="C342" s="73"/>
      <c r="D342" s="73"/>
      <c r="E342" s="73"/>
      <c r="F342" s="73"/>
      <c r="G342" s="73"/>
      <c r="H342" s="73"/>
      <c r="I342" s="73"/>
    </row>
    <row r="343" spans="1:9" ht="8.2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40.15" customHeight="1" x14ac:dyDescent="0.25">
      <c r="A344" s="129" t="s">
        <v>12</v>
      </c>
      <c r="B344" s="130"/>
      <c r="C344" s="129" t="s">
        <v>11</v>
      </c>
      <c r="D344" s="131"/>
      <c r="E344" s="131"/>
      <c r="F344" s="131"/>
      <c r="G344" s="131"/>
      <c r="H344" s="131"/>
      <c r="I344" s="130"/>
    </row>
    <row r="345" spans="1:9" ht="18.75" customHeight="1" x14ac:dyDescent="0.25">
      <c r="A345" s="70" t="s">
        <v>10</v>
      </c>
      <c r="B345" s="71"/>
      <c r="C345" s="124">
        <v>41391</v>
      </c>
      <c r="D345" s="125"/>
      <c r="E345" s="126"/>
      <c r="F345" s="127" t="s">
        <v>5</v>
      </c>
      <c r="G345" s="128"/>
      <c r="H345" s="8" t="s">
        <v>9</v>
      </c>
      <c r="I345" s="7" t="s">
        <v>4</v>
      </c>
    </row>
    <row r="346" spans="1:9" ht="18.75" customHeight="1" x14ac:dyDescent="0.25">
      <c r="A346" s="70" t="s">
        <v>8</v>
      </c>
      <c r="B346" s="71"/>
      <c r="C346" s="124" t="s">
        <v>7</v>
      </c>
      <c r="D346" s="125"/>
      <c r="E346" s="126"/>
      <c r="F346" s="127" t="s">
        <v>5</v>
      </c>
      <c r="G346" s="128"/>
      <c r="H346" s="6" t="s">
        <v>7</v>
      </c>
      <c r="I346" s="5" t="s">
        <v>4</v>
      </c>
    </row>
    <row r="347" spans="1:9" ht="18.75" customHeight="1" x14ac:dyDescent="0.25">
      <c r="A347" s="132" t="s">
        <v>6</v>
      </c>
      <c r="B347" s="133"/>
      <c r="C347" s="134">
        <v>4867366</v>
      </c>
      <c r="D347" s="135"/>
      <c r="E347" s="136"/>
      <c r="F347" s="137" t="s">
        <v>5</v>
      </c>
      <c r="G347" s="138"/>
      <c r="H347" s="4">
        <v>59</v>
      </c>
      <c r="I347" s="4" t="s">
        <v>4</v>
      </c>
    </row>
    <row r="348" spans="1:9" ht="62.25" customHeight="1" x14ac:dyDescent="0.3">
      <c r="A348" s="157" t="s">
        <v>3</v>
      </c>
      <c r="B348" s="157"/>
      <c r="C348" s="173">
        <v>-30000</v>
      </c>
      <c r="D348" s="173"/>
      <c r="E348" s="174" t="s">
        <v>2</v>
      </c>
      <c r="F348" s="174"/>
      <c r="G348" s="174"/>
      <c r="H348" s="174"/>
      <c r="I348" s="174"/>
    </row>
    <row r="349" spans="1:9" ht="9" customHeight="1" x14ac:dyDescent="0.25">
      <c r="A349" s="3"/>
    </row>
    <row r="350" spans="1:9" ht="63" customHeight="1" x14ac:dyDescent="0.25">
      <c r="A350" s="2"/>
      <c r="B350" s="2"/>
      <c r="C350" s="1"/>
      <c r="D350" s="1"/>
      <c r="E350" s="1"/>
      <c r="F350" s="1"/>
      <c r="G350" s="1"/>
      <c r="H350" s="1"/>
      <c r="I350" s="1"/>
    </row>
    <row r="351" spans="1:9" ht="18.75" x14ac:dyDescent="0.25">
      <c r="A351" s="73" t="s">
        <v>1</v>
      </c>
      <c r="B351" s="73"/>
      <c r="C351" s="73"/>
      <c r="D351" s="73"/>
      <c r="E351" s="73"/>
      <c r="F351" s="73"/>
      <c r="G351" s="73"/>
      <c r="H351" s="73"/>
      <c r="I351" s="73"/>
    </row>
    <row r="352" spans="1:9" ht="18.75" x14ac:dyDescent="0.25">
      <c r="A352" s="73" t="s">
        <v>0</v>
      </c>
      <c r="B352" s="73"/>
      <c r="C352" s="73"/>
      <c r="D352" s="73"/>
      <c r="E352" s="73"/>
      <c r="F352" s="73"/>
      <c r="G352" s="73"/>
      <c r="H352" s="73"/>
      <c r="I352" s="73"/>
    </row>
  </sheetData>
  <mergeCells count="543">
    <mergeCell ref="A254:B270"/>
    <mergeCell ref="A271:B278"/>
    <mergeCell ref="A322:B322"/>
    <mergeCell ref="C322:E322"/>
    <mergeCell ref="C345:E345"/>
    <mergeCell ref="F345:G345"/>
    <mergeCell ref="A335:B335"/>
    <mergeCell ref="C335:E335"/>
    <mergeCell ref="C346:E346"/>
    <mergeCell ref="F346:G346"/>
    <mergeCell ref="A347:B347"/>
    <mergeCell ref="C347:E347"/>
    <mergeCell ref="F347:G347"/>
    <mergeCell ref="A340:I340"/>
    <mergeCell ref="A342:I342"/>
    <mergeCell ref="A344:B344"/>
    <mergeCell ref="C344:I344"/>
    <mergeCell ref="A345:B345"/>
    <mergeCell ref="C325:D325"/>
    <mergeCell ref="E325:I325"/>
    <mergeCell ref="C326:D326"/>
    <mergeCell ref="E326:I326"/>
    <mergeCell ref="A348:B348"/>
    <mergeCell ref="C348:D348"/>
    <mergeCell ref="E348:I348"/>
    <mergeCell ref="A351:I351"/>
    <mergeCell ref="A352:I352"/>
    <mergeCell ref="C337:D337"/>
    <mergeCell ref="E337:I337"/>
    <mergeCell ref="A346:B346"/>
    <mergeCell ref="A333:B333"/>
    <mergeCell ref="C333:E333"/>
    <mergeCell ref="F333:G333"/>
    <mergeCell ref="A334:B334"/>
    <mergeCell ref="C334:E334"/>
    <mergeCell ref="F334:G334"/>
    <mergeCell ref="F335:G335"/>
    <mergeCell ref="A336:B338"/>
    <mergeCell ref="C336:D336"/>
    <mergeCell ref="E336:I336"/>
    <mergeCell ref="C338:D338"/>
    <mergeCell ref="E338:I338"/>
    <mergeCell ref="A328:I328"/>
    <mergeCell ref="A330:I330"/>
    <mergeCell ref="A331:B331"/>
    <mergeCell ref="A332:B332"/>
    <mergeCell ref="C332:I332"/>
    <mergeCell ref="A311:B311"/>
    <mergeCell ref="C311:I311"/>
    <mergeCell ref="A314:I314"/>
    <mergeCell ref="A316:I316"/>
    <mergeCell ref="A318:B318"/>
    <mergeCell ref="A319:B319"/>
    <mergeCell ref="C319:I319"/>
    <mergeCell ref="A320:B320"/>
    <mergeCell ref="C320:E320"/>
    <mergeCell ref="F320:G320"/>
    <mergeCell ref="A321:B321"/>
    <mergeCell ref="C321:E321"/>
    <mergeCell ref="F321:G321"/>
    <mergeCell ref="F322:G322"/>
    <mergeCell ref="A323:B326"/>
    <mergeCell ref="C323:D323"/>
    <mergeCell ref="E323:I323"/>
    <mergeCell ref="C324:D324"/>
    <mergeCell ref="E324:I324"/>
    <mergeCell ref="C304:I304"/>
    <mergeCell ref="A306:C306"/>
    <mergeCell ref="A307:B307"/>
    <mergeCell ref="C307:I307"/>
    <mergeCell ref="A308:B308"/>
    <mergeCell ref="C308:E308"/>
    <mergeCell ref="F308:G308"/>
    <mergeCell ref="A309:B309"/>
    <mergeCell ref="C309:E309"/>
    <mergeCell ref="F309:G309"/>
    <mergeCell ref="A294:B294"/>
    <mergeCell ref="C294:E294"/>
    <mergeCell ref="F294:G294"/>
    <mergeCell ref="A295:B295"/>
    <mergeCell ref="C295:E295"/>
    <mergeCell ref="F295:G295"/>
    <mergeCell ref="A310:B310"/>
    <mergeCell ref="C310:E310"/>
    <mergeCell ref="F310:G310"/>
    <mergeCell ref="A297:B297"/>
    <mergeCell ref="C297:I297"/>
    <mergeCell ref="A299:C299"/>
    <mergeCell ref="A300:B300"/>
    <mergeCell ref="C300:I300"/>
    <mergeCell ref="A301:B301"/>
    <mergeCell ref="C301:E301"/>
    <mergeCell ref="F301:G301"/>
    <mergeCell ref="A302:B302"/>
    <mergeCell ref="C302:E302"/>
    <mergeCell ref="F302:G302"/>
    <mergeCell ref="A303:B303"/>
    <mergeCell ref="C303:E303"/>
    <mergeCell ref="F303:G303"/>
    <mergeCell ref="A304:B304"/>
    <mergeCell ref="C277:D277"/>
    <mergeCell ref="E277:I277"/>
    <mergeCell ref="C278:D278"/>
    <mergeCell ref="E278:I278"/>
    <mergeCell ref="A296:B296"/>
    <mergeCell ref="C296:E296"/>
    <mergeCell ref="F296:G296"/>
    <mergeCell ref="C280:D280"/>
    <mergeCell ref="E280:I280"/>
    <mergeCell ref="C281:D281"/>
    <mergeCell ref="E281:I281"/>
    <mergeCell ref="C282:D282"/>
    <mergeCell ref="E282:I282"/>
    <mergeCell ref="C283:D283"/>
    <mergeCell ref="E283:I283"/>
    <mergeCell ref="C284:D284"/>
    <mergeCell ref="E284:I284"/>
    <mergeCell ref="C285:D285"/>
    <mergeCell ref="E285:I285"/>
    <mergeCell ref="A288:I288"/>
    <mergeCell ref="A290:I290"/>
    <mergeCell ref="A292:C292"/>
    <mergeCell ref="A293:B293"/>
    <mergeCell ref="C293:I293"/>
    <mergeCell ref="E272:I272"/>
    <mergeCell ref="C273:D273"/>
    <mergeCell ref="E273:I273"/>
    <mergeCell ref="C274:D274"/>
    <mergeCell ref="E274:I274"/>
    <mergeCell ref="C275:D275"/>
    <mergeCell ref="E275:I275"/>
    <mergeCell ref="C276:D276"/>
    <mergeCell ref="E276:I276"/>
    <mergeCell ref="A279:B285"/>
    <mergeCell ref="C262:D262"/>
    <mergeCell ref="E262:I262"/>
    <mergeCell ref="C263:D263"/>
    <mergeCell ref="E263:I263"/>
    <mergeCell ref="C264:D264"/>
    <mergeCell ref="E264:I264"/>
    <mergeCell ref="C265:D265"/>
    <mergeCell ref="E265:I265"/>
    <mergeCell ref="C266:D266"/>
    <mergeCell ref="E266:I266"/>
    <mergeCell ref="C279:D279"/>
    <mergeCell ref="E279:I279"/>
    <mergeCell ref="C268:D268"/>
    <mergeCell ref="E268:I268"/>
    <mergeCell ref="C269:D269"/>
    <mergeCell ref="E269:I269"/>
    <mergeCell ref="C270:D270"/>
    <mergeCell ref="E270:I270"/>
    <mergeCell ref="C271:D271"/>
    <mergeCell ref="E271:I271"/>
    <mergeCell ref="C272:D272"/>
    <mergeCell ref="F252:G252"/>
    <mergeCell ref="C267:D267"/>
    <mergeCell ref="E267:I267"/>
    <mergeCell ref="C254:D254"/>
    <mergeCell ref="E254:I254"/>
    <mergeCell ref="C255:D255"/>
    <mergeCell ref="E255:I255"/>
    <mergeCell ref="C256:D256"/>
    <mergeCell ref="E256:I256"/>
    <mergeCell ref="C257:D257"/>
    <mergeCell ref="E257:I257"/>
    <mergeCell ref="C258:D258"/>
    <mergeCell ref="E258:I258"/>
    <mergeCell ref="C259:D259"/>
    <mergeCell ref="E259:I259"/>
    <mergeCell ref="C260:D260"/>
    <mergeCell ref="E260:I260"/>
    <mergeCell ref="C261:D261"/>
    <mergeCell ref="E261:I261"/>
    <mergeCell ref="A253:B253"/>
    <mergeCell ref="C253:E253"/>
    <mergeCell ref="F253:G253"/>
    <mergeCell ref="A239:B239"/>
    <mergeCell ref="C239:E239"/>
    <mergeCell ref="F239:G239"/>
    <mergeCell ref="A240:B240"/>
    <mergeCell ref="C240:E240"/>
    <mergeCell ref="F240:G240"/>
    <mergeCell ref="A241:B241"/>
    <mergeCell ref="C241:E241"/>
    <mergeCell ref="F241:G241"/>
    <mergeCell ref="A242:B242"/>
    <mergeCell ref="C242:I242"/>
    <mergeCell ref="A244:I244"/>
    <mergeCell ref="A246:I246"/>
    <mergeCell ref="A248:C248"/>
    <mergeCell ref="A250:B250"/>
    <mergeCell ref="C250:I250"/>
    <mergeCell ref="A251:B251"/>
    <mergeCell ref="C251:E251"/>
    <mergeCell ref="F251:G251"/>
    <mergeCell ref="A252:B252"/>
    <mergeCell ref="C252:E252"/>
    <mergeCell ref="A233:I233"/>
    <mergeCell ref="A235:I235"/>
    <mergeCell ref="A236:I236"/>
    <mergeCell ref="A238:B238"/>
    <mergeCell ref="C238:I238"/>
    <mergeCell ref="A229:B229"/>
    <mergeCell ref="C229:E229"/>
    <mergeCell ref="F229:G229"/>
    <mergeCell ref="A230:B230"/>
    <mergeCell ref="C230:E230"/>
    <mergeCell ref="A231:B231"/>
    <mergeCell ref="C231:I231"/>
    <mergeCell ref="F230:G230"/>
    <mergeCell ref="C210:E210"/>
    <mergeCell ref="F210:I210"/>
    <mergeCell ref="C211:E211"/>
    <mergeCell ref="F211:I211"/>
    <mergeCell ref="C212:E212"/>
    <mergeCell ref="F212:I212"/>
    <mergeCell ref="A228:B228"/>
    <mergeCell ref="C228:E228"/>
    <mergeCell ref="F228:G228"/>
    <mergeCell ref="C221:E221"/>
    <mergeCell ref="F221:I221"/>
    <mergeCell ref="C222:E222"/>
    <mergeCell ref="F222:I222"/>
    <mergeCell ref="C224:E224"/>
    <mergeCell ref="F224:I224"/>
    <mergeCell ref="A210:B211"/>
    <mergeCell ref="A212:B224"/>
    <mergeCell ref="C208:E208"/>
    <mergeCell ref="F208:G208"/>
    <mergeCell ref="C217:E217"/>
    <mergeCell ref="F217:I217"/>
    <mergeCell ref="C214:E214"/>
    <mergeCell ref="A225:I225"/>
    <mergeCell ref="A227:B227"/>
    <mergeCell ref="C227:I227"/>
    <mergeCell ref="F218:I218"/>
    <mergeCell ref="C219:E219"/>
    <mergeCell ref="F219:I219"/>
    <mergeCell ref="C220:E220"/>
    <mergeCell ref="F220:I220"/>
    <mergeCell ref="F214:I214"/>
    <mergeCell ref="C215:E215"/>
    <mergeCell ref="F215:I215"/>
    <mergeCell ref="C216:E216"/>
    <mergeCell ref="F216:I216"/>
    <mergeCell ref="C213:E213"/>
    <mergeCell ref="F213:I213"/>
    <mergeCell ref="C223:E223"/>
    <mergeCell ref="F223:I223"/>
    <mergeCell ref="C218:E218"/>
    <mergeCell ref="A209:B209"/>
    <mergeCell ref="C209:E209"/>
    <mergeCell ref="F209:G209"/>
    <mergeCell ref="A198:B198"/>
    <mergeCell ref="C198:E198"/>
    <mergeCell ref="F198:G198"/>
    <mergeCell ref="A199:B199"/>
    <mergeCell ref="C199:E199"/>
    <mergeCell ref="F199:G199"/>
    <mergeCell ref="A200:B200"/>
    <mergeCell ref="C200:E200"/>
    <mergeCell ref="F200:G200"/>
    <mergeCell ref="A201:B201"/>
    <mergeCell ref="C201:E201"/>
    <mergeCell ref="F201:I201"/>
    <mergeCell ref="A202:I202"/>
    <mergeCell ref="A203:I203"/>
    <mergeCell ref="A204:I204"/>
    <mergeCell ref="A206:B206"/>
    <mergeCell ref="C206:I206"/>
    <mergeCell ref="A207:B207"/>
    <mergeCell ref="C207:E207"/>
    <mergeCell ref="F207:G207"/>
    <mergeCell ref="A208:B208"/>
    <mergeCell ref="A192:B192"/>
    <mergeCell ref="C192:E192"/>
    <mergeCell ref="F192:G192"/>
    <mergeCell ref="A193:B193"/>
    <mergeCell ref="C193:E193"/>
    <mergeCell ref="F193:G193"/>
    <mergeCell ref="A194:B194"/>
    <mergeCell ref="C194:E194"/>
    <mergeCell ref="F194:I194"/>
    <mergeCell ref="A181:B181"/>
    <mergeCell ref="C181:E181"/>
    <mergeCell ref="F181:G181"/>
    <mergeCell ref="A195:I195"/>
    <mergeCell ref="A197:B197"/>
    <mergeCell ref="C197:I197"/>
    <mergeCell ref="A183:B183"/>
    <mergeCell ref="C183:E183"/>
    <mergeCell ref="F183:G183"/>
    <mergeCell ref="A184:B187"/>
    <mergeCell ref="C184:E184"/>
    <mergeCell ref="F184:I184"/>
    <mergeCell ref="C185:E185"/>
    <mergeCell ref="F185:I185"/>
    <mergeCell ref="C186:E186"/>
    <mergeCell ref="F186:I186"/>
    <mergeCell ref="C187:E187"/>
    <mergeCell ref="F187:I187"/>
    <mergeCell ref="A188:I188"/>
    <mergeCell ref="A190:B190"/>
    <mergeCell ref="C190:I190"/>
    <mergeCell ref="A191:B191"/>
    <mergeCell ref="C191:E191"/>
    <mergeCell ref="F191:G191"/>
    <mergeCell ref="C166:I166"/>
    <mergeCell ref="A167:B167"/>
    <mergeCell ref="C167:E167"/>
    <mergeCell ref="F167:G167"/>
    <mergeCell ref="A182:B182"/>
    <mergeCell ref="C182:E182"/>
    <mergeCell ref="F182:G182"/>
    <mergeCell ref="A169:B169"/>
    <mergeCell ref="C169:E169"/>
    <mergeCell ref="F169:G169"/>
    <mergeCell ref="A170:B173"/>
    <mergeCell ref="C170:E170"/>
    <mergeCell ref="F170:I170"/>
    <mergeCell ref="C171:E171"/>
    <mergeCell ref="F171:I171"/>
    <mergeCell ref="C172:E172"/>
    <mergeCell ref="F172:I172"/>
    <mergeCell ref="C173:E173"/>
    <mergeCell ref="F173:I173"/>
    <mergeCell ref="A175:I175"/>
    <mergeCell ref="A177:I177"/>
    <mergeCell ref="A178:I178"/>
    <mergeCell ref="A180:B180"/>
    <mergeCell ref="C180:I180"/>
    <mergeCell ref="A168:B168"/>
    <mergeCell ref="C168:E168"/>
    <mergeCell ref="F168:G168"/>
    <mergeCell ref="A151:I151"/>
    <mergeCell ref="A153:I153"/>
    <mergeCell ref="A154:I154"/>
    <mergeCell ref="A156:B156"/>
    <mergeCell ref="C156:I156"/>
    <mergeCell ref="A157:B157"/>
    <mergeCell ref="C157:E157"/>
    <mergeCell ref="F157:G157"/>
    <mergeCell ref="A158:B158"/>
    <mergeCell ref="C158:E158"/>
    <mergeCell ref="F158:G158"/>
    <mergeCell ref="A159:B159"/>
    <mergeCell ref="C159:E159"/>
    <mergeCell ref="F159:G159"/>
    <mergeCell ref="A160:B160"/>
    <mergeCell ref="C160:E160"/>
    <mergeCell ref="F160:I160"/>
    <mergeCell ref="A161:I161"/>
    <mergeCell ref="A163:I163"/>
    <mergeCell ref="A164:I164"/>
    <mergeCell ref="A166:B166"/>
    <mergeCell ref="A145:B149"/>
    <mergeCell ref="C145:E145"/>
    <mergeCell ref="F145:I145"/>
    <mergeCell ref="C146:E146"/>
    <mergeCell ref="F146:I146"/>
    <mergeCell ref="C147:E147"/>
    <mergeCell ref="F147:I147"/>
    <mergeCell ref="C149:E149"/>
    <mergeCell ref="F149:I149"/>
    <mergeCell ref="C148:E148"/>
    <mergeCell ref="F148:I148"/>
    <mergeCell ref="A144:B144"/>
    <mergeCell ref="C144:E144"/>
    <mergeCell ref="F144:G144"/>
    <mergeCell ref="A130:D130"/>
    <mergeCell ref="F130:G130"/>
    <mergeCell ref="A131:D131"/>
    <mergeCell ref="F131:G131"/>
    <mergeCell ref="A132:D132"/>
    <mergeCell ref="F132:G132"/>
    <mergeCell ref="A133:D133"/>
    <mergeCell ref="F133:G133"/>
    <mergeCell ref="A134:E134"/>
    <mergeCell ref="F134:G134"/>
    <mergeCell ref="A137:I137"/>
    <mergeCell ref="A139:I139"/>
    <mergeCell ref="A140:I140"/>
    <mergeCell ref="A141:B141"/>
    <mergeCell ref="C141:I141"/>
    <mergeCell ref="A142:B142"/>
    <mergeCell ref="C142:E142"/>
    <mergeCell ref="F142:G142"/>
    <mergeCell ref="A143:B143"/>
    <mergeCell ref="C143:E143"/>
    <mergeCell ref="F143:G143"/>
    <mergeCell ref="A129:D129"/>
    <mergeCell ref="F129:G129"/>
    <mergeCell ref="A116:D116"/>
    <mergeCell ref="F116:G116"/>
    <mergeCell ref="A117:D117"/>
    <mergeCell ref="F117:G117"/>
    <mergeCell ref="A118:D118"/>
    <mergeCell ref="F118:G118"/>
    <mergeCell ref="A119:E119"/>
    <mergeCell ref="F119:G119"/>
    <mergeCell ref="A122:D122"/>
    <mergeCell ref="F122:G122"/>
    <mergeCell ref="A123:D123"/>
    <mergeCell ref="F123:G123"/>
    <mergeCell ref="A124:D124"/>
    <mergeCell ref="F124:G124"/>
    <mergeCell ref="A125:D125"/>
    <mergeCell ref="F125:G125"/>
    <mergeCell ref="A126:D126"/>
    <mergeCell ref="F126:G126"/>
    <mergeCell ref="A127:D127"/>
    <mergeCell ref="F127:G127"/>
    <mergeCell ref="A128:D128"/>
    <mergeCell ref="F128:G128"/>
    <mergeCell ref="A115:D115"/>
    <mergeCell ref="F115:G115"/>
    <mergeCell ref="A102:D102"/>
    <mergeCell ref="F102:G102"/>
    <mergeCell ref="A103:D103"/>
    <mergeCell ref="F103:G103"/>
    <mergeCell ref="A104:E104"/>
    <mergeCell ref="F104:G104"/>
    <mergeCell ref="A107:D107"/>
    <mergeCell ref="F107:G107"/>
    <mergeCell ref="A108:D108"/>
    <mergeCell ref="F108:G108"/>
    <mergeCell ref="A109:D109"/>
    <mergeCell ref="F109:G109"/>
    <mergeCell ref="A110:D110"/>
    <mergeCell ref="F110:G110"/>
    <mergeCell ref="A111:D111"/>
    <mergeCell ref="F111:G111"/>
    <mergeCell ref="A112:D112"/>
    <mergeCell ref="F112:G112"/>
    <mergeCell ref="A113:D113"/>
    <mergeCell ref="F113:G113"/>
    <mergeCell ref="A114:D114"/>
    <mergeCell ref="F114:G114"/>
    <mergeCell ref="A101:D101"/>
    <mergeCell ref="F101:G101"/>
    <mergeCell ref="A84:E84"/>
    <mergeCell ref="A87:I87"/>
    <mergeCell ref="A88:I88"/>
    <mergeCell ref="A89:I89"/>
    <mergeCell ref="A92:D92"/>
    <mergeCell ref="F92:G92"/>
    <mergeCell ref="A93:D93"/>
    <mergeCell ref="F93:G93"/>
    <mergeCell ref="A94:D94"/>
    <mergeCell ref="F94:G94"/>
    <mergeCell ref="A95:D95"/>
    <mergeCell ref="F95:G95"/>
    <mergeCell ref="A96:D96"/>
    <mergeCell ref="F96:G96"/>
    <mergeCell ref="A97:D97"/>
    <mergeCell ref="F97:G97"/>
    <mergeCell ref="A98:D98"/>
    <mergeCell ref="F98:G98"/>
    <mergeCell ref="A99:D99"/>
    <mergeCell ref="F99:G99"/>
    <mergeCell ref="A100:D100"/>
    <mergeCell ref="F100:G100"/>
    <mergeCell ref="A82:D82"/>
    <mergeCell ref="I82:I83"/>
    <mergeCell ref="A83:D83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E65"/>
    <mergeCell ref="A67:I67"/>
    <mergeCell ref="A69:I69"/>
    <mergeCell ref="A71:D71"/>
    <mergeCell ref="A72:D72"/>
    <mergeCell ref="I72:I74"/>
    <mergeCell ref="A73:D73"/>
    <mergeCell ref="A74:D74"/>
    <mergeCell ref="A49:D49"/>
    <mergeCell ref="A50:D50"/>
    <mergeCell ref="I50:I52"/>
    <mergeCell ref="A51:D51"/>
    <mergeCell ref="A52:D52"/>
    <mergeCell ref="A75:E75"/>
    <mergeCell ref="A77:I77"/>
    <mergeCell ref="A79:I79"/>
    <mergeCell ref="A81:D81"/>
    <mergeCell ref="I56:I61"/>
    <mergeCell ref="I62:I64"/>
    <mergeCell ref="A22:I22"/>
    <mergeCell ref="A24:D24"/>
    <mergeCell ref="E24:F24"/>
    <mergeCell ref="A53:D53"/>
    <mergeCell ref="A54:D54"/>
    <mergeCell ref="A29:I29"/>
    <mergeCell ref="A31:I31"/>
    <mergeCell ref="A33:B33"/>
    <mergeCell ref="C33:G33"/>
    <mergeCell ref="H33:I33"/>
    <mergeCell ref="A34:B34"/>
    <mergeCell ref="C34:D34"/>
    <mergeCell ref="H34:I34"/>
    <mergeCell ref="A35:B35"/>
    <mergeCell ref="C35:D35"/>
    <mergeCell ref="H35:I35"/>
    <mergeCell ref="A37:I37"/>
    <mergeCell ref="A39:I39"/>
    <mergeCell ref="A41:I41"/>
    <mergeCell ref="A43:I43"/>
    <mergeCell ref="A45:D45"/>
    <mergeCell ref="A46:D46"/>
    <mergeCell ref="A47:D47"/>
    <mergeCell ref="A48:D48"/>
    <mergeCell ref="A25:D25"/>
    <mergeCell ref="E25:F25"/>
    <mergeCell ref="A26:D26"/>
    <mergeCell ref="E26:F26"/>
    <mergeCell ref="A1:I1"/>
    <mergeCell ref="A3:I3"/>
    <mergeCell ref="A4:I4"/>
    <mergeCell ref="A5:I5"/>
    <mergeCell ref="A6:I6"/>
    <mergeCell ref="A8:I8"/>
    <mergeCell ref="A10:I10"/>
    <mergeCell ref="A12:D12"/>
    <mergeCell ref="E12:F12"/>
    <mergeCell ref="A13:D13"/>
    <mergeCell ref="E13:F13"/>
    <mergeCell ref="A14:D14"/>
    <mergeCell ref="E14:F14"/>
    <mergeCell ref="A16:I16"/>
    <mergeCell ref="A18:D18"/>
    <mergeCell ref="E18:F18"/>
    <mergeCell ref="A19:D19"/>
    <mergeCell ref="E19:F19"/>
    <mergeCell ref="A20:D20"/>
    <mergeCell ref="E20:F20"/>
  </mergeCells>
  <pageMargins left="0.70866141732283472" right="0.31496062992125984" top="0.19685039370078741" bottom="0.19685039370078741" header="0.31496062992125984" footer="0.31496062992125984"/>
  <pageSetup paperSize="9" scale="68" orientation="portrait" r:id="rId1"/>
  <rowBreaks count="11" manualBreakCount="11">
    <brk id="43" max="8" man="1"/>
    <brk id="52" max="8" man="1"/>
    <brk id="61" max="8" man="1"/>
    <brk id="79" max="8" man="1"/>
    <brk id="104" max="8" man="1"/>
    <brk id="136" max="8" man="1"/>
    <brk id="173" max="8" man="1"/>
    <brk id="243" max="8" man="1"/>
    <brk id="270" max="8" man="1"/>
    <brk id="287" max="8" man="1"/>
    <brk id="3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22.11.2019</vt:lpstr>
      <vt:lpstr>'22.11.2019'!OLE_LINK11</vt:lpstr>
      <vt:lpstr>'22.11.2019'!OLE_LINK13</vt:lpstr>
      <vt:lpstr>'22.11.2019'!OLE_LINK14</vt:lpstr>
      <vt:lpstr>'22.11.2019'!OLE_LINK2</vt:lpstr>
      <vt:lpstr>'22.11.2019'!OLE_LINK3</vt:lpstr>
      <vt:lpstr>'22.11.2019'!OLE_LINK6</vt:lpstr>
      <vt:lpstr>'22.11.2019'!Область_печати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cp:lastPrinted>2019-11-18T06:16:21Z</cp:lastPrinted>
  <dcterms:created xsi:type="dcterms:W3CDTF">2019-11-18T05:36:12Z</dcterms:created>
  <dcterms:modified xsi:type="dcterms:W3CDTF">2019-11-18T06:17:48Z</dcterms:modified>
</cp:coreProperties>
</file>