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775" activeTab="0"/>
  </bookViews>
  <sheets>
    <sheet name="доходы" sheetId="1" r:id="rId1"/>
    <sheet name="расходы 2018" sheetId="2" r:id="rId2"/>
  </sheets>
  <definedNames>
    <definedName name="_xlnm.Print_Titles" localSheetId="0">'доходы'!$5:$5</definedName>
  </definedNames>
  <calcPr fullCalcOnLoad="1"/>
</workbook>
</file>

<file path=xl/sharedStrings.xml><?xml version="1.0" encoding="utf-8"?>
<sst xmlns="http://schemas.openxmlformats.org/spreadsheetml/2006/main" count="361" uniqueCount="340">
  <si>
    <t>Субвенции бюджетам городских округов на государственную регистрацию актов гражданского состояния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</si>
  <si>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</si>
  <si>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</si>
  <si>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</si>
  <si>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</si>
  <si>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городских округов на выравнивание бюджетной обеспеченнности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</si>
  <si>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</si>
  <si>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</si>
  <si>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субвенции бюджетам городских округов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</si>
  <si>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</si>
  <si>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</si>
  <si>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</si>
  <si>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</si>
  <si>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</si>
  <si>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</si>
  <si>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</si>
  <si>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</si>
  <si>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</si>
  <si>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</si>
  <si>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</si>
  <si>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</si>
  <si>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</si>
  <si>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</si>
  <si>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</si>
  <si>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</si>
  <si>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</si>
  <si>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</si>
  <si>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</si>
  <si>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</si>
  <si>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</si>
  <si>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</si>
  <si>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</si>
  <si>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</si>
  <si>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</si>
  <si>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</si>
  <si>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</si>
  <si>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</si>
  <si>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</si>
  <si>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</si>
  <si>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</si>
  <si>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</si>
  <si>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</si>
  <si>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</si>
  <si>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</si>
  <si>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</si>
  <si>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</si>
  <si>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</si>
  <si>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</si>
  <si>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</si>
  <si>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</si>
  <si>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</si>
  <si>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</si>
  <si>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000 1 05 02000 02 0000 110</t>
  </si>
  <si>
    <t>Единый налог на вмененый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</si>
  <si>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</si>
  <si>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</si>
  <si>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</si>
  <si>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</si>
  <si>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</si>
  <si>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</si>
  <si>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</si>
  <si>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</si>
  <si>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</si>
  <si>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</si>
  <si>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</si>
  <si>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</si>
  <si>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</si>
  <si>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</si>
  <si>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</si>
  <si>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</si>
  <si>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</si>
  <si>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</si>
  <si>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</si>
  <si>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</si>
  <si>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</si>
  <si>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</si>
  <si>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</si>
  <si>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</si>
  <si>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</si>
  <si>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</si>
  <si>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</si>
  <si>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</si>
  <si>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</si>
  <si>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</si>
  <si>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</si>
  <si>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</si>
  <si>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</si>
  <si>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</si>
  <si>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</si>
  <si>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</si>
  <si>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</si>
  <si>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</si>
  <si>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</si>
  <si>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</si>
  <si>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</si>
  <si>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</si>
  <si>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</si>
  <si>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</si>
  <si>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</si>
  <si>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</si>
  <si>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</si>
  <si>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</si>
  <si>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</si>
  <si>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</si>
  <si>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</si>
  <si>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</si>
  <si>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</si>
  <si>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</si>
  <si>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</si>
  <si>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</si>
  <si>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</si>
  <si>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</si>
  <si>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</si>
  <si>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</si>
  <si>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</si>
  <si>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</si>
  <si>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</si>
  <si>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</si>
  <si>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</si>
  <si>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</si>
  <si>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</si>
  <si>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000 1 16 33000 00 0000 140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</si>
  <si>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</si>
  <si>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</si>
  <si>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000 1 16 43000 01 0000 140</t>
  </si>
  <si>
    <t>000 1 16 90000 00 0000 140</t>
  </si>
  <si>
    <t>Дотации бюджетам городских округов на поддержку мер по обеспечению сбалансированности бюджета</t>
  </si>
  <si>
    <t>Дотации бюджетам на поддержку мер по обеспечению сбалансированности бюджетов</t>
  </si>
  <si>
    <t>Прочие поступления от денежных взысканий (штрафов) и иных сумм в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</si>
  <si>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</si>
  <si>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</si>
  <si>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</si>
  <si>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</si>
  <si>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</si>
  <si>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</si>
  <si>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</si>
  <si>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</si>
  <si>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</si>
  <si>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</si>
  <si>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</si>
  <si>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Прочие субвенции</t>
  </si>
  <si>
    <t>ИТОГО ДОХОДОВ</t>
  </si>
  <si>
    <t>Субсидии бюджетам бюджетной системы Российской Федерации (межбюджетные субсидии)</t>
  </si>
  <si>
    <t>Субсидии бюджетам городских округов на модернизацию региональных систем дошкольного образования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</si>
  <si>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</si>
  <si>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</si>
  <si>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000 2 02 02204 00 0000 151</t>
  </si>
  <si>
    <t>Субсидии бюджетам на модернизацию региональных систем дошкольного образования</t>
  </si>
  <si>
    <t>000 2 02 02204 04 0000 151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</si>
  <si>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</si>
  <si>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</si>
  <si>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000 2 02 02215 00 0000 151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</si>
  <si>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</si>
  <si>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000 2 02 02215 04 0000 151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</si>
  <si>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</si>
  <si>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</si>
  <si>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</si>
  <si>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</si>
  <si>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</si>
  <si>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</si>
  <si>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</si>
  <si>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</si>
  <si>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</si>
  <si>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</si>
  <si>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000 2 02 39999 04 0000 151</t>
  </si>
  <si>
    <t>000 2 02 39999 00 0000 151</t>
  </si>
  <si>
    <t>000 2 02 35930 04 0000 151</t>
  </si>
  <si>
    <t>000 2 02 35930 00 0000 151</t>
  </si>
  <si>
    <t>000 2 02 30029 04 0000 151</t>
  </si>
  <si>
    <t>000 2 02 30029 00 0000 151</t>
  </si>
  <si>
    <t>000 2 02 30027 04 0000 151</t>
  </si>
  <si>
    <t>000 2 02 30027 00 0000 151</t>
  </si>
  <si>
    <t>000 2 02 30000 00 0000 151</t>
  </si>
  <si>
    <t>000 2 02 29999 04 0000 151</t>
  </si>
  <si>
    <t>000 2 02 29999 00 0000 151</t>
  </si>
  <si>
    <t xml:space="preserve"> 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</si>
  <si>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000 2 02 25555 04 0000 151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</si>
  <si>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</si>
  <si>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000 2 02 25555 00 0000 151</t>
  </si>
  <si>
    <t>Субсидии бюджетам городских округов на поддержку отрасли культуры</t>
  </si>
  <si>
    <t>000 2 02 25519 04 0000 151</t>
  </si>
  <si>
    <t>Субсидии бюджетам на на поддержку отрасли культуры</t>
  </si>
  <si>
    <t>000 2 02 25519 00 0000 151</t>
  </si>
  <si>
    <t>000 2 02 20000 00 0000 151</t>
  </si>
  <si>
    <t>000 2 02 15010 04 0000 151</t>
  </si>
  <si>
    <t>000 2 02 15010 00 0000 151</t>
  </si>
  <si>
    <t>000 2 02 15002 04 0000 151</t>
  </si>
  <si>
    <t>000 2 02 15002 00 0000 151</t>
  </si>
  <si>
    <t>000 2 02 15001 04 0000 151</t>
  </si>
  <si>
    <t>000 2 02 15001 00 0000 151</t>
  </si>
  <si>
    <t>000 2 02 10000 00 0000 151</t>
  </si>
  <si>
    <t>Прочие неналоговые доходы бюджетов городских округов</t>
  </si>
  <si>
    <t>000 1 17 05040 04 0000 180</t>
  </si>
  <si>
    <t>Прочие неналоговые доходы</t>
  </si>
  <si>
    <t>000 1 17 05000 00 0000 180</t>
  </si>
  <si>
    <t>000 1 17 00000 00 0000 000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</si>
  <si>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119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пунктами 1 и 2 статьи 120, статьями 125, 126, 126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128, 129, 129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129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, 132, 133, 134, 135, 135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135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Налогового кодекса Российской Федерации</t>
    </r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</si>
  <si>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</si>
  <si>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</si>
  <si>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</si>
  <si>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</si>
  <si>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</si>
  <si>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Сведения о внесенных в течение 2018 года изменениях в решение о бюджете</t>
  </si>
  <si>
    <t>000 1 12 01041 01 0000 120</t>
  </si>
  <si>
    <t>000 2 02 40000 00 0000 151</t>
  </si>
  <si>
    <t>Иные межбюджетные трансферты</t>
  </si>
  <si>
    <t>000 2 02 49999 00 0000 151</t>
  </si>
  <si>
    <t>000 2 02 49999 04 0000 151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</si>
  <si>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</si>
  <si>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</si>
  <si>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000 2 07 00000 00 0000 180</t>
  </si>
  <si>
    <t>000 2 07 04000 04 0000 180</t>
  </si>
  <si>
    <t>000 2 07 04050 04 0000 180</t>
  </si>
  <si>
    <t>Прочие безвозмездные поступления в бюджеты городских округов</t>
  </si>
  <si>
    <t>000 2 02 35120 00 0000 151</t>
  </si>
  <si>
    <t>000 2 02 35120 04 0000 151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</si>
  <si>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</si>
  <si>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</si>
  <si>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/>
  </si>
  <si>
    <t>Наименование</t>
  </si>
  <si>
    <t>Раздел/ Подраздел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</si>
  <si>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</si>
  <si>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</si>
  <si>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</si>
  <si>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</si>
  <si>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</si>
  <si>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</si>
  <si>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</si>
  <si>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</si>
  <si>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Резервный фонды</t>
  </si>
  <si>
    <t>0111</t>
  </si>
  <si>
    <t xml:space="preserve">    Другие общегосударственные вопросы</t>
  </si>
  <si>
    <t>0113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</si>
  <si>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</si>
  <si>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</si>
  <si>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</si>
  <si>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</si>
  <si>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</si>
  <si>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</si>
  <si>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</si>
  <si>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</si>
  <si>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</si>
  <si>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</si>
  <si>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</si>
  <si>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</si>
  <si>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Дорожное хозяйство (дорожные фонды)</t>
  </si>
  <si>
    <t>0409</t>
  </si>
  <si>
    <t xml:space="preserve">    Связь и информатика</t>
  </si>
  <si>
    <t>0410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</si>
  <si>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</si>
  <si>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</si>
  <si>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</si>
  <si>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</si>
  <si>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</si>
  <si>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</si>
  <si>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</si>
  <si>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</si>
  <si>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</si>
  <si>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</si>
  <si>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Другие вопросы в области жилищно-коммунального хозяйства</t>
  </si>
  <si>
    <t>0505</t>
  </si>
  <si>
    <t>0600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</si>
  <si>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</si>
  <si>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</si>
  <si>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</si>
  <si>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</si>
  <si>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</si>
  <si>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</si>
  <si>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Дополнительное образование детей</t>
  </si>
  <si>
    <t>0703</t>
  </si>
  <si>
    <t xml:space="preserve">    Молодежная политика</t>
  </si>
  <si>
    <t>0707</t>
  </si>
  <si>
    <t xml:space="preserve">    Другие вопросы в области образования</t>
  </si>
  <si>
    <t>0709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</si>
  <si>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</si>
  <si>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</si>
  <si>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</si>
  <si>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</si>
  <si>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</si>
  <si>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</si>
  <si>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</si>
  <si>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</si>
  <si>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</si>
  <si>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</si>
  <si>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</si>
  <si>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</si>
  <si>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ФИЗИЧЕСКАЯ КУЛЬТУРА И СПОРТ</t>
  </si>
  <si>
    <t>1100</t>
  </si>
  <si>
    <t xml:space="preserve">    Физическая культура
</t>
  </si>
  <si>
    <t>1101</t>
  </si>
  <si>
    <t>1200</t>
  </si>
  <si>
    <t xml:space="preserve">    Периодическая печать и издательства</t>
  </si>
  <si>
    <t>1202</t>
  </si>
  <si>
    <t>ВСЕГО</t>
  </si>
  <si>
    <t>Судебная система</t>
  </si>
  <si>
    <t>0105</t>
  </si>
  <si>
    <t>Утверждено Решением Совета депутатов ЗАТО Видяево "О бюджете ЗАТО Видяево на 2018 год и на плановый период 2019 и 2020 годов" № 65 от 22.12.2017 г.</t>
  </si>
  <si>
    <t>НАЦИОНАЛЬНАЯ ОБОРОНА</t>
  </si>
  <si>
    <t xml:space="preserve">  Мобилизационная и вневойсковая подготовка</t>
  </si>
  <si>
    <t>0200</t>
  </si>
  <si>
    <t>0203</t>
  </si>
  <si>
    <t>0605</t>
  </si>
  <si>
    <t xml:space="preserve">  Другие вопросы в области охраны окружающей среды</t>
  </si>
  <si>
    <t>1102</t>
  </si>
  <si>
    <t xml:space="preserve">  Массовый спорт</t>
  </si>
  <si>
    <t>ОХРАНА ОКРУЖАЮЩЕЙ СРЕДЫ</t>
  </si>
  <si>
    <t>СРЕДСТВА МАССОВОЙ ИНФОРМАЦИИ</t>
  </si>
  <si>
    <t>редакция
РСД № 89 от 13.03.2018 г.</t>
  </si>
  <si>
    <t>редакция  
РСД № 126 от 09.06.2018</t>
  </si>
  <si>
    <t>редакция  
РСД № 127 от 20.06.2018</t>
  </si>
  <si>
    <t>редакция  
РСД № 128 от 18.09.2018 г.</t>
  </si>
  <si>
    <t>редакция  
РСД № 139 от 06.11.2018</t>
  </si>
  <si>
    <t>редакция  
РСД № 151 от 13.12.2018</t>
  </si>
  <si>
    <t>редакция  
РСД № 111 от 08.05.2018</t>
  </si>
  <si>
    <t>изменения 1</t>
  </si>
  <si>
    <t>изменения 2</t>
  </si>
  <si>
    <t>изменения 3</t>
  </si>
  <si>
    <t>изменения 4</t>
  </si>
  <si>
    <t>изменения 5</t>
  </si>
  <si>
    <t>изменения 6</t>
  </si>
  <si>
    <t>изменения 7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</si>
  <si>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</si>
  <si>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</si>
  <si>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000 2 02 35118 04 0000 151</t>
  </si>
  <si>
    <t xml:space="preserve"> Субвенции бюджетам на осуществление первичного воинского учета на территориях, где отсутствуют военные комиссариаты </t>
  </si>
  <si>
    <t>000 2 02 35118 00 0000 151</t>
  </si>
  <si>
    <t xml:space="preserve">000 1 06 06040 00 0000 110 </t>
  </si>
  <si>
    <t xml:space="preserve">000 1 06 06042 04 0000 110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</si>
  <si>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</si>
  <si>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Плата за размещение отходов производства </t>
  </si>
  <si>
    <t>Денежные взыскания (штрафы) за правонарушения в области дорожного движения</t>
  </si>
  <si>
    <t>000 1 16 90040 04 0000 140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</si>
  <si>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</si>
  <si>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редакция  
РСД № 128 от 18.09.2018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</si>
  <si>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</si>
  <si>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000 1 16 25050 01 0000 140</t>
  </si>
  <si>
    <t>000 1 16 25000 00 0000 140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</si>
  <si>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</si>
  <si>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</si>
  <si>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редакция  
РСД № 159 от 29.12.2018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</si>
</sst>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0"/>
    <numFmt numFmtId="189" formatCode="#,##0.0000"/>
    <numFmt numFmtId="190" formatCode="#,##0.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 Cyr"/>
      <family val="0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9" fillId="0" borderId="1">
      <alignment vertical="top" wrapText="1"/>
      <protection/>
    </xf>
    <xf numFmtId="0" fontId="40" fillId="0" borderId="1">
      <alignment vertical="top" wrapText="1"/>
      <protection/>
    </xf>
    <xf numFmtId="49" fontId="41" fillId="0" borderId="1">
      <alignment horizontal="center" vertical="top" shrinkToFit="1"/>
      <protection/>
    </xf>
    <xf numFmtId="4" fontId="40" fillId="16" borderId="1">
      <alignment horizontal="right" vertical="top" shrinkToFit="1"/>
      <protection/>
    </xf>
    <xf numFmtId="4" fontId="41" fillId="17" borderId="1">
      <alignment horizontal="right" vertical="top" shrinkToFit="1"/>
      <protection/>
    </xf>
    <xf numFmtId="4" fontId="40" fillId="17" borderId="1">
      <alignment horizontal="right" vertical="top" shrinkToFit="1"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7" borderId="2" applyNumberFormat="0" applyAlignment="0" applyProtection="0"/>
    <xf numFmtId="0" fontId="6" fillId="22" borderId="3" applyNumberFormat="0" applyAlignment="0" applyProtection="0"/>
    <xf numFmtId="0" fontId="7" fillId="22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3" borderId="8" applyNumberFormat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5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9">
    <xf numFmtId="0" fontId="0" fillId="0" borderId="0" xfId="0" applyAlignment="1">
      <alignment/>
    </xf>
    <xf numFmtId="4" fontId="20" fillId="26" borderId="11" xfId="0" applyNumberFormat="1" applyFont="1" applyFill="1" applyBorder="1" applyAlignment="1">
      <alignment horizontal="center" vertical="center"/>
    </xf>
    <xf numFmtId="4" fontId="20" fillId="26" borderId="0" xfId="0" applyNumberFormat="1" applyFont="1" applyFill="1" applyAlignment="1">
      <alignment/>
    </xf>
    <xf numFmtId="0" fontId="20" fillId="26" borderId="0" xfId="0" applyFont="1" applyFill="1" applyAlignment="1">
      <alignment/>
    </xf>
    <xf numFmtId="0" fontId="22" fillId="26" borderId="0" xfId="0" applyFont="1" applyFill="1" applyAlignment="1">
      <alignment horizontal="center"/>
    </xf>
    <xf numFmtId="0" fontId="20" fillId="26" borderId="11" xfId="0" applyFont="1" applyFill="1" applyBorder="1" applyAlignment="1">
      <alignment horizontal="center" vertical="center" wrapText="1"/>
    </xf>
    <xf numFmtId="4" fontId="21" fillId="26" borderId="11" xfId="0" applyNumberFormat="1" applyFont="1" applyFill="1" applyBorder="1" applyAlignment="1">
      <alignment horizontal="center" vertical="center"/>
    </xf>
    <xf numFmtId="4" fontId="23" fillId="26" borderId="11" xfId="0" applyNumberFormat="1" applyFont="1" applyFill="1" applyBorder="1" applyAlignment="1">
      <alignment horizontal="center" vertical="center"/>
    </xf>
    <xf numFmtId="4" fontId="24" fillId="26" borderId="11" xfId="0" applyNumberFormat="1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left" vertical="center" wrapText="1"/>
    </xf>
    <xf numFmtId="0" fontId="20" fillId="26" borderId="11" xfId="0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0" fontId="24" fillId="26" borderId="11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vertical="center" wrapText="1"/>
    </xf>
    <xf numFmtId="0" fontId="24" fillId="26" borderId="11" xfId="0" applyFont="1" applyFill="1" applyBorder="1" applyAlignment="1">
      <alignment vertical="center" wrapText="1"/>
    </xf>
    <xf numFmtId="0" fontId="20" fillId="26" borderId="0" xfId="0" applyFont="1" applyFill="1" applyAlignment="1">
      <alignment horizontal="right"/>
    </xf>
    <xf numFmtId="0" fontId="21" fillId="26" borderId="11" xfId="0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 vertical="center" wrapText="1"/>
    </xf>
    <xf numFmtId="0" fontId="23" fillId="26" borderId="11" xfId="0" applyFont="1" applyFill="1" applyBorder="1" applyAlignment="1">
      <alignment vertical="center"/>
    </xf>
    <xf numFmtId="0" fontId="21" fillId="26" borderId="11" xfId="0" applyFont="1" applyFill="1" applyBorder="1" applyAlignment="1">
      <alignment vertical="center"/>
    </xf>
    <xf numFmtId="0" fontId="24" fillId="26" borderId="11" xfId="0" applyFont="1" applyFill="1" applyBorder="1" applyAlignment="1">
      <alignment vertical="center"/>
    </xf>
    <xf numFmtId="0" fontId="24" fillId="26" borderId="11" xfId="0" applyFont="1" applyFill="1" applyBorder="1" applyAlignment="1">
      <alignment horizontal="justify" vertical="center" wrapText="1"/>
    </xf>
    <xf numFmtId="0" fontId="24" fillId="26" borderId="0" xfId="0" applyFont="1" applyFill="1" applyAlignment="1">
      <alignment/>
    </xf>
    <xf numFmtId="0" fontId="20" fillId="26" borderId="11" xfId="0" applyFont="1" applyFill="1" applyBorder="1" applyAlignment="1">
      <alignment horizontal="justify" vertical="center" wrapText="1"/>
    </xf>
    <xf numFmtId="49" fontId="20" fillId="26" borderId="11" xfId="0" applyNumberFormat="1" applyFont="1" applyFill="1" applyBorder="1" applyAlignment="1">
      <alignment vertical="center" wrapText="1"/>
    </xf>
    <xf numFmtId="0" fontId="23" fillId="26" borderId="11" xfId="0" applyFont="1" applyFill="1" applyBorder="1" applyAlignment="1">
      <alignment horizontal="justify" vertical="center" wrapText="1"/>
    </xf>
    <xf numFmtId="0" fontId="21" fillId="26" borderId="11" xfId="0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justify" vertical="center" wrapText="1"/>
    </xf>
    <xf numFmtId="2" fontId="24" fillId="26" borderId="11" xfId="0" applyNumberFormat="1" applyFont="1" applyFill="1" applyBorder="1" applyAlignment="1">
      <alignment horizontal="justify" vertical="center" wrapText="1"/>
    </xf>
    <xf numFmtId="2" fontId="20" fillId="26" borderId="11" xfId="0" applyNumberFormat="1" applyFont="1" applyFill="1" applyBorder="1" applyAlignment="1">
      <alignment horizontal="left" vertical="center" wrapText="1"/>
    </xf>
    <xf numFmtId="0" fontId="21" fillId="26" borderId="11" xfId="0" applyFont="1" applyFill="1" applyBorder="1" applyAlignment="1">
      <alignment horizontal="left" vertical="center" wrapText="1"/>
    </xf>
    <xf numFmtId="0" fontId="20" fillId="26" borderId="0" xfId="0" applyNumberFormat="1" applyFont="1" applyFill="1" applyBorder="1" applyAlignment="1">
      <alignment wrapText="1"/>
    </xf>
    <xf numFmtId="0" fontId="21" fillId="26" borderId="0" xfId="0" applyFont="1" applyFill="1" applyAlignment="1">
      <alignment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right" wrapText="1"/>
    </xf>
    <xf numFmtId="0" fontId="20" fillId="0" borderId="0" xfId="0" applyFont="1" applyFill="1" applyAlignment="1">
      <alignment vertical="top" wrapText="1"/>
    </xf>
    <xf numFmtId="0" fontId="42" fillId="0" borderId="0" xfId="0" applyFont="1" applyFill="1" applyAlignment="1">
      <alignment vertical="top" wrapText="1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left" wrapText="1"/>
    </xf>
    <xf numFmtId="0" fontId="43" fillId="0" borderId="0" xfId="0" applyFont="1" applyFill="1" applyBorder="1" applyAlignment="1">
      <alignment wrapText="1"/>
    </xf>
    <xf numFmtId="49" fontId="44" fillId="0" borderId="1" xfId="35" applyNumberFormat="1" applyFont="1" applyFill="1" applyProtection="1">
      <alignment horizontal="center" vertical="top" shrinkToFit="1"/>
      <protection/>
    </xf>
    <xf numFmtId="4" fontId="44" fillId="0" borderId="1" xfId="36" applyNumberFormat="1" applyFont="1" applyFill="1" applyProtection="1">
      <alignment horizontal="right" vertical="top" shrinkToFit="1"/>
      <protection/>
    </xf>
    <xf numFmtId="0" fontId="44" fillId="0" borderId="0" xfId="0" applyFont="1" applyFill="1" applyAlignment="1">
      <alignment vertical="top" wrapText="1"/>
    </xf>
    <xf numFmtId="49" fontId="43" fillId="0" borderId="1" xfId="35" applyNumberFormat="1" applyFont="1" applyFill="1" applyProtection="1">
      <alignment horizontal="center" vertical="top" shrinkToFit="1"/>
      <protection/>
    </xf>
    <xf numFmtId="4" fontId="43" fillId="0" borderId="1" xfId="36" applyNumberFormat="1" applyFont="1" applyFill="1" applyProtection="1">
      <alignment horizontal="right" vertical="top" shrinkToFit="1"/>
      <protection/>
    </xf>
    <xf numFmtId="0" fontId="21" fillId="0" borderId="0" xfId="0" applyFont="1" applyFill="1" applyAlignment="1">
      <alignment vertical="top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4" fontId="45" fillId="0" borderId="0" xfId="0" applyNumberFormat="1" applyFont="1" applyFill="1" applyAlignment="1">
      <alignment horizontal="left" wrapText="1"/>
    </xf>
    <xf numFmtId="4" fontId="45" fillId="0" borderId="0" xfId="0" applyNumberFormat="1" applyFont="1" applyFill="1" applyAlignment="1">
      <alignment horizontal="center" wrapText="1"/>
    </xf>
    <xf numFmtId="4" fontId="45" fillId="0" borderId="0" xfId="0" applyNumberFormat="1" applyFont="1" applyFill="1" applyAlignment="1">
      <alignment horizontal="right" wrapText="1"/>
    </xf>
    <xf numFmtId="4" fontId="46" fillId="0" borderId="0" xfId="0" applyNumberFormat="1" applyFont="1" applyFill="1" applyAlignment="1">
      <alignment vertical="top" wrapText="1"/>
    </xf>
    <xf numFmtId="4" fontId="45" fillId="0" borderId="0" xfId="0" applyNumberFormat="1" applyFont="1" applyFill="1" applyAlignment="1">
      <alignment vertical="top" wrapText="1"/>
    </xf>
    <xf numFmtId="0" fontId="20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right" wrapText="1"/>
    </xf>
    <xf numFmtId="4" fontId="20" fillId="0" borderId="0" xfId="0" applyNumberFormat="1" applyFont="1" applyFill="1" applyAlignment="1">
      <alignment vertical="top" wrapText="1"/>
    </xf>
    <xf numFmtId="0" fontId="44" fillId="0" borderId="1" xfId="34" applyNumberFormat="1" applyFont="1" applyFill="1" applyAlignment="1" applyProtection="1">
      <alignment horizontal="left" vertical="top" wrapText="1"/>
      <protection/>
    </xf>
    <xf numFmtId="0" fontId="43" fillId="0" borderId="1" xfId="34" applyNumberFormat="1" applyFont="1" applyFill="1" applyAlignment="1" applyProtection="1">
      <alignment horizontal="left" vertical="top" wrapText="1"/>
      <protection/>
    </xf>
    <xf numFmtId="4" fontId="23" fillId="0" borderId="11" xfId="0" applyNumberFormat="1" applyFont="1" applyFill="1" applyBorder="1" applyAlignment="1">
      <alignment horizontal="right" vertical="center" wrapText="1"/>
    </xf>
    <xf numFmtId="4" fontId="23" fillId="0" borderId="1" xfId="36" applyNumberFormat="1" applyFont="1" applyFill="1" applyProtection="1">
      <alignment horizontal="right" vertical="top" shrinkToFit="1"/>
      <protection/>
    </xf>
    <xf numFmtId="4" fontId="24" fillId="0" borderId="1" xfId="36" applyNumberFormat="1" applyFont="1" applyFill="1" applyProtection="1">
      <alignment horizontal="right" vertical="top" shrinkToFit="1"/>
      <protection/>
    </xf>
    <xf numFmtId="4" fontId="21" fillId="0" borderId="1" xfId="36" applyNumberFormat="1" applyFont="1" applyFill="1" applyProtection="1">
      <alignment horizontal="right" vertical="top" shrinkToFit="1"/>
      <protection/>
    </xf>
    <xf numFmtId="4" fontId="43" fillId="26" borderId="1" xfId="36" applyNumberFormat="1" applyFont="1" applyFill="1" applyProtection="1">
      <alignment horizontal="right" vertical="top" shrinkToFit="1"/>
      <protection/>
    </xf>
    <xf numFmtId="4" fontId="24" fillId="26" borderId="0" xfId="0" applyNumberFormat="1" applyFont="1" applyFill="1" applyAlignment="1">
      <alignment/>
    </xf>
    <xf numFmtId="0" fontId="27" fillId="26" borderId="0" xfId="0" applyFont="1" applyFill="1" applyAlignment="1">
      <alignment horizontal="center"/>
    </xf>
    <xf numFmtId="0" fontId="24" fillId="26" borderId="11" xfId="0" applyFont="1" applyFill="1" applyBorder="1" applyAlignment="1">
      <alignment horizontal="center" vertical="center" wrapText="1"/>
    </xf>
    <xf numFmtId="0" fontId="21" fillId="26" borderId="12" xfId="0" applyFont="1" applyFill="1" applyBorder="1" applyAlignment="1">
      <alignment horizontal="center" vertical="center"/>
    </xf>
    <xf numFmtId="0" fontId="21" fillId="26" borderId="13" xfId="0" applyFont="1" applyFill="1" applyBorder="1" applyAlignment="1">
      <alignment horizontal="center" vertical="center"/>
    </xf>
    <xf numFmtId="49" fontId="21" fillId="26" borderId="0" xfId="0" applyNumberFormat="1" applyFont="1" applyFill="1" applyAlignment="1">
      <alignment horizontal="center" vertical="center" wrapText="1"/>
    </xf>
    <xf numFmtId="4" fontId="26" fillId="26" borderId="0" xfId="0" applyNumberFormat="1" applyFont="1" applyFill="1" applyAlignment="1">
      <alignment horizontal="center"/>
    </xf>
    <xf numFmtId="0" fontId="47" fillId="0" borderId="0" xfId="0" applyFont="1" applyFill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right" vertical="center" wrapText="1"/>
    </xf>
    <xf numFmtId="0" fontId="48" fillId="0" borderId="0" xfId="0" applyFont="1" applyFill="1" applyAlignment="1">
      <alignment horizontal="center" wrapText="1"/>
    </xf>
    <xf numFmtId="0" fontId="38" fillId="0" borderId="0" xfId="0" applyFont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4" xfId="34"/>
    <cellStyle name="xl35" xfId="35"/>
    <cellStyle name="xl36" xfId="36"/>
    <cellStyle name="xl39" xfId="37"/>
    <cellStyle name="xl4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6"/>
  <sheetViews>
    <sheetView tabSelected="1" zoomScalePageLayoutView="0" workbookViewId="0" topLeftCell="A120">
      <selection activeCell="G87" sqref="G87"/>
    </sheetView>
  </sheetViews>
  <sheetFormatPr defaultColWidth="9.00390625" defaultRowHeight="12.75"/>
  <cols>
    <col min="1" max="1" width="23.625" style="3" customWidth="1"/>
    <col min="2" max="2" width="38.375" style="3" customWidth="1"/>
    <col min="3" max="3" width="15.25390625" style="2" customWidth="1"/>
    <col min="4" max="4" width="15.375" style="2" customWidth="1"/>
    <col min="5" max="5" width="14.25390625" style="65" customWidth="1"/>
    <col min="6" max="6" width="15.375" style="2" customWidth="1"/>
    <col min="7" max="7" width="14.25390625" style="65" customWidth="1"/>
    <col min="8" max="8" width="15.375" style="2" customWidth="1"/>
    <col min="9" max="9" width="14.25390625" style="65" customWidth="1"/>
    <col min="10" max="10" width="15.375" style="2" customWidth="1"/>
    <col min="11" max="11" width="14.25390625" style="65" customWidth="1"/>
    <col min="12" max="12" width="15.125" style="2" customWidth="1"/>
    <col min="13" max="13" width="15.125" style="65" customWidth="1"/>
    <col min="14" max="14" width="15.125" style="2" customWidth="1"/>
    <col min="15" max="15" width="15.125" style="65" customWidth="1"/>
    <col min="16" max="17" width="9.125" style="3" customWidth="1"/>
    <col min="18" max="18" width="10.00390625" style="3" bestFit="1" customWidth="1"/>
    <col min="19" max="16384" width="9.125" style="3" customWidth="1"/>
  </cols>
  <sheetData>
    <row r="1" ht="12.75">
      <c r="B1" s="15"/>
    </row>
    <row r="2" spans="2:15" ht="18.75">
      <c r="B2" s="71" t="s">
        <v>202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2.75">
      <c r="A3" s="70"/>
      <c r="B3" s="70"/>
      <c r="C3" s="70"/>
      <c r="D3" s="3"/>
      <c r="E3" s="22"/>
      <c r="F3" s="3"/>
      <c r="G3" s="22"/>
      <c r="H3" s="3"/>
      <c r="I3" s="22"/>
      <c r="J3" s="3"/>
      <c r="K3" s="22"/>
      <c r="L3" s="3"/>
      <c r="M3" s="22"/>
      <c r="N3" s="3"/>
      <c r="O3" s="22"/>
    </row>
    <row r="4" spans="3:15" ht="12.75">
      <c r="C4" s="4"/>
      <c r="D4" s="4"/>
      <c r="E4" s="66"/>
      <c r="F4" s="4"/>
      <c r="G4" s="66"/>
      <c r="H4" s="4"/>
      <c r="I4" s="66"/>
      <c r="J4" s="4"/>
      <c r="K4" s="66"/>
      <c r="L4" s="4"/>
      <c r="M4" s="66"/>
      <c r="N4" s="4"/>
      <c r="O4" s="66"/>
    </row>
    <row r="5" spans="1:15" ht="140.25">
      <c r="A5" s="5" t="s">
        <v>14</v>
      </c>
      <c r="B5" s="10" t="s">
        <v>15</v>
      </c>
      <c r="C5" s="5" t="s">
        <v>296</v>
      </c>
      <c r="D5" s="5" t="s">
        <v>313</v>
      </c>
      <c r="E5" s="67" t="s">
        <v>314</v>
      </c>
      <c r="F5" s="5" t="s">
        <v>308</v>
      </c>
      <c r="G5" s="67" t="s">
        <v>315</v>
      </c>
      <c r="H5" s="5" t="s">
        <v>333</v>
      </c>
      <c r="I5" s="67" t="s">
        <v>316</v>
      </c>
      <c r="J5" s="5" t="s">
        <v>311</v>
      </c>
      <c r="K5" s="67" t="s">
        <v>317</v>
      </c>
      <c r="L5" s="5" t="s">
        <v>312</v>
      </c>
      <c r="M5" s="67" t="s">
        <v>318</v>
      </c>
      <c r="N5" s="5" t="s">
        <v>339</v>
      </c>
      <c r="O5" s="67" t="s">
        <v>319</v>
      </c>
    </row>
    <row r="6" spans="1:18" ht="25.5">
      <c r="A6" s="16" t="s">
        <v>16</v>
      </c>
      <c r="B6" s="17" t="s">
        <v>17</v>
      </c>
      <c r="C6" s="6">
        <f>C7+C47</f>
        <v>72018744.92</v>
      </c>
      <c r="D6" s="6">
        <f>D7+D47</f>
        <v>72018744.92</v>
      </c>
      <c r="E6" s="6">
        <f>E7+E47</f>
        <v>0</v>
      </c>
      <c r="F6" s="6">
        <f>F7+F47</f>
        <v>72018744.92</v>
      </c>
      <c r="G6" s="7">
        <f aca="true" t="shared" si="0" ref="G6:G11">F6-D6</f>
        <v>0</v>
      </c>
      <c r="H6" s="6">
        <f>H7+H47</f>
        <v>72018744.92</v>
      </c>
      <c r="I6" s="7">
        <f aca="true" t="shared" si="1" ref="I6:I11">H6-F6</f>
        <v>0</v>
      </c>
      <c r="J6" s="6">
        <f>J7+J47</f>
        <v>77372244.92</v>
      </c>
      <c r="K6" s="7">
        <f aca="true" t="shared" si="2" ref="K6:K11">J6-H6</f>
        <v>5353500</v>
      </c>
      <c r="L6" s="6">
        <f>L7+L47</f>
        <v>78228657.66</v>
      </c>
      <c r="M6" s="7">
        <f aca="true" t="shared" si="3" ref="M6:M11">L6-J6</f>
        <v>856412.7399999946</v>
      </c>
      <c r="N6" s="6">
        <f>N7+N47</f>
        <v>81848294.66</v>
      </c>
      <c r="O6" s="7">
        <f aca="true" t="shared" si="4" ref="O6:O69">N6-L6</f>
        <v>3619637</v>
      </c>
      <c r="R6" s="2"/>
    </row>
    <row r="7" spans="1:18" ht="13.5">
      <c r="A7" s="16"/>
      <c r="B7" s="18" t="s">
        <v>18</v>
      </c>
      <c r="C7" s="7">
        <f>C9+C20+C32+C44+C14</f>
        <v>59902635.48</v>
      </c>
      <c r="D7" s="7">
        <f>D9+D20+D32+D44+D14</f>
        <v>59758635.48</v>
      </c>
      <c r="E7" s="7">
        <f aca="true" t="shared" si="5" ref="E7:E72">D7-C7</f>
        <v>-144000</v>
      </c>
      <c r="F7" s="7">
        <f>F9+F20+F32+F44+F14</f>
        <v>59758635.48</v>
      </c>
      <c r="G7" s="7">
        <f t="shared" si="0"/>
        <v>0</v>
      </c>
      <c r="H7" s="7">
        <f>H9+H20+H32+H44+H14</f>
        <v>59696635.48</v>
      </c>
      <c r="I7" s="7">
        <f t="shared" si="1"/>
        <v>-62000</v>
      </c>
      <c r="J7" s="7">
        <f>J9+J20+J32+J44+J14</f>
        <v>65305635.48</v>
      </c>
      <c r="K7" s="7">
        <f t="shared" si="2"/>
        <v>5609000</v>
      </c>
      <c r="L7" s="7">
        <f>L9+L20+L32+L44+L14</f>
        <v>65261748.22</v>
      </c>
      <c r="M7" s="7">
        <f t="shared" si="3"/>
        <v>-43887.259999997914</v>
      </c>
      <c r="N7" s="7">
        <f>N9+N20+N32+N44+N14</f>
        <v>69015860.22</v>
      </c>
      <c r="O7" s="7">
        <f t="shared" si="4"/>
        <v>3754112</v>
      </c>
      <c r="R7" s="2"/>
    </row>
    <row r="8" spans="1:15" ht="13.5">
      <c r="A8" s="16"/>
      <c r="B8" s="18" t="s">
        <v>19</v>
      </c>
      <c r="C8" s="6"/>
      <c r="D8" s="6"/>
      <c r="E8" s="7">
        <f t="shared" si="5"/>
        <v>0</v>
      </c>
      <c r="F8" s="6"/>
      <c r="G8" s="7">
        <f t="shared" si="0"/>
        <v>0</v>
      </c>
      <c r="H8" s="6"/>
      <c r="I8" s="7">
        <f t="shared" si="1"/>
        <v>0</v>
      </c>
      <c r="J8" s="6"/>
      <c r="K8" s="7">
        <f t="shared" si="2"/>
        <v>0</v>
      </c>
      <c r="L8" s="6"/>
      <c r="M8" s="7">
        <f t="shared" si="3"/>
        <v>0</v>
      </c>
      <c r="N8" s="6"/>
      <c r="O8" s="7">
        <f t="shared" si="4"/>
        <v>0</v>
      </c>
    </row>
    <row r="9" spans="1:15" ht="13.5">
      <c r="A9" s="16" t="s">
        <v>20</v>
      </c>
      <c r="B9" s="19" t="s">
        <v>21</v>
      </c>
      <c r="C9" s="6">
        <f aca="true" t="shared" si="6" ref="C9:N9">C10</f>
        <v>54738000</v>
      </c>
      <c r="D9" s="6">
        <f t="shared" si="6"/>
        <v>54585873.62</v>
      </c>
      <c r="E9" s="7">
        <f t="shared" si="5"/>
        <v>-152126.38000000268</v>
      </c>
      <c r="F9" s="6">
        <f t="shared" si="6"/>
        <v>54585873.62</v>
      </c>
      <c r="G9" s="7">
        <f t="shared" si="0"/>
        <v>0</v>
      </c>
      <c r="H9" s="6">
        <f t="shared" si="6"/>
        <v>54585873.62</v>
      </c>
      <c r="I9" s="7">
        <f t="shared" si="1"/>
        <v>0</v>
      </c>
      <c r="J9" s="6">
        <f t="shared" si="6"/>
        <v>60194873.62</v>
      </c>
      <c r="K9" s="7">
        <f t="shared" si="2"/>
        <v>5609000</v>
      </c>
      <c r="L9" s="6">
        <f t="shared" si="6"/>
        <v>60337239.11</v>
      </c>
      <c r="M9" s="7">
        <f t="shared" si="3"/>
        <v>142365.4900000021</v>
      </c>
      <c r="N9" s="6">
        <f t="shared" si="6"/>
        <v>64231874.11</v>
      </c>
      <c r="O9" s="7">
        <f t="shared" si="4"/>
        <v>3894635</v>
      </c>
    </row>
    <row r="10" spans="1:15" ht="12.75">
      <c r="A10" s="12" t="s">
        <v>22</v>
      </c>
      <c r="B10" s="20" t="s">
        <v>23</v>
      </c>
      <c r="C10" s="8">
        <f>C11+C12+C13</f>
        <v>54738000</v>
      </c>
      <c r="D10" s="8">
        <f>D11+D12+D13</f>
        <v>54585873.62</v>
      </c>
      <c r="E10" s="8">
        <f t="shared" si="5"/>
        <v>-152126.38000000268</v>
      </c>
      <c r="F10" s="8">
        <f>F11+F12+F13</f>
        <v>54585873.62</v>
      </c>
      <c r="G10" s="8">
        <f t="shared" si="0"/>
        <v>0</v>
      </c>
      <c r="H10" s="8">
        <f>H11+H12+H13</f>
        <v>54585873.62</v>
      </c>
      <c r="I10" s="8">
        <f t="shared" si="1"/>
        <v>0</v>
      </c>
      <c r="J10" s="8">
        <f>J11+J12+J13</f>
        <v>60194873.62</v>
      </c>
      <c r="K10" s="8">
        <f t="shared" si="2"/>
        <v>5609000</v>
      </c>
      <c r="L10" s="8">
        <f>L11+L12+L13</f>
        <v>60337239.11</v>
      </c>
      <c r="M10" s="8">
        <f t="shared" si="3"/>
        <v>142365.4900000021</v>
      </c>
      <c r="N10" s="8">
        <f>N11+N12+N13</f>
        <v>64231874.11</v>
      </c>
      <c r="O10" s="8">
        <f t="shared" si="4"/>
        <v>3894635</v>
      </c>
    </row>
    <row r="11" spans="1:15" ht="92.25">
      <c r="A11" s="10" t="s">
        <v>24</v>
      </c>
      <c r="B11" s="13" t="s">
        <v>155</v>
      </c>
      <c r="C11" s="1">
        <v>54631120</v>
      </c>
      <c r="D11" s="1">
        <v>54478993.62</v>
      </c>
      <c r="E11" s="8">
        <f t="shared" si="5"/>
        <v>-152126.38000000268</v>
      </c>
      <c r="F11" s="1">
        <v>54478993.62</v>
      </c>
      <c r="G11" s="8">
        <f t="shared" si="0"/>
        <v>0</v>
      </c>
      <c r="H11" s="1">
        <v>54478993.62</v>
      </c>
      <c r="I11" s="8">
        <f t="shared" si="1"/>
        <v>0</v>
      </c>
      <c r="J11" s="1">
        <v>60087993.62</v>
      </c>
      <c r="K11" s="8">
        <f t="shared" si="2"/>
        <v>5609000</v>
      </c>
      <c r="L11" s="1">
        <v>60230359.11</v>
      </c>
      <c r="M11" s="8">
        <f t="shared" si="3"/>
        <v>142365.4900000021</v>
      </c>
      <c r="N11" s="1">
        <v>64135759.11</v>
      </c>
      <c r="O11" s="8">
        <f t="shared" si="4"/>
        <v>3905400</v>
      </c>
    </row>
    <row r="12" spans="1:15" ht="127.5">
      <c r="A12" s="10" t="s">
        <v>25</v>
      </c>
      <c r="B12" s="13" t="s">
        <v>26</v>
      </c>
      <c r="C12" s="1">
        <v>8270</v>
      </c>
      <c r="D12" s="1">
        <v>8270</v>
      </c>
      <c r="E12" s="8">
        <f t="shared" si="5"/>
        <v>0</v>
      </c>
      <c r="F12" s="1">
        <v>8270</v>
      </c>
      <c r="G12" s="8">
        <f aca="true" t="shared" si="7" ref="G12:G77">F12-D12</f>
        <v>0</v>
      </c>
      <c r="H12" s="1">
        <v>23270</v>
      </c>
      <c r="I12" s="8">
        <f aca="true" t="shared" si="8" ref="I12:I77">H12-F12</f>
        <v>15000</v>
      </c>
      <c r="J12" s="1">
        <v>23270</v>
      </c>
      <c r="K12" s="8">
        <f aca="true" t="shared" si="9" ref="K12:K77">J12-H12</f>
        <v>0</v>
      </c>
      <c r="L12" s="1">
        <v>23270</v>
      </c>
      <c r="M12" s="8">
        <f aca="true" t="shared" si="10" ref="M12:M79">L12-J12</f>
        <v>0</v>
      </c>
      <c r="N12" s="1">
        <v>15155</v>
      </c>
      <c r="O12" s="8">
        <f t="shared" si="4"/>
        <v>-8115</v>
      </c>
    </row>
    <row r="13" spans="1:15" ht="51">
      <c r="A13" s="10" t="s">
        <v>27</v>
      </c>
      <c r="B13" s="13" t="s">
        <v>28</v>
      </c>
      <c r="C13" s="1">
        <v>98610</v>
      </c>
      <c r="D13" s="1">
        <v>98610</v>
      </c>
      <c r="E13" s="8">
        <f t="shared" si="5"/>
        <v>0</v>
      </c>
      <c r="F13" s="1">
        <v>98610</v>
      </c>
      <c r="G13" s="8">
        <f t="shared" si="7"/>
        <v>0</v>
      </c>
      <c r="H13" s="1">
        <v>83610</v>
      </c>
      <c r="I13" s="8">
        <f t="shared" si="8"/>
        <v>-15000</v>
      </c>
      <c r="J13" s="1">
        <v>83610</v>
      </c>
      <c r="K13" s="8">
        <f t="shared" si="9"/>
        <v>0</v>
      </c>
      <c r="L13" s="1">
        <v>83610</v>
      </c>
      <c r="M13" s="8">
        <f t="shared" si="10"/>
        <v>0</v>
      </c>
      <c r="N13" s="1">
        <v>80960</v>
      </c>
      <c r="O13" s="8">
        <f t="shared" si="4"/>
        <v>-2650</v>
      </c>
    </row>
    <row r="14" spans="1:15" s="32" customFormat="1" ht="38.25">
      <c r="A14" s="16" t="s">
        <v>29</v>
      </c>
      <c r="B14" s="17" t="s">
        <v>30</v>
      </c>
      <c r="C14" s="6">
        <f aca="true" t="shared" si="11" ref="C14:N14">C15</f>
        <v>1803635.48</v>
      </c>
      <c r="D14" s="6">
        <f t="shared" si="11"/>
        <v>1796761.8599999999</v>
      </c>
      <c r="E14" s="7">
        <f t="shared" si="5"/>
        <v>-6873.620000000112</v>
      </c>
      <c r="F14" s="6">
        <f t="shared" si="11"/>
        <v>1796761.8599999999</v>
      </c>
      <c r="G14" s="7">
        <f t="shared" si="7"/>
        <v>0</v>
      </c>
      <c r="H14" s="6">
        <f t="shared" si="11"/>
        <v>1796761.8599999999</v>
      </c>
      <c r="I14" s="7">
        <f t="shared" si="8"/>
        <v>0</v>
      </c>
      <c r="J14" s="6">
        <f t="shared" si="11"/>
        <v>1796761.8599999999</v>
      </c>
      <c r="K14" s="7">
        <f t="shared" si="9"/>
        <v>0</v>
      </c>
      <c r="L14" s="6">
        <f t="shared" si="11"/>
        <v>1917509.1099999999</v>
      </c>
      <c r="M14" s="7">
        <f t="shared" si="10"/>
        <v>120747.25</v>
      </c>
      <c r="N14" s="6">
        <f t="shared" si="11"/>
        <v>2134896.11</v>
      </c>
      <c r="O14" s="7">
        <f t="shared" si="4"/>
        <v>217387</v>
      </c>
    </row>
    <row r="15" spans="1:15" ht="38.25">
      <c r="A15" s="12" t="s">
        <v>31</v>
      </c>
      <c r="B15" s="14" t="s">
        <v>32</v>
      </c>
      <c r="C15" s="8">
        <f>C16+C17+C18+C19</f>
        <v>1803635.48</v>
      </c>
      <c r="D15" s="8">
        <f>D16+D17+D18+D19</f>
        <v>1796761.8599999999</v>
      </c>
      <c r="E15" s="8">
        <f t="shared" si="5"/>
        <v>-6873.620000000112</v>
      </c>
      <c r="F15" s="8">
        <f>F16+F17+F18+F19</f>
        <v>1796761.8599999999</v>
      </c>
      <c r="G15" s="8">
        <f t="shared" si="7"/>
        <v>0</v>
      </c>
      <c r="H15" s="8">
        <f>H16+H17+H18+H19</f>
        <v>1796761.8599999999</v>
      </c>
      <c r="I15" s="8">
        <f t="shared" si="8"/>
        <v>0</v>
      </c>
      <c r="J15" s="8">
        <f>J16+J17+J18+J19</f>
        <v>1796761.8599999999</v>
      </c>
      <c r="K15" s="8">
        <f t="shared" si="9"/>
        <v>0</v>
      </c>
      <c r="L15" s="8">
        <f>L16+L17+L18+L19</f>
        <v>1917509.1099999999</v>
      </c>
      <c r="M15" s="8">
        <f t="shared" si="10"/>
        <v>120747.25</v>
      </c>
      <c r="N15" s="8">
        <f>N16+N17+N18+N19</f>
        <v>2134896.11</v>
      </c>
      <c r="O15" s="8">
        <f t="shared" si="4"/>
        <v>217387</v>
      </c>
    </row>
    <row r="16" spans="1:15" ht="76.5">
      <c r="A16" s="10" t="s">
        <v>33</v>
      </c>
      <c r="B16" s="13" t="s">
        <v>34</v>
      </c>
      <c r="C16" s="1">
        <v>672779.98</v>
      </c>
      <c r="D16" s="1">
        <v>670216.03</v>
      </c>
      <c r="E16" s="8">
        <f t="shared" si="5"/>
        <v>-2563.9499999999534</v>
      </c>
      <c r="F16" s="1">
        <v>670216.03</v>
      </c>
      <c r="G16" s="8">
        <f t="shared" si="7"/>
        <v>0</v>
      </c>
      <c r="H16" s="1">
        <v>670216.03</v>
      </c>
      <c r="I16" s="8">
        <f t="shared" si="8"/>
        <v>0</v>
      </c>
      <c r="J16" s="1">
        <v>668216.03</v>
      </c>
      <c r="K16" s="8">
        <f t="shared" si="9"/>
        <v>-2000</v>
      </c>
      <c r="L16" s="1">
        <v>834903.33</v>
      </c>
      <c r="M16" s="8">
        <f t="shared" si="10"/>
        <v>166687.29999999993</v>
      </c>
      <c r="N16" s="1">
        <v>864873.33</v>
      </c>
      <c r="O16" s="8">
        <f t="shared" si="4"/>
        <v>29970</v>
      </c>
    </row>
    <row r="17" spans="1:15" ht="102">
      <c r="A17" s="10" t="s">
        <v>35</v>
      </c>
      <c r="B17" s="13" t="s">
        <v>36</v>
      </c>
      <c r="C17" s="1">
        <v>5163.36</v>
      </c>
      <c r="D17" s="1">
        <v>5143.68</v>
      </c>
      <c r="E17" s="8">
        <f t="shared" si="5"/>
        <v>-19.67999999999938</v>
      </c>
      <c r="F17" s="1">
        <v>5143.68</v>
      </c>
      <c r="G17" s="8">
        <f t="shared" si="7"/>
        <v>0</v>
      </c>
      <c r="H17" s="1">
        <v>5143.68</v>
      </c>
      <c r="I17" s="8">
        <f t="shared" si="8"/>
        <v>0</v>
      </c>
      <c r="J17" s="1">
        <v>7143.68</v>
      </c>
      <c r="K17" s="8">
        <f t="shared" si="9"/>
        <v>2000</v>
      </c>
      <c r="L17" s="1">
        <v>7583.63</v>
      </c>
      <c r="M17" s="8">
        <f t="shared" si="10"/>
        <v>439.9499999999998</v>
      </c>
      <c r="N17" s="1">
        <v>8330.63</v>
      </c>
      <c r="O17" s="8">
        <f t="shared" si="4"/>
        <v>746.9999999999991</v>
      </c>
    </row>
    <row r="18" spans="1:15" ht="89.25">
      <c r="A18" s="10" t="s">
        <v>37</v>
      </c>
      <c r="B18" s="13" t="s">
        <v>38</v>
      </c>
      <c r="C18" s="1">
        <v>1125692.14</v>
      </c>
      <c r="D18" s="1">
        <v>1121402.15</v>
      </c>
      <c r="E18" s="8">
        <f t="shared" si="5"/>
        <v>-4289.989999999991</v>
      </c>
      <c r="F18" s="1">
        <v>1121402.15</v>
      </c>
      <c r="G18" s="8">
        <f t="shared" si="7"/>
        <v>0</v>
      </c>
      <c r="H18" s="1">
        <v>1121402.15</v>
      </c>
      <c r="I18" s="8">
        <f t="shared" si="8"/>
        <v>0</v>
      </c>
      <c r="J18" s="1">
        <v>1121402.15</v>
      </c>
      <c r="K18" s="8">
        <f t="shared" si="9"/>
        <v>0</v>
      </c>
      <c r="L18" s="1">
        <v>1075022.15</v>
      </c>
      <c r="M18" s="8">
        <f t="shared" si="10"/>
        <v>-46380</v>
      </c>
      <c r="N18" s="1">
        <v>1261692.15</v>
      </c>
      <c r="O18" s="8">
        <f t="shared" si="4"/>
        <v>186670</v>
      </c>
    </row>
    <row r="19" spans="1:15" ht="76.5" hidden="1">
      <c r="A19" s="10" t="s">
        <v>39</v>
      </c>
      <c r="B19" s="13" t="s">
        <v>40</v>
      </c>
      <c r="C19" s="1">
        <v>0</v>
      </c>
      <c r="D19" s="1">
        <v>0</v>
      </c>
      <c r="E19" s="8">
        <f t="shared" si="5"/>
        <v>0</v>
      </c>
      <c r="F19" s="1">
        <v>0</v>
      </c>
      <c r="G19" s="8">
        <f t="shared" si="7"/>
        <v>0</v>
      </c>
      <c r="H19" s="1">
        <v>0</v>
      </c>
      <c r="I19" s="8">
        <f t="shared" si="8"/>
        <v>0</v>
      </c>
      <c r="J19" s="1">
        <v>0</v>
      </c>
      <c r="K19" s="8">
        <f t="shared" si="9"/>
        <v>0</v>
      </c>
      <c r="L19" s="1">
        <v>0</v>
      </c>
      <c r="M19" s="8">
        <f t="shared" si="10"/>
        <v>0</v>
      </c>
      <c r="N19" s="1">
        <v>0</v>
      </c>
      <c r="O19" s="8">
        <f t="shared" si="4"/>
        <v>0</v>
      </c>
    </row>
    <row r="20" spans="1:15" ht="13.5">
      <c r="A20" s="16" t="s">
        <v>41</v>
      </c>
      <c r="B20" s="19" t="s">
        <v>42</v>
      </c>
      <c r="C20" s="6">
        <f>C21+C27+C31</f>
        <v>3197000</v>
      </c>
      <c r="D20" s="6">
        <f>D21+D27+D31</f>
        <v>3197000</v>
      </c>
      <c r="E20" s="7">
        <f t="shared" si="5"/>
        <v>0</v>
      </c>
      <c r="F20" s="6">
        <f>F21+F27+F31</f>
        <v>3197000</v>
      </c>
      <c r="G20" s="8">
        <f t="shared" si="7"/>
        <v>0</v>
      </c>
      <c r="H20" s="6">
        <f>H21+H27+H31</f>
        <v>3121000</v>
      </c>
      <c r="I20" s="8">
        <f t="shared" si="8"/>
        <v>-76000</v>
      </c>
      <c r="J20" s="6">
        <f>J21+J27+J31</f>
        <v>3121000</v>
      </c>
      <c r="K20" s="8">
        <f t="shared" si="9"/>
        <v>0</v>
      </c>
      <c r="L20" s="6">
        <f>L21+L27+L31</f>
        <v>2814000</v>
      </c>
      <c r="M20" s="8">
        <f t="shared" si="10"/>
        <v>-307000</v>
      </c>
      <c r="N20" s="6">
        <f>N21+N27+N31</f>
        <v>2484500</v>
      </c>
      <c r="O20" s="8">
        <f t="shared" si="4"/>
        <v>-329500</v>
      </c>
    </row>
    <row r="21" spans="1:15" ht="25.5">
      <c r="A21" s="12" t="s">
        <v>43</v>
      </c>
      <c r="B21" s="21" t="s">
        <v>44</v>
      </c>
      <c r="C21" s="8">
        <f>C22+C24+C26</f>
        <v>583000</v>
      </c>
      <c r="D21" s="8">
        <f>D22+D24+D26</f>
        <v>583000</v>
      </c>
      <c r="E21" s="8">
        <f t="shared" si="5"/>
        <v>0</v>
      </c>
      <c r="F21" s="8">
        <f>F22+F24+F26</f>
        <v>583000</v>
      </c>
      <c r="G21" s="8">
        <f t="shared" si="7"/>
        <v>0</v>
      </c>
      <c r="H21" s="8">
        <f>H22+H24+H26</f>
        <v>583000</v>
      </c>
      <c r="I21" s="8">
        <f t="shared" si="8"/>
        <v>0</v>
      </c>
      <c r="J21" s="8">
        <f>J22+J24+J26</f>
        <v>583000</v>
      </c>
      <c r="K21" s="8">
        <f t="shared" si="9"/>
        <v>0</v>
      </c>
      <c r="L21" s="8">
        <f>L22+L24+L26</f>
        <v>378000</v>
      </c>
      <c r="M21" s="8">
        <f t="shared" si="10"/>
        <v>-205000</v>
      </c>
      <c r="N21" s="8">
        <f>N22+N24+N26</f>
        <v>325450</v>
      </c>
      <c r="O21" s="8">
        <f t="shared" si="4"/>
        <v>-52550</v>
      </c>
    </row>
    <row r="22" spans="1:15" ht="38.25">
      <c r="A22" s="10" t="s">
        <v>45</v>
      </c>
      <c r="B22" s="13" t="s">
        <v>46</v>
      </c>
      <c r="C22" s="1">
        <f>C23</f>
        <v>277000</v>
      </c>
      <c r="D22" s="1">
        <f>D23</f>
        <v>277000</v>
      </c>
      <c r="E22" s="8">
        <f t="shared" si="5"/>
        <v>0</v>
      </c>
      <c r="F22" s="1">
        <f>F23</f>
        <v>277000</v>
      </c>
      <c r="G22" s="8">
        <f t="shared" si="7"/>
        <v>0</v>
      </c>
      <c r="H22" s="1">
        <f>H23</f>
        <v>277000</v>
      </c>
      <c r="I22" s="8">
        <f t="shared" si="8"/>
        <v>0</v>
      </c>
      <c r="J22" s="1">
        <f>J23</f>
        <v>277000</v>
      </c>
      <c r="K22" s="8">
        <f t="shared" si="9"/>
        <v>0</v>
      </c>
      <c r="L22" s="1">
        <f>L23</f>
        <v>177000</v>
      </c>
      <c r="M22" s="8">
        <f t="shared" si="10"/>
        <v>-100000</v>
      </c>
      <c r="N22" s="1">
        <f>N23</f>
        <v>152650</v>
      </c>
      <c r="O22" s="8">
        <f t="shared" si="4"/>
        <v>-24350</v>
      </c>
    </row>
    <row r="23" spans="1:15" ht="38.25">
      <c r="A23" s="10" t="s">
        <v>47</v>
      </c>
      <c r="B23" s="13" t="s">
        <v>46</v>
      </c>
      <c r="C23" s="1">
        <v>277000</v>
      </c>
      <c r="D23" s="1">
        <v>277000</v>
      </c>
      <c r="E23" s="8">
        <f t="shared" si="5"/>
        <v>0</v>
      </c>
      <c r="F23" s="1">
        <v>277000</v>
      </c>
      <c r="G23" s="8">
        <f t="shared" si="7"/>
        <v>0</v>
      </c>
      <c r="H23" s="1">
        <v>277000</v>
      </c>
      <c r="I23" s="8">
        <f t="shared" si="8"/>
        <v>0</v>
      </c>
      <c r="J23" s="1">
        <v>277000</v>
      </c>
      <c r="K23" s="8">
        <f t="shared" si="9"/>
        <v>0</v>
      </c>
      <c r="L23" s="1">
        <v>177000</v>
      </c>
      <c r="M23" s="8">
        <f t="shared" si="10"/>
        <v>-100000</v>
      </c>
      <c r="N23" s="1">
        <v>152650</v>
      </c>
      <c r="O23" s="8">
        <f t="shared" si="4"/>
        <v>-24350</v>
      </c>
    </row>
    <row r="24" spans="1:15" ht="51">
      <c r="A24" s="10" t="s">
        <v>48</v>
      </c>
      <c r="B24" s="13" t="s">
        <v>49</v>
      </c>
      <c r="C24" s="1">
        <f aca="true" t="shared" si="12" ref="C24:N24">C25</f>
        <v>231000</v>
      </c>
      <c r="D24" s="1">
        <f t="shared" si="12"/>
        <v>231000</v>
      </c>
      <c r="E24" s="8">
        <f t="shared" si="5"/>
        <v>0</v>
      </c>
      <c r="F24" s="1">
        <f t="shared" si="12"/>
        <v>231000</v>
      </c>
      <c r="G24" s="8">
        <f t="shared" si="7"/>
        <v>0</v>
      </c>
      <c r="H24" s="1">
        <f t="shared" si="12"/>
        <v>231000</v>
      </c>
      <c r="I24" s="8">
        <f t="shared" si="8"/>
        <v>0</v>
      </c>
      <c r="J24" s="1">
        <f t="shared" si="12"/>
        <v>231000</v>
      </c>
      <c r="K24" s="8">
        <f t="shared" si="9"/>
        <v>0</v>
      </c>
      <c r="L24" s="1">
        <f t="shared" si="12"/>
        <v>191000</v>
      </c>
      <c r="M24" s="8">
        <f t="shared" si="10"/>
        <v>-40000</v>
      </c>
      <c r="N24" s="1">
        <f t="shared" si="12"/>
        <v>172800</v>
      </c>
      <c r="O24" s="8">
        <f t="shared" si="4"/>
        <v>-18200</v>
      </c>
    </row>
    <row r="25" spans="1:15" ht="51">
      <c r="A25" s="10" t="s">
        <v>50</v>
      </c>
      <c r="B25" s="13" t="s">
        <v>49</v>
      </c>
      <c r="C25" s="1">
        <v>231000</v>
      </c>
      <c r="D25" s="1">
        <v>231000</v>
      </c>
      <c r="E25" s="8">
        <f t="shared" si="5"/>
        <v>0</v>
      </c>
      <c r="F25" s="1">
        <v>231000</v>
      </c>
      <c r="G25" s="8">
        <f t="shared" si="7"/>
        <v>0</v>
      </c>
      <c r="H25" s="1">
        <v>231000</v>
      </c>
      <c r="I25" s="8">
        <f t="shared" si="8"/>
        <v>0</v>
      </c>
      <c r="J25" s="1">
        <v>231000</v>
      </c>
      <c r="K25" s="8">
        <f t="shared" si="9"/>
        <v>0</v>
      </c>
      <c r="L25" s="1">
        <v>191000</v>
      </c>
      <c r="M25" s="8">
        <f t="shared" si="10"/>
        <v>-40000</v>
      </c>
      <c r="N25" s="1">
        <v>172800</v>
      </c>
      <c r="O25" s="8">
        <f t="shared" si="4"/>
        <v>-18200</v>
      </c>
    </row>
    <row r="26" spans="1:15" ht="51">
      <c r="A26" s="10" t="s">
        <v>51</v>
      </c>
      <c r="B26" s="13" t="s">
        <v>201</v>
      </c>
      <c r="C26" s="1">
        <v>75000</v>
      </c>
      <c r="D26" s="1">
        <v>75000</v>
      </c>
      <c r="E26" s="8">
        <f t="shared" si="5"/>
        <v>0</v>
      </c>
      <c r="F26" s="1">
        <v>75000</v>
      </c>
      <c r="G26" s="8">
        <f t="shared" si="7"/>
        <v>0</v>
      </c>
      <c r="H26" s="1">
        <v>75000</v>
      </c>
      <c r="I26" s="8">
        <f t="shared" si="8"/>
        <v>0</v>
      </c>
      <c r="J26" s="1">
        <v>75000</v>
      </c>
      <c r="K26" s="8">
        <f t="shared" si="9"/>
        <v>0</v>
      </c>
      <c r="L26" s="1">
        <v>10000</v>
      </c>
      <c r="M26" s="8">
        <f t="shared" si="10"/>
        <v>-65000</v>
      </c>
      <c r="N26" s="1">
        <v>0</v>
      </c>
      <c r="O26" s="8">
        <f t="shared" si="4"/>
        <v>-10000</v>
      </c>
    </row>
    <row r="27" spans="1:15" s="22" customFormat="1" ht="25.5">
      <c r="A27" s="12" t="s">
        <v>52</v>
      </c>
      <c r="B27" s="21" t="s">
        <v>53</v>
      </c>
      <c r="C27" s="8">
        <f>C28+C29</f>
        <v>2440000</v>
      </c>
      <c r="D27" s="8">
        <f>D28+D29</f>
        <v>2440000</v>
      </c>
      <c r="E27" s="8">
        <f t="shared" si="5"/>
        <v>0</v>
      </c>
      <c r="F27" s="8">
        <f>F28+F29</f>
        <v>2440000</v>
      </c>
      <c r="G27" s="8">
        <f t="shared" si="7"/>
        <v>0</v>
      </c>
      <c r="H27" s="8">
        <f>H28+H29</f>
        <v>2364000</v>
      </c>
      <c r="I27" s="8">
        <f t="shared" si="8"/>
        <v>-76000</v>
      </c>
      <c r="J27" s="8">
        <f>J28+J29</f>
        <v>2364000</v>
      </c>
      <c r="K27" s="8">
        <f t="shared" si="9"/>
        <v>0</v>
      </c>
      <c r="L27" s="8">
        <f>L28+L29</f>
        <v>2262000</v>
      </c>
      <c r="M27" s="8">
        <f t="shared" si="10"/>
        <v>-102000</v>
      </c>
      <c r="N27" s="8">
        <f>N28+N29</f>
        <v>1979550</v>
      </c>
      <c r="O27" s="8">
        <f t="shared" si="4"/>
        <v>-282450</v>
      </c>
    </row>
    <row r="28" spans="1:15" s="22" customFormat="1" ht="25.5">
      <c r="A28" s="10" t="s">
        <v>54</v>
      </c>
      <c r="B28" s="13" t="s">
        <v>55</v>
      </c>
      <c r="C28" s="1">
        <v>2435000</v>
      </c>
      <c r="D28" s="1">
        <v>2435000</v>
      </c>
      <c r="E28" s="8">
        <f t="shared" si="5"/>
        <v>0</v>
      </c>
      <c r="F28" s="1">
        <v>2435000</v>
      </c>
      <c r="G28" s="8">
        <f t="shared" si="7"/>
        <v>0</v>
      </c>
      <c r="H28" s="1">
        <v>2359000</v>
      </c>
      <c r="I28" s="8">
        <f t="shared" si="8"/>
        <v>-76000</v>
      </c>
      <c r="J28" s="1">
        <v>2359000</v>
      </c>
      <c r="K28" s="8">
        <f t="shared" si="9"/>
        <v>0</v>
      </c>
      <c r="L28" s="1">
        <v>2259000</v>
      </c>
      <c r="M28" s="8">
        <f t="shared" si="10"/>
        <v>-100000</v>
      </c>
      <c r="N28" s="1">
        <v>1977750</v>
      </c>
      <c r="O28" s="8">
        <f t="shared" si="4"/>
        <v>-281250</v>
      </c>
    </row>
    <row r="29" spans="1:15" s="22" customFormat="1" ht="38.25">
      <c r="A29" s="10" t="s">
        <v>56</v>
      </c>
      <c r="B29" s="13" t="s">
        <v>57</v>
      </c>
      <c r="C29" s="1">
        <v>5000</v>
      </c>
      <c r="D29" s="1">
        <v>5000</v>
      </c>
      <c r="E29" s="8">
        <f t="shared" si="5"/>
        <v>0</v>
      </c>
      <c r="F29" s="1">
        <v>5000</v>
      </c>
      <c r="G29" s="8">
        <f t="shared" si="7"/>
        <v>0</v>
      </c>
      <c r="H29" s="1">
        <v>5000</v>
      </c>
      <c r="I29" s="8">
        <f t="shared" si="8"/>
        <v>0</v>
      </c>
      <c r="J29" s="1">
        <v>5000</v>
      </c>
      <c r="K29" s="8">
        <f t="shared" si="9"/>
        <v>0</v>
      </c>
      <c r="L29" s="1">
        <v>3000</v>
      </c>
      <c r="M29" s="8">
        <f t="shared" si="10"/>
        <v>-2000</v>
      </c>
      <c r="N29" s="1">
        <v>1800</v>
      </c>
      <c r="O29" s="8">
        <f t="shared" si="4"/>
        <v>-1200</v>
      </c>
    </row>
    <row r="30" spans="1:15" s="22" customFormat="1" ht="25.5">
      <c r="A30" s="12" t="s">
        <v>58</v>
      </c>
      <c r="B30" s="21" t="s">
        <v>59</v>
      </c>
      <c r="C30" s="8">
        <f aca="true" t="shared" si="13" ref="C30:N30">C31</f>
        <v>174000</v>
      </c>
      <c r="D30" s="8">
        <f t="shared" si="13"/>
        <v>174000</v>
      </c>
      <c r="E30" s="8">
        <f t="shared" si="5"/>
        <v>0</v>
      </c>
      <c r="F30" s="8">
        <f t="shared" si="13"/>
        <v>174000</v>
      </c>
      <c r="G30" s="8">
        <f t="shared" si="7"/>
        <v>0</v>
      </c>
      <c r="H30" s="8">
        <f t="shared" si="13"/>
        <v>174000</v>
      </c>
      <c r="I30" s="8">
        <f t="shared" si="8"/>
        <v>0</v>
      </c>
      <c r="J30" s="8">
        <f t="shared" si="13"/>
        <v>174000</v>
      </c>
      <c r="K30" s="8">
        <f t="shared" si="9"/>
        <v>0</v>
      </c>
      <c r="L30" s="8">
        <f t="shared" si="13"/>
        <v>174000</v>
      </c>
      <c r="M30" s="8">
        <f t="shared" si="10"/>
        <v>0</v>
      </c>
      <c r="N30" s="8">
        <f t="shared" si="13"/>
        <v>179500</v>
      </c>
      <c r="O30" s="8">
        <f t="shared" si="4"/>
        <v>5500</v>
      </c>
    </row>
    <row r="31" spans="1:15" ht="38.25">
      <c r="A31" s="10" t="s">
        <v>60</v>
      </c>
      <c r="B31" s="23" t="s">
        <v>61</v>
      </c>
      <c r="C31" s="1">
        <v>174000</v>
      </c>
      <c r="D31" s="1">
        <v>174000</v>
      </c>
      <c r="E31" s="8">
        <f t="shared" si="5"/>
        <v>0</v>
      </c>
      <c r="F31" s="1">
        <v>174000</v>
      </c>
      <c r="G31" s="8">
        <f t="shared" si="7"/>
        <v>0</v>
      </c>
      <c r="H31" s="1">
        <v>174000</v>
      </c>
      <c r="I31" s="8">
        <f t="shared" si="8"/>
        <v>0</v>
      </c>
      <c r="J31" s="1">
        <v>174000</v>
      </c>
      <c r="K31" s="8">
        <f t="shared" si="9"/>
        <v>0</v>
      </c>
      <c r="L31" s="1">
        <v>174000</v>
      </c>
      <c r="M31" s="8">
        <f t="shared" si="10"/>
        <v>0</v>
      </c>
      <c r="N31" s="1">
        <v>179500</v>
      </c>
      <c r="O31" s="8">
        <f t="shared" si="4"/>
        <v>5500</v>
      </c>
    </row>
    <row r="32" spans="1:15" s="32" customFormat="1" ht="13.5">
      <c r="A32" s="16" t="s">
        <v>62</v>
      </c>
      <c r="B32" s="19" t="s">
        <v>63</v>
      </c>
      <c r="C32" s="6">
        <f>C33+C35</f>
        <v>2000</v>
      </c>
      <c r="D32" s="6">
        <f>D33+D35+D42</f>
        <v>17000</v>
      </c>
      <c r="E32" s="7">
        <f t="shared" si="5"/>
        <v>15000</v>
      </c>
      <c r="F32" s="6">
        <f>F33+F35+F42</f>
        <v>17000</v>
      </c>
      <c r="G32" s="7">
        <f t="shared" si="7"/>
        <v>0</v>
      </c>
      <c r="H32" s="6">
        <f>H33+H35+H42</f>
        <v>31000</v>
      </c>
      <c r="I32" s="7">
        <f t="shared" si="8"/>
        <v>14000</v>
      </c>
      <c r="J32" s="6">
        <f>J33+J35+J42</f>
        <v>31000</v>
      </c>
      <c r="K32" s="7">
        <f t="shared" si="9"/>
        <v>0</v>
      </c>
      <c r="L32" s="6">
        <f>L33+L35+L42</f>
        <v>31000</v>
      </c>
      <c r="M32" s="7">
        <f t="shared" si="10"/>
        <v>0</v>
      </c>
      <c r="N32" s="6">
        <f>N33+N35+N42</f>
        <v>27865</v>
      </c>
      <c r="O32" s="7">
        <f t="shared" si="4"/>
        <v>-3135</v>
      </c>
    </row>
    <row r="33" spans="1:15" ht="12.75">
      <c r="A33" s="12" t="s">
        <v>64</v>
      </c>
      <c r="B33" s="21" t="s">
        <v>65</v>
      </c>
      <c r="C33" s="8">
        <f aca="true" t="shared" si="14" ref="C33:N33">C34</f>
        <v>1000</v>
      </c>
      <c r="D33" s="8">
        <f t="shared" si="14"/>
        <v>1000</v>
      </c>
      <c r="E33" s="8">
        <f t="shared" si="5"/>
        <v>0</v>
      </c>
      <c r="F33" s="8">
        <f t="shared" si="14"/>
        <v>1000</v>
      </c>
      <c r="G33" s="8">
        <f t="shared" si="7"/>
        <v>0</v>
      </c>
      <c r="H33" s="8">
        <f t="shared" si="14"/>
        <v>1000</v>
      </c>
      <c r="I33" s="8">
        <f t="shared" si="8"/>
        <v>0</v>
      </c>
      <c r="J33" s="8">
        <f t="shared" si="14"/>
        <v>1000</v>
      </c>
      <c r="K33" s="8">
        <f t="shared" si="9"/>
        <v>0</v>
      </c>
      <c r="L33" s="8">
        <f t="shared" si="14"/>
        <v>1400</v>
      </c>
      <c r="M33" s="8">
        <f t="shared" si="10"/>
        <v>400</v>
      </c>
      <c r="N33" s="8">
        <f t="shared" si="14"/>
        <v>2105</v>
      </c>
      <c r="O33" s="8">
        <f t="shared" si="4"/>
        <v>705</v>
      </c>
    </row>
    <row r="34" spans="1:15" ht="51">
      <c r="A34" s="10" t="s">
        <v>66</v>
      </c>
      <c r="B34" s="24" t="s">
        <v>67</v>
      </c>
      <c r="C34" s="1">
        <v>1000</v>
      </c>
      <c r="D34" s="1">
        <v>1000</v>
      </c>
      <c r="E34" s="8">
        <f t="shared" si="5"/>
        <v>0</v>
      </c>
      <c r="F34" s="1">
        <v>1000</v>
      </c>
      <c r="G34" s="8">
        <f t="shared" si="7"/>
        <v>0</v>
      </c>
      <c r="H34" s="1">
        <v>1000</v>
      </c>
      <c r="I34" s="8">
        <f t="shared" si="8"/>
        <v>0</v>
      </c>
      <c r="J34" s="1">
        <v>1000</v>
      </c>
      <c r="K34" s="8">
        <f t="shared" si="9"/>
        <v>0</v>
      </c>
      <c r="L34" s="1">
        <v>1400</v>
      </c>
      <c r="M34" s="8">
        <f t="shared" si="10"/>
        <v>400</v>
      </c>
      <c r="N34" s="1">
        <v>2105</v>
      </c>
      <c r="O34" s="8">
        <f t="shared" si="4"/>
        <v>705</v>
      </c>
    </row>
    <row r="35" spans="1:15" ht="12.75">
      <c r="A35" s="12" t="s">
        <v>68</v>
      </c>
      <c r="B35" s="21" t="s">
        <v>69</v>
      </c>
      <c r="C35" s="8">
        <f>C40+C36+C38</f>
        <v>1000</v>
      </c>
      <c r="D35" s="8">
        <f>D40+D36+D38</f>
        <v>15000</v>
      </c>
      <c r="E35" s="8">
        <f t="shared" si="5"/>
        <v>14000</v>
      </c>
      <c r="F35" s="8">
        <f>F40+F36+F38</f>
        <v>15000</v>
      </c>
      <c r="G35" s="8">
        <f t="shared" si="7"/>
        <v>0</v>
      </c>
      <c r="H35" s="8">
        <f>H40+H36+H38</f>
        <v>29000</v>
      </c>
      <c r="I35" s="8">
        <f t="shared" si="8"/>
        <v>14000</v>
      </c>
      <c r="J35" s="8">
        <f>J40+J36+J38</f>
        <v>29000</v>
      </c>
      <c r="K35" s="8">
        <f t="shared" si="9"/>
        <v>0</v>
      </c>
      <c r="L35" s="8">
        <f>L40+L36+L38</f>
        <v>29000</v>
      </c>
      <c r="M35" s="8">
        <f t="shared" si="10"/>
        <v>0</v>
      </c>
      <c r="N35" s="8">
        <f>N40+N36+N38</f>
        <v>25380</v>
      </c>
      <c r="O35" s="8">
        <f t="shared" si="4"/>
        <v>-3620</v>
      </c>
    </row>
    <row r="36" spans="1:15" ht="51" hidden="1">
      <c r="A36" s="10" t="s">
        <v>156</v>
      </c>
      <c r="B36" s="13" t="s">
        <v>157</v>
      </c>
      <c r="C36" s="1">
        <f aca="true" t="shared" si="15" ref="C36:N36">C37</f>
        <v>0</v>
      </c>
      <c r="D36" s="1">
        <f t="shared" si="15"/>
        <v>0</v>
      </c>
      <c r="E36" s="8">
        <f t="shared" si="5"/>
        <v>0</v>
      </c>
      <c r="F36" s="1">
        <f t="shared" si="15"/>
        <v>0</v>
      </c>
      <c r="G36" s="8">
        <f t="shared" si="7"/>
        <v>0</v>
      </c>
      <c r="H36" s="1">
        <f t="shared" si="15"/>
        <v>0</v>
      </c>
      <c r="I36" s="8">
        <f t="shared" si="8"/>
        <v>0</v>
      </c>
      <c r="J36" s="1">
        <f t="shared" si="15"/>
        <v>0</v>
      </c>
      <c r="K36" s="8">
        <f t="shared" si="9"/>
        <v>0</v>
      </c>
      <c r="L36" s="1">
        <f t="shared" si="15"/>
        <v>0</v>
      </c>
      <c r="M36" s="8">
        <f t="shared" si="10"/>
        <v>0</v>
      </c>
      <c r="N36" s="1">
        <f t="shared" si="15"/>
        <v>0</v>
      </c>
      <c r="O36" s="8">
        <f t="shared" si="4"/>
        <v>0</v>
      </c>
    </row>
    <row r="37" spans="1:15" ht="76.5" hidden="1">
      <c r="A37" s="10" t="s">
        <v>158</v>
      </c>
      <c r="B37" s="13" t="s">
        <v>159</v>
      </c>
      <c r="C37" s="1">
        <v>0</v>
      </c>
      <c r="D37" s="1">
        <v>0</v>
      </c>
      <c r="E37" s="8">
        <f t="shared" si="5"/>
        <v>0</v>
      </c>
      <c r="F37" s="1">
        <v>0</v>
      </c>
      <c r="G37" s="8">
        <f t="shared" si="7"/>
        <v>0</v>
      </c>
      <c r="H37" s="1">
        <v>0</v>
      </c>
      <c r="I37" s="8">
        <f t="shared" si="8"/>
        <v>0</v>
      </c>
      <c r="J37" s="1">
        <v>0</v>
      </c>
      <c r="K37" s="8">
        <f t="shared" si="9"/>
        <v>0</v>
      </c>
      <c r="L37" s="1">
        <v>0</v>
      </c>
      <c r="M37" s="8">
        <f t="shared" si="10"/>
        <v>0</v>
      </c>
      <c r="N37" s="1">
        <v>0</v>
      </c>
      <c r="O37" s="8">
        <f t="shared" si="4"/>
        <v>0</v>
      </c>
    </row>
    <row r="38" spans="1:15" ht="51" hidden="1">
      <c r="A38" s="10" t="s">
        <v>160</v>
      </c>
      <c r="B38" s="13" t="s">
        <v>161</v>
      </c>
      <c r="C38" s="1">
        <f aca="true" t="shared" si="16" ref="C38:N38">C39</f>
        <v>0</v>
      </c>
      <c r="D38" s="1">
        <f t="shared" si="16"/>
        <v>0</v>
      </c>
      <c r="E38" s="8">
        <f t="shared" si="5"/>
        <v>0</v>
      </c>
      <c r="F38" s="1">
        <f t="shared" si="16"/>
        <v>0</v>
      </c>
      <c r="G38" s="8">
        <f t="shared" si="7"/>
        <v>0</v>
      </c>
      <c r="H38" s="1">
        <f t="shared" si="16"/>
        <v>0</v>
      </c>
      <c r="I38" s="8">
        <f t="shared" si="8"/>
        <v>0</v>
      </c>
      <c r="J38" s="1">
        <f t="shared" si="16"/>
        <v>0</v>
      </c>
      <c r="K38" s="8">
        <f t="shared" si="9"/>
        <v>0</v>
      </c>
      <c r="L38" s="1">
        <f t="shared" si="16"/>
        <v>0</v>
      </c>
      <c r="M38" s="8">
        <f t="shared" si="10"/>
        <v>0</v>
      </c>
      <c r="N38" s="1">
        <f t="shared" si="16"/>
        <v>0</v>
      </c>
      <c r="O38" s="8">
        <f t="shared" si="4"/>
        <v>0</v>
      </c>
    </row>
    <row r="39" spans="1:15" ht="76.5" hidden="1">
      <c r="A39" s="10" t="s">
        <v>162</v>
      </c>
      <c r="B39" s="13" t="s">
        <v>163</v>
      </c>
      <c r="C39" s="1">
        <v>0</v>
      </c>
      <c r="D39" s="1">
        <v>0</v>
      </c>
      <c r="E39" s="8">
        <f t="shared" si="5"/>
        <v>0</v>
      </c>
      <c r="F39" s="1">
        <v>0</v>
      </c>
      <c r="G39" s="8">
        <f t="shared" si="7"/>
        <v>0</v>
      </c>
      <c r="H39" s="1">
        <v>0</v>
      </c>
      <c r="I39" s="8">
        <f t="shared" si="8"/>
        <v>0</v>
      </c>
      <c r="J39" s="1">
        <v>0</v>
      </c>
      <c r="K39" s="8">
        <f t="shared" si="9"/>
        <v>0</v>
      </c>
      <c r="L39" s="1">
        <v>0</v>
      </c>
      <c r="M39" s="8">
        <f t="shared" si="10"/>
        <v>0</v>
      </c>
      <c r="N39" s="1">
        <v>0</v>
      </c>
      <c r="O39" s="8">
        <f t="shared" si="4"/>
        <v>0</v>
      </c>
    </row>
    <row r="40" spans="1:15" ht="12.75">
      <c r="A40" s="10" t="s">
        <v>9</v>
      </c>
      <c r="B40" s="13" t="s">
        <v>10</v>
      </c>
      <c r="C40" s="1">
        <f aca="true" t="shared" si="17" ref="C40:N40">C41</f>
        <v>1000</v>
      </c>
      <c r="D40" s="1">
        <f t="shared" si="17"/>
        <v>15000</v>
      </c>
      <c r="E40" s="8">
        <f t="shared" si="5"/>
        <v>14000</v>
      </c>
      <c r="F40" s="1">
        <f t="shared" si="17"/>
        <v>15000</v>
      </c>
      <c r="G40" s="8">
        <f t="shared" si="7"/>
        <v>0</v>
      </c>
      <c r="H40" s="1">
        <f t="shared" si="17"/>
        <v>29000</v>
      </c>
      <c r="I40" s="8">
        <f t="shared" si="8"/>
        <v>14000</v>
      </c>
      <c r="J40" s="1">
        <f t="shared" si="17"/>
        <v>29000</v>
      </c>
      <c r="K40" s="8">
        <f t="shared" si="9"/>
        <v>0</v>
      </c>
      <c r="L40" s="1">
        <f t="shared" si="17"/>
        <v>29000</v>
      </c>
      <c r="M40" s="8">
        <f t="shared" si="10"/>
        <v>0</v>
      </c>
      <c r="N40" s="1">
        <f t="shared" si="17"/>
        <v>25380</v>
      </c>
      <c r="O40" s="8">
        <f t="shared" si="4"/>
        <v>-3620</v>
      </c>
    </row>
    <row r="41" spans="1:15" ht="51">
      <c r="A41" s="10" t="s">
        <v>11</v>
      </c>
      <c r="B41" s="13" t="s">
        <v>12</v>
      </c>
      <c r="C41" s="1">
        <v>1000</v>
      </c>
      <c r="D41" s="1">
        <v>15000</v>
      </c>
      <c r="E41" s="8">
        <f t="shared" si="5"/>
        <v>14000</v>
      </c>
      <c r="F41" s="1">
        <v>15000</v>
      </c>
      <c r="G41" s="8">
        <f t="shared" si="7"/>
        <v>0</v>
      </c>
      <c r="H41" s="1">
        <v>29000</v>
      </c>
      <c r="I41" s="8">
        <f t="shared" si="8"/>
        <v>14000</v>
      </c>
      <c r="J41" s="1">
        <v>29000</v>
      </c>
      <c r="K41" s="8">
        <f t="shared" si="9"/>
        <v>0</v>
      </c>
      <c r="L41" s="1">
        <v>29000</v>
      </c>
      <c r="M41" s="8">
        <f t="shared" si="10"/>
        <v>0</v>
      </c>
      <c r="N41" s="1">
        <v>25380</v>
      </c>
      <c r="O41" s="8">
        <f t="shared" si="4"/>
        <v>-3620</v>
      </c>
    </row>
    <row r="42" spans="1:15" ht="12.75">
      <c r="A42" s="12" t="s">
        <v>326</v>
      </c>
      <c r="B42" s="14" t="s">
        <v>13</v>
      </c>
      <c r="C42" s="1"/>
      <c r="D42" s="1">
        <f>D43</f>
        <v>1000</v>
      </c>
      <c r="E42" s="8">
        <f t="shared" si="5"/>
        <v>1000</v>
      </c>
      <c r="F42" s="1">
        <f>F43</f>
        <v>1000</v>
      </c>
      <c r="G42" s="8">
        <f t="shared" si="7"/>
        <v>0</v>
      </c>
      <c r="H42" s="1">
        <f>H43</f>
        <v>1000</v>
      </c>
      <c r="I42" s="8">
        <f t="shared" si="8"/>
        <v>0</v>
      </c>
      <c r="J42" s="1">
        <f>J43</f>
        <v>1000</v>
      </c>
      <c r="K42" s="8">
        <f t="shared" si="9"/>
        <v>0</v>
      </c>
      <c r="L42" s="1">
        <v>600</v>
      </c>
      <c r="M42" s="8">
        <f t="shared" si="10"/>
        <v>-400</v>
      </c>
      <c r="N42" s="1">
        <f>N43</f>
        <v>380</v>
      </c>
      <c r="O42" s="8">
        <f t="shared" si="4"/>
        <v>-220</v>
      </c>
    </row>
    <row r="43" spans="1:15" ht="51">
      <c r="A43" s="10" t="s">
        <v>327</v>
      </c>
      <c r="B43" s="13" t="s">
        <v>328</v>
      </c>
      <c r="C43" s="1"/>
      <c r="D43" s="1">
        <v>1000</v>
      </c>
      <c r="E43" s="8">
        <f t="shared" si="5"/>
        <v>1000</v>
      </c>
      <c r="F43" s="1">
        <v>1000</v>
      </c>
      <c r="G43" s="8">
        <f t="shared" si="7"/>
        <v>0</v>
      </c>
      <c r="H43" s="1">
        <v>1000</v>
      </c>
      <c r="I43" s="8">
        <f t="shared" si="8"/>
        <v>0</v>
      </c>
      <c r="J43" s="1">
        <v>1000</v>
      </c>
      <c r="K43" s="8">
        <f t="shared" si="9"/>
        <v>0</v>
      </c>
      <c r="L43" s="1">
        <v>600</v>
      </c>
      <c r="M43" s="8">
        <f t="shared" si="10"/>
        <v>-400</v>
      </c>
      <c r="N43" s="1">
        <v>380</v>
      </c>
      <c r="O43" s="8">
        <f t="shared" si="4"/>
        <v>-220</v>
      </c>
    </row>
    <row r="44" spans="1:15" s="32" customFormat="1" ht="13.5">
      <c r="A44" s="16" t="s">
        <v>70</v>
      </c>
      <c r="B44" s="19" t="s">
        <v>71</v>
      </c>
      <c r="C44" s="6">
        <f>C45</f>
        <v>162000</v>
      </c>
      <c r="D44" s="6">
        <f>D45</f>
        <v>162000</v>
      </c>
      <c r="E44" s="7">
        <f t="shared" si="5"/>
        <v>0</v>
      </c>
      <c r="F44" s="6">
        <f>F45</f>
        <v>162000</v>
      </c>
      <c r="G44" s="7">
        <f t="shared" si="7"/>
        <v>0</v>
      </c>
      <c r="H44" s="6">
        <f>H45</f>
        <v>162000</v>
      </c>
      <c r="I44" s="7">
        <f t="shared" si="8"/>
        <v>0</v>
      </c>
      <c r="J44" s="6">
        <f>J45</f>
        <v>162000</v>
      </c>
      <c r="K44" s="7">
        <f t="shared" si="9"/>
        <v>0</v>
      </c>
      <c r="L44" s="6">
        <f>L45</f>
        <v>162000</v>
      </c>
      <c r="M44" s="7">
        <f t="shared" si="10"/>
        <v>0</v>
      </c>
      <c r="N44" s="6">
        <f>N45</f>
        <v>136725</v>
      </c>
      <c r="O44" s="7">
        <f t="shared" si="4"/>
        <v>-25275</v>
      </c>
    </row>
    <row r="45" spans="1:15" ht="38.25">
      <c r="A45" s="12" t="s">
        <v>72</v>
      </c>
      <c r="B45" s="14" t="s">
        <v>73</v>
      </c>
      <c r="C45" s="8">
        <f aca="true" t="shared" si="18" ref="C45:N45">C46</f>
        <v>162000</v>
      </c>
      <c r="D45" s="8">
        <f t="shared" si="18"/>
        <v>162000</v>
      </c>
      <c r="E45" s="8">
        <f t="shared" si="5"/>
        <v>0</v>
      </c>
      <c r="F45" s="8">
        <f t="shared" si="18"/>
        <v>162000</v>
      </c>
      <c r="G45" s="8">
        <f t="shared" si="7"/>
        <v>0</v>
      </c>
      <c r="H45" s="8">
        <f t="shared" si="18"/>
        <v>162000</v>
      </c>
      <c r="I45" s="8">
        <f t="shared" si="8"/>
        <v>0</v>
      </c>
      <c r="J45" s="8">
        <f t="shared" si="18"/>
        <v>162000</v>
      </c>
      <c r="K45" s="8">
        <f t="shared" si="9"/>
        <v>0</v>
      </c>
      <c r="L45" s="8">
        <f t="shared" si="18"/>
        <v>162000</v>
      </c>
      <c r="M45" s="8">
        <f t="shared" si="10"/>
        <v>0</v>
      </c>
      <c r="N45" s="8">
        <f t="shared" si="18"/>
        <v>136725</v>
      </c>
      <c r="O45" s="8">
        <f t="shared" si="4"/>
        <v>-25275</v>
      </c>
    </row>
    <row r="46" spans="1:15" ht="63.75">
      <c r="A46" s="10" t="s">
        <v>74</v>
      </c>
      <c r="B46" s="13" t="s">
        <v>75</v>
      </c>
      <c r="C46" s="1">
        <v>162000</v>
      </c>
      <c r="D46" s="1">
        <v>162000</v>
      </c>
      <c r="E46" s="8">
        <f t="shared" si="5"/>
        <v>0</v>
      </c>
      <c r="F46" s="1">
        <v>162000</v>
      </c>
      <c r="G46" s="8">
        <f t="shared" si="7"/>
        <v>0</v>
      </c>
      <c r="H46" s="1">
        <v>162000</v>
      </c>
      <c r="I46" s="8">
        <f t="shared" si="8"/>
        <v>0</v>
      </c>
      <c r="J46" s="1">
        <v>162000</v>
      </c>
      <c r="K46" s="8">
        <f t="shared" si="9"/>
        <v>0</v>
      </c>
      <c r="L46" s="1">
        <v>162000</v>
      </c>
      <c r="M46" s="8">
        <f t="shared" si="10"/>
        <v>0</v>
      </c>
      <c r="N46" s="1">
        <v>136725</v>
      </c>
      <c r="O46" s="8">
        <f t="shared" si="4"/>
        <v>-25275</v>
      </c>
    </row>
    <row r="47" spans="1:15" s="32" customFormat="1" ht="13.5">
      <c r="A47" s="16"/>
      <c r="B47" s="25" t="s">
        <v>76</v>
      </c>
      <c r="C47" s="7">
        <f>C48+C59+C65+C69</f>
        <v>12116109.44</v>
      </c>
      <c r="D47" s="7">
        <f>D48+D59+D65+D69</f>
        <v>12260109.44</v>
      </c>
      <c r="E47" s="7">
        <f t="shared" si="5"/>
        <v>144000</v>
      </c>
      <c r="F47" s="7">
        <f>F48+F59+F65+F69</f>
        <v>12260109.44</v>
      </c>
      <c r="G47" s="7">
        <f t="shared" si="7"/>
        <v>0</v>
      </c>
      <c r="H47" s="7">
        <f>H48+H59+H65+H69+H83</f>
        <v>12322109.44</v>
      </c>
      <c r="I47" s="7">
        <f t="shared" si="8"/>
        <v>62000</v>
      </c>
      <c r="J47" s="7">
        <f>J48+J59+J65+J69+J83</f>
        <v>12066609.44</v>
      </c>
      <c r="K47" s="7">
        <f t="shared" si="9"/>
        <v>-255500</v>
      </c>
      <c r="L47" s="7">
        <f>L48+L59+L65+L69+L83</f>
        <v>12966909.44</v>
      </c>
      <c r="M47" s="7">
        <f t="shared" si="10"/>
        <v>900300</v>
      </c>
      <c r="N47" s="7">
        <f>N48+N59+N65+N69+N83</f>
        <v>12832434.44</v>
      </c>
      <c r="O47" s="7">
        <f t="shared" si="4"/>
        <v>-134475</v>
      </c>
    </row>
    <row r="48" spans="1:15" s="32" customFormat="1" ht="38.25">
      <c r="A48" s="26" t="s">
        <v>77</v>
      </c>
      <c r="B48" s="27" t="s">
        <v>78</v>
      </c>
      <c r="C48" s="6">
        <f>C49+C56</f>
        <v>11500000</v>
      </c>
      <c r="D48" s="6">
        <f>D49+D56</f>
        <v>11500000</v>
      </c>
      <c r="E48" s="7">
        <f t="shared" si="5"/>
        <v>0</v>
      </c>
      <c r="F48" s="6">
        <f>F49+F56</f>
        <v>11203000</v>
      </c>
      <c r="G48" s="7">
        <f t="shared" si="7"/>
        <v>-297000</v>
      </c>
      <c r="H48" s="6">
        <f>H49+H56</f>
        <v>11203000</v>
      </c>
      <c r="I48" s="7">
        <f t="shared" si="8"/>
        <v>0</v>
      </c>
      <c r="J48" s="6">
        <f>J49+J56</f>
        <v>11293000</v>
      </c>
      <c r="K48" s="7">
        <f t="shared" si="9"/>
        <v>90000</v>
      </c>
      <c r="L48" s="6">
        <f>L49+L56</f>
        <v>11793000</v>
      </c>
      <c r="M48" s="7">
        <f t="shared" si="10"/>
        <v>500000</v>
      </c>
      <c r="N48" s="6">
        <f>N49+N56</f>
        <v>11587600</v>
      </c>
      <c r="O48" s="7">
        <f t="shared" si="4"/>
        <v>-205400</v>
      </c>
    </row>
    <row r="49" spans="1:15" ht="114.75">
      <c r="A49" s="12" t="s">
        <v>79</v>
      </c>
      <c r="B49" s="28" t="s">
        <v>80</v>
      </c>
      <c r="C49" s="8">
        <f>C50+C52+C54</f>
        <v>4380000</v>
      </c>
      <c r="D49" s="8">
        <f>D50+D52+D54</f>
        <v>4380000</v>
      </c>
      <c r="E49" s="8">
        <f t="shared" si="5"/>
        <v>0</v>
      </c>
      <c r="F49" s="8">
        <f>F50+F52+F54</f>
        <v>4380000</v>
      </c>
      <c r="G49" s="8">
        <f t="shared" si="7"/>
        <v>0</v>
      </c>
      <c r="H49" s="8">
        <f>H50+H52+H54</f>
        <v>4380000</v>
      </c>
      <c r="I49" s="8">
        <f t="shared" si="8"/>
        <v>0</v>
      </c>
      <c r="J49" s="8">
        <f>J50+J52+J54</f>
        <v>4470000</v>
      </c>
      <c r="K49" s="8">
        <f t="shared" si="9"/>
        <v>90000</v>
      </c>
      <c r="L49" s="8">
        <f>L50+L52+L54</f>
        <v>4970000</v>
      </c>
      <c r="M49" s="8">
        <f t="shared" si="10"/>
        <v>500000</v>
      </c>
      <c r="N49" s="8">
        <f>N50+N52+N54</f>
        <v>5269600</v>
      </c>
      <c r="O49" s="8">
        <f t="shared" si="4"/>
        <v>299600</v>
      </c>
    </row>
    <row r="50" spans="1:15" ht="76.5">
      <c r="A50" s="10" t="s">
        <v>81</v>
      </c>
      <c r="B50" s="13" t="s">
        <v>82</v>
      </c>
      <c r="C50" s="1">
        <f aca="true" t="shared" si="19" ref="C50:N50">C51</f>
        <v>10000</v>
      </c>
      <c r="D50" s="1">
        <f t="shared" si="19"/>
        <v>10000</v>
      </c>
      <c r="E50" s="8">
        <f t="shared" si="5"/>
        <v>0</v>
      </c>
      <c r="F50" s="1">
        <f t="shared" si="19"/>
        <v>10000</v>
      </c>
      <c r="G50" s="8">
        <f t="shared" si="7"/>
        <v>0</v>
      </c>
      <c r="H50" s="1">
        <f t="shared" si="19"/>
        <v>10000</v>
      </c>
      <c r="I50" s="8">
        <f t="shared" si="8"/>
        <v>0</v>
      </c>
      <c r="J50" s="1">
        <f t="shared" si="19"/>
        <v>10000</v>
      </c>
      <c r="K50" s="8">
        <f t="shared" si="9"/>
        <v>0</v>
      </c>
      <c r="L50" s="1">
        <f t="shared" si="19"/>
        <v>10000</v>
      </c>
      <c r="M50" s="8">
        <f t="shared" si="10"/>
        <v>0</v>
      </c>
      <c r="N50" s="1">
        <f t="shared" si="19"/>
        <v>8200</v>
      </c>
      <c r="O50" s="8">
        <f t="shared" si="4"/>
        <v>-1800</v>
      </c>
    </row>
    <row r="51" spans="1:15" ht="89.25">
      <c r="A51" s="10" t="s">
        <v>83</v>
      </c>
      <c r="B51" s="29" t="s">
        <v>1</v>
      </c>
      <c r="C51" s="1">
        <v>10000</v>
      </c>
      <c r="D51" s="1">
        <v>10000</v>
      </c>
      <c r="E51" s="8">
        <f t="shared" si="5"/>
        <v>0</v>
      </c>
      <c r="F51" s="1">
        <v>10000</v>
      </c>
      <c r="G51" s="8">
        <f t="shared" si="7"/>
        <v>0</v>
      </c>
      <c r="H51" s="1">
        <v>10000</v>
      </c>
      <c r="I51" s="8">
        <f t="shared" si="8"/>
        <v>0</v>
      </c>
      <c r="J51" s="1">
        <v>10000</v>
      </c>
      <c r="K51" s="8">
        <f t="shared" si="9"/>
        <v>0</v>
      </c>
      <c r="L51" s="1">
        <v>10000</v>
      </c>
      <c r="M51" s="8">
        <f t="shared" si="10"/>
        <v>0</v>
      </c>
      <c r="N51" s="1">
        <v>8200</v>
      </c>
      <c r="O51" s="8">
        <f t="shared" si="4"/>
        <v>-1800</v>
      </c>
    </row>
    <row r="52" spans="1:15" ht="102">
      <c r="A52" s="10" t="s">
        <v>84</v>
      </c>
      <c r="B52" s="13" t="s">
        <v>85</v>
      </c>
      <c r="C52" s="1">
        <f aca="true" t="shared" si="20" ref="C52:N52">C53</f>
        <v>420000</v>
      </c>
      <c r="D52" s="1">
        <f t="shared" si="20"/>
        <v>420000</v>
      </c>
      <c r="E52" s="8">
        <f t="shared" si="5"/>
        <v>0</v>
      </c>
      <c r="F52" s="1">
        <f t="shared" si="20"/>
        <v>420000</v>
      </c>
      <c r="G52" s="8">
        <f t="shared" si="7"/>
        <v>0</v>
      </c>
      <c r="H52" s="1">
        <f t="shared" si="20"/>
        <v>420000</v>
      </c>
      <c r="I52" s="8">
        <f t="shared" si="8"/>
        <v>0</v>
      </c>
      <c r="J52" s="1">
        <f t="shared" si="20"/>
        <v>440000</v>
      </c>
      <c r="K52" s="8">
        <f t="shared" si="9"/>
        <v>20000</v>
      </c>
      <c r="L52" s="1">
        <f t="shared" si="20"/>
        <v>540000</v>
      </c>
      <c r="M52" s="8">
        <f t="shared" si="10"/>
        <v>100000</v>
      </c>
      <c r="N52" s="1">
        <f t="shared" si="20"/>
        <v>546400</v>
      </c>
      <c r="O52" s="8">
        <f t="shared" si="4"/>
        <v>6400</v>
      </c>
    </row>
    <row r="53" spans="1:15" ht="89.25">
      <c r="A53" s="10" t="s">
        <v>86</v>
      </c>
      <c r="B53" s="29" t="s">
        <v>2</v>
      </c>
      <c r="C53" s="1">
        <v>420000</v>
      </c>
      <c r="D53" s="1">
        <v>420000</v>
      </c>
      <c r="E53" s="8">
        <f t="shared" si="5"/>
        <v>0</v>
      </c>
      <c r="F53" s="1">
        <v>420000</v>
      </c>
      <c r="G53" s="8">
        <f t="shared" si="7"/>
        <v>0</v>
      </c>
      <c r="H53" s="1">
        <v>420000</v>
      </c>
      <c r="I53" s="8">
        <f t="shared" si="8"/>
        <v>0</v>
      </c>
      <c r="J53" s="1">
        <v>440000</v>
      </c>
      <c r="K53" s="8">
        <f t="shared" si="9"/>
        <v>20000</v>
      </c>
      <c r="L53" s="1">
        <v>540000</v>
      </c>
      <c r="M53" s="8">
        <f t="shared" si="10"/>
        <v>100000</v>
      </c>
      <c r="N53" s="1">
        <v>546400</v>
      </c>
      <c r="O53" s="8">
        <f t="shared" si="4"/>
        <v>6400</v>
      </c>
    </row>
    <row r="54" spans="1:15" ht="58.5" customHeight="1">
      <c r="A54" s="10" t="s">
        <v>200</v>
      </c>
      <c r="B54" s="13" t="s">
        <v>199</v>
      </c>
      <c r="C54" s="1">
        <f aca="true" t="shared" si="21" ref="C54:N54">C55</f>
        <v>3950000</v>
      </c>
      <c r="D54" s="1">
        <f t="shared" si="21"/>
        <v>3950000</v>
      </c>
      <c r="E54" s="8">
        <f t="shared" si="5"/>
        <v>0</v>
      </c>
      <c r="F54" s="1">
        <f t="shared" si="21"/>
        <v>3950000</v>
      </c>
      <c r="G54" s="8">
        <f t="shared" si="7"/>
        <v>0</v>
      </c>
      <c r="H54" s="1">
        <f t="shared" si="21"/>
        <v>3950000</v>
      </c>
      <c r="I54" s="8">
        <f t="shared" si="8"/>
        <v>0</v>
      </c>
      <c r="J54" s="1">
        <f t="shared" si="21"/>
        <v>4020000</v>
      </c>
      <c r="K54" s="8">
        <f t="shared" si="9"/>
        <v>70000</v>
      </c>
      <c r="L54" s="1">
        <f t="shared" si="21"/>
        <v>4420000</v>
      </c>
      <c r="M54" s="8">
        <f t="shared" si="10"/>
        <v>400000</v>
      </c>
      <c r="N54" s="1">
        <f t="shared" si="21"/>
        <v>4715000</v>
      </c>
      <c r="O54" s="8">
        <f t="shared" si="4"/>
        <v>295000</v>
      </c>
    </row>
    <row r="55" spans="1:15" ht="38.25">
      <c r="A55" s="10" t="s">
        <v>198</v>
      </c>
      <c r="B55" s="29" t="s">
        <v>197</v>
      </c>
      <c r="C55" s="1">
        <v>3950000</v>
      </c>
      <c r="D55" s="1">
        <v>3950000</v>
      </c>
      <c r="E55" s="8">
        <f t="shared" si="5"/>
        <v>0</v>
      </c>
      <c r="F55" s="1">
        <v>3950000</v>
      </c>
      <c r="G55" s="8">
        <f t="shared" si="7"/>
        <v>0</v>
      </c>
      <c r="H55" s="1">
        <v>3950000</v>
      </c>
      <c r="I55" s="8">
        <f t="shared" si="8"/>
        <v>0</v>
      </c>
      <c r="J55" s="1">
        <v>4020000</v>
      </c>
      <c r="K55" s="8">
        <f t="shared" si="9"/>
        <v>70000</v>
      </c>
      <c r="L55" s="1">
        <v>4420000</v>
      </c>
      <c r="M55" s="8">
        <f t="shared" si="10"/>
        <v>400000</v>
      </c>
      <c r="N55" s="1">
        <v>4715000</v>
      </c>
      <c r="O55" s="8">
        <f t="shared" si="4"/>
        <v>295000</v>
      </c>
    </row>
    <row r="56" spans="1:15" ht="102">
      <c r="A56" s="12" t="s">
        <v>87</v>
      </c>
      <c r="B56" s="14" t="s">
        <v>88</v>
      </c>
      <c r="C56" s="8">
        <f aca="true" t="shared" si="22" ref="C56:N57">C57</f>
        <v>7120000</v>
      </c>
      <c r="D56" s="8">
        <f t="shared" si="22"/>
        <v>7120000</v>
      </c>
      <c r="E56" s="8">
        <f t="shared" si="5"/>
        <v>0</v>
      </c>
      <c r="F56" s="8">
        <v>6823000</v>
      </c>
      <c r="G56" s="8">
        <f t="shared" si="7"/>
        <v>-297000</v>
      </c>
      <c r="H56" s="8">
        <v>6823000</v>
      </c>
      <c r="I56" s="8">
        <f t="shared" si="8"/>
        <v>0</v>
      </c>
      <c r="J56" s="8">
        <v>6823000</v>
      </c>
      <c r="K56" s="8">
        <f t="shared" si="9"/>
        <v>0</v>
      </c>
      <c r="L56" s="8">
        <v>6823000</v>
      </c>
      <c r="M56" s="8">
        <f t="shared" si="10"/>
        <v>0</v>
      </c>
      <c r="N56" s="8">
        <f>N57</f>
        <v>6318000</v>
      </c>
      <c r="O56" s="8">
        <f t="shared" si="4"/>
        <v>-505000</v>
      </c>
    </row>
    <row r="57" spans="1:15" ht="102">
      <c r="A57" s="10" t="s">
        <v>89</v>
      </c>
      <c r="B57" s="13" t="s">
        <v>90</v>
      </c>
      <c r="C57" s="1">
        <f t="shared" si="22"/>
        <v>7120000</v>
      </c>
      <c r="D57" s="1">
        <f t="shared" si="22"/>
        <v>7120000</v>
      </c>
      <c r="E57" s="8">
        <f t="shared" si="5"/>
        <v>0</v>
      </c>
      <c r="F57" s="1">
        <f t="shared" si="22"/>
        <v>6823000</v>
      </c>
      <c r="G57" s="8">
        <f t="shared" si="7"/>
        <v>-297000</v>
      </c>
      <c r="H57" s="1">
        <f t="shared" si="22"/>
        <v>6823000</v>
      </c>
      <c r="I57" s="8">
        <f t="shared" si="8"/>
        <v>0</v>
      </c>
      <c r="J57" s="1">
        <f t="shared" si="22"/>
        <v>6823000</v>
      </c>
      <c r="K57" s="8">
        <f t="shared" si="9"/>
        <v>0</v>
      </c>
      <c r="L57" s="1">
        <f>L58</f>
        <v>6823000</v>
      </c>
      <c r="M57" s="8">
        <f t="shared" si="10"/>
        <v>0</v>
      </c>
      <c r="N57" s="1">
        <f t="shared" si="22"/>
        <v>6318000</v>
      </c>
      <c r="O57" s="8">
        <f t="shared" si="4"/>
        <v>-505000</v>
      </c>
    </row>
    <row r="58" spans="1:15" ht="89.25">
      <c r="A58" s="10" t="s">
        <v>91</v>
      </c>
      <c r="B58" s="9" t="s">
        <v>3</v>
      </c>
      <c r="C58" s="1">
        <v>7120000</v>
      </c>
      <c r="D58" s="1">
        <v>7120000</v>
      </c>
      <c r="E58" s="8">
        <f t="shared" si="5"/>
        <v>0</v>
      </c>
      <c r="F58" s="1">
        <v>6823000</v>
      </c>
      <c r="G58" s="8">
        <f t="shared" si="7"/>
        <v>-297000</v>
      </c>
      <c r="H58" s="1">
        <v>6823000</v>
      </c>
      <c r="I58" s="8">
        <f t="shared" si="8"/>
        <v>0</v>
      </c>
      <c r="J58" s="1">
        <v>6823000</v>
      </c>
      <c r="K58" s="8">
        <f t="shared" si="9"/>
        <v>0</v>
      </c>
      <c r="L58" s="1">
        <v>6823000</v>
      </c>
      <c r="M58" s="8">
        <f t="shared" si="10"/>
        <v>0</v>
      </c>
      <c r="N58" s="1">
        <v>6318000</v>
      </c>
      <c r="O58" s="8">
        <f t="shared" si="4"/>
        <v>-505000</v>
      </c>
    </row>
    <row r="59" spans="1:15" s="32" customFormat="1" ht="25.5">
      <c r="A59" s="16" t="s">
        <v>92</v>
      </c>
      <c r="B59" s="30" t="s">
        <v>93</v>
      </c>
      <c r="C59" s="6">
        <f aca="true" t="shared" si="23" ref="C59:N59">C60</f>
        <v>219109.44</v>
      </c>
      <c r="D59" s="6">
        <f t="shared" si="23"/>
        <v>236109.44</v>
      </c>
      <c r="E59" s="7">
        <f t="shared" si="5"/>
        <v>17000</v>
      </c>
      <c r="F59" s="6">
        <f t="shared" si="23"/>
        <v>256109.44</v>
      </c>
      <c r="G59" s="7">
        <f t="shared" si="7"/>
        <v>20000</v>
      </c>
      <c r="H59" s="6">
        <f t="shared" si="23"/>
        <v>276109.44</v>
      </c>
      <c r="I59" s="7">
        <f t="shared" si="8"/>
        <v>20000</v>
      </c>
      <c r="J59" s="6">
        <f t="shared" si="23"/>
        <v>311109.43999999994</v>
      </c>
      <c r="K59" s="7">
        <f t="shared" si="9"/>
        <v>34999.99999999994</v>
      </c>
      <c r="L59" s="6">
        <f t="shared" si="23"/>
        <v>337109.44</v>
      </c>
      <c r="M59" s="7">
        <f t="shared" si="10"/>
        <v>26000.00000000006</v>
      </c>
      <c r="N59" s="6">
        <f t="shared" si="23"/>
        <v>311494.43999999994</v>
      </c>
      <c r="O59" s="7">
        <f t="shared" si="4"/>
        <v>-25615.00000000006</v>
      </c>
    </row>
    <row r="60" spans="1:15" ht="25.5">
      <c r="A60" s="12" t="s">
        <v>94</v>
      </c>
      <c r="B60" s="11" t="s">
        <v>95</v>
      </c>
      <c r="C60" s="8">
        <f>C61+C62+C63+C64</f>
        <v>219109.44</v>
      </c>
      <c r="D60" s="8">
        <f>D61+D62+D63+D64</f>
        <v>236109.44</v>
      </c>
      <c r="E60" s="8">
        <f t="shared" si="5"/>
        <v>17000</v>
      </c>
      <c r="F60" s="8">
        <f>F61+F62+F63+F64</f>
        <v>256109.44</v>
      </c>
      <c r="G60" s="8">
        <f t="shared" si="7"/>
        <v>20000</v>
      </c>
      <c r="H60" s="8">
        <f>H61+H62+H63+H64</f>
        <v>276109.44</v>
      </c>
      <c r="I60" s="8">
        <f t="shared" si="8"/>
        <v>20000</v>
      </c>
      <c r="J60" s="8">
        <f>J61+J62+J63+J64</f>
        <v>311109.43999999994</v>
      </c>
      <c r="K60" s="8">
        <f t="shared" si="9"/>
        <v>34999.99999999994</v>
      </c>
      <c r="L60" s="8">
        <f>L61+L62+L63+L64</f>
        <v>337109.44</v>
      </c>
      <c r="M60" s="8">
        <f t="shared" si="10"/>
        <v>26000.00000000006</v>
      </c>
      <c r="N60" s="8">
        <f>N61+N62+N63+N64</f>
        <v>311494.43999999994</v>
      </c>
      <c r="O60" s="8">
        <f t="shared" si="4"/>
        <v>-25615.00000000006</v>
      </c>
    </row>
    <row r="61" spans="1:15" ht="38.25">
      <c r="A61" s="10" t="s">
        <v>96</v>
      </c>
      <c r="B61" s="13" t="s">
        <v>97</v>
      </c>
      <c r="C61" s="1">
        <v>12817.56</v>
      </c>
      <c r="D61" s="1">
        <v>22817.56</v>
      </c>
      <c r="E61" s="8">
        <f t="shared" si="5"/>
        <v>10000.000000000002</v>
      </c>
      <c r="F61" s="1">
        <v>32817.56</v>
      </c>
      <c r="G61" s="8">
        <f t="shared" si="7"/>
        <v>9999.999999999996</v>
      </c>
      <c r="H61" s="1">
        <v>32817.56</v>
      </c>
      <c r="I61" s="8">
        <f t="shared" si="8"/>
        <v>0</v>
      </c>
      <c r="J61" s="1">
        <v>38817.56</v>
      </c>
      <c r="K61" s="8">
        <f t="shared" si="9"/>
        <v>6000</v>
      </c>
      <c r="L61" s="1">
        <v>38817.56</v>
      </c>
      <c r="M61" s="8">
        <f t="shared" si="10"/>
        <v>0</v>
      </c>
      <c r="N61" s="1">
        <v>36992.56</v>
      </c>
      <c r="O61" s="8">
        <f t="shared" si="4"/>
        <v>-1825</v>
      </c>
    </row>
    <row r="62" spans="1:15" ht="38.25" hidden="1">
      <c r="A62" s="10" t="s">
        <v>98</v>
      </c>
      <c r="B62" s="13" t="s">
        <v>99</v>
      </c>
      <c r="C62" s="1">
        <v>0</v>
      </c>
      <c r="D62" s="1">
        <v>0</v>
      </c>
      <c r="E62" s="8">
        <f t="shared" si="5"/>
        <v>0</v>
      </c>
      <c r="F62" s="1">
        <v>0</v>
      </c>
      <c r="G62" s="8">
        <f t="shared" si="7"/>
        <v>0</v>
      </c>
      <c r="H62" s="1">
        <v>0</v>
      </c>
      <c r="I62" s="8">
        <f t="shared" si="8"/>
        <v>0</v>
      </c>
      <c r="J62" s="1">
        <v>0</v>
      </c>
      <c r="K62" s="8">
        <f t="shared" si="9"/>
        <v>0</v>
      </c>
      <c r="L62" s="1">
        <v>0</v>
      </c>
      <c r="M62" s="8">
        <f t="shared" si="10"/>
        <v>0</v>
      </c>
      <c r="N62" s="1">
        <v>0</v>
      </c>
      <c r="O62" s="8">
        <f t="shared" si="4"/>
        <v>0</v>
      </c>
    </row>
    <row r="63" spans="1:15" ht="25.5">
      <c r="A63" s="10" t="s">
        <v>100</v>
      </c>
      <c r="B63" s="13" t="s">
        <v>101</v>
      </c>
      <c r="C63" s="1">
        <v>192348.9</v>
      </c>
      <c r="D63" s="1">
        <v>192348.9</v>
      </c>
      <c r="E63" s="8">
        <f t="shared" si="5"/>
        <v>0</v>
      </c>
      <c r="F63" s="1">
        <v>192348.9</v>
      </c>
      <c r="G63" s="8">
        <f t="shared" si="7"/>
        <v>0</v>
      </c>
      <c r="H63" s="1">
        <v>212348.9</v>
      </c>
      <c r="I63" s="8">
        <f t="shared" si="8"/>
        <v>20000</v>
      </c>
      <c r="J63" s="1">
        <v>241348.9</v>
      </c>
      <c r="K63" s="8">
        <f t="shared" si="9"/>
        <v>29000</v>
      </c>
      <c r="L63" s="1">
        <v>267348.9</v>
      </c>
      <c r="M63" s="8">
        <f t="shared" si="10"/>
        <v>26000.00000000003</v>
      </c>
      <c r="N63" s="1">
        <v>245288.9</v>
      </c>
      <c r="O63" s="8">
        <f t="shared" si="4"/>
        <v>-22060.00000000003</v>
      </c>
    </row>
    <row r="64" spans="1:15" ht="12.75">
      <c r="A64" s="10" t="s">
        <v>203</v>
      </c>
      <c r="B64" s="13" t="s">
        <v>329</v>
      </c>
      <c r="C64" s="1">
        <v>13942.98</v>
      </c>
      <c r="D64" s="1">
        <v>20942.98</v>
      </c>
      <c r="E64" s="8">
        <f t="shared" si="5"/>
        <v>7000</v>
      </c>
      <c r="F64" s="1">
        <v>30942.98</v>
      </c>
      <c r="G64" s="8">
        <f t="shared" si="7"/>
        <v>10000</v>
      </c>
      <c r="H64" s="1">
        <v>30942.98</v>
      </c>
      <c r="I64" s="8">
        <f t="shared" si="8"/>
        <v>0</v>
      </c>
      <c r="J64" s="1">
        <v>30942.98</v>
      </c>
      <c r="K64" s="8">
        <f t="shared" si="9"/>
        <v>0</v>
      </c>
      <c r="L64" s="1">
        <v>30942.98</v>
      </c>
      <c r="M64" s="8">
        <f t="shared" si="10"/>
        <v>0</v>
      </c>
      <c r="N64" s="1">
        <v>29212.98</v>
      </c>
      <c r="O64" s="8">
        <f t="shared" si="4"/>
        <v>-1730</v>
      </c>
    </row>
    <row r="65" spans="1:15" s="32" customFormat="1" ht="25.5">
      <c r="A65" s="16" t="s">
        <v>102</v>
      </c>
      <c r="B65" s="30" t="s">
        <v>103</v>
      </c>
      <c r="C65" s="6">
        <f aca="true" t="shared" si="24" ref="C65:N66">C66</f>
        <v>385000</v>
      </c>
      <c r="D65" s="6">
        <f t="shared" si="24"/>
        <v>385000</v>
      </c>
      <c r="E65" s="7">
        <f t="shared" si="5"/>
        <v>0</v>
      </c>
      <c r="F65" s="6">
        <f t="shared" si="24"/>
        <v>385000</v>
      </c>
      <c r="G65" s="7">
        <f t="shared" si="7"/>
        <v>0</v>
      </c>
      <c r="H65" s="6">
        <f t="shared" si="24"/>
        <v>385000</v>
      </c>
      <c r="I65" s="7">
        <f t="shared" si="8"/>
        <v>0</v>
      </c>
      <c r="J65" s="6">
        <f t="shared" si="24"/>
        <v>0</v>
      </c>
      <c r="K65" s="7">
        <f t="shared" si="9"/>
        <v>-385000</v>
      </c>
      <c r="L65" s="6">
        <f t="shared" si="24"/>
        <v>0</v>
      </c>
      <c r="M65" s="7">
        <f t="shared" si="10"/>
        <v>0</v>
      </c>
      <c r="N65" s="6">
        <f t="shared" si="24"/>
        <v>0</v>
      </c>
      <c r="O65" s="7">
        <f t="shared" si="4"/>
        <v>0</v>
      </c>
    </row>
    <row r="66" spans="1:15" ht="102">
      <c r="A66" s="12" t="s">
        <v>104</v>
      </c>
      <c r="B66" s="14" t="s">
        <v>105</v>
      </c>
      <c r="C66" s="8">
        <f t="shared" si="24"/>
        <v>385000</v>
      </c>
      <c r="D66" s="8">
        <f t="shared" si="24"/>
        <v>385000</v>
      </c>
      <c r="E66" s="8">
        <f t="shared" si="5"/>
        <v>0</v>
      </c>
      <c r="F66" s="8">
        <f t="shared" si="24"/>
        <v>385000</v>
      </c>
      <c r="G66" s="8">
        <f t="shared" si="7"/>
        <v>0</v>
      </c>
      <c r="H66" s="8">
        <f t="shared" si="24"/>
        <v>385000</v>
      </c>
      <c r="I66" s="8">
        <f t="shared" si="8"/>
        <v>0</v>
      </c>
      <c r="J66" s="8">
        <f t="shared" si="24"/>
        <v>0</v>
      </c>
      <c r="K66" s="8">
        <f t="shared" si="9"/>
        <v>-385000</v>
      </c>
      <c r="L66" s="8">
        <f t="shared" si="24"/>
        <v>0</v>
      </c>
      <c r="M66" s="8">
        <f t="shared" si="10"/>
        <v>0</v>
      </c>
      <c r="N66" s="8">
        <f t="shared" si="24"/>
        <v>0</v>
      </c>
      <c r="O66" s="8">
        <f t="shared" si="4"/>
        <v>0</v>
      </c>
    </row>
    <row r="67" spans="1:15" ht="102">
      <c r="A67" s="10" t="s">
        <v>106</v>
      </c>
      <c r="B67" s="13" t="s">
        <v>107</v>
      </c>
      <c r="C67" s="1">
        <f>C68</f>
        <v>385000</v>
      </c>
      <c r="D67" s="1">
        <f>D68</f>
        <v>385000</v>
      </c>
      <c r="E67" s="8">
        <f t="shared" si="5"/>
        <v>0</v>
      </c>
      <c r="F67" s="1">
        <f>F68</f>
        <v>385000</v>
      </c>
      <c r="G67" s="8">
        <f t="shared" si="7"/>
        <v>0</v>
      </c>
      <c r="H67" s="1">
        <f>H68</f>
        <v>385000</v>
      </c>
      <c r="I67" s="8">
        <f t="shared" si="8"/>
        <v>0</v>
      </c>
      <c r="J67" s="1">
        <f>J68</f>
        <v>0</v>
      </c>
      <c r="K67" s="8">
        <f t="shared" si="9"/>
        <v>-385000</v>
      </c>
      <c r="L67" s="1">
        <f>L68</f>
        <v>0</v>
      </c>
      <c r="M67" s="8">
        <f t="shared" si="10"/>
        <v>0</v>
      </c>
      <c r="N67" s="1">
        <f>N68</f>
        <v>0</v>
      </c>
      <c r="O67" s="8">
        <f t="shared" si="4"/>
        <v>0</v>
      </c>
    </row>
    <row r="68" spans="1:15" ht="102">
      <c r="A68" s="10" t="s">
        <v>108</v>
      </c>
      <c r="B68" s="13" t="s">
        <v>4</v>
      </c>
      <c r="C68" s="1">
        <v>385000</v>
      </c>
      <c r="D68" s="1">
        <v>385000</v>
      </c>
      <c r="E68" s="8">
        <f t="shared" si="5"/>
        <v>0</v>
      </c>
      <c r="F68" s="1">
        <v>385000</v>
      </c>
      <c r="G68" s="8">
        <f t="shared" si="7"/>
        <v>0</v>
      </c>
      <c r="H68" s="1">
        <v>385000</v>
      </c>
      <c r="I68" s="8">
        <f t="shared" si="8"/>
        <v>0</v>
      </c>
      <c r="J68" s="1">
        <v>0</v>
      </c>
      <c r="K68" s="8">
        <f t="shared" si="9"/>
        <v>-385000</v>
      </c>
      <c r="L68" s="1">
        <v>0</v>
      </c>
      <c r="M68" s="8">
        <f t="shared" si="10"/>
        <v>0</v>
      </c>
      <c r="N68" s="1">
        <v>0</v>
      </c>
      <c r="O68" s="8">
        <f t="shared" si="4"/>
        <v>0</v>
      </c>
    </row>
    <row r="69" spans="1:15" s="32" customFormat="1" ht="13.5">
      <c r="A69" s="16" t="s">
        <v>109</v>
      </c>
      <c r="B69" s="30" t="s">
        <v>110</v>
      </c>
      <c r="C69" s="6">
        <f>C70+C73</f>
        <v>12000</v>
      </c>
      <c r="D69" s="6">
        <f>D70+D73+D76+D77+D80+D81</f>
        <v>139000</v>
      </c>
      <c r="E69" s="7">
        <f t="shared" si="5"/>
        <v>127000</v>
      </c>
      <c r="F69" s="6">
        <f>F70+F73+F76+F77+F80+F81</f>
        <v>416000</v>
      </c>
      <c r="G69" s="7">
        <f t="shared" si="7"/>
        <v>277000</v>
      </c>
      <c r="H69" s="6">
        <f>H70+H73+H76+H77+H80+H81</f>
        <v>441000</v>
      </c>
      <c r="I69" s="7">
        <f t="shared" si="8"/>
        <v>25000</v>
      </c>
      <c r="J69" s="6">
        <f>J70+J73+J76+J77+J80+J81+J78</f>
        <v>445500</v>
      </c>
      <c r="K69" s="7">
        <f t="shared" si="9"/>
        <v>4500</v>
      </c>
      <c r="L69" s="6">
        <f>L70+L73+L76+L77+L80+L81+L78</f>
        <v>819800</v>
      </c>
      <c r="M69" s="7">
        <f t="shared" si="10"/>
        <v>374300</v>
      </c>
      <c r="N69" s="6">
        <f>N70+N73+N74+N76+N77+N80+N81+N78</f>
        <v>916690</v>
      </c>
      <c r="O69" s="7">
        <f t="shared" si="4"/>
        <v>96890</v>
      </c>
    </row>
    <row r="70" spans="1:15" ht="38.25">
      <c r="A70" s="12" t="s">
        <v>111</v>
      </c>
      <c r="B70" s="14" t="s">
        <v>112</v>
      </c>
      <c r="C70" s="8">
        <f>C71+C72</f>
        <v>10000</v>
      </c>
      <c r="D70" s="8">
        <f>D71+D72</f>
        <v>10000</v>
      </c>
      <c r="E70" s="8">
        <f t="shared" si="5"/>
        <v>0</v>
      </c>
      <c r="F70" s="8">
        <f>F71+F72</f>
        <v>20000</v>
      </c>
      <c r="G70" s="8">
        <f t="shared" si="7"/>
        <v>10000</v>
      </c>
      <c r="H70" s="8">
        <f>H71+H72</f>
        <v>30000</v>
      </c>
      <c r="I70" s="8">
        <f t="shared" si="8"/>
        <v>10000</v>
      </c>
      <c r="J70" s="8">
        <f>J71+J72</f>
        <v>30000</v>
      </c>
      <c r="K70" s="8">
        <f t="shared" si="9"/>
        <v>0</v>
      </c>
      <c r="L70" s="8">
        <f>L71+L72</f>
        <v>30000</v>
      </c>
      <c r="M70" s="8">
        <f t="shared" si="10"/>
        <v>0</v>
      </c>
      <c r="N70" s="8">
        <f>N71+N72</f>
        <v>29150</v>
      </c>
      <c r="O70" s="8">
        <f aca="true" t="shared" si="25" ref="O70:O126">N70-L70</f>
        <v>-850</v>
      </c>
    </row>
    <row r="71" spans="1:15" ht="100.5" customHeight="1">
      <c r="A71" s="10" t="s">
        <v>113</v>
      </c>
      <c r="B71" s="31" t="s">
        <v>196</v>
      </c>
      <c r="C71" s="1">
        <v>10000</v>
      </c>
      <c r="D71" s="1">
        <v>10000</v>
      </c>
      <c r="E71" s="8">
        <f t="shared" si="5"/>
        <v>0</v>
      </c>
      <c r="F71" s="1">
        <v>20000</v>
      </c>
      <c r="G71" s="8">
        <f t="shared" si="7"/>
        <v>10000</v>
      </c>
      <c r="H71" s="1">
        <v>30000</v>
      </c>
      <c r="I71" s="8">
        <f t="shared" si="8"/>
        <v>10000</v>
      </c>
      <c r="J71" s="1">
        <v>30000</v>
      </c>
      <c r="K71" s="8">
        <f t="shared" si="9"/>
        <v>0</v>
      </c>
      <c r="L71" s="1">
        <v>30000</v>
      </c>
      <c r="M71" s="8">
        <f t="shared" si="10"/>
        <v>0</v>
      </c>
      <c r="N71" s="1">
        <v>29150</v>
      </c>
      <c r="O71" s="8">
        <f t="shared" si="25"/>
        <v>-850</v>
      </c>
    </row>
    <row r="72" spans="1:15" ht="76.5">
      <c r="A72" s="12" t="s">
        <v>114</v>
      </c>
      <c r="B72" s="14" t="s">
        <v>115</v>
      </c>
      <c r="C72" s="1">
        <v>0</v>
      </c>
      <c r="D72" s="1">
        <v>0</v>
      </c>
      <c r="E72" s="8">
        <f t="shared" si="5"/>
        <v>0</v>
      </c>
      <c r="F72" s="1">
        <v>0</v>
      </c>
      <c r="G72" s="8">
        <f t="shared" si="7"/>
        <v>0</v>
      </c>
      <c r="H72" s="1">
        <v>0</v>
      </c>
      <c r="I72" s="8">
        <f t="shared" si="8"/>
        <v>0</v>
      </c>
      <c r="J72" s="1">
        <v>0</v>
      </c>
      <c r="K72" s="8">
        <f t="shared" si="9"/>
        <v>0</v>
      </c>
      <c r="L72" s="1">
        <v>0</v>
      </c>
      <c r="M72" s="8">
        <f t="shared" si="10"/>
        <v>0</v>
      </c>
      <c r="N72" s="1">
        <v>0</v>
      </c>
      <c r="O72" s="8">
        <f t="shared" si="25"/>
        <v>0</v>
      </c>
    </row>
    <row r="73" spans="1:15" ht="76.5">
      <c r="A73" s="12" t="s">
        <v>116</v>
      </c>
      <c r="B73" s="14" t="s">
        <v>117</v>
      </c>
      <c r="C73" s="8">
        <v>2000</v>
      </c>
      <c r="D73" s="8">
        <v>2000</v>
      </c>
      <c r="E73" s="8">
        <f aca="true" t="shared" si="26" ref="E73:E125">D73-C73</f>
        <v>0</v>
      </c>
      <c r="F73" s="8">
        <v>2000</v>
      </c>
      <c r="G73" s="8">
        <f t="shared" si="7"/>
        <v>0</v>
      </c>
      <c r="H73" s="8">
        <v>2000</v>
      </c>
      <c r="I73" s="8">
        <f t="shared" si="8"/>
        <v>0</v>
      </c>
      <c r="J73" s="8">
        <v>2000</v>
      </c>
      <c r="K73" s="8">
        <f t="shared" si="9"/>
        <v>0</v>
      </c>
      <c r="L73" s="8">
        <v>3300</v>
      </c>
      <c r="M73" s="8">
        <f t="shared" si="10"/>
        <v>1300</v>
      </c>
      <c r="N73" s="8">
        <v>3000</v>
      </c>
      <c r="O73" s="8">
        <f t="shared" si="25"/>
        <v>-300</v>
      </c>
    </row>
    <row r="74" spans="1:15" ht="140.25">
      <c r="A74" s="12" t="s">
        <v>336</v>
      </c>
      <c r="B74" s="14" t="s">
        <v>338</v>
      </c>
      <c r="C74" s="8">
        <f>C75</f>
        <v>0</v>
      </c>
      <c r="D74" s="8">
        <f aca="true" t="shared" si="27" ref="D74:M74">D75</f>
        <v>0</v>
      </c>
      <c r="E74" s="8">
        <f t="shared" si="27"/>
        <v>0</v>
      </c>
      <c r="F74" s="8">
        <f t="shared" si="27"/>
        <v>0</v>
      </c>
      <c r="G74" s="8">
        <f t="shared" si="27"/>
        <v>0</v>
      </c>
      <c r="H74" s="8">
        <f t="shared" si="27"/>
        <v>0</v>
      </c>
      <c r="I74" s="8">
        <f t="shared" si="27"/>
        <v>0</v>
      </c>
      <c r="J74" s="8">
        <f t="shared" si="27"/>
        <v>0</v>
      </c>
      <c r="K74" s="8">
        <f t="shared" si="27"/>
        <v>0</v>
      </c>
      <c r="L74" s="8">
        <f t="shared" si="27"/>
        <v>0</v>
      </c>
      <c r="M74" s="8">
        <f t="shared" si="27"/>
        <v>0</v>
      </c>
      <c r="N74" s="8">
        <f>N75</f>
        <v>100000</v>
      </c>
      <c r="O74" s="8">
        <f t="shared" si="25"/>
        <v>100000</v>
      </c>
    </row>
    <row r="75" spans="1:15" ht="38.25">
      <c r="A75" s="12" t="s">
        <v>335</v>
      </c>
      <c r="B75" s="14" t="s">
        <v>337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100000</v>
      </c>
      <c r="O75" s="8">
        <f t="shared" si="25"/>
        <v>100000</v>
      </c>
    </row>
    <row r="76" spans="1:15" ht="76.5">
      <c r="A76" s="12" t="s">
        <v>118</v>
      </c>
      <c r="B76" s="11" t="s">
        <v>119</v>
      </c>
      <c r="C76" s="6">
        <v>0</v>
      </c>
      <c r="D76" s="8">
        <v>3000</v>
      </c>
      <c r="E76" s="8">
        <f t="shared" si="26"/>
        <v>3000</v>
      </c>
      <c r="F76" s="8">
        <v>5000</v>
      </c>
      <c r="G76" s="8">
        <f t="shared" si="7"/>
        <v>2000</v>
      </c>
      <c r="H76" s="8">
        <v>5000</v>
      </c>
      <c r="I76" s="8">
        <f t="shared" si="8"/>
        <v>0</v>
      </c>
      <c r="J76" s="8">
        <v>5000</v>
      </c>
      <c r="K76" s="8">
        <f t="shared" si="9"/>
        <v>0</v>
      </c>
      <c r="L76" s="8">
        <v>70000</v>
      </c>
      <c r="M76" s="8">
        <f t="shared" si="10"/>
        <v>65000</v>
      </c>
      <c r="N76" s="8">
        <v>96000</v>
      </c>
      <c r="O76" s="8">
        <f t="shared" si="25"/>
        <v>26000</v>
      </c>
    </row>
    <row r="77" spans="1:15" s="22" customFormat="1" ht="40.5" customHeight="1">
      <c r="A77" s="12" t="s">
        <v>120</v>
      </c>
      <c r="B77" s="14" t="s">
        <v>330</v>
      </c>
      <c r="C77" s="8">
        <v>101500</v>
      </c>
      <c r="D77" s="8">
        <v>101500</v>
      </c>
      <c r="E77" s="8">
        <v>0</v>
      </c>
      <c r="F77" s="8">
        <v>351500</v>
      </c>
      <c r="G77" s="8">
        <f>F77-D77</f>
        <v>250000</v>
      </c>
      <c r="H77" s="8">
        <v>351500</v>
      </c>
      <c r="I77" s="8">
        <f t="shared" si="8"/>
        <v>0</v>
      </c>
      <c r="J77" s="8">
        <v>351500</v>
      </c>
      <c r="K77" s="8">
        <f t="shared" si="9"/>
        <v>0</v>
      </c>
      <c r="L77" s="8">
        <v>351500</v>
      </c>
      <c r="M77" s="8">
        <f t="shared" si="10"/>
        <v>0</v>
      </c>
      <c r="N77" s="8">
        <v>325000</v>
      </c>
      <c r="O77" s="8">
        <f t="shared" si="25"/>
        <v>-26500</v>
      </c>
    </row>
    <row r="78" spans="1:15" s="22" customFormat="1" ht="81.75" customHeight="1">
      <c r="A78" s="12" t="s">
        <v>121</v>
      </c>
      <c r="B78" s="14" t="s">
        <v>334</v>
      </c>
      <c r="C78" s="8">
        <f>C79</f>
        <v>0</v>
      </c>
      <c r="D78" s="8">
        <f aca="true" t="shared" si="28" ref="D78:K78">D79</f>
        <v>0</v>
      </c>
      <c r="E78" s="8">
        <f t="shared" si="28"/>
        <v>0</v>
      </c>
      <c r="F78" s="8">
        <f t="shared" si="28"/>
        <v>0</v>
      </c>
      <c r="G78" s="8">
        <f t="shared" si="28"/>
        <v>0</v>
      </c>
      <c r="H78" s="8">
        <f t="shared" si="28"/>
        <v>0</v>
      </c>
      <c r="I78" s="8">
        <f t="shared" si="28"/>
        <v>0</v>
      </c>
      <c r="J78" s="8">
        <f t="shared" si="28"/>
        <v>0</v>
      </c>
      <c r="K78" s="8">
        <f t="shared" si="28"/>
        <v>0</v>
      </c>
      <c r="L78" s="8">
        <f>L79</f>
        <v>300000</v>
      </c>
      <c r="M78" s="8">
        <f t="shared" si="10"/>
        <v>300000</v>
      </c>
      <c r="N78" s="8">
        <f>N79</f>
        <v>293420</v>
      </c>
      <c r="O78" s="8">
        <f t="shared" si="25"/>
        <v>-6580</v>
      </c>
    </row>
    <row r="79" spans="1:15" ht="75" customHeight="1">
      <c r="A79" s="10" t="s">
        <v>122</v>
      </c>
      <c r="B79" s="13" t="s">
        <v>123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300000</v>
      </c>
      <c r="M79" s="8">
        <f t="shared" si="10"/>
        <v>300000</v>
      </c>
      <c r="N79" s="1">
        <v>293420</v>
      </c>
      <c r="O79" s="8">
        <f t="shared" si="25"/>
        <v>-6580</v>
      </c>
    </row>
    <row r="80" spans="1:15" s="22" customFormat="1" ht="98.25" customHeight="1">
      <c r="A80" s="12" t="s">
        <v>124</v>
      </c>
      <c r="B80" s="14" t="s">
        <v>332</v>
      </c>
      <c r="C80" s="8">
        <v>0</v>
      </c>
      <c r="D80" s="8">
        <v>5500</v>
      </c>
      <c r="E80" s="8">
        <f t="shared" si="26"/>
        <v>5500</v>
      </c>
      <c r="F80" s="8">
        <v>15500</v>
      </c>
      <c r="G80" s="8">
        <f aca="true" t="shared" si="29" ref="G80:G126">F80-D80</f>
        <v>10000</v>
      </c>
      <c r="H80" s="8">
        <v>15500</v>
      </c>
      <c r="I80" s="8">
        <f aca="true" t="shared" si="30" ref="I80:I126">H80-F80</f>
        <v>0</v>
      </c>
      <c r="J80" s="8">
        <v>17500</v>
      </c>
      <c r="K80" s="8">
        <f aca="true" t="shared" si="31" ref="K80:K126">J80-H80</f>
        <v>2000</v>
      </c>
      <c r="L80" s="8">
        <v>17500</v>
      </c>
      <c r="M80" s="8">
        <f aca="true" t="shared" si="32" ref="M80:M126">L80-J80</f>
        <v>0</v>
      </c>
      <c r="N80" s="8">
        <v>16800</v>
      </c>
      <c r="O80" s="8">
        <f t="shared" si="25"/>
        <v>-700</v>
      </c>
    </row>
    <row r="81" spans="1:15" s="22" customFormat="1" ht="47.25" customHeight="1">
      <c r="A81" s="12" t="s">
        <v>125</v>
      </c>
      <c r="B81" s="14" t="s">
        <v>128</v>
      </c>
      <c r="C81" s="8">
        <v>0</v>
      </c>
      <c r="D81" s="8">
        <f>D82</f>
        <v>17000</v>
      </c>
      <c r="E81" s="8">
        <f t="shared" si="26"/>
        <v>17000</v>
      </c>
      <c r="F81" s="8">
        <f>F82</f>
        <v>22000</v>
      </c>
      <c r="G81" s="8">
        <f t="shared" si="29"/>
        <v>5000</v>
      </c>
      <c r="H81" s="8">
        <f>H82</f>
        <v>37000</v>
      </c>
      <c r="I81" s="8">
        <f t="shared" si="30"/>
        <v>15000</v>
      </c>
      <c r="J81" s="8">
        <f>J82</f>
        <v>39500</v>
      </c>
      <c r="K81" s="8">
        <f t="shared" si="31"/>
        <v>2500</v>
      </c>
      <c r="L81" s="8">
        <f>L82</f>
        <v>47500</v>
      </c>
      <c r="M81" s="8">
        <f t="shared" si="32"/>
        <v>8000</v>
      </c>
      <c r="N81" s="8">
        <f>N82</f>
        <v>53320</v>
      </c>
      <c r="O81" s="8">
        <f t="shared" si="25"/>
        <v>5820</v>
      </c>
    </row>
    <row r="82" spans="1:15" ht="47.25" customHeight="1">
      <c r="A82" s="10" t="s">
        <v>331</v>
      </c>
      <c r="B82" s="13" t="s">
        <v>7</v>
      </c>
      <c r="C82" s="1">
        <v>0</v>
      </c>
      <c r="D82" s="1">
        <v>17000</v>
      </c>
      <c r="E82" s="8">
        <f t="shared" si="26"/>
        <v>17000</v>
      </c>
      <c r="F82" s="1">
        <v>22000</v>
      </c>
      <c r="G82" s="8">
        <f t="shared" si="29"/>
        <v>5000</v>
      </c>
      <c r="H82" s="1">
        <v>37000</v>
      </c>
      <c r="I82" s="8">
        <f t="shared" si="30"/>
        <v>15000</v>
      </c>
      <c r="J82" s="1">
        <v>39500</v>
      </c>
      <c r="K82" s="8">
        <f t="shared" si="31"/>
        <v>2500</v>
      </c>
      <c r="L82" s="1">
        <v>47500</v>
      </c>
      <c r="M82" s="8">
        <f t="shared" si="32"/>
        <v>8000</v>
      </c>
      <c r="N82" s="1">
        <v>53320</v>
      </c>
      <c r="O82" s="8">
        <f t="shared" si="25"/>
        <v>5820</v>
      </c>
    </row>
    <row r="83" spans="1:15" s="32" customFormat="1" ht="47.25" customHeight="1">
      <c r="A83" s="16" t="s">
        <v>195</v>
      </c>
      <c r="B83" s="17" t="s">
        <v>193</v>
      </c>
      <c r="C83" s="6">
        <f>C84</f>
        <v>0</v>
      </c>
      <c r="D83" s="6">
        <f aca="true" t="shared" si="33" ref="D83:G84">D84</f>
        <v>0</v>
      </c>
      <c r="E83" s="6">
        <f t="shared" si="33"/>
        <v>0</v>
      </c>
      <c r="F83" s="6">
        <f t="shared" si="33"/>
        <v>0</v>
      </c>
      <c r="G83" s="6">
        <f t="shared" si="33"/>
        <v>0</v>
      </c>
      <c r="H83" s="6">
        <f>H84</f>
        <v>17000</v>
      </c>
      <c r="I83" s="6">
        <f t="shared" si="30"/>
        <v>17000</v>
      </c>
      <c r="J83" s="6">
        <f>J84</f>
        <v>17000</v>
      </c>
      <c r="K83" s="6">
        <f t="shared" si="31"/>
        <v>0</v>
      </c>
      <c r="L83" s="6">
        <f>L84</f>
        <v>17000</v>
      </c>
      <c r="M83" s="6">
        <f t="shared" si="32"/>
        <v>0</v>
      </c>
      <c r="N83" s="6">
        <f>N84</f>
        <v>16650</v>
      </c>
      <c r="O83" s="6">
        <f t="shared" si="25"/>
        <v>-350</v>
      </c>
    </row>
    <row r="84" spans="1:15" s="22" customFormat="1" ht="47.25" customHeight="1">
      <c r="A84" s="12" t="s">
        <v>194</v>
      </c>
      <c r="B84" s="14" t="s">
        <v>193</v>
      </c>
      <c r="C84" s="8">
        <f>C85</f>
        <v>0</v>
      </c>
      <c r="D84" s="8">
        <f t="shared" si="33"/>
        <v>0</v>
      </c>
      <c r="E84" s="8">
        <f t="shared" si="33"/>
        <v>0</v>
      </c>
      <c r="F84" s="8">
        <f t="shared" si="33"/>
        <v>0</v>
      </c>
      <c r="G84" s="8">
        <f t="shared" si="33"/>
        <v>0</v>
      </c>
      <c r="H84" s="8">
        <f>H85</f>
        <v>17000</v>
      </c>
      <c r="I84" s="8">
        <f t="shared" si="30"/>
        <v>17000</v>
      </c>
      <c r="J84" s="8">
        <f>J85</f>
        <v>17000</v>
      </c>
      <c r="K84" s="8">
        <f t="shared" si="31"/>
        <v>0</v>
      </c>
      <c r="L84" s="8">
        <f>L85</f>
        <v>17000</v>
      </c>
      <c r="M84" s="8">
        <f t="shared" si="32"/>
        <v>0</v>
      </c>
      <c r="N84" s="8">
        <f>N85</f>
        <v>16650</v>
      </c>
      <c r="O84" s="8">
        <f t="shared" si="25"/>
        <v>-350</v>
      </c>
    </row>
    <row r="85" spans="1:15" ht="47.25" customHeight="1">
      <c r="A85" s="10" t="s">
        <v>192</v>
      </c>
      <c r="B85" s="13" t="s">
        <v>191</v>
      </c>
      <c r="C85" s="1">
        <v>0</v>
      </c>
      <c r="D85" s="1">
        <v>0</v>
      </c>
      <c r="E85" s="8">
        <v>0</v>
      </c>
      <c r="F85" s="1">
        <v>0</v>
      </c>
      <c r="G85" s="8">
        <v>0</v>
      </c>
      <c r="H85" s="1">
        <v>17000</v>
      </c>
      <c r="I85" s="8">
        <f t="shared" si="30"/>
        <v>17000</v>
      </c>
      <c r="J85" s="1">
        <v>17000</v>
      </c>
      <c r="K85" s="8">
        <f t="shared" si="31"/>
        <v>0</v>
      </c>
      <c r="L85" s="1">
        <v>17000</v>
      </c>
      <c r="M85" s="8">
        <f t="shared" si="32"/>
        <v>0</v>
      </c>
      <c r="N85" s="1">
        <v>16650</v>
      </c>
      <c r="O85" s="8">
        <f t="shared" si="25"/>
        <v>-350</v>
      </c>
    </row>
    <row r="86" spans="1:15" s="32" customFormat="1" ht="13.5">
      <c r="A86" s="16" t="s">
        <v>129</v>
      </c>
      <c r="B86" s="19" t="s">
        <v>130</v>
      </c>
      <c r="C86" s="6">
        <f>C87+C123</f>
        <v>360559211.33000004</v>
      </c>
      <c r="D86" s="6">
        <f>D87+D123</f>
        <v>360559211.33000004</v>
      </c>
      <c r="E86" s="7">
        <f t="shared" si="26"/>
        <v>0</v>
      </c>
      <c r="F86" s="6">
        <f>F87+F123</f>
        <v>369497236.63</v>
      </c>
      <c r="G86" s="7">
        <f t="shared" si="29"/>
        <v>8938025.299999952</v>
      </c>
      <c r="H86" s="6">
        <f>H87+H123</f>
        <v>369497236.63</v>
      </c>
      <c r="I86" s="7">
        <f t="shared" si="30"/>
        <v>0</v>
      </c>
      <c r="J86" s="6">
        <f>J87+J123</f>
        <v>369497236.63</v>
      </c>
      <c r="K86" s="7">
        <f t="shared" si="31"/>
        <v>0</v>
      </c>
      <c r="L86" s="6">
        <f>L87+L123</f>
        <v>373374662.49</v>
      </c>
      <c r="M86" s="7">
        <f t="shared" si="32"/>
        <v>3877425.8600000143</v>
      </c>
      <c r="N86" s="6">
        <f>N87+N123</f>
        <v>373374662.49</v>
      </c>
      <c r="O86" s="7">
        <f t="shared" si="25"/>
        <v>0</v>
      </c>
    </row>
    <row r="87" spans="1:15" s="32" customFormat="1" ht="38.25">
      <c r="A87" s="16" t="s">
        <v>131</v>
      </c>
      <c r="B87" s="17" t="s">
        <v>132</v>
      </c>
      <c r="C87" s="7">
        <f>C88+C96+C107+C120</f>
        <v>360559211.33000004</v>
      </c>
      <c r="D87" s="7">
        <f>D88+D96+D107+D120</f>
        <v>360559211.33000004</v>
      </c>
      <c r="E87" s="7">
        <f t="shared" si="26"/>
        <v>0</v>
      </c>
      <c r="F87" s="7">
        <f>F88+F96+F107+F120</f>
        <v>369497236.63</v>
      </c>
      <c r="G87" s="7">
        <f t="shared" si="29"/>
        <v>8938025.299999952</v>
      </c>
      <c r="H87" s="7">
        <f>H88+H96+H107+H120</f>
        <v>369497236.63</v>
      </c>
      <c r="I87" s="7">
        <f t="shared" si="30"/>
        <v>0</v>
      </c>
      <c r="J87" s="7">
        <f>J88+J96+J107+J120</f>
        <v>369497236.63</v>
      </c>
      <c r="K87" s="7">
        <f t="shared" si="31"/>
        <v>0</v>
      </c>
      <c r="L87" s="7">
        <f>L88+L96+L107+L120</f>
        <v>373374662.49</v>
      </c>
      <c r="M87" s="7">
        <f t="shared" si="32"/>
        <v>3877425.8600000143</v>
      </c>
      <c r="N87" s="7">
        <f>N88+N96+N107+N120</f>
        <v>373374662.49</v>
      </c>
      <c r="O87" s="7">
        <f t="shared" si="25"/>
        <v>0</v>
      </c>
    </row>
    <row r="88" spans="1:15" s="32" customFormat="1" ht="25.5">
      <c r="A88" s="16" t="s">
        <v>190</v>
      </c>
      <c r="B88" s="17" t="s">
        <v>133</v>
      </c>
      <c r="C88" s="6">
        <f>C89+C94+C92</f>
        <v>219726860</v>
      </c>
      <c r="D88" s="6">
        <f>D89+D94+D92</f>
        <v>219726860</v>
      </c>
      <c r="E88" s="7">
        <f t="shared" si="26"/>
        <v>0</v>
      </c>
      <c r="F88" s="6">
        <f>F89+F94+F92</f>
        <v>219797960</v>
      </c>
      <c r="G88" s="7">
        <f t="shared" si="29"/>
        <v>71100</v>
      </c>
      <c r="H88" s="6">
        <f>H89+H94+H92</f>
        <v>219797960</v>
      </c>
      <c r="I88" s="7">
        <f t="shared" si="30"/>
        <v>0</v>
      </c>
      <c r="J88" s="6">
        <f>J89+J94+J92</f>
        <v>219797960</v>
      </c>
      <c r="K88" s="7">
        <f t="shared" si="31"/>
        <v>0</v>
      </c>
      <c r="L88" s="6">
        <f>L89+L94+L92</f>
        <v>219797960</v>
      </c>
      <c r="M88" s="7">
        <f t="shared" si="32"/>
        <v>0</v>
      </c>
      <c r="N88" s="6">
        <f>N89+N94+N92</f>
        <v>219797960</v>
      </c>
      <c r="O88" s="7">
        <f t="shared" si="25"/>
        <v>0</v>
      </c>
    </row>
    <row r="89" spans="1:15" ht="25.5">
      <c r="A89" s="12" t="s">
        <v>189</v>
      </c>
      <c r="B89" s="14" t="s">
        <v>134</v>
      </c>
      <c r="C89" s="8">
        <f>C90+C91</f>
        <v>70843860</v>
      </c>
      <c r="D89" s="8">
        <f>D90+D91</f>
        <v>70843860</v>
      </c>
      <c r="E89" s="8">
        <f t="shared" si="26"/>
        <v>0</v>
      </c>
      <c r="F89" s="8">
        <f>F90+F91</f>
        <v>70843860</v>
      </c>
      <c r="G89" s="8">
        <f t="shared" si="29"/>
        <v>0</v>
      </c>
      <c r="H89" s="8">
        <f>H90+H91</f>
        <v>70843860</v>
      </c>
      <c r="I89" s="8">
        <f t="shared" si="30"/>
        <v>0</v>
      </c>
      <c r="J89" s="8">
        <f>J90+J91</f>
        <v>70843860</v>
      </c>
      <c r="K89" s="8">
        <f t="shared" si="31"/>
        <v>0</v>
      </c>
      <c r="L89" s="8">
        <f>L90+L91</f>
        <v>70843860</v>
      </c>
      <c r="M89" s="8">
        <f t="shared" si="32"/>
        <v>0</v>
      </c>
      <c r="N89" s="8">
        <f>N90+N91</f>
        <v>70843860</v>
      </c>
      <c r="O89" s="8">
        <f t="shared" si="25"/>
        <v>0</v>
      </c>
    </row>
    <row r="90" spans="1:15" ht="25.5">
      <c r="A90" s="10" t="s">
        <v>188</v>
      </c>
      <c r="B90" s="13" t="s">
        <v>5</v>
      </c>
      <c r="C90" s="1">
        <v>2021900</v>
      </c>
      <c r="D90" s="1">
        <v>2021900</v>
      </c>
      <c r="E90" s="8">
        <f t="shared" si="26"/>
        <v>0</v>
      </c>
      <c r="F90" s="1">
        <v>2021900</v>
      </c>
      <c r="G90" s="8">
        <f t="shared" si="29"/>
        <v>0</v>
      </c>
      <c r="H90" s="1">
        <v>2021900</v>
      </c>
      <c r="I90" s="8">
        <f t="shared" si="30"/>
        <v>0</v>
      </c>
      <c r="J90" s="1">
        <v>2021900</v>
      </c>
      <c r="K90" s="8">
        <f t="shared" si="31"/>
        <v>0</v>
      </c>
      <c r="L90" s="1">
        <v>2021900</v>
      </c>
      <c r="M90" s="8">
        <f t="shared" si="32"/>
        <v>0</v>
      </c>
      <c r="N90" s="1">
        <v>2021900</v>
      </c>
      <c r="O90" s="8">
        <f t="shared" si="25"/>
        <v>0</v>
      </c>
    </row>
    <row r="91" spans="1:15" ht="63.75">
      <c r="A91" s="10" t="s">
        <v>188</v>
      </c>
      <c r="B91" s="13" t="s">
        <v>321</v>
      </c>
      <c r="C91" s="1">
        <v>68821960</v>
      </c>
      <c r="D91" s="1">
        <v>68821960</v>
      </c>
      <c r="E91" s="8">
        <f t="shared" si="26"/>
        <v>0</v>
      </c>
      <c r="F91" s="1">
        <v>68821960</v>
      </c>
      <c r="G91" s="8">
        <f t="shared" si="29"/>
        <v>0</v>
      </c>
      <c r="H91" s="1">
        <v>68821960</v>
      </c>
      <c r="I91" s="8">
        <f t="shared" si="30"/>
        <v>0</v>
      </c>
      <c r="J91" s="1">
        <v>68821960</v>
      </c>
      <c r="K91" s="8">
        <f t="shared" si="31"/>
        <v>0</v>
      </c>
      <c r="L91" s="1">
        <v>68821960</v>
      </c>
      <c r="M91" s="8">
        <f t="shared" si="32"/>
        <v>0</v>
      </c>
      <c r="N91" s="1">
        <v>68821960</v>
      </c>
      <c r="O91" s="8">
        <f t="shared" si="25"/>
        <v>0</v>
      </c>
    </row>
    <row r="92" spans="1:15" ht="38.25">
      <c r="A92" s="12" t="s">
        <v>187</v>
      </c>
      <c r="B92" s="14" t="s">
        <v>127</v>
      </c>
      <c r="C92" s="8">
        <f aca="true" t="shared" si="34" ref="C92:N92">C93</f>
        <v>0</v>
      </c>
      <c r="D92" s="8">
        <f t="shared" si="34"/>
        <v>0</v>
      </c>
      <c r="E92" s="8">
        <f t="shared" si="26"/>
        <v>0</v>
      </c>
      <c r="F92" s="8">
        <f t="shared" si="34"/>
        <v>71100</v>
      </c>
      <c r="G92" s="8">
        <f t="shared" si="29"/>
        <v>71100</v>
      </c>
      <c r="H92" s="8">
        <f t="shared" si="34"/>
        <v>71100</v>
      </c>
      <c r="I92" s="8">
        <f t="shared" si="30"/>
        <v>0</v>
      </c>
      <c r="J92" s="8">
        <f t="shared" si="34"/>
        <v>71100</v>
      </c>
      <c r="K92" s="8">
        <f t="shared" si="31"/>
        <v>0</v>
      </c>
      <c r="L92" s="8">
        <f t="shared" si="34"/>
        <v>71100</v>
      </c>
      <c r="M92" s="8">
        <f t="shared" si="32"/>
        <v>0</v>
      </c>
      <c r="N92" s="8">
        <f t="shared" si="34"/>
        <v>71100</v>
      </c>
      <c r="O92" s="8">
        <f t="shared" si="25"/>
        <v>0</v>
      </c>
    </row>
    <row r="93" spans="1:15" ht="38.25">
      <c r="A93" s="10" t="s">
        <v>186</v>
      </c>
      <c r="B93" s="13" t="s">
        <v>126</v>
      </c>
      <c r="C93" s="1">
        <v>0</v>
      </c>
      <c r="D93" s="1">
        <v>0</v>
      </c>
      <c r="E93" s="8">
        <f t="shared" si="26"/>
        <v>0</v>
      </c>
      <c r="F93" s="1">
        <v>71100</v>
      </c>
      <c r="G93" s="8">
        <f t="shared" si="29"/>
        <v>71100</v>
      </c>
      <c r="H93" s="1">
        <v>71100</v>
      </c>
      <c r="I93" s="8">
        <f t="shared" si="30"/>
        <v>0</v>
      </c>
      <c r="J93" s="1">
        <v>71100</v>
      </c>
      <c r="K93" s="8">
        <f t="shared" si="31"/>
        <v>0</v>
      </c>
      <c r="L93" s="1">
        <v>71100</v>
      </c>
      <c r="M93" s="8">
        <f t="shared" si="32"/>
        <v>0</v>
      </c>
      <c r="N93" s="1">
        <v>71100</v>
      </c>
      <c r="O93" s="8">
        <f t="shared" si="25"/>
        <v>0</v>
      </c>
    </row>
    <row r="94" spans="1:15" ht="51">
      <c r="A94" s="12" t="s">
        <v>185</v>
      </c>
      <c r="B94" s="14" t="s">
        <v>135</v>
      </c>
      <c r="C94" s="8">
        <f aca="true" t="shared" si="35" ref="C94:N94">C95</f>
        <v>148883000</v>
      </c>
      <c r="D94" s="8">
        <f t="shared" si="35"/>
        <v>148883000</v>
      </c>
      <c r="E94" s="8">
        <f t="shared" si="26"/>
        <v>0</v>
      </c>
      <c r="F94" s="8">
        <f t="shared" si="35"/>
        <v>148883000</v>
      </c>
      <c r="G94" s="8">
        <f t="shared" si="29"/>
        <v>0</v>
      </c>
      <c r="H94" s="8">
        <f t="shared" si="35"/>
        <v>148883000</v>
      </c>
      <c r="I94" s="8">
        <f t="shared" si="30"/>
        <v>0</v>
      </c>
      <c r="J94" s="8">
        <f t="shared" si="35"/>
        <v>148883000</v>
      </c>
      <c r="K94" s="8">
        <f t="shared" si="31"/>
        <v>0</v>
      </c>
      <c r="L94" s="8">
        <f t="shared" si="35"/>
        <v>148883000</v>
      </c>
      <c r="M94" s="8">
        <f t="shared" si="32"/>
        <v>0</v>
      </c>
      <c r="N94" s="8">
        <f t="shared" si="35"/>
        <v>148883000</v>
      </c>
      <c r="O94" s="8">
        <f t="shared" si="25"/>
        <v>0</v>
      </c>
    </row>
    <row r="95" spans="1:15" ht="63.75">
      <c r="A95" s="10" t="s">
        <v>184</v>
      </c>
      <c r="B95" s="13" t="s">
        <v>6</v>
      </c>
      <c r="C95" s="1">
        <v>148883000</v>
      </c>
      <c r="D95" s="1">
        <v>148883000</v>
      </c>
      <c r="E95" s="8">
        <f t="shared" si="26"/>
        <v>0</v>
      </c>
      <c r="F95" s="1">
        <v>148883000</v>
      </c>
      <c r="G95" s="8">
        <f t="shared" si="29"/>
        <v>0</v>
      </c>
      <c r="H95" s="1">
        <v>148883000</v>
      </c>
      <c r="I95" s="8">
        <f t="shared" si="30"/>
        <v>0</v>
      </c>
      <c r="J95" s="1">
        <v>148883000</v>
      </c>
      <c r="K95" s="8">
        <f t="shared" si="31"/>
        <v>0</v>
      </c>
      <c r="L95" s="1">
        <v>148883000</v>
      </c>
      <c r="M95" s="8">
        <f t="shared" si="32"/>
        <v>0</v>
      </c>
      <c r="N95" s="1">
        <v>148883000</v>
      </c>
      <c r="O95" s="8">
        <f t="shared" si="25"/>
        <v>0</v>
      </c>
    </row>
    <row r="96" spans="1:15" ht="38.25">
      <c r="A96" s="16" t="s">
        <v>183</v>
      </c>
      <c r="B96" s="30" t="s">
        <v>142</v>
      </c>
      <c r="C96" s="6">
        <f>C97+C99+C105</f>
        <v>9820034.33</v>
      </c>
      <c r="D96" s="6">
        <f>D97+D99+D105</f>
        <v>9820034.33</v>
      </c>
      <c r="E96" s="8">
        <f t="shared" si="26"/>
        <v>0</v>
      </c>
      <c r="F96" s="6">
        <f>F97+F99+F105</f>
        <v>16307291.33</v>
      </c>
      <c r="G96" s="8">
        <f t="shared" si="29"/>
        <v>6487257</v>
      </c>
      <c r="H96" s="6">
        <f>H97+H99+H105</f>
        <v>16307291.33</v>
      </c>
      <c r="I96" s="8">
        <f t="shared" si="30"/>
        <v>0</v>
      </c>
      <c r="J96" s="6">
        <f>J97+J99+J105</f>
        <v>16307291.33</v>
      </c>
      <c r="K96" s="8">
        <f t="shared" si="31"/>
        <v>0</v>
      </c>
      <c r="L96" s="6">
        <f>L97+L99+L105</f>
        <v>16305430.39</v>
      </c>
      <c r="M96" s="8">
        <f t="shared" si="32"/>
        <v>-1860.9399999994785</v>
      </c>
      <c r="N96" s="6">
        <f>N97+N99+N105</f>
        <v>16305430.39</v>
      </c>
      <c r="O96" s="8">
        <f t="shared" si="25"/>
        <v>0</v>
      </c>
    </row>
    <row r="97" spans="1:15" ht="25.5">
      <c r="A97" s="12" t="s">
        <v>182</v>
      </c>
      <c r="B97" s="11" t="s">
        <v>181</v>
      </c>
      <c r="C97" s="8">
        <f aca="true" t="shared" si="36" ref="C97:N97">C98</f>
        <v>2620.74</v>
      </c>
      <c r="D97" s="8">
        <f t="shared" si="36"/>
        <v>2620.74</v>
      </c>
      <c r="E97" s="8">
        <f t="shared" si="26"/>
        <v>0</v>
      </c>
      <c r="F97" s="8">
        <f t="shared" si="36"/>
        <v>2620.74</v>
      </c>
      <c r="G97" s="8">
        <f t="shared" si="29"/>
        <v>0</v>
      </c>
      <c r="H97" s="8">
        <f t="shared" si="36"/>
        <v>2620.74</v>
      </c>
      <c r="I97" s="8">
        <f t="shared" si="30"/>
        <v>0</v>
      </c>
      <c r="J97" s="8">
        <f t="shared" si="36"/>
        <v>2620.74</v>
      </c>
      <c r="K97" s="8">
        <f t="shared" si="31"/>
        <v>0</v>
      </c>
      <c r="L97" s="8">
        <f t="shared" si="36"/>
        <v>2620.74</v>
      </c>
      <c r="M97" s="8">
        <f t="shared" si="32"/>
        <v>0</v>
      </c>
      <c r="N97" s="8">
        <f t="shared" si="36"/>
        <v>2620.74</v>
      </c>
      <c r="O97" s="8">
        <f t="shared" si="25"/>
        <v>0</v>
      </c>
    </row>
    <row r="98" spans="1:15" ht="27" customHeight="1">
      <c r="A98" s="10" t="s">
        <v>180</v>
      </c>
      <c r="B98" s="9" t="s">
        <v>179</v>
      </c>
      <c r="C98" s="1">
        <v>2620.74</v>
      </c>
      <c r="D98" s="1">
        <v>2620.74</v>
      </c>
      <c r="E98" s="8">
        <f t="shared" si="26"/>
        <v>0</v>
      </c>
      <c r="F98" s="1">
        <v>2620.74</v>
      </c>
      <c r="G98" s="8">
        <f t="shared" si="29"/>
        <v>0</v>
      </c>
      <c r="H98" s="1">
        <v>2620.74</v>
      </c>
      <c r="I98" s="8">
        <f t="shared" si="30"/>
        <v>0</v>
      </c>
      <c r="J98" s="1">
        <v>2620.74</v>
      </c>
      <c r="K98" s="8">
        <f t="shared" si="31"/>
        <v>0</v>
      </c>
      <c r="L98" s="1">
        <v>2620.74</v>
      </c>
      <c r="M98" s="8">
        <f t="shared" si="32"/>
        <v>0</v>
      </c>
      <c r="N98" s="1">
        <v>2620.74</v>
      </c>
      <c r="O98" s="8">
        <f t="shared" si="25"/>
        <v>0</v>
      </c>
    </row>
    <row r="99" spans="1:15" s="22" customFormat="1" ht="63.75">
      <c r="A99" s="12" t="s">
        <v>178</v>
      </c>
      <c r="B99" s="11" t="s">
        <v>177</v>
      </c>
      <c r="C99" s="8">
        <f aca="true" t="shared" si="37" ref="C99:N99">C100</f>
        <v>2076100</v>
      </c>
      <c r="D99" s="8">
        <f t="shared" si="37"/>
        <v>2076100</v>
      </c>
      <c r="E99" s="8">
        <f t="shared" si="26"/>
        <v>0</v>
      </c>
      <c r="F99" s="8">
        <f t="shared" si="37"/>
        <v>2076100</v>
      </c>
      <c r="G99" s="8">
        <f t="shared" si="29"/>
        <v>0</v>
      </c>
      <c r="H99" s="8">
        <f t="shared" si="37"/>
        <v>2076100</v>
      </c>
      <c r="I99" s="8">
        <f t="shared" si="30"/>
        <v>0</v>
      </c>
      <c r="J99" s="8">
        <f t="shared" si="37"/>
        <v>2076100</v>
      </c>
      <c r="K99" s="8">
        <f t="shared" si="31"/>
        <v>0</v>
      </c>
      <c r="L99" s="8">
        <f t="shared" si="37"/>
        <v>2076100</v>
      </c>
      <c r="M99" s="8">
        <f t="shared" si="32"/>
        <v>0</v>
      </c>
      <c r="N99" s="8">
        <f t="shared" si="37"/>
        <v>2076100</v>
      </c>
      <c r="O99" s="8">
        <f t="shared" si="25"/>
        <v>0</v>
      </c>
    </row>
    <row r="100" spans="1:15" ht="66" customHeight="1">
      <c r="A100" s="10" t="s">
        <v>176</v>
      </c>
      <c r="B100" s="9" t="s">
        <v>175</v>
      </c>
      <c r="C100" s="1">
        <v>2076100</v>
      </c>
      <c r="D100" s="1">
        <v>2076100</v>
      </c>
      <c r="E100" s="8">
        <f t="shared" si="26"/>
        <v>0</v>
      </c>
      <c r="F100" s="1">
        <v>2076100</v>
      </c>
      <c r="G100" s="8">
        <f t="shared" si="29"/>
        <v>0</v>
      </c>
      <c r="H100" s="1">
        <v>2076100</v>
      </c>
      <c r="I100" s="8">
        <f t="shared" si="30"/>
        <v>0</v>
      </c>
      <c r="J100" s="1">
        <v>2076100</v>
      </c>
      <c r="K100" s="8">
        <f t="shared" si="31"/>
        <v>0</v>
      </c>
      <c r="L100" s="1">
        <v>2076100</v>
      </c>
      <c r="M100" s="8">
        <f t="shared" si="32"/>
        <v>0</v>
      </c>
      <c r="N100" s="1">
        <v>2076100</v>
      </c>
      <c r="O100" s="8">
        <f t="shared" si="25"/>
        <v>0</v>
      </c>
    </row>
    <row r="101" spans="1:15" ht="38.25" hidden="1">
      <c r="A101" s="12" t="s">
        <v>146</v>
      </c>
      <c r="B101" s="11" t="s">
        <v>147</v>
      </c>
      <c r="C101" s="8">
        <f aca="true" t="shared" si="38" ref="C101:N101">C102</f>
        <v>0</v>
      </c>
      <c r="D101" s="8">
        <f t="shared" si="38"/>
        <v>0</v>
      </c>
      <c r="E101" s="8">
        <f t="shared" si="26"/>
        <v>0</v>
      </c>
      <c r="F101" s="8">
        <f t="shared" si="38"/>
        <v>0</v>
      </c>
      <c r="G101" s="8">
        <f t="shared" si="29"/>
        <v>0</v>
      </c>
      <c r="H101" s="8">
        <f t="shared" si="38"/>
        <v>0</v>
      </c>
      <c r="I101" s="8">
        <f t="shared" si="30"/>
        <v>0</v>
      </c>
      <c r="J101" s="8">
        <f t="shared" si="38"/>
        <v>0</v>
      </c>
      <c r="K101" s="8">
        <f t="shared" si="31"/>
        <v>0</v>
      </c>
      <c r="L101" s="8">
        <f t="shared" si="38"/>
        <v>0</v>
      </c>
      <c r="M101" s="8">
        <f t="shared" si="32"/>
        <v>0</v>
      </c>
      <c r="N101" s="8">
        <f t="shared" si="38"/>
        <v>0</v>
      </c>
      <c r="O101" s="8">
        <f t="shared" si="25"/>
        <v>0</v>
      </c>
    </row>
    <row r="102" spans="1:15" ht="38.25" hidden="1">
      <c r="A102" s="10" t="s">
        <v>148</v>
      </c>
      <c r="B102" s="9" t="s">
        <v>143</v>
      </c>
      <c r="C102" s="1">
        <v>0</v>
      </c>
      <c r="D102" s="1">
        <v>0</v>
      </c>
      <c r="E102" s="8">
        <f t="shared" si="26"/>
        <v>0</v>
      </c>
      <c r="F102" s="1">
        <v>0</v>
      </c>
      <c r="G102" s="8">
        <f t="shared" si="29"/>
        <v>0</v>
      </c>
      <c r="H102" s="1">
        <v>0</v>
      </c>
      <c r="I102" s="8">
        <f t="shared" si="30"/>
        <v>0</v>
      </c>
      <c r="J102" s="1">
        <v>0</v>
      </c>
      <c r="K102" s="8">
        <f t="shared" si="31"/>
        <v>0</v>
      </c>
      <c r="L102" s="1">
        <v>0</v>
      </c>
      <c r="M102" s="8">
        <f t="shared" si="32"/>
        <v>0</v>
      </c>
      <c r="N102" s="1">
        <v>0</v>
      </c>
      <c r="O102" s="8">
        <f t="shared" si="25"/>
        <v>0</v>
      </c>
    </row>
    <row r="103" spans="1:15" s="22" customFormat="1" ht="63.75" hidden="1">
      <c r="A103" s="12" t="s">
        <v>151</v>
      </c>
      <c r="B103" s="11" t="s">
        <v>152</v>
      </c>
      <c r="C103" s="8">
        <f aca="true" t="shared" si="39" ref="C103:N103">C104</f>
        <v>0</v>
      </c>
      <c r="D103" s="8">
        <f t="shared" si="39"/>
        <v>0</v>
      </c>
      <c r="E103" s="8">
        <f t="shared" si="26"/>
        <v>0</v>
      </c>
      <c r="F103" s="8">
        <f t="shared" si="39"/>
        <v>0</v>
      </c>
      <c r="G103" s="8">
        <f t="shared" si="29"/>
        <v>0</v>
      </c>
      <c r="H103" s="8">
        <f t="shared" si="39"/>
        <v>0</v>
      </c>
      <c r="I103" s="8">
        <f t="shared" si="30"/>
        <v>0</v>
      </c>
      <c r="J103" s="8">
        <f t="shared" si="39"/>
        <v>0</v>
      </c>
      <c r="K103" s="8">
        <f t="shared" si="31"/>
        <v>0</v>
      </c>
      <c r="L103" s="8">
        <f t="shared" si="39"/>
        <v>0</v>
      </c>
      <c r="M103" s="8">
        <f t="shared" si="32"/>
        <v>0</v>
      </c>
      <c r="N103" s="8">
        <f t="shared" si="39"/>
        <v>0</v>
      </c>
      <c r="O103" s="8">
        <f t="shared" si="25"/>
        <v>0</v>
      </c>
    </row>
    <row r="104" spans="1:15" ht="63.75" hidden="1">
      <c r="A104" s="10" t="s">
        <v>153</v>
      </c>
      <c r="B104" s="9" t="s">
        <v>154</v>
      </c>
      <c r="C104" s="1">
        <v>0</v>
      </c>
      <c r="D104" s="1">
        <v>0</v>
      </c>
      <c r="E104" s="8">
        <f t="shared" si="26"/>
        <v>0</v>
      </c>
      <c r="F104" s="1">
        <v>0</v>
      </c>
      <c r="G104" s="8">
        <f t="shared" si="29"/>
        <v>0</v>
      </c>
      <c r="H104" s="1">
        <v>0</v>
      </c>
      <c r="I104" s="8">
        <f t="shared" si="30"/>
        <v>0</v>
      </c>
      <c r="J104" s="1">
        <v>0</v>
      </c>
      <c r="K104" s="8">
        <f t="shared" si="31"/>
        <v>0</v>
      </c>
      <c r="L104" s="1">
        <v>0</v>
      </c>
      <c r="M104" s="8">
        <f t="shared" si="32"/>
        <v>0</v>
      </c>
      <c r="N104" s="1">
        <v>0</v>
      </c>
      <c r="O104" s="8">
        <f t="shared" si="25"/>
        <v>0</v>
      </c>
    </row>
    <row r="105" spans="1:15" ht="12.75">
      <c r="A105" s="12" t="s">
        <v>174</v>
      </c>
      <c r="B105" s="11" t="s">
        <v>136</v>
      </c>
      <c r="C105" s="8">
        <f aca="true" t="shared" si="40" ref="C105:J105">C106</f>
        <v>7741313.59</v>
      </c>
      <c r="D105" s="8">
        <f t="shared" si="40"/>
        <v>7741313.59</v>
      </c>
      <c r="E105" s="8">
        <f t="shared" si="26"/>
        <v>0</v>
      </c>
      <c r="F105" s="8">
        <f t="shared" si="40"/>
        <v>14228570.59</v>
      </c>
      <c r="G105" s="8">
        <f t="shared" si="29"/>
        <v>6487257</v>
      </c>
      <c r="H105" s="8">
        <f t="shared" si="40"/>
        <v>14228570.59</v>
      </c>
      <c r="I105" s="8">
        <f t="shared" si="30"/>
        <v>0</v>
      </c>
      <c r="J105" s="8">
        <f t="shared" si="40"/>
        <v>14228570.59</v>
      </c>
      <c r="K105" s="8">
        <f t="shared" si="31"/>
        <v>0</v>
      </c>
      <c r="L105" s="8">
        <v>14226709.65</v>
      </c>
      <c r="M105" s="8">
        <f t="shared" si="32"/>
        <v>-1860.9399999994785</v>
      </c>
      <c r="N105" s="8">
        <v>14226709.65</v>
      </c>
      <c r="O105" s="8">
        <f t="shared" si="25"/>
        <v>0</v>
      </c>
    </row>
    <row r="106" spans="1:15" ht="25.5">
      <c r="A106" s="10" t="s">
        <v>173</v>
      </c>
      <c r="B106" s="9" t="s">
        <v>137</v>
      </c>
      <c r="C106" s="1">
        <v>7741313.59</v>
      </c>
      <c r="D106" s="1">
        <v>7741313.59</v>
      </c>
      <c r="E106" s="8">
        <f t="shared" si="26"/>
        <v>0</v>
      </c>
      <c r="F106" s="1">
        <v>14228570.59</v>
      </c>
      <c r="G106" s="8">
        <f t="shared" si="29"/>
        <v>6487257</v>
      </c>
      <c r="H106" s="1">
        <v>14228570.59</v>
      </c>
      <c r="I106" s="8">
        <f t="shared" si="30"/>
        <v>0</v>
      </c>
      <c r="J106" s="1">
        <v>14228570.59</v>
      </c>
      <c r="K106" s="8">
        <f t="shared" si="31"/>
        <v>0</v>
      </c>
      <c r="L106" s="1">
        <v>14228570.59</v>
      </c>
      <c r="M106" s="8">
        <f t="shared" si="32"/>
        <v>0</v>
      </c>
      <c r="N106" s="1">
        <v>14228570.59</v>
      </c>
      <c r="O106" s="8">
        <f t="shared" si="25"/>
        <v>0</v>
      </c>
    </row>
    <row r="107" spans="1:15" s="32" customFormat="1" ht="25.5">
      <c r="A107" s="16" t="s">
        <v>172</v>
      </c>
      <c r="B107" s="30" t="s">
        <v>138</v>
      </c>
      <c r="C107" s="6">
        <f>C108+C110+C118+C114+C116</f>
        <v>131012317</v>
      </c>
      <c r="D107" s="6">
        <f>D108+D110+D118+D114+D116</f>
        <v>131012317</v>
      </c>
      <c r="E107" s="7">
        <f t="shared" si="26"/>
        <v>0</v>
      </c>
      <c r="F107" s="6">
        <f>F108+F110+F118+F114+F116+F112</f>
        <v>133391985.3</v>
      </c>
      <c r="G107" s="7">
        <f t="shared" si="29"/>
        <v>2379668.299999997</v>
      </c>
      <c r="H107" s="6">
        <f>H108+H110+H118+H114+H116+H112</f>
        <v>133391985.3</v>
      </c>
      <c r="I107" s="7">
        <f t="shared" si="30"/>
        <v>0</v>
      </c>
      <c r="J107" s="6">
        <f>J108+J110+J118+J114+J116+J112</f>
        <v>133391985.3</v>
      </c>
      <c r="K107" s="7">
        <f t="shared" si="31"/>
        <v>0</v>
      </c>
      <c r="L107" s="6">
        <f>L108+L110+L118+L114+L116+L112</f>
        <v>137271272.1</v>
      </c>
      <c r="M107" s="7">
        <f t="shared" si="32"/>
        <v>3879286.799999997</v>
      </c>
      <c r="N107" s="6">
        <f>N108+N110+N118+N114+N116+N112</f>
        <v>137271272.1</v>
      </c>
      <c r="O107" s="7">
        <f t="shared" si="25"/>
        <v>0</v>
      </c>
    </row>
    <row r="108" spans="1:15" ht="38.25">
      <c r="A108" s="12" t="s">
        <v>167</v>
      </c>
      <c r="B108" s="11" t="s">
        <v>139</v>
      </c>
      <c r="C108" s="8">
        <f>C109</f>
        <v>565195</v>
      </c>
      <c r="D108" s="8">
        <f>D109</f>
        <v>565195</v>
      </c>
      <c r="E108" s="8">
        <f t="shared" si="26"/>
        <v>0</v>
      </c>
      <c r="F108" s="8">
        <f>F109</f>
        <v>557860.8</v>
      </c>
      <c r="G108" s="8">
        <f t="shared" si="29"/>
        <v>-7334.199999999953</v>
      </c>
      <c r="H108" s="8">
        <f>H109</f>
        <v>557860.8</v>
      </c>
      <c r="I108" s="8">
        <f t="shared" si="30"/>
        <v>0</v>
      </c>
      <c r="J108" s="8">
        <f>J109</f>
        <v>557860.8</v>
      </c>
      <c r="K108" s="8">
        <f t="shared" si="31"/>
        <v>0</v>
      </c>
      <c r="L108" s="8">
        <f>L109</f>
        <v>557860.8</v>
      </c>
      <c r="M108" s="8">
        <f t="shared" si="32"/>
        <v>0</v>
      </c>
      <c r="N108" s="8">
        <f>N109</f>
        <v>557860.8</v>
      </c>
      <c r="O108" s="8">
        <f t="shared" si="25"/>
        <v>0</v>
      </c>
    </row>
    <row r="109" spans="1:15" ht="38.25">
      <c r="A109" s="10" t="s">
        <v>166</v>
      </c>
      <c r="B109" s="9" t="s">
        <v>0</v>
      </c>
      <c r="C109" s="1">
        <v>565195</v>
      </c>
      <c r="D109" s="1">
        <v>565195</v>
      </c>
      <c r="E109" s="8">
        <f t="shared" si="26"/>
        <v>0</v>
      </c>
      <c r="F109" s="1">
        <v>557860.8</v>
      </c>
      <c r="G109" s="8">
        <f t="shared" si="29"/>
        <v>-7334.199999999953</v>
      </c>
      <c r="H109" s="1">
        <v>557860.8</v>
      </c>
      <c r="I109" s="8">
        <f t="shared" si="30"/>
        <v>0</v>
      </c>
      <c r="J109" s="1">
        <v>557860.8</v>
      </c>
      <c r="K109" s="8">
        <f t="shared" si="31"/>
        <v>0</v>
      </c>
      <c r="L109" s="1">
        <v>557860.8</v>
      </c>
      <c r="M109" s="8">
        <f t="shared" si="32"/>
        <v>0</v>
      </c>
      <c r="N109" s="1">
        <v>557860.8</v>
      </c>
      <c r="O109" s="8">
        <f t="shared" si="25"/>
        <v>0</v>
      </c>
    </row>
    <row r="110" spans="1:15" ht="51">
      <c r="A110" s="12" t="s">
        <v>325</v>
      </c>
      <c r="B110" s="11" t="s">
        <v>324</v>
      </c>
      <c r="C110" s="8">
        <f>C111</f>
        <v>317200</v>
      </c>
      <c r="D110" s="8">
        <f>D111</f>
        <v>317200</v>
      </c>
      <c r="E110" s="8">
        <f t="shared" si="26"/>
        <v>0</v>
      </c>
      <c r="F110" s="8">
        <f>F111</f>
        <v>317200</v>
      </c>
      <c r="G110" s="8">
        <f t="shared" si="29"/>
        <v>0</v>
      </c>
      <c r="H110" s="8">
        <f>H111</f>
        <v>317200</v>
      </c>
      <c r="I110" s="8">
        <f t="shared" si="30"/>
        <v>0</v>
      </c>
      <c r="J110" s="8">
        <f>J111</f>
        <v>317200</v>
      </c>
      <c r="K110" s="8">
        <f t="shared" si="31"/>
        <v>0</v>
      </c>
      <c r="L110" s="8">
        <f>L111</f>
        <v>375400</v>
      </c>
      <c r="M110" s="8">
        <f t="shared" si="32"/>
        <v>58200</v>
      </c>
      <c r="N110" s="8">
        <f>N111</f>
        <v>375400</v>
      </c>
      <c r="O110" s="8">
        <f t="shared" si="25"/>
        <v>0</v>
      </c>
    </row>
    <row r="111" spans="1:15" ht="51">
      <c r="A111" s="10" t="s">
        <v>323</v>
      </c>
      <c r="B111" s="9" t="s">
        <v>322</v>
      </c>
      <c r="C111" s="1">
        <v>317200</v>
      </c>
      <c r="D111" s="1">
        <v>317200</v>
      </c>
      <c r="E111" s="8">
        <f t="shared" si="26"/>
        <v>0</v>
      </c>
      <c r="F111" s="1">
        <v>317200</v>
      </c>
      <c r="G111" s="8">
        <f t="shared" si="29"/>
        <v>0</v>
      </c>
      <c r="H111" s="1">
        <v>317200</v>
      </c>
      <c r="I111" s="8">
        <f t="shared" si="30"/>
        <v>0</v>
      </c>
      <c r="J111" s="1">
        <v>317200</v>
      </c>
      <c r="K111" s="8">
        <f t="shared" si="31"/>
        <v>0</v>
      </c>
      <c r="L111" s="1">
        <v>375400</v>
      </c>
      <c r="M111" s="8">
        <f t="shared" si="32"/>
        <v>58200</v>
      </c>
      <c r="N111" s="1">
        <v>375400</v>
      </c>
      <c r="O111" s="8">
        <f t="shared" si="25"/>
        <v>0</v>
      </c>
    </row>
    <row r="112" spans="1:15" s="22" customFormat="1" ht="63.75">
      <c r="A112" s="12" t="s">
        <v>214</v>
      </c>
      <c r="B112" s="11" t="s">
        <v>216</v>
      </c>
      <c r="C112" s="8"/>
      <c r="D112" s="8"/>
      <c r="E112" s="8"/>
      <c r="F112" s="8">
        <f>F113</f>
        <v>3302.5</v>
      </c>
      <c r="G112" s="8">
        <f t="shared" si="29"/>
        <v>3302.5</v>
      </c>
      <c r="H112" s="8">
        <f>H113</f>
        <v>3302.5</v>
      </c>
      <c r="I112" s="8">
        <f t="shared" si="30"/>
        <v>0</v>
      </c>
      <c r="J112" s="8">
        <f>J113</f>
        <v>3302.5</v>
      </c>
      <c r="K112" s="8">
        <f t="shared" si="31"/>
        <v>0</v>
      </c>
      <c r="L112" s="8">
        <f>L113</f>
        <v>3302.5</v>
      </c>
      <c r="M112" s="8">
        <f t="shared" si="32"/>
        <v>0</v>
      </c>
      <c r="N112" s="8">
        <f>N113</f>
        <v>3302.5</v>
      </c>
      <c r="O112" s="8">
        <f t="shared" si="25"/>
        <v>0</v>
      </c>
    </row>
    <row r="113" spans="1:15" ht="63.75">
      <c r="A113" s="10" t="s">
        <v>215</v>
      </c>
      <c r="B113" s="9" t="s">
        <v>217</v>
      </c>
      <c r="C113" s="1"/>
      <c r="D113" s="1"/>
      <c r="E113" s="8"/>
      <c r="F113" s="1">
        <v>3302.5</v>
      </c>
      <c r="G113" s="8">
        <f t="shared" si="29"/>
        <v>3302.5</v>
      </c>
      <c r="H113" s="1">
        <v>3302.5</v>
      </c>
      <c r="I113" s="8">
        <f t="shared" si="30"/>
        <v>0</v>
      </c>
      <c r="J113" s="1">
        <v>3302.5</v>
      </c>
      <c r="K113" s="8">
        <f t="shared" si="31"/>
        <v>0</v>
      </c>
      <c r="L113" s="1">
        <v>3302.5</v>
      </c>
      <c r="M113" s="8">
        <f t="shared" si="32"/>
        <v>0</v>
      </c>
      <c r="N113" s="1">
        <v>3302.5</v>
      </c>
      <c r="O113" s="8">
        <f t="shared" si="25"/>
        <v>0</v>
      </c>
    </row>
    <row r="114" spans="1:15" ht="51">
      <c r="A114" s="12" t="s">
        <v>171</v>
      </c>
      <c r="B114" s="14" t="s">
        <v>149</v>
      </c>
      <c r="C114" s="8">
        <f aca="true" t="shared" si="41" ref="C114:J114">C115</f>
        <v>4095500</v>
      </c>
      <c r="D114" s="8">
        <f t="shared" si="41"/>
        <v>4095500</v>
      </c>
      <c r="E114" s="8">
        <f t="shared" si="26"/>
        <v>0</v>
      </c>
      <c r="F114" s="8">
        <f t="shared" si="41"/>
        <v>4095500</v>
      </c>
      <c r="G114" s="8">
        <f t="shared" si="29"/>
        <v>0</v>
      </c>
      <c r="H114" s="8">
        <f t="shared" si="41"/>
        <v>4095500</v>
      </c>
      <c r="I114" s="8">
        <f t="shared" si="30"/>
        <v>0</v>
      </c>
      <c r="J114" s="8">
        <f t="shared" si="41"/>
        <v>4095500</v>
      </c>
      <c r="K114" s="8">
        <f t="shared" si="31"/>
        <v>0</v>
      </c>
      <c r="L114" s="8">
        <v>4478900</v>
      </c>
      <c r="M114" s="8">
        <f t="shared" si="32"/>
        <v>383400</v>
      </c>
      <c r="N114" s="8">
        <v>4478900</v>
      </c>
      <c r="O114" s="8">
        <f t="shared" si="25"/>
        <v>0</v>
      </c>
    </row>
    <row r="115" spans="1:15" ht="51">
      <c r="A115" s="10" t="s">
        <v>170</v>
      </c>
      <c r="B115" s="13" t="s">
        <v>144</v>
      </c>
      <c r="C115" s="1">
        <v>4095500</v>
      </c>
      <c r="D115" s="1">
        <v>4095500</v>
      </c>
      <c r="E115" s="8">
        <f t="shared" si="26"/>
        <v>0</v>
      </c>
      <c r="F115" s="1">
        <v>4095500</v>
      </c>
      <c r="G115" s="8">
        <f t="shared" si="29"/>
        <v>0</v>
      </c>
      <c r="H115" s="1">
        <v>4095500</v>
      </c>
      <c r="I115" s="8">
        <f t="shared" si="30"/>
        <v>0</v>
      </c>
      <c r="J115" s="1">
        <v>4095500</v>
      </c>
      <c r="K115" s="8">
        <f t="shared" si="31"/>
        <v>0</v>
      </c>
      <c r="L115" s="1">
        <v>4095500</v>
      </c>
      <c r="M115" s="8">
        <f t="shared" si="32"/>
        <v>0</v>
      </c>
      <c r="N115" s="1">
        <v>4095500</v>
      </c>
      <c r="O115" s="8">
        <f t="shared" si="25"/>
        <v>0</v>
      </c>
    </row>
    <row r="116" spans="1:15" ht="89.25">
      <c r="A116" s="12" t="s">
        <v>169</v>
      </c>
      <c r="B116" s="14" t="s">
        <v>150</v>
      </c>
      <c r="C116" s="8">
        <f aca="true" t="shared" si="42" ref="C116:N116">C117</f>
        <v>2172500</v>
      </c>
      <c r="D116" s="8">
        <f t="shared" si="42"/>
        <v>2172500</v>
      </c>
      <c r="E116" s="8">
        <f t="shared" si="26"/>
        <v>0</v>
      </c>
      <c r="F116" s="8">
        <f t="shared" si="42"/>
        <v>2172500</v>
      </c>
      <c r="G116" s="8">
        <f t="shared" si="29"/>
        <v>0</v>
      </c>
      <c r="H116" s="8">
        <f t="shared" si="42"/>
        <v>2172500</v>
      </c>
      <c r="I116" s="8">
        <f t="shared" si="30"/>
        <v>0</v>
      </c>
      <c r="J116" s="8">
        <f t="shared" si="42"/>
        <v>2172500</v>
      </c>
      <c r="K116" s="8">
        <f t="shared" si="31"/>
        <v>0</v>
      </c>
      <c r="L116" s="8">
        <f t="shared" si="42"/>
        <v>2779900</v>
      </c>
      <c r="M116" s="8">
        <f t="shared" si="32"/>
        <v>607400</v>
      </c>
      <c r="N116" s="8">
        <f t="shared" si="42"/>
        <v>2779900</v>
      </c>
      <c r="O116" s="8">
        <f t="shared" si="25"/>
        <v>0</v>
      </c>
    </row>
    <row r="117" spans="1:15" ht="89.25">
      <c r="A117" s="10" t="s">
        <v>168</v>
      </c>
      <c r="B117" s="13" t="s">
        <v>145</v>
      </c>
      <c r="C117" s="1">
        <v>2172500</v>
      </c>
      <c r="D117" s="1">
        <v>2172500</v>
      </c>
      <c r="E117" s="8">
        <f t="shared" si="26"/>
        <v>0</v>
      </c>
      <c r="F117" s="1">
        <v>2172500</v>
      </c>
      <c r="G117" s="8">
        <f t="shared" si="29"/>
        <v>0</v>
      </c>
      <c r="H117" s="1">
        <v>2172500</v>
      </c>
      <c r="I117" s="8">
        <f t="shared" si="30"/>
        <v>0</v>
      </c>
      <c r="J117" s="1">
        <v>2172500</v>
      </c>
      <c r="K117" s="8">
        <f t="shared" si="31"/>
        <v>0</v>
      </c>
      <c r="L117" s="1">
        <v>2779900</v>
      </c>
      <c r="M117" s="8">
        <f t="shared" si="32"/>
        <v>607400</v>
      </c>
      <c r="N117" s="1">
        <v>2779900</v>
      </c>
      <c r="O117" s="8">
        <f t="shared" si="25"/>
        <v>0</v>
      </c>
    </row>
    <row r="118" spans="1:15" ht="12.75">
      <c r="A118" s="12" t="s">
        <v>165</v>
      </c>
      <c r="B118" s="11" t="s">
        <v>140</v>
      </c>
      <c r="C118" s="8">
        <f aca="true" t="shared" si="43" ref="C118:N118">C119</f>
        <v>123861922</v>
      </c>
      <c r="D118" s="8">
        <f t="shared" si="43"/>
        <v>123861922</v>
      </c>
      <c r="E118" s="8">
        <f t="shared" si="26"/>
        <v>0</v>
      </c>
      <c r="F118" s="8">
        <f t="shared" si="43"/>
        <v>126245622</v>
      </c>
      <c r="G118" s="8">
        <f t="shared" si="29"/>
        <v>2383700</v>
      </c>
      <c r="H118" s="8">
        <f t="shared" si="43"/>
        <v>126245622</v>
      </c>
      <c r="I118" s="8">
        <f t="shared" si="30"/>
        <v>0</v>
      </c>
      <c r="J118" s="8">
        <f t="shared" si="43"/>
        <v>126245622</v>
      </c>
      <c r="K118" s="8">
        <f t="shared" si="31"/>
        <v>0</v>
      </c>
      <c r="L118" s="8">
        <f t="shared" si="43"/>
        <v>129075908.8</v>
      </c>
      <c r="M118" s="8">
        <f t="shared" si="32"/>
        <v>2830286.799999997</v>
      </c>
      <c r="N118" s="8">
        <f t="shared" si="43"/>
        <v>129075908.8</v>
      </c>
      <c r="O118" s="8">
        <f t="shared" si="25"/>
        <v>0</v>
      </c>
    </row>
    <row r="119" spans="1:15" ht="25.5">
      <c r="A119" s="10" t="s">
        <v>164</v>
      </c>
      <c r="B119" s="13" t="s">
        <v>8</v>
      </c>
      <c r="C119" s="1">
        <v>123861922</v>
      </c>
      <c r="D119" s="1">
        <v>123861922</v>
      </c>
      <c r="E119" s="8">
        <f t="shared" si="26"/>
        <v>0</v>
      </c>
      <c r="F119" s="1">
        <v>126245622</v>
      </c>
      <c r="G119" s="8">
        <f t="shared" si="29"/>
        <v>2383700</v>
      </c>
      <c r="H119" s="1">
        <v>126245622</v>
      </c>
      <c r="I119" s="8">
        <f t="shared" si="30"/>
        <v>0</v>
      </c>
      <c r="J119" s="1">
        <v>126245622</v>
      </c>
      <c r="K119" s="8">
        <f t="shared" si="31"/>
        <v>0</v>
      </c>
      <c r="L119" s="1">
        <v>129075908.8</v>
      </c>
      <c r="M119" s="8">
        <f t="shared" si="32"/>
        <v>2830286.799999997</v>
      </c>
      <c r="N119" s="1">
        <v>129075908.8</v>
      </c>
      <c r="O119" s="8">
        <f t="shared" si="25"/>
        <v>0</v>
      </c>
    </row>
    <row r="120" spans="1:15" ht="12.75">
      <c r="A120" s="16" t="s">
        <v>204</v>
      </c>
      <c r="B120" s="30" t="s">
        <v>205</v>
      </c>
      <c r="C120" s="6">
        <f>C121</f>
        <v>0</v>
      </c>
      <c r="D120" s="6">
        <f>D121</f>
        <v>0</v>
      </c>
      <c r="E120" s="8">
        <f t="shared" si="26"/>
        <v>0</v>
      </c>
      <c r="F120" s="6">
        <f>F121</f>
        <v>0</v>
      </c>
      <c r="G120" s="8">
        <f t="shared" si="29"/>
        <v>0</v>
      </c>
      <c r="H120" s="6">
        <f>H121</f>
        <v>0</v>
      </c>
      <c r="I120" s="8">
        <f t="shared" si="30"/>
        <v>0</v>
      </c>
      <c r="J120" s="6">
        <f>J121</f>
        <v>0</v>
      </c>
      <c r="K120" s="8">
        <f t="shared" si="31"/>
        <v>0</v>
      </c>
      <c r="L120" s="6">
        <f>L121</f>
        <v>0</v>
      </c>
      <c r="M120" s="8">
        <f t="shared" si="32"/>
        <v>0</v>
      </c>
      <c r="N120" s="6">
        <f>N121</f>
        <v>0</v>
      </c>
      <c r="O120" s="8">
        <f t="shared" si="25"/>
        <v>0</v>
      </c>
    </row>
    <row r="121" spans="1:15" ht="25.5">
      <c r="A121" s="12" t="s">
        <v>206</v>
      </c>
      <c r="B121" s="14" t="s">
        <v>208</v>
      </c>
      <c r="C121" s="8">
        <f aca="true" t="shared" si="44" ref="C121:N121">C122</f>
        <v>0</v>
      </c>
      <c r="D121" s="8">
        <f t="shared" si="44"/>
        <v>0</v>
      </c>
      <c r="E121" s="8">
        <f t="shared" si="26"/>
        <v>0</v>
      </c>
      <c r="F121" s="8">
        <f t="shared" si="44"/>
        <v>0</v>
      </c>
      <c r="G121" s="8">
        <f t="shared" si="29"/>
        <v>0</v>
      </c>
      <c r="H121" s="8">
        <f t="shared" si="44"/>
        <v>0</v>
      </c>
      <c r="I121" s="8">
        <f t="shared" si="30"/>
        <v>0</v>
      </c>
      <c r="J121" s="8">
        <f t="shared" si="44"/>
        <v>0</v>
      </c>
      <c r="K121" s="8">
        <f t="shared" si="31"/>
        <v>0</v>
      </c>
      <c r="L121" s="8">
        <f t="shared" si="44"/>
        <v>0</v>
      </c>
      <c r="M121" s="8">
        <f t="shared" si="32"/>
        <v>0</v>
      </c>
      <c r="N121" s="8">
        <f t="shared" si="44"/>
        <v>0</v>
      </c>
      <c r="O121" s="8">
        <f t="shared" si="25"/>
        <v>0</v>
      </c>
    </row>
    <row r="122" spans="1:15" ht="25.5">
      <c r="A122" s="10" t="s">
        <v>207</v>
      </c>
      <c r="B122" s="13" t="s">
        <v>209</v>
      </c>
      <c r="C122" s="1">
        <v>0</v>
      </c>
      <c r="D122" s="1">
        <v>0</v>
      </c>
      <c r="E122" s="8">
        <f t="shared" si="26"/>
        <v>0</v>
      </c>
      <c r="F122" s="1">
        <v>0</v>
      </c>
      <c r="G122" s="8">
        <f t="shared" si="29"/>
        <v>0</v>
      </c>
      <c r="H122" s="1">
        <v>0</v>
      </c>
      <c r="I122" s="8">
        <f t="shared" si="30"/>
        <v>0</v>
      </c>
      <c r="J122" s="1">
        <v>0</v>
      </c>
      <c r="K122" s="8">
        <f t="shared" si="31"/>
        <v>0</v>
      </c>
      <c r="L122" s="1">
        <v>0</v>
      </c>
      <c r="M122" s="8">
        <f t="shared" si="32"/>
        <v>0</v>
      </c>
      <c r="N122" s="1">
        <v>0</v>
      </c>
      <c r="O122" s="8">
        <f t="shared" si="25"/>
        <v>0</v>
      </c>
    </row>
    <row r="123" spans="1:15" ht="12.75">
      <c r="A123" s="16" t="s">
        <v>210</v>
      </c>
      <c r="B123" s="30" t="s">
        <v>205</v>
      </c>
      <c r="C123" s="6">
        <f>C124</f>
        <v>0</v>
      </c>
      <c r="D123" s="6">
        <f>D124</f>
        <v>0</v>
      </c>
      <c r="E123" s="8">
        <f t="shared" si="26"/>
        <v>0</v>
      </c>
      <c r="F123" s="6">
        <f>F124</f>
        <v>0</v>
      </c>
      <c r="G123" s="8">
        <f t="shared" si="29"/>
        <v>0</v>
      </c>
      <c r="H123" s="6">
        <f>H124</f>
        <v>0</v>
      </c>
      <c r="I123" s="8">
        <f t="shared" si="30"/>
        <v>0</v>
      </c>
      <c r="J123" s="6">
        <f>J124</f>
        <v>0</v>
      </c>
      <c r="K123" s="8">
        <f t="shared" si="31"/>
        <v>0</v>
      </c>
      <c r="L123" s="6">
        <f>L124</f>
        <v>0</v>
      </c>
      <c r="M123" s="8">
        <f t="shared" si="32"/>
        <v>0</v>
      </c>
      <c r="N123" s="6">
        <f>N124</f>
        <v>0</v>
      </c>
      <c r="O123" s="8">
        <f t="shared" si="25"/>
        <v>0</v>
      </c>
    </row>
    <row r="124" spans="1:15" ht="25.5">
      <c r="A124" s="12" t="s">
        <v>211</v>
      </c>
      <c r="B124" s="14" t="s">
        <v>213</v>
      </c>
      <c r="C124" s="8">
        <f aca="true" t="shared" si="45" ref="C124:N124">C125</f>
        <v>0</v>
      </c>
      <c r="D124" s="8">
        <f t="shared" si="45"/>
        <v>0</v>
      </c>
      <c r="E124" s="8">
        <f t="shared" si="26"/>
        <v>0</v>
      </c>
      <c r="F124" s="8">
        <f t="shared" si="45"/>
        <v>0</v>
      </c>
      <c r="G124" s="8">
        <f t="shared" si="29"/>
        <v>0</v>
      </c>
      <c r="H124" s="8">
        <f t="shared" si="45"/>
        <v>0</v>
      </c>
      <c r="I124" s="8">
        <f t="shared" si="30"/>
        <v>0</v>
      </c>
      <c r="J124" s="8">
        <f t="shared" si="45"/>
        <v>0</v>
      </c>
      <c r="K124" s="8">
        <f t="shared" si="31"/>
        <v>0</v>
      </c>
      <c r="L124" s="8">
        <f t="shared" si="45"/>
        <v>0</v>
      </c>
      <c r="M124" s="8">
        <f t="shared" si="32"/>
        <v>0</v>
      </c>
      <c r="N124" s="8">
        <f t="shared" si="45"/>
        <v>0</v>
      </c>
      <c r="O124" s="8">
        <f t="shared" si="25"/>
        <v>0</v>
      </c>
    </row>
    <row r="125" spans="1:15" ht="25.5">
      <c r="A125" s="10" t="s">
        <v>212</v>
      </c>
      <c r="B125" s="13" t="s">
        <v>213</v>
      </c>
      <c r="C125" s="1">
        <v>0</v>
      </c>
      <c r="D125" s="1">
        <v>0</v>
      </c>
      <c r="E125" s="8">
        <f t="shared" si="26"/>
        <v>0</v>
      </c>
      <c r="F125" s="1">
        <v>0</v>
      </c>
      <c r="G125" s="8">
        <f t="shared" si="29"/>
        <v>0</v>
      </c>
      <c r="H125" s="1">
        <v>0</v>
      </c>
      <c r="I125" s="8">
        <f t="shared" si="30"/>
        <v>0</v>
      </c>
      <c r="J125" s="1">
        <v>0</v>
      </c>
      <c r="K125" s="8">
        <f t="shared" si="31"/>
        <v>0</v>
      </c>
      <c r="L125" s="1">
        <v>0</v>
      </c>
      <c r="M125" s="8">
        <f t="shared" si="32"/>
        <v>0</v>
      </c>
      <c r="N125" s="1">
        <v>0</v>
      </c>
      <c r="O125" s="8">
        <f t="shared" si="25"/>
        <v>0</v>
      </c>
    </row>
    <row r="126" spans="1:15" ht="13.5">
      <c r="A126" s="68" t="s">
        <v>141</v>
      </c>
      <c r="B126" s="69"/>
      <c r="C126" s="6">
        <f>C6+C86</f>
        <v>432577956.25000006</v>
      </c>
      <c r="D126" s="6">
        <f>D6+D86</f>
        <v>432577956.25000006</v>
      </c>
      <c r="E126" s="7">
        <f>E6+E86</f>
        <v>0</v>
      </c>
      <c r="F126" s="6">
        <f>F6+F86</f>
        <v>441515981.55</v>
      </c>
      <c r="G126" s="7">
        <f t="shared" si="29"/>
        <v>8938025.299999952</v>
      </c>
      <c r="H126" s="6">
        <f>H6+H86</f>
        <v>441515981.55</v>
      </c>
      <c r="I126" s="7">
        <f t="shared" si="30"/>
        <v>0</v>
      </c>
      <c r="J126" s="6">
        <f>J6+J86</f>
        <v>446869481.55</v>
      </c>
      <c r="K126" s="7">
        <f t="shared" si="31"/>
        <v>5353500</v>
      </c>
      <c r="L126" s="6">
        <f>L6+L86</f>
        <v>451603320.15</v>
      </c>
      <c r="M126" s="7">
        <f t="shared" si="32"/>
        <v>4733838.599999964</v>
      </c>
      <c r="N126" s="6">
        <f>N6+N86</f>
        <v>455222957.15</v>
      </c>
      <c r="O126" s="7">
        <f t="shared" si="25"/>
        <v>3619637</v>
      </c>
    </row>
  </sheetData>
  <sheetProtection/>
  <mergeCells count="3">
    <mergeCell ref="A126:B126"/>
    <mergeCell ref="A3:C3"/>
    <mergeCell ref="B2:O2"/>
  </mergeCells>
  <printOptions horizontalCentered="1"/>
  <pageMargins left="0.7480314960629921" right="0.15748031496062992" top="0.15748031496062992" bottom="0.2362204724409449" header="0.1968503937007874" footer="0.15748031496062992"/>
  <pageSetup fitToHeight="20" fitToWidth="1" horizontalDpi="600" verticalDpi="600" orientation="portrait" paperSize="9" r:id="rId1"/>
  <rowBreaks count="4" manualBreakCount="4">
    <brk id="23" max="255" man="1"/>
    <brk id="49" max="255" man="1"/>
    <brk id="70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5">
      <pane xSplit="2" ySplit="3" topLeftCell="C8" activePane="bottomRight" state="frozen"/>
      <selection pane="topLeft" activeCell="A5" sqref="A5"/>
      <selection pane="topRight" activeCell="C5" sqref="C5"/>
      <selection pane="bottomLeft" activeCell="A7" sqref="A7"/>
      <selection pane="bottomRight" activeCell="A5" sqref="A5:Q5"/>
    </sheetView>
  </sheetViews>
  <sheetFormatPr defaultColWidth="9.00390625" defaultRowHeight="12.75"/>
  <cols>
    <col min="1" max="1" width="39.625" style="33" customWidth="1"/>
    <col min="2" max="2" width="13.25390625" style="34" customWidth="1"/>
    <col min="3" max="3" width="16.125" style="35" bestFit="1" customWidth="1"/>
    <col min="4" max="4" width="16.125" style="36" bestFit="1" customWidth="1"/>
    <col min="5" max="5" width="15.75390625" style="37" bestFit="1" customWidth="1"/>
    <col min="6" max="6" width="16.125" style="36" bestFit="1" customWidth="1"/>
    <col min="7" max="7" width="15.75390625" style="37" bestFit="1" customWidth="1"/>
    <col min="8" max="8" width="16.125" style="36" bestFit="1" customWidth="1"/>
    <col min="9" max="9" width="15.00390625" style="37" bestFit="1" customWidth="1"/>
    <col min="10" max="10" width="16.125" style="36" bestFit="1" customWidth="1"/>
    <col min="11" max="11" width="15.00390625" style="37" bestFit="1" customWidth="1"/>
    <col min="12" max="12" width="16.125" style="36" bestFit="1" customWidth="1"/>
    <col min="13" max="13" width="17.375" style="36" customWidth="1"/>
    <col min="14" max="14" width="16.125" style="36" bestFit="1" customWidth="1"/>
    <col min="15" max="15" width="17.375" style="36" customWidth="1"/>
    <col min="16" max="16" width="16.125" style="36" bestFit="1" customWidth="1"/>
    <col min="17" max="17" width="17.375" style="36" customWidth="1"/>
    <col min="18" max="16384" width="9.125" style="36" customWidth="1"/>
  </cols>
  <sheetData>
    <row r="1" ht="12.75">
      <c r="A1" s="33" t="s">
        <v>218</v>
      </c>
    </row>
    <row r="2" spans="1:13" ht="25.5" customHeight="1">
      <c r="A2" s="72" t="s">
        <v>202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3" ht="12.75">
      <c r="A3" s="38" t="s">
        <v>218</v>
      </c>
      <c r="B3" s="38"/>
      <c r="C3" s="38"/>
    </row>
    <row r="4" spans="1:3" ht="12.75">
      <c r="A4" s="39" t="s">
        <v>218</v>
      </c>
      <c r="C4" s="40"/>
    </row>
    <row r="5" spans="1:17" ht="18.75">
      <c r="A5" s="77" t="s">
        <v>202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3" ht="12.75" customHeight="1">
      <c r="A6" s="73" t="s">
        <v>219</v>
      </c>
      <c r="B6" s="73" t="s">
        <v>220</v>
      </c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7" ht="132" customHeight="1">
      <c r="A7" s="73"/>
      <c r="B7" s="73"/>
      <c r="C7" s="54" t="s">
        <v>296</v>
      </c>
      <c r="D7" s="54" t="s">
        <v>307</v>
      </c>
      <c r="E7" s="55" t="s">
        <v>314</v>
      </c>
      <c r="F7" s="54" t="s">
        <v>313</v>
      </c>
      <c r="G7" s="55" t="s">
        <v>315</v>
      </c>
      <c r="H7" s="54" t="s">
        <v>308</v>
      </c>
      <c r="I7" s="55" t="s">
        <v>316</v>
      </c>
      <c r="J7" s="54" t="s">
        <v>309</v>
      </c>
      <c r="K7" s="55" t="s">
        <v>317</v>
      </c>
      <c r="L7" s="54" t="s">
        <v>310</v>
      </c>
      <c r="M7" s="55" t="s">
        <v>318</v>
      </c>
      <c r="N7" s="54" t="s">
        <v>311</v>
      </c>
      <c r="O7" s="55" t="s">
        <v>319</v>
      </c>
      <c r="P7" s="54" t="s">
        <v>312</v>
      </c>
      <c r="Q7" s="55" t="s">
        <v>320</v>
      </c>
    </row>
    <row r="8" spans="1:17" s="43" customFormat="1" ht="13.5">
      <c r="A8" s="58" t="s">
        <v>221</v>
      </c>
      <c r="B8" s="41" t="s">
        <v>222</v>
      </c>
      <c r="C8" s="42">
        <f>SUM(C9:C14)</f>
        <v>72266143.66</v>
      </c>
      <c r="D8" s="42">
        <f>SUM(D9:D14)</f>
        <v>72452143.66</v>
      </c>
      <c r="E8" s="61">
        <f>SUM(E9:E14)</f>
        <v>186000</v>
      </c>
      <c r="F8" s="42">
        <f>SUM(F9:F14)</f>
        <v>68123976.66</v>
      </c>
      <c r="G8" s="61">
        <f>F8-D8</f>
        <v>-4328167</v>
      </c>
      <c r="H8" s="42">
        <f>SUM(H9:H14)</f>
        <v>68355114.56</v>
      </c>
      <c r="I8" s="61">
        <f>H8-F8</f>
        <v>231137.90000000596</v>
      </c>
      <c r="J8" s="42">
        <f>SUM(J9:J14)</f>
        <v>68355114.56</v>
      </c>
      <c r="K8" s="61">
        <f>SUM(K9:K14)</f>
        <v>0</v>
      </c>
      <c r="L8" s="42">
        <f>SUM(L9:L14)</f>
        <v>68278066.68</v>
      </c>
      <c r="M8" s="61">
        <f>L8-J8</f>
        <v>-77047.87999999523</v>
      </c>
      <c r="N8" s="42">
        <f>SUM(N9:N14)</f>
        <v>67900624.61</v>
      </c>
      <c r="O8" s="61">
        <f>N8-L8</f>
        <v>-377442.07000000775</v>
      </c>
      <c r="P8" s="42">
        <f>SUM(P9:P14)</f>
        <v>67326124.21</v>
      </c>
      <c r="Q8" s="61">
        <f>P8-N8</f>
        <v>-574500.400000006</v>
      </c>
    </row>
    <row r="9" spans="1:17" ht="38.25">
      <c r="A9" s="59" t="s">
        <v>223</v>
      </c>
      <c r="B9" s="44" t="s">
        <v>224</v>
      </c>
      <c r="C9" s="45">
        <v>2390004</v>
      </c>
      <c r="D9" s="45">
        <f>C9+E9</f>
        <v>2390004</v>
      </c>
      <c r="E9" s="62">
        <v>0</v>
      </c>
      <c r="F9" s="45">
        <f aca="true" t="shared" si="0" ref="F9:F14">D9+G9</f>
        <v>2390004</v>
      </c>
      <c r="G9" s="62">
        <v>0</v>
      </c>
      <c r="H9" s="45">
        <f aca="true" t="shared" si="1" ref="H9:H14">F9+I9</f>
        <v>2390004</v>
      </c>
      <c r="I9" s="62">
        <v>0</v>
      </c>
      <c r="J9" s="45">
        <f>H9+K9</f>
        <v>2390004</v>
      </c>
      <c r="K9" s="62">
        <v>0</v>
      </c>
      <c r="L9" s="45">
        <f>J9+M9</f>
        <v>2390004</v>
      </c>
      <c r="M9" s="62">
        <v>0</v>
      </c>
      <c r="N9" s="45">
        <f aca="true" t="shared" si="2" ref="N9:N14">L9+O9</f>
        <v>2390004</v>
      </c>
      <c r="O9" s="62">
        <v>0</v>
      </c>
      <c r="P9" s="45">
        <f aca="true" t="shared" si="3" ref="P9:P14">N9+Q9</f>
        <v>2380693.24</v>
      </c>
      <c r="Q9" s="62">
        <v>-9310.76</v>
      </c>
    </row>
    <row r="10" spans="1:17" ht="51">
      <c r="A10" s="59" t="s">
        <v>225</v>
      </c>
      <c r="B10" s="44" t="s">
        <v>226</v>
      </c>
      <c r="C10" s="45">
        <v>6378964</v>
      </c>
      <c r="D10" s="45">
        <f aca="true" t="shared" si="4" ref="D10:D16">C10+E10</f>
        <v>6378964</v>
      </c>
      <c r="E10" s="62">
        <v>0</v>
      </c>
      <c r="F10" s="45">
        <f t="shared" si="0"/>
        <v>6378964</v>
      </c>
      <c r="G10" s="62">
        <v>0</v>
      </c>
      <c r="H10" s="45">
        <f t="shared" si="1"/>
        <v>6378964</v>
      </c>
      <c r="I10" s="62">
        <v>0</v>
      </c>
      <c r="J10" s="45">
        <f aca="true" t="shared" si="5" ref="J10:J49">H10+K10</f>
        <v>6378964</v>
      </c>
      <c r="K10" s="62">
        <v>0</v>
      </c>
      <c r="L10" s="45">
        <f aca="true" t="shared" si="6" ref="L10:L49">J10+M10</f>
        <v>6378964</v>
      </c>
      <c r="M10" s="62">
        <v>0</v>
      </c>
      <c r="N10" s="45">
        <f t="shared" si="2"/>
        <v>6873090.91</v>
      </c>
      <c r="O10" s="62">
        <v>494126.91</v>
      </c>
      <c r="P10" s="45">
        <f t="shared" si="3"/>
        <v>6640367.13</v>
      </c>
      <c r="Q10" s="62">
        <v>-232723.78</v>
      </c>
    </row>
    <row r="11" spans="1:17" ht="63.75">
      <c r="A11" s="59" t="s">
        <v>227</v>
      </c>
      <c r="B11" s="44" t="s">
        <v>228</v>
      </c>
      <c r="C11" s="45">
        <v>33450032</v>
      </c>
      <c r="D11" s="45">
        <f t="shared" si="4"/>
        <v>33450032</v>
      </c>
      <c r="E11" s="62">
        <v>0</v>
      </c>
      <c r="F11" s="45">
        <f t="shared" si="0"/>
        <v>33450032</v>
      </c>
      <c r="G11" s="62">
        <v>0</v>
      </c>
      <c r="H11" s="45">
        <f t="shared" si="1"/>
        <v>33450032</v>
      </c>
      <c r="I11" s="62">
        <v>0</v>
      </c>
      <c r="J11" s="45">
        <f t="shared" si="5"/>
        <v>33450032</v>
      </c>
      <c r="K11" s="62">
        <v>0</v>
      </c>
      <c r="L11" s="45">
        <f t="shared" si="6"/>
        <v>33450032</v>
      </c>
      <c r="M11" s="62"/>
      <c r="N11" s="45">
        <f t="shared" si="2"/>
        <v>33551937.83</v>
      </c>
      <c r="O11" s="62">
        <v>101905.83</v>
      </c>
      <c r="P11" s="45">
        <f t="shared" si="3"/>
        <v>33793972.37</v>
      </c>
      <c r="Q11" s="62">
        <v>242034.54</v>
      </c>
    </row>
    <row r="12" spans="1:17" ht="12.75">
      <c r="A12" s="59" t="s">
        <v>294</v>
      </c>
      <c r="B12" s="44" t="s">
        <v>295</v>
      </c>
      <c r="C12" s="45"/>
      <c r="D12" s="45">
        <f t="shared" si="4"/>
        <v>0</v>
      </c>
      <c r="E12" s="62">
        <v>0</v>
      </c>
      <c r="F12" s="45">
        <f t="shared" si="0"/>
        <v>0</v>
      </c>
      <c r="G12" s="62">
        <v>0</v>
      </c>
      <c r="H12" s="45">
        <f t="shared" si="1"/>
        <v>3302.5</v>
      </c>
      <c r="I12" s="62">
        <v>3302.5</v>
      </c>
      <c r="J12" s="45">
        <f t="shared" si="5"/>
        <v>3302.5</v>
      </c>
      <c r="K12" s="62">
        <v>0</v>
      </c>
      <c r="L12" s="45">
        <f t="shared" si="6"/>
        <v>3302.5</v>
      </c>
      <c r="M12" s="62">
        <v>0</v>
      </c>
      <c r="N12" s="45">
        <f t="shared" si="2"/>
        <v>3302.5</v>
      </c>
      <c r="O12" s="62">
        <v>0</v>
      </c>
      <c r="P12" s="45">
        <f t="shared" si="3"/>
        <v>3302.5</v>
      </c>
      <c r="Q12" s="62">
        <v>0</v>
      </c>
    </row>
    <row r="13" spans="1:17" ht="22.5" customHeight="1">
      <c r="A13" s="59" t="s">
        <v>229</v>
      </c>
      <c r="B13" s="44" t="s">
        <v>230</v>
      </c>
      <c r="C13" s="45">
        <v>1000000</v>
      </c>
      <c r="D13" s="45">
        <f t="shared" si="4"/>
        <v>1000000</v>
      </c>
      <c r="E13" s="62">
        <v>0</v>
      </c>
      <c r="F13" s="45">
        <f t="shared" si="0"/>
        <v>1000000</v>
      </c>
      <c r="G13" s="62">
        <v>0</v>
      </c>
      <c r="H13" s="45">
        <f t="shared" si="1"/>
        <v>1000000</v>
      </c>
      <c r="I13" s="62">
        <v>0</v>
      </c>
      <c r="J13" s="45">
        <f t="shared" si="5"/>
        <v>1000000</v>
      </c>
      <c r="K13" s="62">
        <v>0</v>
      </c>
      <c r="L13" s="45">
        <f t="shared" si="6"/>
        <v>1000000</v>
      </c>
      <c r="M13" s="62">
        <v>0</v>
      </c>
      <c r="N13" s="45">
        <f t="shared" si="2"/>
        <v>1000000</v>
      </c>
      <c r="O13" s="62">
        <v>0</v>
      </c>
      <c r="P13" s="45">
        <f t="shared" si="3"/>
        <v>1000000</v>
      </c>
      <c r="Q13" s="62">
        <v>0</v>
      </c>
    </row>
    <row r="14" spans="1:17" ht="12.75">
      <c r="A14" s="59" t="s">
        <v>231</v>
      </c>
      <c r="B14" s="44" t="s">
        <v>232</v>
      </c>
      <c r="C14" s="45">
        <v>29047143.66</v>
      </c>
      <c r="D14" s="45">
        <f t="shared" si="4"/>
        <v>29233143.66</v>
      </c>
      <c r="E14" s="62">
        <v>186000</v>
      </c>
      <c r="F14" s="45">
        <f t="shared" si="0"/>
        <v>24904976.66</v>
      </c>
      <c r="G14" s="62">
        <v>-4328167</v>
      </c>
      <c r="H14" s="45">
        <f t="shared" si="1"/>
        <v>25132812.06</v>
      </c>
      <c r="I14" s="62">
        <v>227835.4</v>
      </c>
      <c r="J14" s="45">
        <f t="shared" si="5"/>
        <v>25132812.06</v>
      </c>
      <c r="K14" s="62">
        <v>0</v>
      </c>
      <c r="L14" s="45">
        <f t="shared" si="6"/>
        <v>25055764.18</v>
      </c>
      <c r="M14" s="62">
        <v>-77047.88</v>
      </c>
      <c r="N14" s="45">
        <f t="shared" si="2"/>
        <v>24082289.37</v>
      </c>
      <c r="O14" s="62">
        <v>-973474.81</v>
      </c>
      <c r="P14" s="45">
        <f t="shared" si="3"/>
        <v>23507788.970000003</v>
      </c>
      <c r="Q14" s="62">
        <v>-574500.4</v>
      </c>
    </row>
    <row r="15" spans="1:17" ht="13.5">
      <c r="A15" s="58" t="s">
        <v>297</v>
      </c>
      <c r="B15" s="41" t="s">
        <v>299</v>
      </c>
      <c r="C15" s="42">
        <f>C16</f>
        <v>317200</v>
      </c>
      <c r="D15" s="42">
        <f aca="true" t="shared" si="7" ref="D15:M15">D16</f>
        <v>317200</v>
      </c>
      <c r="E15" s="61">
        <f t="shared" si="7"/>
        <v>0</v>
      </c>
      <c r="F15" s="42">
        <f t="shared" si="7"/>
        <v>317200</v>
      </c>
      <c r="G15" s="63">
        <f t="shared" si="7"/>
        <v>0</v>
      </c>
      <c r="H15" s="42">
        <f t="shared" si="7"/>
        <v>317200</v>
      </c>
      <c r="I15" s="63">
        <f t="shared" si="7"/>
        <v>0</v>
      </c>
      <c r="J15" s="42">
        <f t="shared" si="7"/>
        <v>317200</v>
      </c>
      <c r="K15" s="61">
        <f t="shared" si="7"/>
        <v>0</v>
      </c>
      <c r="L15" s="42">
        <f t="shared" si="7"/>
        <v>317200</v>
      </c>
      <c r="M15" s="63">
        <f t="shared" si="7"/>
        <v>0</v>
      </c>
      <c r="N15" s="42">
        <f>N16</f>
        <v>317200</v>
      </c>
      <c r="O15" s="63">
        <f>O16</f>
        <v>0</v>
      </c>
      <c r="P15" s="42">
        <f>P16</f>
        <v>375400</v>
      </c>
      <c r="Q15" s="63">
        <f>Q16</f>
        <v>58200</v>
      </c>
    </row>
    <row r="16" spans="1:17" ht="25.5">
      <c r="A16" s="59" t="s">
        <v>298</v>
      </c>
      <c r="B16" s="44" t="s">
        <v>300</v>
      </c>
      <c r="C16" s="45">
        <v>317200</v>
      </c>
      <c r="D16" s="45">
        <f t="shared" si="4"/>
        <v>317200</v>
      </c>
      <c r="E16" s="62">
        <v>0</v>
      </c>
      <c r="F16" s="45">
        <f>D16+G16</f>
        <v>317200</v>
      </c>
      <c r="G16" s="62">
        <v>0</v>
      </c>
      <c r="H16" s="45">
        <f>F16+I16</f>
        <v>317200</v>
      </c>
      <c r="I16" s="62">
        <v>0</v>
      </c>
      <c r="J16" s="45">
        <f t="shared" si="5"/>
        <v>317200</v>
      </c>
      <c r="K16" s="62">
        <v>0</v>
      </c>
      <c r="L16" s="45">
        <f t="shared" si="6"/>
        <v>317200</v>
      </c>
      <c r="M16" s="62">
        <v>0</v>
      </c>
      <c r="N16" s="45">
        <f>L16+O16</f>
        <v>317200</v>
      </c>
      <c r="O16" s="62">
        <v>0</v>
      </c>
      <c r="P16" s="45">
        <f>N16+Q16</f>
        <v>375400</v>
      </c>
      <c r="Q16" s="62">
        <v>58200</v>
      </c>
    </row>
    <row r="17" spans="1:17" s="43" customFormat="1" ht="38.25">
      <c r="A17" s="58" t="s">
        <v>233</v>
      </c>
      <c r="B17" s="41" t="s">
        <v>234</v>
      </c>
      <c r="C17" s="42">
        <f>C18+C19+C20</f>
        <v>16374839.72</v>
      </c>
      <c r="D17" s="42">
        <f>D18+D19+D20</f>
        <v>16446839.72</v>
      </c>
      <c r="E17" s="61">
        <f>D17-C17</f>
        <v>72000</v>
      </c>
      <c r="F17" s="42">
        <f>F18+F19+F20</f>
        <v>16477449.72</v>
      </c>
      <c r="G17" s="61">
        <f>F17-D17</f>
        <v>30610</v>
      </c>
      <c r="H17" s="42">
        <f>H18+H19+H20</f>
        <v>16470115.520000001</v>
      </c>
      <c r="I17" s="61">
        <f>H17-F17</f>
        <v>-7334.199999999255</v>
      </c>
      <c r="J17" s="42">
        <f>J18+J19+J20</f>
        <v>16470115.520000001</v>
      </c>
      <c r="K17" s="61">
        <f>K18+K19+K20</f>
        <v>0</v>
      </c>
      <c r="L17" s="42">
        <f>L18+L19+L20</f>
        <v>16511385.520000001</v>
      </c>
      <c r="M17" s="61">
        <f>L17-J17</f>
        <v>41270</v>
      </c>
      <c r="N17" s="42">
        <f>N18+N19+N20</f>
        <v>16511385.520000001</v>
      </c>
      <c r="O17" s="61">
        <f>N17-L17</f>
        <v>0</v>
      </c>
      <c r="P17" s="42">
        <f>P18+P19+P20</f>
        <v>16470115.520000001</v>
      </c>
      <c r="Q17" s="61">
        <f>P17-N17</f>
        <v>-41270</v>
      </c>
    </row>
    <row r="18" spans="1:17" ht="12.75">
      <c r="A18" s="59" t="s">
        <v>235</v>
      </c>
      <c r="B18" s="44" t="s">
        <v>236</v>
      </c>
      <c r="C18" s="45">
        <v>565195</v>
      </c>
      <c r="D18" s="45">
        <f>C18+E18</f>
        <v>565195</v>
      </c>
      <c r="E18" s="62">
        <v>0</v>
      </c>
      <c r="F18" s="45">
        <f>D18+G18</f>
        <v>565195</v>
      </c>
      <c r="G18" s="62">
        <v>0</v>
      </c>
      <c r="H18" s="45">
        <f>F18+I18</f>
        <v>557860.8</v>
      </c>
      <c r="I18" s="62">
        <v>-7334.2</v>
      </c>
      <c r="J18" s="45">
        <f t="shared" si="5"/>
        <v>557860.8</v>
      </c>
      <c r="K18" s="62">
        <v>0</v>
      </c>
      <c r="L18" s="45">
        <f t="shared" si="6"/>
        <v>557860.8</v>
      </c>
      <c r="M18" s="62"/>
      <c r="N18" s="45">
        <f>L18+O18</f>
        <v>557860.8</v>
      </c>
      <c r="O18" s="62"/>
      <c r="P18" s="45">
        <f>N18+Q18</f>
        <v>557860.8</v>
      </c>
      <c r="Q18" s="62"/>
    </row>
    <row r="19" spans="1:17" ht="51">
      <c r="A19" s="59" t="s">
        <v>237</v>
      </c>
      <c r="B19" s="44" t="s">
        <v>238</v>
      </c>
      <c r="C19" s="45">
        <v>15563644.72</v>
      </c>
      <c r="D19" s="45">
        <f>C19+E19</f>
        <v>15635644.72</v>
      </c>
      <c r="E19" s="62">
        <v>72000</v>
      </c>
      <c r="F19" s="45">
        <f>D19+G19</f>
        <v>15666254.72</v>
      </c>
      <c r="G19" s="62">
        <v>30610</v>
      </c>
      <c r="H19" s="45">
        <f>F19+I19</f>
        <v>15666254.72</v>
      </c>
      <c r="I19" s="62">
        <v>0</v>
      </c>
      <c r="J19" s="45">
        <f t="shared" si="5"/>
        <v>15666254.72</v>
      </c>
      <c r="K19" s="62">
        <v>0</v>
      </c>
      <c r="L19" s="45">
        <f t="shared" si="6"/>
        <v>15707524.72</v>
      </c>
      <c r="M19" s="62">
        <v>41270</v>
      </c>
      <c r="N19" s="45">
        <f>L19+O19</f>
        <v>15707524.72</v>
      </c>
      <c r="O19" s="62">
        <v>0</v>
      </c>
      <c r="P19" s="45">
        <f>N19+Q19</f>
        <v>15666254.72</v>
      </c>
      <c r="Q19" s="62">
        <v>-41270</v>
      </c>
    </row>
    <row r="20" spans="1:17" ht="48" customHeight="1">
      <c r="A20" s="59" t="s">
        <v>239</v>
      </c>
      <c r="B20" s="44" t="s">
        <v>240</v>
      </c>
      <c r="C20" s="45">
        <v>246000</v>
      </c>
      <c r="D20" s="45">
        <f>C20+E20</f>
        <v>246000</v>
      </c>
      <c r="E20" s="62">
        <v>0</v>
      </c>
      <c r="F20" s="45">
        <f>D20+G20</f>
        <v>246000</v>
      </c>
      <c r="G20" s="62">
        <v>0</v>
      </c>
      <c r="H20" s="45">
        <f>F20+I20</f>
        <v>246000</v>
      </c>
      <c r="I20" s="62">
        <v>0</v>
      </c>
      <c r="J20" s="45">
        <f t="shared" si="5"/>
        <v>246000</v>
      </c>
      <c r="K20" s="62">
        <v>0</v>
      </c>
      <c r="L20" s="45">
        <f t="shared" si="6"/>
        <v>246000</v>
      </c>
      <c r="M20" s="62">
        <v>0</v>
      </c>
      <c r="N20" s="45">
        <f>L20+O20</f>
        <v>246000</v>
      </c>
      <c r="O20" s="62">
        <v>0</v>
      </c>
      <c r="P20" s="45">
        <f>N20+Q20</f>
        <v>246000</v>
      </c>
      <c r="Q20" s="62">
        <v>0</v>
      </c>
    </row>
    <row r="21" spans="1:17" s="43" customFormat="1" ht="21.75" customHeight="1">
      <c r="A21" s="58" t="s">
        <v>241</v>
      </c>
      <c r="B21" s="41" t="s">
        <v>242</v>
      </c>
      <c r="C21" s="42">
        <f>SUM(C22:C25)</f>
        <v>18572905.259999998</v>
      </c>
      <c r="D21" s="42">
        <f>SUM(D22:D25)</f>
        <v>14166445.5</v>
      </c>
      <c r="E21" s="61">
        <f>D21-C21</f>
        <v>-4406459.759999998</v>
      </c>
      <c r="F21" s="42">
        <f>SUM(F22:F25)</f>
        <v>12745764.5</v>
      </c>
      <c r="G21" s="61">
        <f>F21-D21</f>
        <v>-1420681</v>
      </c>
      <c r="H21" s="42">
        <f>SUM(H22:H25)</f>
        <v>12327503.5</v>
      </c>
      <c r="I21" s="61">
        <f>H21-F21</f>
        <v>-418261</v>
      </c>
      <c r="J21" s="42">
        <f>SUM(J22:J25)</f>
        <v>12327503.5</v>
      </c>
      <c r="K21" s="61">
        <f>SUM(K22:K25)</f>
        <v>0</v>
      </c>
      <c r="L21" s="42">
        <f>SUM(L22:L25)</f>
        <v>12327503.5</v>
      </c>
      <c r="M21" s="61">
        <f>L21-J21</f>
        <v>0</v>
      </c>
      <c r="N21" s="42">
        <f>SUM(N22:N25)</f>
        <v>10762678.25</v>
      </c>
      <c r="O21" s="61">
        <f>N21-L21</f>
        <v>-1564825.25</v>
      </c>
      <c r="P21" s="42">
        <f>SUM(P22:P25)</f>
        <v>10823137.22</v>
      </c>
      <c r="Q21" s="61">
        <f>P21-N21</f>
        <v>60458.97000000067</v>
      </c>
    </row>
    <row r="22" spans="1:17" ht="12.75">
      <c r="A22" s="59" t="s">
        <v>243</v>
      </c>
      <c r="B22" s="44" t="s">
        <v>244</v>
      </c>
      <c r="C22" s="45">
        <v>119498</v>
      </c>
      <c r="D22" s="45">
        <f>C22+E22</f>
        <v>119498</v>
      </c>
      <c r="E22" s="62">
        <v>0</v>
      </c>
      <c r="F22" s="45">
        <f>D22+G22</f>
        <v>119498</v>
      </c>
      <c r="G22" s="62">
        <v>0</v>
      </c>
      <c r="H22" s="45">
        <f>F22+I22</f>
        <v>119498</v>
      </c>
      <c r="I22" s="62">
        <v>0</v>
      </c>
      <c r="J22" s="45">
        <f t="shared" si="5"/>
        <v>119498</v>
      </c>
      <c r="K22" s="62">
        <v>0</v>
      </c>
      <c r="L22" s="45">
        <f t="shared" si="6"/>
        <v>119498</v>
      </c>
      <c r="M22" s="62">
        <v>0</v>
      </c>
      <c r="N22" s="45">
        <f>L22+O22</f>
        <v>119498</v>
      </c>
      <c r="O22" s="62">
        <v>0</v>
      </c>
      <c r="P22" s="45">
        <f>N22+Q22</f>
        <v>180384.8</v>
      </c>
      <c r="Q22" s="62">
        <v>60886.8</v>
      </c>
    </row>
    <row r="23" spans="1:17" ht="12.75">
      <c r="A23" s="59" t="s">
        <v>245</v>
      </c>
      <c r="B23" s="44" t="s">
        <v>246</v>
      </c>
      <c r="C23" s="45">
        <v>10379280</v>
      </c>
      <c r="D23" s="45">
        <f>C23+E23</f>
        <v>10379280</v>
      </c>
      <c r="E23" s="62">
        <v>0</v>
      </c>
      <c r="F23" s="45">
        <f>D23+G23</f>
        <v>10379280</v>
      </c>
      <c r="G23" s="62">
        <v>0</v>
      </c>
      <c r="H23" s="45">
        <f>F23+I23</f>
        <v>10379280</v>
      </c>
      <c r="I23" s="62">
        <v>0</v>
      </c>
      <c r="J23" s="45">
        <f t="shared" si="5"/>
        <v>10379280</v>
      </c>
      <c r="K23" s="62">
        <v>0</v>
      </c>
      <c r="L23" s="45">
        <f t="shared" si="6"/>
        <v>10379280</v>
      </c>
      <c r="M23" s="62">
        <v>0</v>
      </c>
      <c r="N23" s="45">
        <f>L23+O23</f>
        <v>10379280</v>
      </c>
      <c r="O23" s="62">
        <v>0</v>
      </c>
      <c r="P23" s="45">
        <f>N23+Q23</f>
        <v>10379280</v>
      </c>
      <c r="Q23" s="62">
        <v>0</v>
      </c>
    </row>
    <row r="24" spans="1:17" ht="12.75">
      <c r="A24" s="59" t="s">
        <v>247</v>
      </c>
      <c r="B24" s="44" t="s">
        <v>248</v>
      </c>
      <c r="C24" s="45">
        <v>14692</v>
      </c>
      <c r="D24" s="45">
        <f>C24+E24</f>
        <v>14692</v>
      </c>
      <c r="E24" s="62">
        <v>0</v>
      </c>
      <c r="F24" s="45">
        <f>D24+G24</f>
        <v>14692</v>
      </c>
      <c r="G24" s="62">
        <v>0</v>
      </c>
      <c r="H24" s="45">
        <f>F24+I24</f>
        <v>14692</v>
      </c>
      <c r="I24" s="62">
        <v>0</v>
      </c>
      <c r="J24" s="45">
        <f t="shared" si="5"/>
        <v>14692</v>
      </c>
      <c r="K24" s="62">
        <v>0</v>
      </c>
      <c r="L24" s="45">
        <f t="shared" si="6"/>
        <v>14692</v>
      </c>
      <c r="M24" s="62">
        <v>0</v>
      </c>
      <c r="N24" s="45">
        <f>L24+O24</f>
        <v>14692</v>
      </c>
      <c r="O24" s="62">
        <v>0</v>
      </c>
      <c r="P24" s="45">
        <f>N24+Q24</f>
        <v>14264.17</v>
      </c>
      <c r="Q24" s="62">
        <v>-427.83</v>
      </c>
    </row>
    <row r="25" spans="1:17" ht="25.5">
      <c r="A25" s="59" t="s">
        <v>249</v>
      </c>
      <c r="B25" s="44" t="s">
        <v>250</v>
      </c>
      <c r="C25" s="45">
        <v>8059435.26</v>
      </c>
      <c r="D25" s="45">
        <f>C25+E25</f>
        <v>3652975.5</v>
      </c>
      <c r="E25" s="62">
        <v>-4406459.76</v>
      </c>
      <c r="F25" s="45">
        <f>D25+G25</f>
        <v>2232294.5</v>
      </c>
      <c r="G25" s="62">
        <v>-1420681</v>
      </c>
      <c r="H25" s="45">
        <f>F25+I25</f>
        <v>1814033.5</v>
      </c>
      <c r="I25" s="62">
        <v>-418261</v>
      </c>
      <c r="J25" s="45">
        <f t="shared" si="5"/>
        <v>1814033.5</v>
      </c>
      <c r="K25" s="62">
        <v>0</v>
      </c>
      <c r="L25" s="45">
        <f t="shared" si="6"/>
        <v>1814033.5</v>
      </c>
      <c r="M25" s="62">
        <v>0</v>
      </c>
      <c r="N25" s="45">
        <f>L25+O25</f>
        <v>249208.25</v>
      </c>
      <c r="O25" s="62">
        <v>-1564825.25</v>
      </c>
      <c r="P25" s="45">
        <f>N25+Q25</f>
        <v>249208.25</v>
      </c>
      <c r="Q25" s="62">
        <v>0</v>
      </c>
    </row>
    <row r="26" spans="1:17" s="43" customFormat="1" ht="25.5">
      <c r="A26" s="58" t="s">
        <v>251</v>
      </c>
      <c r="B26" s="41" t="s">
        <v>252</v>
      </c>
      <c r="C26" s="42">
        <f>SUM(C27:C30)</f>
        <v>70995921.96000001</v>
      </c>
      <c r="D26" s="42">
        <f>SUM(D27:D30)</f>
        <v>73770137.93</v>
      </c>
      <c r="E26" s="61">
        <f>D26-C26</f>
        <v>2774215.969999999</v>
      </c>
      <c r="F26" s="42">
        <f>SUM(F27:F30)</f>
        <v>74440137.93</v>
      </c>
      <c r="G26" s="61">
        <f>F26-D26</f>
        <v>670000</v>
      </c>
      <c r="H26" s="42">
        <f>SUM(H27:H30)</f>
        <v>75490137.93</v>
      </c>
      <c r="I26" s="61">
        <f>H26-F26</f>
        <v>1050000</v>
      </c>
      <c r="J26" s="42">
        <f>SUM(J27:J30)</f>
        <v>70814137.93</v>
      </c>
      <c r="K26" s="61">
        <f>SUM(K27:K30)</f>
        <v>-4676000</v>
      </c>
      <c r="L26" s="42">
        <f>SUM(L27:L30)</f>
        <v>70814137.93</v>
      </c>
      <c r="M26" s="61">
        <f>L26-J26</f>
        <v>0</v>
      </c>
      <c r="N26" s="42">
        <f>SUM(N27:N30)</f>
        <v>77796469.94999999</v>
      </c>
      <c r="O26" s="61">
        <f>N26-L26</f>
        <v>6982332.019999981</v>
      </c>
      <c r="P26" s="42">
        <f>SUM(P27:P30)</f>
        <v>77921544.65</v>
      </c>
      <c r="Q26" s="61">
        <f>P26-N26</f>
        <v>125074.70000001788</v>
      </c>
    </row>
    <row r="27" spans="1:17" ht="12.75">
      <c r="A27" s="59" t="s">
        <v>253</v>
      </c>
      <c r="B27" s="44" t="s">
        <v>254</v>
      </c>
      <c r="C27" s="45">
        <v>8422758.05</v>
      </c>
      <c r="D27" s="45">
        <f>C27+E27</f>
        <v>10496344.020000001</v>
      </c>
      <c r="E27" s="62">
        <v>2073585.97</v>
      </c>
      <c r="F27" s="45">
        <f>D27+G27</f>
        <v>10496344.020000001</v>
      </c>
      <c r="G27" s="62">
        <v>0</v>
      </c>
      <c r="H27" s="45">
        <f>F27+I27</f>
        <v>10496344.020000001</v>
      </c>
      <c r="I27" s="62">
        <v>0</v>
      </c>
      <c r="J27" s="45">
        <f t="shared" si="5"/>
        <v>10496344.020000001</v>
      </c>
      <c r="K27" s="62">
        <v>0</v>
      </c>
      <c r="L27" s="45">
        <f t="shared" si="6"/>
        <v>10496344.020000001</v>
      </c>
      <c r="M27" s="62">
        <v>0</v>
      </c>
      <c r="N27" s="45">
        <f>L27+O27</f>
        <v>10496344.020000001</v>
      </c>
      <c r="O27" s="62">
        <v>0</v>
      </c>
      <c r="P27" s="45">
        <f>N27+Q27</f>
        <v>10496344.020000001</v>
      </c>
      <c r="Q27" s="62">
        <v>0</v>
      </c>
    </row>
    <row r="28" spans="1:17" ht="12.75">
      <c r="A28" s="59" t="s">
        <v>255</v>
      </c>
      <c r="B28" s="44" t="s">
        <v>256</v>
      </c>
      <c r="C28" s="45">
        <v>6251110.91</v>
      </c>
      <c r="D28" s="45">
        <f>C28+E28</f>
        <v>6551110.91</v>
      </c>
      <c r="E28" s="62">
        <v>300000</v>
      </c>
      <c r="F28" s="45">
        <f>D28+G28</f>
        <v>6551110.91</v>
      </c>
      <c r="G28" s="62">
        <v>0</v>
      </c>
      <c r="H28" s="45">
        <f>F28+I28</f>
        <v>6821110.91</v>
      </c>
      <c r="I28" s="62">
        <v>270000</v>
      </c>
      <c r="J28" s="45">
        <f t="shared" si="5"/>
        <v>7346110.91</v>
      </c>
      <c r="K28" s="62">
        <v>525000</v>
      </c>
      <c r="L28" s="45">
        <f t="shared" si="6"/>
        <v>7346110.91</v>
      </c>
      <c r="M28" s="62">
        <v>0</v>
      </c>
      <c r="N28" s="45">
        <f>L28+O28</f>
        <v>8040672.91</v>
      </c>
      <c r="O28" s="62">
        <v>694562</v>
      </c>
      <c r="P28" s="45">
        <f>N28+Q28</f>
        <v>6806570.37</v>
      </c>
      <c r="Q28" s="62">
        <v>-1234102.54</v>
      </c>
    </row>
    <row r="29" spans="1:17" ht="12.75">
      <c r="A29" s="59" t="s">
        <v>257</v>
      </c>
      <c r="B29" s="44" t="s">
        <v>258</v>
      </c>
      <c r="C29" s="45">
        <v>8226790</v>
      </c>
      <c r="D29" s="45">
        <f>C29+E29</f>
        <v>8226790</v>
      </c>
      <c r="E29" s="62">
        <v>0</v>
      </c>
      <c r="F29" s="45">
        <f>D29+G29</f>
        <v>8896790</v>
      </c>
      <c r="G29" s="62">
        <v>670000</v>
      </c>
      <c r="H29" s="45">
        <f>F29+I29</f>
        <v>8896790</v>
      </c>
      <c r="I29" s="62">
        <v>0</v>
      </c>
      <c r="J29" s="45">
        <f t="shared" si="5"/>
        <v>9296790</v>
      </c>
      <c r="K29" s="62">
        <v>400000</v>
      </c>
      <c r="L29" s="45">
        <f t="shared" si="6"/>
        <v>9296790</v>
      </c>
      <c r="M29" s="62">
        <v>0</v>
      </c>
      <c r="N29" s="45">
        <f>L29+O29</f>
        <v>9296790</v>
      </c>
      <c r="O29" s="62">
        <v>0</v>
      </c>
      <c r="P29" s="45">
        <f>N29+Q29</f>
        <v>9214654</v>
      </c>
      <c r="Q29" s="62">
        <v>-82136</v>
      </c>
    </row>
    <row r="30" spans="1:17" ht="25.5">
      <c r="A30" s="59" t="s">
        <v>259</v>
      </c>
      <c r="B30" s="44" t="s">
        <v>260</v>
      </c>
      <c r="C30" s="45">
        <v>48095263</v>
      </c>
      <c r="D30" s="45">
        <f>C30+E30</f>
        <v>48495893</v>
      </c>
      <c r="E30" s="62">
        <v>400630</v>
      </c>
      <c r="F30" s="45">
        <f>D30+G30</f>
        <v>48495893</v>
      </c>
      <c r="G30" s="62">
        <v>0</v>
      </c>
      <c r="H30" s="45">
        <f>F30+I30</f>
        <v>49275893</v>
      </c>
      <c r="I30" s="62">
        <v>780000</v>
      </c>
      <c r="J30" s="45">
        <f t="shared" si="5"/>
        <v>43674893</v>
      </c>
      <c r="K30" s="62">
        <v>-5601000</v>
      </c>
      <c r="L30" s="45">
        <f t="shared" si="6"/>
        <v>43674893</v>
      </c>
      <c r="M30" s="62">
        <v>0</v>
      </c>
      <c r="N30" s="45">
        <f>L30+O30</f>
        <v>49962663.019999996</v>
      </c>
      <c r="O30" s="62">
        <v>6287770.02</v>
      </c>
      <c r="P30" s="45">
        <f>N30+Q30</f>
        <v>51403976.26</v>
      </c>
      <c r="Q30" s="62">
        <v>1441313.24</v>
      </c>
    </row>
    <row r="31" spans="1:17" s="46" customFormat="1" ht="13.5">
      <c r="A31" s="58" t="s">
        <v>305</v>
      </c>
      <c r="B31" s="41" t="s">
        <v>261</v>
      </c>
      <c r="C31" s="42">
        <f>C32</f>
        <v>60000</v>
      </c>
      <c r="D31" s="42">
        <f>D32</f>
        <v>169999</v>
      </c>
      <c r="E31" s="62">
        <f>D31-C31</f>
        <v>109999</v>
      </c>
      <c r="F31" s="42">
        <f>F32</f>
        <v>169999</v>
      </c>
      <c r="G31" s="62">
        <f>F31-D31</f>
        <v>0</v>
      </c>
      <c r="H31" s="42">
        <f>H32</f>
        <v>169999</v>
      </c>
      <c r="I31" s="62">
        <f>H31-F31</f>
        <v>0</v>
      </c>
      <c r="J31" s="42">
        <f>J32</f>
        <v>169999</v>
      </c>
      <c r="K31" s="61">
        <f>K32</f>
        <v>0</v>
      </c>
      <c r="L31" s="42">
        <f>L32</f>
        <v>169999</v>
      </c>
      <c r="M31" s="62">
        <f>L31-J31</f>
        <v>0</v>
      </c>
      <c r="N31" s="42">
        <f>N32</f>
        <v>139999</v>
      </c>
      <c r="O31" s="62">
        <f>N31-L31</f>
        <v>-30000</v>
      </c>
      <c r="P31" s="42">
        <f>P32</f>
        <v>125529</v>
      </c>
      <c r="Q31" s="61">
        <f>P31-N31</f>
        <v>-14470</v>
      </c>
    </row>
    <row r="32" spans="1:17" ht="25.5">
      <c r="A32" s="59" t="s">
        <v>302</v>
      </c>
      <c r="B32" s="44" t="s">
        <v>301</v>
      </c>
      <c r="C32" s="45">
        <v>60000</v>
      </c>
      <c r="D32" s="45">
        <f>C32+E32</f>
        <v>169999</v>
      </c>
      <c r="E32" s="62">
        <v>109999</v>
      </c>
      <c r="F32" s="45">
        <f>D32+G32</f>
        <v>169999</v>
      </c>
      <c r="G32" s="62">
        <v>0</v>
      </c>
      <c r="H32" s="45">
        <f>F32+I32</f>
        <v>169999</v>
      </c>
      <c r="I32" s="62">
        <v>0</v>
      </c>
      <c r="J32" s="45">
        <f t="shared" si="5"/>
        <v>169999</v>
      </c>
      <c r="K32" s="62"/>
      <c r="L32" s="45">
        <f t="shared" si="6"/>
        <v>169999</v>
      </c>
      <c r="M32" s="62">
        <v>0</v>
      </c>
      <c r="N32" s="45">
        <f>L32+O32</f>
        <v>139999</v>
      </c>
      <c r="O32" s="62">
        <v>-30000</v>
      </c>
      <c r="P32" s="45">
        <f>N32+Q32</f>
        <v>125529</v>
      </c>
      <c r="Q32" s="62">
        <v>-14470</v>
      </c>
    </row>
    <row r="33" spans="1:17" s="43" customFormat="1" ht="13.5">
      <c r="A33" s="58" t="s">
        <v>262</v>
      </c>
      <c r="B33" s="41" t="s">
        <v>263</v>
      </c>
      <c r="C33" s="42">
        <f>SUM(C34:C38)</f>
        <v>192854812</v>
      </c>
      <c r="D33" s="42">
        <f>SUM(D34:D38)</f>
        <v>193688068.94</v>
      </c>
      <c r="E33" s="61">
        <f>D33-C33</f>
        <v>833256.9399999976</v>
      </c>
      <c r="F33" s="42">
        <f>SUM(F34:F38)</f>
        <v>195684079.94</v>
      </c>
      <c r="G33" s="61">
        <f>F33-D33</f>
        <v>1996011</v>
      </c>
      <c r="H33" s="42">
        <f>SUM(H34:H38)</f>
        <v>202710962.53999996</v>
      </c>
      <c r="I33" s="61">
        <f>H33-F33</f>
        <v>7026882.599999964</v>
      </c>
      <c r="J33" s="42">
        <f>SUM(J34:J38)</f>
        <v>206336962.53999996</v>
      </c>
      <c r="K33" s="61">
        <f>SUM(K34:K38)</f>
        <v>3626000</v>
      </c>
      <c r="L33" s="42">
        <f>SUM(L34:L38)</f>
        <v>206258462.53999996</v>
      </c>
      <c r="M33" s="61">
        <f>L33-J33</f>
        <v>-78500</v>
      </c>
      <c r="N33" s="42">
        <f>SUM(N34:N38)</f>
        <v>207338932.00999993</v>
      </c>
      <c r="O33" s="61">
        <f>N33-L33</f>
        <v>1080469.469999969</v>
      </c>
      <c r="P33" s="42">
        <f>SUM(P34:P38)</f>
        <v>212422977.33999994</v>
      </c>
      <c r="Q33" s="61">
        <f>P33-N33</f>
        <v>5084045.330000013</v>
      </c>
    </row>
    <row r="34" spans="1:17" ht="12.75">
      <c r="A34" s="59" t="s">
        <v>264</v>
      </c>
      <c r="B34" s="44" t="s">
        <v>265</v>
      </c>
      <c r="C34" s="45">
        <v>74106033.77</v>
      </c>
      <c r="D34" s="45">
        <f>C34+E34</f>
        <v>74106033.77</v>
      </c>
      <c r="E34" s="62">
        <v>0</v>
      </c>
      <c r="F34" s="45">
        <f>D34+G34</f>
        <v>75196033.77</v>
      </c>
      <c r="G34" s="62">
        <v>1090000</v>
      </c>
      <c r="H34" s="45">
        <f>F34+I34</f>
        <v>78844985.36999999</v>
      </c>
      <c r="I34" s="62">
        <v>3648951.6</v>
      </c>
      <c r="J34" s="45">
        <f t="shared" si="5"/>
        <v>79364985.36999999</v>
      </c>
      <c r="K34" s="62">
        <v>520000</v>
      </c>
      <c r="L34" s="45">
        <f t="shared" si="6"/>
        <v>79364985.36999999</v>
      </c>
      <c r="M34" s="62">
        <v>0</v>
      </c>
      <c r="N34" s="45">
        <f>L34+O34</f>
        <v>80470887.74999999</v>
      </c>
      <c r="O34" s="62">
        <v>1105902.38</v>
      </c>
      <c r="P34" s="64">
        <f>N34+Q34</f>
        <v>84900687.74999999</v>
      </c>
      <c r="Q34" s="62">
        <v>4429800</v>
      </c>
    </row>
    <row r="35" spans="1:17" s="43" customFormat="1" ht="12.75">
      <c r="A35" s="59" t="s">
        <v>266</v>
      </c>
      <c r="B35" s="44" t="s">
        <v>267</v>
      </c>
      <c r="C35" s="45">
        <v>81507964.05</v>
      </c>
      <c r="D35" s="45">
        <f>C35+E35</f>
        <v>82047556.86999999</v>
      </c>
      <c r="E35" s="62">
        <v>539592.82</v>
      </c>
      <c r="F35" s="45">
        <f>D35+G35</f>
        <v>82687556.86999999</v>
      </c>
      <c r="G35" s="62">
        <v>640000</v>
      </c>
      <c r="H35" s="45">
        <f>F35+I35</f>
        <v>83290226.86999999</v>
      </c>
      <c r="I35" s="62">
        <v>602670</v>
      </c>
      <c r="J35" s="45">
        <f t="shared" si="5"/>
        <v>83490226.86999999</v>
      </c>
      <c r="K35" s="62">
        <v>200000</v>
      </c>
      <c r="L35" s="45">
        <f t="shared" si="6"/>
        <v>83490226.86999999</v>
      </c>
      <c r="M35" s="62">
        <v>0</v>
      </c>
      <c r="N35" s="45">
        <f>L35+O35</f>
        <v>83968137.43999998</v>
      </c>
      <c r="O35" s="62">
        <v>477910.57</v>
      </c>
      <c r="P35" s="45">
        <f>N35+Q35</f>
        <v>83992237.43999998</v>
      </c>
      <c r="Q35" s="62">
        <v>24100</v>
      </c>
    </row>
    <row r="36" spans="1:17" ht="12.75">
      <c r="A36" s="59" t="s">
        <v>268</v>
      </c>
      <c r="B36" s="44" t="s">
        <v>269</v>
      </c>
      <c r="C36" s="45">
        <v>23716234.07</v>
      </c>
      <c r="D36" s="45">
        <f>C36+E36</f>
        <v>23716934.09</v>
      </c>
      <c r="E36" s="62">
        <v>700.02</v>
      </c>
      <c r="F36" s="45">
        <f>D36+G36</f>
        <v>23856934.09</v>
      </c>
      <c r="G36" s="62">
        <v>140000</v>
      </c>
      <c r="H36" s="45">
        <f>F36+I36</f>
        <v>24898534.09</v>
      </c>
      <c r="I36" s="62">
        <v>1041600</v>
      </c>
      <c r="J36" s="45">
        <f t="shared" si="5"/>
        <v>24898534.09</v>
      </c>
      <c r="K36" s="62">
        <v>0</v>
      </c>
      <c r="L36" s="45">
        <f t="shared" si="6"/>
        <v>24898534.09</v>
      </c>
      <c r="M36" s="62">
        <v>0</v>
      </c>
      <c r="N36" s="45">
        <f>L36+O36</f>
        <v>24907225.98</v>
      </c>
      <c r="O36" s="62">
        <v>8691.89</v>
      </c>
      <c r="P36" s="45">
        <f>N36+Q36</f>
        <v>25447225.98</v>
      </c>
      <c r="Q36" s="62">
        <v>540000</v>
      </c>
    </row>
    <row r="37" spans="1:17" ht="12.75">
      <c r="A37" s="59" t="s">
        <v>270</v>
      </c>
      <c r="B37" s="44" t="s">
        <v>271</v>
      </c>
      <c r="C37" s="45">
        <v>781498</v>
      </c>
      <c r="D37" s="45">
        <f>C37+E37</f>
        <v>1074462.1</v>
      </c>
      <c r="E37" s="62">
        <v>292964.1</v>
      </c>
      <c r="F37" s="45">
        <f>D37+G37</f>
        <v>1074462.1</v>
      </c>
      <c r="G37" s="62">
        <v>0</v>
      </c>
      <c r="H37" s="45">
        <f>F37+I37</f>
        <v>1074462.1</v>
      </c>
      <c r="I37" s="62">
        <v>0</v>
      </c>
      <c r="J37" s="45">
        <f t="shared" si="5"/>
        <v>1074462.1</v>
      </c>
      <c r="K37" s="62">
        <v>0</v>
      </c>
      <c r="L37" s="45">
        <f t="shared" si="6"/>
        <v>995962.1000000001</v>
      </c>
      <c r="M37" s="62">
        <v>-78500</v>
      </c>
      <c r="N37" s="45">
        <f>L37+O37</f>
        <v>983926.7300000001</v>
      </c>
      <c r="O37" s="62">
        <v>-12035.37</v>
      </c>
      <c r="P37" s="45">
        <f>N37+Q37</f>
        <v>983926.7300000001</v>
      </c>
      <c r="Q37" s="62">
        <v>0</v>
      </c>
    </row>
    <row r="38" spans="1:17" ht="12.75">
      <c r="A38" s="59" t="s">
        <v>272</v>
      </c>
      <c r="B38" s="44" t="s">
        <v>273</v>
      </c>
      <c r="C38" s="45">
        <v>12743082.11</v>
      </c>
      <c r="D38" s="45">
        <f>C38+E38</f>
        <v>12743082.11</v>
      </c>
      <c r="E38" s="62">
        <v>0</v>
      </c>
      <c r="F38" s="45">
        <f>D38+G38</f>
        <v>12869093.11</v>
      </c>
      <c r="G38" s="62">
        <v>126011</v>
      </c>
      <c r="H38" s="45">
        <f>F38+I38</f>
        <v>14602754.11</v>
      </c>
      <c r="I38" s="62">
        <v>1733661</v>
      </c>
      <c r="J38" s="45">
        <f t="shared" si="5"/>
        <v>17508754.11</v>
      </c>
      <c r="K38" s="62">
        <v>2906000</v>
      </c>
      <c r="L38" s="45">
        <f t="shared" si="6"/>
        <v>17508754.11</v>
      </c>
      <c r="M38" s="62">
        <v>0</v>
      </c>
      <c r="N38" s="45">
        <f>L38+O38</f>
        <v>17008754.11</v>
      </c>
      <c r="O38" s="62">
        <v>-500000</v>
      </c>
      <c r="P38" s="45">
        <f>N38+Q38</f>
        <v>17098899.439999998</v>
      </c>
      <c r="Q38" s="62">
        <v>90145.33</v>
      </c>
    </row>
    <row r="39" spans="1:17" s="46" customFormat="1" ht="13.5">
      <c r="A39" s="58" t="s">
        <v>274</v>
      </c>
      <c r="B39" s="41" t="s">
        <v>275</v>
      </c>
      <c r="C39" s="42">
        <f>C40</f>
        <v>8560700.55</v>
      </c>
      <c r="D39" s="42">
        <f>D40</f>
        <v>8560700.55</v>
      </c>
      <c r="E39" s="61">
        <f>D39-C39</f>
        <v>0</v>
      </c>
      <c r="F39" s="42">
        <f>F40</f>
        <v>8672700.55</v>
      </c>
      <c r="G39" s="61">
        <f>F39-D39</f>
        <v>112000</v>
      </c>
      <c r="H39" s="42">
        <f>H40</f>
        <v>8672700.55</v>
      </c>
      <c r="I39" s="61">
        <f>H39-F39</f>
        <v>0</v>
      </c>
      <c r="J39" s="42">
        <f>J40</f>
        <v>8672700.55</v>
      </c>
      <c r="K39" s="61">
        <f>K40</f>
        <v>0</v>
      </c>
      <c r="L39" s="42">
        <f>L40</f>
        <v>8706909.55</v>
      </c>
      <c r="M39" s="61">
        <f>L39-J39</f>
        <v>34209</v>
      </c>
      <c r="N39" s="42">
        <f>N40</f>
        <v>8380119.290000001</v>
      </c>
      <c r="O39" s="61">
        <f>N39-L39</f>
        <v>-326790.2599999998</v>
      </c>
      <c r="P39" s="42">
        <f>P40</f>
        <v>8380119.290000001</v>
      </c>
      <c r="Q39" s="61">
        <f>P39-N39</f>
        <v>0</v>
      </c>
    </row>
    <row r="40" spans="1:17" s="43" customFormat="1" ht="12.75">
      <c r="A40" s="59" t="s">
        <v>276</v>
      </c>
      <c r="B40" s="44" t="s">
        <v>277</v>
      </c>
      <c r="C40" s="45">
        <v>8560700.55</v>
      </c>
      <c r="D40" s="45">
        <f>C40+E40</f>
        <v>8560700.55</v>
      </c>
      <c r="E40" s="62">
        <v>0</v>
      </c>
      <c r="F40" s="45">
        <f>D40+G40</f>
        <v>8672700.55</v>
      </c>
      <c r="G40" s="62">
        <v>112000</v>
      </c>
      <c r="H40" s="45">
        <f>F40+I40</f>
        <v>8672700.55</v>
      </c>
      <c r="I40" s="62">
        <v>0</v>
      </c>
      <c r="J40" s="45">
        <f t="shared" si="5"/>
        <v>8672700.55</v>
      </c>
      <c r="K40" s="62">
        <v>0</v>
      </c>
      <c r="L40" s="45">
        <f t="shared" si="6"/>
        <v>8706909.55</v>
      </c>
      <c r="M40" s="62">
        <v>34209</v>
      </c>
      <c r="N40" s="45">
        <f>L40+O40</f>
        <v>8380119.290000001</v>
      </c>
      <c r="O40" s="62">
        <v>-326790.26</v>
      </c>
      <c r="P40" s="45">
        <f>N40+Q40</f>
        <v>8380119.290000001</v>
      </c>
      <c r="Q40" s="62">
        <v>0</v>
      </c>
    </row>
    <row r="41" spans="1:17" s="46" customFormat="1" ht="13.5">
      <c r="A41" s="58" t="s">
        <v>278</v>
      </c>
      <c r="B41" s="41" t="s">
        <v>279</v>
      </c>
      <c r="C41" s="42">
        <f>SUM(C42:C44)</f>
        <v>20574950</v>
      </c>
      <c r="D41" s="42">
        <f>SUM(D42:D44)</f>
        <v>20574950</v>
      </c>
      <c r="E41" s="61">
        <f>D41-C41</f>
        <v>0</v>
      </c>
      <c r="F41" s="42">
        <f>SUM(F42:F44)</f>
        <v>20576798</v>
      </c>
      <c r="G41" s="61">
        <f>F41-D41</f>
        <v>1848</v>
      </c>
      <c r="H41" s="42">
        <f>SUM(H42:H44)</f>
        <v>20584798</v>
      </c>
      <c r="I41" s="61">
        <f>H41-F41</f>
        <v>8000</v>
      </c>
      <c r="J41" s="42">
        <f>SUM(J42:J44)</f>
        <v>20584798</v>
      </c>
      <c r="K41" s="61">
        <f>SUM(K42:K44)</f>
        <v>0</v>
      </c>
      <c r="L41" s="42">
        <f>SUM(L42:L44)</f>
        <v>20586366.880000003</v>
      </c>
      <c r="M41" s="61">
        <f>L41-J41</f>
        <v>1568.8800000026822</v>
      </c>
      <c r="N41" s="42">
        <f>SUM(N42:N44)</f>
        <v>20586366.880000003</v>
      </c>
      <c r="O41" s="61">
        <f>N41-L41</f>
        <v>0</v>
      </c>
      <c r="P41" s="42">
        <f>SUM(P42:P44)</f>
        <v>20762666.880000003</v>
      </c>
      <c r="Q41" s="61">
        <f>P41-N41</f>
        <v>176300</v>
      </c>
    </row>
    <row r="42" spans="1:17" s="43" customFormat="1" ht="12.75">
      <c r="A42" s="59" t="s">
        <v>280</v>
      </c>
      <c r="B42" s="44" t="s">
        <v>281</v>
      </c>
      <c r="C42" s="45">
        <v>108750</v>
      </c>
      <c r="D42" s="45">
        <f>C42+E42</f>
        <v>108750</v>
      </c>
      <c r="E42" s="62">
        <v>0</v>
      </c>
      <c r="F42" s="45">
        <f>D42+G42</f>
        <v>110598</v>
      </c>
      <c r="G42" s="62">
        <v>1848</v>
      </c>
      <c r="H42" s="45">
        <f>F42+I42</f>
        <v>110598</v>
      </c>
      <c r="I42" s="62">
        <v>0</v>
      </c>
      <c r="J42" s="45">
        <f t="shared" si="5"/>
        <v>110598</v>
      </c>
      <c r="K42" s="62">
        <v>0</v>
      </c>
      <c r="L42" s="45">
        <f t="shared" si="6"/>
        <v>112166.88</v>
      </c>
      <c r="M42" s="62">
        <v>1568.88</v>
      </c>
      <c r="N42" s="45">
        <f>L42+O42</f>
        <v>112166.88</v>
      </c>
      <c r="O42" s="62">
        <v>0</v>
      </c>
      <c r="P42" s="45">
        <f>N42+Q42</f>
        <v>112166.88</v>
      </c>
      <c r="Q42" s="62">
        <v>0</v>
      </c>
    </row>
    <row r="43" spans="1:17" ht="12.75">
      <c r="A43" s="59" t="s">
        <v>282</v>
      </c>
      <c r="B43" s="44" t="s">
        <v>283</v>
      </c>
      <c r="C43" s="45">
        <v>12373700</v>
      </c>
      <c r="D43" s="45">
        <f>C43+E43</f>
        <v>12373700</v>
      </c>
      <c r="E43" s="62">
        <v>0</v>
      </c>
      <c r="F43" s="45">
        <f>D43+G43</f>
        <v>12373700</v>
      </c>
      <c r="G43" s="62">
        <v>0</v>
      </c>
      <c r="H43" s="45">
        <f>F43+I43</f>
        <v>12381700</v>
      </c>
      <c r="I43" s="62">
        <v>8000</v>
      </c>
      <c r="J43" s="45">
        <f t="shared" si="5"/>
        <v>12381700</v>
      </c>
      <c r="K43" s="62">
        <v>0</v>
      </c>
      <c r="L43" s="45">
        <f t="shared" si="6"/>
        <v>12381700</v>
      </c>
      <c r="M43" s="62">
        <v>0</v>
      </c>
      <c r="N43" s="45">
        <f>L43+O43</f>
        <v>12381700</v>
      </c>
      <c r="O43" s="62">
        <v>0</v>
      </c>
      <c r="P43" s="45">
        <f>N43+Q43</f>
        <v>11567200</v>
      </c>
      <c r="Q43" s="62">
        <v>-814500</v>
      </c>
    </row>
    <row r="44" spans="1:17" ht="12.75">
      <c r="A44" s="59" t="s">
        <v>284</v>
      </c>
      <c r="B44" s="44" t="s">
        <v>285</v>
      </c>
      <c r="C44" s="45">
        <v>8092500</v>
      </c>
      <c r="D44" s="45">
        <f>C44+E44</f>
        <v>8092500</v>
      </c>
      <c r="E44" s="62">
        <v>0</v>
      </c>
      <c r="F44" s="45">
        <f>D44+G44</f>
        <v>8092500</v>
      </c>
      <c r="G44" s="62">
        <v>0</v>
      </c>
      <c r="H44" s="45">
        <f>F44+I44</f>
        <v>8092500</v>
      </c>
      <c r="I44" s="62">
        <v>0</v>
      </c>
      <c r="J44" s="45">
        <f t="shared" si="5"/>
        <v>8092500</v>
      </c>
      <c r="K44" s="62">
        <v>0</v>
      </c>
      <c r="L44" s="45">
        <f t="shared" si="6"/>
        <v>8092500</v>
      </c>
      <c r="M44" s="62">
        <v>0</v>
      </c>
      <c r="N44" s="45">
        <f>L44+O44</f>
        <v>8092500</v>
      </c>
      <c r="O44" s="62">
        <v>0</v>
      </c>
      <c r="P44" s="45">
        <f>N44+Q44</f>
        <v>9083300</v>
      </c>
      <c r="Q44" s="62">
        <v>990800</v>
      </c>
    </row>
    <row r="45" spans="1:17" s="46" customFormat="1" ht="13.5">
      <c r="A45" s="58" t="s">
        <v>286</v>
      </c>
      <c r="B45" s="41" t="s">
        <v>287</v>
      </c>
      <c r="C45" s="42">
        <f>C46+C47</f>
        <v>27007896.25</v>
      </c>
      <c r="D45" s="42">
        <f>D46+D47</f>
        <v>28195737.17</v>
      </c>
      <c r="E45" s="61">
        <f>D45-C45</f>
        <v>1187840.9200000018</v>
      </c>
      <c r="F45" s="42">
        <f>F46+F47</f>
        <v>31124116.17</v>
      </c>
      <c r="G45" s="61">
        <f>F45-D45</f>
        <v>2928379</v>
      </c>
      <c r="H45" s="42">
        <f>H46+H47</f>
        <v>32100616.17</v>
      </c>
      <c r="I45" s="63">
        <f>I46+I47</f>
        <v>976500</v>
      </c>
      <c r="J45" s="42">
        <f>J46+J47</f>
        <v>33150616.17</v>
      </c>
      <c r="K45" s="61">
        <f>K46+K47</f>
        <v>1050000</v>
      </c>
      <c r="L45" s="42">
        <f>L46+L47</f>
        <v>33229116.17</v>
      </c>
      <c r="M45" s="61">
        <f>L45-J45</f>
        <v>78500</v>
      </c>
      <c r="N45" s="42">
        <f>N46+N47</f>
        <v>33088872.26</v>
      </c>
      <c r="O45" s="61">
        <f>N45-L45</f>
        <v>-140243.91000000015</v>
      </c>
      <c r="P45" s="42">
        <f>P46+P47</f>
        <v>33088872.26</v>
      </c>
      <c r="Q45" s="61">
        <f>P45-N45</f>
        <v>0</v>
      </c>
    </row>
    <row r="46" spans="1:17" ht="25.5">
      <c r="A46" s="59" t="s">
        <v>288</v>
      </c>
      <c r="B46" s="44" t="s">
        <v>289</v>
      </c>
      <c r="C46" s="45">
        <v>142000</v>
      </c>
      <c r="D46" s="45">
        <f>C46+E46</f>
        <v>167000</v>
      </c>
      <c r="E46" s="62">
        <v>25000</v>
      </c>
      <c r="F46" s="45">
        <f>D46+G46</f>
        <v>167000</v>
      </c>
      <c r="G46" s="62">
        <v>0</v>
      </c>
      <c r="H46" s="45">
        <f>F46+I46</f>
        <v>167000</v>
      </c>
      <c r="I46" s="62">
        <v>0</v>
      </c>
      <c r="J46" s="45">
        <f t="shared" si="5"/>
        <v>167000</v>
      </c>
      <c r="K46" s="62">
        <v>0</v>
      </c>
      <c r="L46" s="45">
        <f t="shared" si="6"/>
        <v>167000</v>
      </c>
      <c r="M46" s="62">
        <v>0</v>
      </c>
      <c r="N46" s="45">
        <f>L46+O46</f>
        <v>167000</v>
      </c>
      <c r="O46" s="62">
        <v>0</v>
      </c>
      <c r="P46" s="45">
        <f>N46+Q46</f>
        <v>167000</v>
      </c>
      <c r="Q46" s="62">
        <v>0</v>
      </c>
    </row>
    <row r="47" spans="1:17" ht="12.75">
      <c r="A47" s="59" t="s">
        <v>304</v>
      </c>
      <c r="B47" s="44" t="s">
        <v>303</v>
      </c>
      <c r="C47" s="45">
        <v>26865896.25</v>
      </c>
      <c r="D47" s="45">
        <f>C47+E47</f>
        <v>28028737.17</v>
      </c>
      <c r="E47" s="62">
        <v>1162840.92</v>
      </c>
      <c r="F47" s="45">
        <f>D47+G47</f>
        <v>30957116.17</v>
      </c>
      <c r="G47" s="62">
        <v>2928379</v>
      </c>
      <c r="H47" s="45">
        <f>F47+I47</f>
        <v>31933616.17</v>
      </c>
      <c r="I47" s="62">
        <v>976500</v>
      </c>
      <c r="J47" s="45">
        <f t="shared" si="5"/>
        <v>32983616.17</v>
      </c>
      <c r="K47" s="62">
        <v>1050000</v>
      </c>
      <c r="L47" s="45">
        <f t="shared" si="6"/>
        <v>33062116.17</v>
      </c>
      <c r="M47" s="62">
        <v>78500</v>
      </c>
      <c r="N47" s="45">
        <f>L47+O47</f>
        <v>32921872.26</v>
      </c>
      <c r="O47" s="62">
        <v>-140243.91</v>
      </c>
      <c r="P47" s="45">
        <f>N47+Q47</f>
        <v>32921872.26</v>
      </c>
      <c r="Q47" s="62">
        <v>0</v>
      </c>
    </row>
    <row r="48" spans="1:17" s="43" customFormat="1" ht="13.5">
      <c r="A48" s="58" t="s">
        <v>306</v>
      </c>
      <c r="B48" s="41" t="s">
        <v>290</v>
      </c>
      <c r="C48" s="42">
        <f>C49</f>
        <v>4992586.85</v>
      </c>
      <c r="D48" s="42">
        <f>D49</f>
        <v>4992586.85</v>
      </c>
      <c r="E48" s="61">
        <f>D48-C48</f>
        <v>0</v>
      </c>
      <c r="F48" s="42">
        <f>F49</f>
        <v>5002586.85</v>
      </c>
      <c r="G48" s="61">
        <f>F48-D48</f>
        <v>10000</v>
      </c>
      <c r="H48" s="42">
        <f>H49</f>
        <v>5002586.85</v>
      </c>
      <c r="I48" s="61">
        <f>H48-F48</f>
        <v>0</v>
      </c>
      <c r="J48" s="42">
        <f>J49</f>
        <v>5002586.85</v>
      </c>
      <c r="K48" s="61">
        <f>K49</f>
        <v>0</v>
      </c>
      <c r="L48" s="42">
        <f>L49</f>
        <v>5002586.85</v>
      </c>
      <c r="M48" s="61">
        <f>L48-J48</f>
        <v>0</v>
      </c>
      <c r="N48" s="42">
        <f>N49</f>
        <v>4732586.85</v>
      </c>
      <c r="O48" s="61">
        <f>N48-L48</f>
        <v>-270000</v>
      </c>
      <c r="P48" s="42">
        <f>P49</f>
        <v>4592586.85</v>
      </c>
      <c r="Q48" s="61">
        <f>P48-N48</f>
        <v>-140000</v>
      </c>
    </row>
    <row r="49" spans="1:17" ht="12.75">
      <c r="A49" s="59" t="s">
        <v>291</v>
      </c>
      <c r="B49" s="44" t="s">
        <v>292</v>
      </c>
      <c r="C49" s="45">
        <v>4992586.85</v>
      </c>
      <c r="D49" s="45">
        <f>C49+E49</f>
        <v>4992586.85</v>
      </c>
      <c r="E49" s="62">
        <v>0</v>
      </c>
      <c r="F49" s="45">
        <f>D49+G49</f>
        <v>5002586.85</v>
      </c>
      <c r="G49" s="62">
        <v>10000</v>
      </c>
      <c r="H49" s="45">
        <f>F49+I49</f>
        <v>5002586.85</v>
      </c>
      <c r="I49" s="62">
        <v>0</v>
      </c>
      <c r="J49" s="45">
        <f t="shared" si="5"/>
        <v>5002586.85</v>
      </c>
      <c r="K49" s="62">
        <v>0</v>
      </c>
      <c r="L49" s="45">
        <f t="shared" si="6"/>
        <v>5002586.85</v>
      </c>
      <c r="M49" s="62"/>
      <c r="N49" s="45">
        <f>L49+O49</f>
        <v>4732586.85</v>
      </c>
      <c r="O49" s="62">
        <v>-270000</v>
      </c>
      <c r="P49" s="45">
        <f>N49+Q49</f>
        <v>4592586.85</v>
      </c>
      <c r="Q49" s="62">
        <v>-140000</v>
      </c>
    </row>
    <row r="50" spans="1:17" s="48" customFormat="1" ht="20.25" customHeight="1">
      <c r="A50" s="76" t="s">
        <v>293</v>
      </c>
      <c r="B50" s="76"/>
      <c r="C50" s="47">
        <f aca="true" t="shared" si="8" ref="C50:Q50">C8+C15+C17+C21+C26+C33+C39+C41+C45+C48+C31</f>
        <v>432577956.25000006</v>
      </c>
      <c r="D50" s="47">
        <f t="shared" si="8"/>
        <v>433334809.32000005</v>
      </c>
      <c r="E50" s="60">
        <f t="shared" si="8"/>
        <v>756853.0700000003</v>
      </c>
      <c r="F50" s="47">
        <f t="shared" si="8"/>
        <v>433334809.32000005</v>
      </c>
      <c r="G50" s="60">
        <f t="shared" si="8"/>
        <v>0</v>
      </c>
      <c r="H50" s="47">
        <f t="shared" si="8"/>
        <v>442201734.62</v>
      </c>
      <c r="I50" s="47">
        <f t="shared" si="8"/>
        <v>8866925.299999971</v>
      </c>
      <c r="J50" s="47">
        <f t="shared" si="8"/>
        <v>442201734.62</v>
      </c>
      <c r="K50" s="60">
        <f t="shared" si="8"/>
        <v>0</v>
      </c>
      <c r="L50" s="47">
        <f t="shared" si="8"/>
        <v>442201734.62</v>
      </c>
      <c r="M50" s="47">
        <f t="shared" si="8"/>
        <v>7.450580596923828E-09</v>
      </c>
      <c r="N50" s="47">
        <f t="shared" si="8"/>
        <v>447555234.61999995</v>
      </c>
      <c r="O50" s="47">
        <f t="shared" si="8"/>
        <v>5353499.999999942</v>
      </c>
      <c r="P50" s="47">
        <f t="shared" si="8"/>
        <v>452289073.21999997</v>
      </c>
      <c r="Q50" s="47">
        <f t="shared" si="8"/>
        <v>4733838.600000026</v>
      </c>
    </row>
    <row r="52" spans="1:17" s="53" customFormat="1" ht="13.5" hidden="1">
      <c r="A52" s="49"/>
      <c r="B52" s="50"/>
      <c r="C52" s="51">
        <f>2189939043.71-C50</f>
        <v>1757361087.46</v>
      </c>
      <c r="D52" s="51">
        <f>2220970999.03-D50</f>
        <v>1787636189.71</v>
      </c>
      <c r="E52" s="52">
        <f>D50-C50-E50</f>
        <v>-7.450580596923828E-09</v>
      </c>
      <c r="F52" s="51">
        <f>2271588234.51-F50</f>
        <v>1838253425.19</v>
      </c>
      <c r="G52" s="52">
        <f>F50-D50-G50</f>
        <v>0</v>
      </c>
      <c r="H52" s="51">
        <f>2323396916.53-H50</f>
        <v>1881195181.9100003</v>
      </c>
      <c r="I52" s="52">
        <f>H50-F50-I50</f>
        <v>-1.862645149230957E-08</v>
      </c>
      <c r="J52" s="51">
        <f>2324477065.53-J50</f>
        <v>1882275330.9100003</v>
      </c>
      <c r="K52" s="52">
        <f>J50-H50-K50</f>
        <v>0</v>
      </c>
      <c r="L52" s="51">
        <f>2324114390.89-L50</f>
        <v>1881912656.27</v>
      </c>
      <c r="M52" s="52">
        <f>L50-J50-M50</f>
        <v>-7.450580596923828E-09</v>
      </c>
      <c r="N52" s="51">
        <f>2324114390.89-N50</f>
        <v>1876559156.27</v>
      </c>
      <c r="O52" s="52">
        <f>N50-L50-O50</f>
        <v>0</v>
      </c>
      <c r="P52" s="51">
        <f>2324114390.89-P50</f>
        <v>1871825317.6699998</v>
      </c>
      <c r="Q52" s="52">
        <f>P50-N50-Q50</f>
        <v>0</v>
      </c>
    </row>
    <row r="53" spans="3:10" ht="12.75">
      <c r="C53" s="56"/>
      <c r="H53" s="57"/>
      <c r="J53" s="57"/>
    </row>
    <row r="54" spans="3:10" ht="12.75">
      <c r="C54" s="56"/>
      <c r="H54" s="57"/>
      <c r="J54" s="57"/>
    </row>
    <row r="55" spans="3:10" ht="12.75">
      <c r="C55" s="56"/>
      <c r="J55" s="57"/>
    </row>
    <row r="56" ht="12.75">
      <c r="J56" s="57"/>
    </row>
  </sheetData>
  <sheetProtection/>
  <mergeCells count="6">
    <mergeCell ref="A2:M2"/>
    <mergeCell ref="A6:A7"/>
    <mergeCell ref="B6:B7"/>
    <mergeCell ref="C6:M6"/>
    <mergeCell ref="A50:B50"/>
    <mergeCell ref="A5:Q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Кузнецова Ю.В</cp:lastModifiedBy>
  <cp:lastPrinted>2018-05-07T09:00:26Z</cp:lastPrinted>
  <dcterms:created xsi:type="dcterms:W3CDTF">2003-08-14T15:25:08Z</dcterms:created>
  <dcterms:modified xsi:type="dcterms:W3CDTF">2019-08-29T08:22:52Z</dcterms:modified>
  <cp:category/>
  <cp:version/>
  <cp:contentType/>
  <cp:contentStatus/>
</cp:coreProperties>
</file>