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8" sheetId="1" r:id="rId1"/>
  </sheets>
  <definedNames>
    <definedName name="_xlnm.Print_Titles" localSheetId="0">'2018'!$9:$9</definedName>
    <definedName name="_xlnm.Print_Area" localSheetId="0">'2018'!$A$1:$E$142</definedName>
  </definedNames>
  <calcPr fullCalcOnLoad="1"/>
</workbook>
</file>

<file path=xl/sharedStrings.xml><?xml version="1.0" encoding="utf-8"?>
<sst xmlns="http://schemas.openxmlformats.org/spreadsheetml/2006/main" count="282" uniqueCount="248">
  <si>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</si>
  <si>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</si>
  <si>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</si>
  <si>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</si>
  <si>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</si>
  <si>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</si>
  <si>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</si>
  <si>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</si>
  <si>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</si>
  <si>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</si>
  <si>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</si>
  <si>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</si>
  <si>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</si>
  <si>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</si>
  <si>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</si>
  <si>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</si>
  <si>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</si>
  <si>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</si>
  <si>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</si>
  <si>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</si>
  <si>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</si>
  <si>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</si>
  <si>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</si>
  <si>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</si>
  <si>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</si>
  <si>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</si>
  <si>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</si>
  <si>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</si>
  <si>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</si>
  <si>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</si>
  <si>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</si>
  <si>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</si>
  <si>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</si>
  <si>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</si>
  <si>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</si>
  <si>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</si>
  <si>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</si>
  <si>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</si>
  <si>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</si>
  <si>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</si>
  <si>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</si>
  <si>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</si>
  <si>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</si>
  <si>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</si>
  <si>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</si>
  <si>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</si>
  <si>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</si>
  <si>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</si>
  <si>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</si>
  <si>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</si>
  <si>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</si>
  <si>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</si>
  <si>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</si>
  <si>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</si>
  <si>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</si>
  <si>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</si>
  <si>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</si>
  <si>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</si>
  <si>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</si>
  <si>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</si>
  <si>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</si>
  <si>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</si>
  <si>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</si>
  <si>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</si>
  <si>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</si>
  <si>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</si>
  <si>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</si>
  <si>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</si>
  <si>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</si>
  <si>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</si>
  <si>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</si>
  <si>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</si>
  <si>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</si>
  <si>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</si>
  <si>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</si>
  <si>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</si>
  <si>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</si>
  <si>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</si>
  <si>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</si>
  <si>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</si>
  <si>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</si>
  <si>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</si>
  <si>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</si>
  <si>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</si>
  <si>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</si>
  <si>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</si>
  <si>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</si>
  <si>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</si>
  <si>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</si>
  <si>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</si>
  <si>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</si>
  <si>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</si>
  <si>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</si>
  <si>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</si>
  <si>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</si>
  <si>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</si>
  <si>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</si>
  <si>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</si>
  <si>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</si>
  <si>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</si>
  <si>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</si>
  <si>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</si>
  <si>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</si>
  <si>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</si>
  <si>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</si>
  <si>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</si>
  <si>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</si>
  <si>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</si>
  <si>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</si>
  <si>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</si>
  <si>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</si>
  <si>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</si>
  <si>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</si>
  <si>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</si>
  <si>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</si>
  <si>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</si>
  <si>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</si>
  <si>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</si>
  <si>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</si>
  <si>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</si>
  <si>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</si>
  <si>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</si>
  <si>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</si>
  <si>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</si>
  <si>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</si>
  <si>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</si>
  <si>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</si>
  <si>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</si>
  <si>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</si>
  <si>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</si>
  <si>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</si>
  <si>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</si>
  <si>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</si>
  <si>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</si>
  <si>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</si>
  <si>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</si>
  <si>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</si>
  <si>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</si>
  <si>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</si>
  <si>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</si>
  <si>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</si>
  <si>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</si>
  <si>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</si>
  <si>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</si>
  <si>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</si>
  <si>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</si>
  <si>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</si>
  <si>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</si>
  <si>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</si>
  <si>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</si>
  <si>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</si>
  <si>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</si>
  <si>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</si>
  <si>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</si>
  <si>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</si>
  <si>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</si>
  <si>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</si>
  <si>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</si>
  <si>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</si>
  <si>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</si>
  <si>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</si>
  <si>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</si>
  <si>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</si>
  <si>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</si>
  <si>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</si>
  <si>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</si>
  <si>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</si>
  <si>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</si>
  <si>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</si>
  <si>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</si>
  <si>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</si>
  <si>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</si>
  <si>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</si>
  <si>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</si>
  <si>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</si>
  <si>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</si>
  <si>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</si>
  <si>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</si>
  <si>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</si>
  <si>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</si>
  <si>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</si>
  <si>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</si>
  <si>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</si>
  <si>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</si>
  <si>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</si>
  <si>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</si>
  <si>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</si>
  <si>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</si>
  <si>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</si>
  <si>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</si>
  <si>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</si>
  <si>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</si>
  <si>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</si>
  <si>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</si>
  <si>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</si>
  <si>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</si>
  <si>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</si>
  <si>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</si>
  <si>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</si>
  <si>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</si>
  <si>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</si>
  <si>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</si>
  <si>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</si>
  <si>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</si>
  <si>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</si>
  <si>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</si>
  <si>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</si>
  <si>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</si>
  <si>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</si>
  <si>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</si>
  <si>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</si>
  <si>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</si>
  <si>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</si>
  <si>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</si>
  <si>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</si>
  <si>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</si>
  <si>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</si>
  <si>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</si>
  <si>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</si>
  <si>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</si>
  <si>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</si>
  <si>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</si>
  <si>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</si>
  <si>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</si>
  <si>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</si>
  <si>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</si>
  <si>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</si>
  <si>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</si>
  <si>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</si>
  <si>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</si>
  <si>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</si>
  <si>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</si>
  <si>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000 1 03 02260 01 0000 110</t>
  </si>
  <si>
    <t>-</t>
  </si>
  <si>
    <t>000 2 19 00000 00 0000 000</t>
  </si>
  <si>
    <t>000 2 19 00000 04 0000 151</t>
  </si>
  <si>
    <t>000 2 19 60010 04 0000 151</t>
  </si>
  <si>
    <t>Утвержденные бюджетные назначения</t>
  </si>
  <si>
    <t>Исполнено</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</si>
  <si>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</si>
  <si>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</si>
  <si>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</si>
  <si>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</si>
  <si>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 к принятому плану</t>
  </si>
  <si>
    <t>рублей</t>
  </si>
  <si>
    <t xml:space="preserve"> Приложение 1</t>
  </si>
  <si>
    <t xml:space="preserve">Доходы бюджета ЗАТО Видяево за 2018 год </t>
  </si>
  <si>
    <t xml:space="preserve">"Об исполнении бюджета ЗАТО Видяево за 2018 год"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</si>
</sst>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8">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11"/>
      <color indexed="9"/>
      <name val="Calibri"/>
      <family val="2"/>
    </font>
    <font>
      <sz val="10"/>
      <color indexed="8"/>
      <name val="Arial Cyr"/>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thin">
        <color rgb="FF000000"/>
      </left>
      <right>
        <color indexed="63"/>
      </right>
      <top>
        <color rgb="FF000000"/>
      </top>
      <bottom style="thin">
        <color rgb="FF000000"/>
      </bottom>
    </border>
    <border>
      <left style="thin"/>
      <right>
        <color indexed="63"/>
      </right>
      <top>
        <color indexed="63"/>
      </top>
      <bottom style="thin"/>
    </border>
    <border>
      <left style="thin"/>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horizontal="left" vertical="top" wrapText="1"/>
      <protection/>
    </xf>
    <xf numFmtId="0" fontId="38" fillId="0" borderId="1">
      <alignment horizontal="left" wrapText="1" indent="2"/>
      <protection/>
    </xf>
    <xf numFmtId="49" fontId="38" fillId="0" borderId="2">
      <alignment horizontal="center"/>
      <protection/>
    </xf>
    <xf numFmtId="49" fontId="38" fillId="0" borderId="3">
      <alignment horizontal="center"/>
      <protection/>
    </xf>
    <xf numFmtId="49" fontId="38" fillId="0" borderId="4">
      <alignment horizontal="center"/>
      <protection/>
    </xf>
    <xf numFmtId="49" fontId="38" fillId="0" borderId="5">
      <alignment horizontal="center" vertical="top" wrapText="1"/>
      <protection/>
    </xf>
    <xf numFmtId="4" fontId="38" fillId="0" borderId="2">
      <alignment horizontal="right" shrinkToFit="1"/>
      <protection/>
    </xf>
    <xf numFmtId="4" fontId="38" fillId="0" borderId="3">
      <alignment horizontal="right" shrinkToFit="1"/>
      <protection/>
    </xf>
    <xf numFmtId="4" fontId="38" fillId="0" borderId="4">
      <alignment horizontal="right" shrinkToFi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9" fillId="25" borderId="6" applyNumberFormat="0" applyAlignment="0" applyProtection="0"/>
    <xf numFmtId="0" fontId="40" fillId="26" borderId="7" applyNumberFormat="0" applyAlignment="0" applyProtection="0"/>
    <xf numFmtId="0" fontId="41" fillId="26" borderId="6"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27" borderId="12"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72">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32" borderId="0" xfId="0" applyFont="1" applyFill="1" applyAlignment="1">
      <alignment/>
    </xf>
    <xf numFmtId="0" fontId="0" fillId="33" borderId="0" xfId="0" applyFill="1" applyAlignment="1">
      <alignment/>
    </xf>
    <xf numFmtId="0" fontId="0" fillId="33" borderId="0" xfId="0" applyFont="1" applyFill="1" applyAlignment="1">
      <alignment/>
    </xf>
    <xf numFmtId="0" fontId="4" fillId="34" borderId="0" xfId="0" applyNumberFormat="1" applyFont="1" applyFill="1" applyBorder="1" applyAlignment="1">
      <alignment horizontal="left"/>
    </xf>
    <xf numFmtId="0" fontId="4" fillId="34" borderId="0" xfId="0" applyNumberFormat="1" applyFont="1" applyFill="1" applyAlignment="1">
      <alignment horizontal="left"/>
    </xf>
    <xf numFmtId="0" fontId="4"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left" wrapText="1"/>
    </xf>
    <xf numFmtId="0" fontId="3" fillId="34" borderId="17" xfId="0" applyNumberFormat="1" applyFont="1" applyFill="1" applyBorder="1" applyAlignment="1">
      <alignment horizontal="left" wrapText="1"/>
    </xf>
    <xf numFmtId="0" fontId="3" fillId="34" borderId="17" xfId="0" applyNumberFormat="1" applyFont="1" applyFill="1" applyBorder="1" applyAlignment="1">
      <alignment horizontal="left"/>
    </xf>
    <xf numFmtId="0" fontId="4" fillId="34" borderId="17" xfId="0" applyNumberFormat="1" applyFont="1" applyFill="1" applyBorder="1" applyAlignment="1">
      <alignment horizontal="left" wrapText="1"/>
    </xf>
    <xf numFmtId="0" fontId="3" fillId="34" borderId="17"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4" fontId="56" fillId="0" borderId="20" xfId="39" applyFont="1" applyBorder="1" applyAlignment="1" applyProtection="1">
      <alignment horizontal="center" vertical="center" shrinkToFit="1"/>
      <protection/>
    </xf>
    <xf numFmtId="0" fontId="3" fillId="34" borderId="21" xfId="0" applyNumberFormat="1" applyFont="1" applyFill="1" applyBorder="1" applyAlignment="1">
      <alignment horizontal="left"/>
    </xf>
    <xf numFmtId="49" fontId="57" fillId="0" borderId="22" xfId="34" applyNumberFormat="1" applyFont="1" applyBorder="1" applyAlignment="1" applyProtection="1">
      <alignment horizontal="left" wrapText="1"/>
      <protection/>
    </xf>
    <xf numFmtId="49" fontId="56" fillId="0" borderId="22" xfId="34" applyNumberFormat="1" applyFont="1" applyBorder="1" applyAlignment="1" applyProtection="1">
      <alignment horizontal="left" wrapText="1"/>
      <protection/>
    </xf>
    <xf numFmtId="0" fontId="4" fillId="34" borderId="0" xfId="0" applyFont="1" applyFill="1" applyBorder="1" applyAlignment="1">
      <alignment horizontal="center" vertical="center"/>
    </xf>
    <xf numFmtId="4" fontId="4" fillId="34" borderId="0" xfId="0" applyNumberFormat="1" applyFont="1" applyFill="1" applyAlignment="1">
      <alignment horizontal="center" vertical="center"/>
    </xf>
    <xf numFmtId="0" fontId="3" fillId="34" borderId="0" xfId="0" applyFont="1" applyFill="1" applyBorder="1" applyAlignment="1">
      <alignment horizontal="center" vertical="center"/>
    </xf>
    <xf numFmtId="4" fontId="11" fillId="34" borderId="0" xfId="0" applyNumberFormat="1" applyFont="1" applyFill="1" applyAlignment="1">
      <alignment horizontal="center" vertical="center"/>
    </xf>
    <xf numFmtId="0" fontId="4" fillId="34" borderId="16" xfId="0" applyFont="1" applyFill="1" applyBorder="1" applyAlignment="1">
      <alignment horizontal="center" vertical="center" wrapText="1"/>
    </xf>
    <xf numFmtId="0" fontId="4" fillId="34" borderId="23" xfId="0" applyFont="1" applyFill="1" applyBorder="1" applyAlignment="1">
      <alignment horizontal="center" vertical="center"/>
    </xf>
    <xf numFmtId="0" fontId="3" fillId="34" borderId="17" xfId="0"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xf>
    <xf numFmtId="0" fontId="4" fillId="34" borderId="17" xfId="0" applyFont="1" applyFill="1" applyBorder="1" applyAlignment="1">
      <alignment horizontal="center" vertical="center" wrapText="1"/>
    </xf>
    <xf numFmtId="4" fontId="4" fillId="34" borderId="21" xfId="0" applyNumberFormat="1" applyFont="1" applyFill="1" applyBorder="1" applyAlignment="1">
      <alignment horizontal="center" vertical="center"/>
    </xf>
    <xf numFmtId="49" fontId="57" fillId="0" borderId="4" xfId="37" applyFont="1" applyAlignment="1" applyProtection="1">
      <alignment horizontal="center" vertical="center"/>
      <protection/>
    </xf>
    <xf numFmtId="4" fontId="3" fillId="34" borderId="17" xfId="0" applyNumberFormat="1" applyFont="1" applyFill="1" applyBorder="1" applyAlignment="1">
      <alignment horizontal="center" vertical="center"/>
    </xf>
    <xf numFmtId="49" fontId="56" fillId="0" borderId="4" xfId="37" applyFont="1" applyAlignment="1" applyProtection="1">
      <alignment horizontal="center" vertical="center"/>
      <protection/>
    </xf>
    <xf numFmtId="4" fontId="4" fillId="34" borderId="17"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4" fontId="3" fillId="34" borderId="0" xfId="0" applyNumberFormat="1" applyFont="1" applyFill="1" applyAlignment="1">
      <alignment horizontal="center" vertical="center"/>
    </xf>
    <xf numFmtId="0" fontId="4"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4" fillId="34" borderId="20" xfId="0" applyFont="1" applyFill="1" applyBorder="1" applyAlignment="1">
      <alignment horizontal="center" vertical="center" wrapText="1"/>
    </xf>
    <xf numFmtId="4" fontId="56" fillId="0" borderId="23" xfId="40" applyFont="1" applyBorder="1" applyAlignment="1" applyProtection="1">
      <alignment horizontal="center" vertical="center" shrinkToFit="1"/>
      <protection/>
    </xf>
    <xf numFmtId="4" fontId="56" fillId="0" borderId="22" xfId="41" applyFont="1" applyBorder="1" applyAlignment="1" applyProtection="1">
      <alignment horizontal="center" vertical="center" shrinkToFit="1"/>
      <protection/>
    </xf>
    <xf numFmtId="4" fontId="57" fillId="0" borderId="22" xfId="41" applyFont="1" applyBorder="1" applyAlignment="1" applyProtection="1">
      <alignment horizontal="center" vertical="center" shrinkToFit="1"/>
      <protection/>
    </xf>
    <xf numFmtId="0" fontId="4" fillId="0" borderId="21" xfId="0" applyFont="1" applyFill="1" applyBorder="1" applyAlignment="1">
      <alignment horizontal="center" vertical="center"/>
    </xf>
    <xf numFmtId="4" fontId="4" fillId="0" borderId="17" xfId="0" applyNumberFormat="1" applyFont="1" applyFill="1" applyBorder="1" applyAlignment="1">
      <alignment horizontal="center" vertical="center"/>
    </xf>
    <xf numFmtId="0" fontId="0" fillId="0" borderId="0" xfId="0" applyFill="1" applyAlignment="1">
      <alignment horizontal="right"/>
    </xf>
    <xf numFmtId="4" fontId="3" fillId="0" borderId="17"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34" borderId="0" xfId="0" applyFont="1" applyFill="1" applyBorder="1" applyAlignment="1">
      <alignment horizontal="right" vertical="center"/>
    </xf>
    <xf numFmtId="0" fontId="0" fillId="0" borderId="0" xfId="0" applyAlignment="1">
      <alignment horizontal="right" vertical="center"/>
    </xf>
    <xf numFmtId="0" fontId="0" fillId="0" borderId="0" xfId="0" applyAlignment="1">
      <alignment/>
    </xf>
    <xf numFmtId="0" fontId="4" fillId="34" borderId="0" xfId="0" applyFont="1" applyFill="1" applyAlignment="1">
      <alignment horizontal="right" wrapText="1"/>
    </xf>
    <xf numFmtId="3" fontId="4" fillId="34" borderId="0" xfId="0" applyNumberFormat="1" applyFont="1" applyFill="1" applyBorder="1" applyAlignment="1">
      <alignment horizontal="right" vertical="top" wrapText="1"/>
    </xf>
    <xf numFmtId="3" fontId="4" fillId="34" borderId="0" xfId="0" applyNumberFormat="1" applyFont="1" applyFill="1" applyBorder="1" applyAlignment="1">
      <alignment horizontal="right" vertical="top"/>
    </xf>
    <xf numFmtId="0" fontId="0" fillId="0" borderId="0" xfId="0" applyAlignment="1">
      <alignment vertical="top"/>
    </xf>
    <xf numFmtId="4" fontId="4" fillId="34" borderId="0" xfId="0" applyNumberFormat="1" applyFont="1" applyFill="1" applyAlignment="1">
      <alignment horizontal="right" vertical="center"/>
    </xf>
    <xf numFmtId="0" fontId="2" fillId="34" borderId="0" xfId="0" applyFont="1" applyFill="1" applyBorder="1" applyAlignment="1">
      <alignment horizontal="center"/>
    </xf>
    <xf numFmtId="0" fontId="0" fillId="0" borderId="0" xfId="0"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30" xfId="34"/>
    <cellStyle name="xl40" xfId="35"/>
    <cellStyle name="xl41" xfId="36"/>
    <cellStyle name="xl42" xfId="37"/>
    <cellStyle name="xl47" xfId="38"/>
    <cellStyle name="xl49" xfId="39"/>
    <cellStyle name="xl50" xfId="40"/>
    <cellStyle name="xl5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5"/>
  <sheetViews>
    <sheetView tabSelected="1" view="pageBreakPreview" zoomScaleSheetLayoutView="100" zoomScalePageLayoutView="0" workbookViewId="0" topLeftCell="A1">
      <selection activeCell="A2" sqref="A2:E2"/>
    </sheetView>
  </sheetViews>
  <sheetFormatPr defaultColWidth="9.00390625" defaultRowHeight="12.75"/>
  <cols>
    <col min="1" max="1" width="66.00390625" style="18" customWidth="1"/>
    <col min="2" max="2" width="30.00390625" style="48" customWidth="1"/>
    <col min="3" max="3" width="19.00390625" style="33" customWidth="1"/>
    <col min="4" max="4" width="17.625" style="50" customWidth="1"/>
    <col min="5" max="5" width="13.25390625" style="2" customWidth="1"/>
    <col min="6" max="8" width="9.125" style="2" customWidth="1"/>
  </cols>
  <sheetData>
    <row r="1" spans="1:5" ht="15.75">
      <c r="A1" s="17" t="s">
        <v>68</v>
      </c>
      <c r="B1" s="62" t="s">
        <v>245</v>
      </c>
      <c r="C1" s="62"/>
      <c r="D1" s="63"/>
      <c r="E1" s="64"/>
    </row>
    <row r="2" spans="1:5" ht="16.5" customHeight="1">
      <c r="A2" s="65" t="s">
        <v>216</v>
      </c>
      <c r="B2" s="65"/>
      <c r="C2" s="65"/>
      <c r="D2" s="64"/>
      <c r="E2" s="64"/>
    </row>
    <row r="3" spans="1:5" ht="20.25" customHeight="1">
      <c r="A3" s="66" t="s">
        <v>247</v>
      </c>
      <c r="B3" s="67"/>
      <c r="C3" s="67"/>
      <c r="D3" s="68"/>
      <c r="E3" s="68"/>
    </row>
    <row r="4" spans="2:5" ht="15.75">
      <c r="B4" s="69" t="s">
        <v>217</v>
      </c>
      <c r="C4" s="69"/>
      <c r="D4" s="63"/>
      <c r="E4" s="64"/>
    </row>
    <row r="5" spans="1:2" ht="15.75">
      <c r="A5" s="17"/>
      <c r="B5" s="32"/>
    </row>
    <row r="6" spans="1:5" ht="18.75">
      <c r="A6" s="70" t="s">
        <v>246</v>
      </c>
      <c r="B6" s="70"/>
      <c r="C6" s="70"/>
      <c r="D6" s="71"/>
      <c r="E6" s="64"/>
    </row>
    <row r="7" spans="1:5" ht="15.75">
      <c r="A7" s="17"/>
      <c r="B7" s="34"/>
      <c r="C7" s="35"/>
      <c r="E7" s="59" t="s">
        <v>244</v>
      </c>
    </row>
    <row r="8" spans="1:2" ht="0.75" customHeight="1" thickBot="1">
      <c r="A8" s="17"/>
      <c r="B8" s="32"/>
    </row>
    <row r="9" spans="1:5" ht="63.75" thickBot="1">
      <c r="A9" s="19" t="s">
        <v>20</v>
      </c>
      <c r="B9" s="26" t="s">
        <v>19</v>
      </c>
      <c r="C9" s="27" t="s">
        <v>237</v>
      </c>
      <c r="D9" s="28" t="s">
        <v>238</v>
      </c>
      <c r="E9" s="53" t="s">
        <v>243</v>
      </c>
    </row>
    <row r="10" spans="1:5" ht="15.75">
      <c r="A10" s="20" t="s">
        <v>38</v>
      </c>
      <c r="B10" s="36"/>
      <c r="C10" s="37"/>
      <c r="D10" s="54"/>
      <c r="E10" s="61"/>
    </row>
    <row r="11" spans="1:5" s="2" customFormat="1" ht="15.75">
      <c r="A11" s="21" t="s">
        <v>8</v>
      </c>
      <c r="B11" s="38" t="s">
        <v>15</v>
      </c>
      <c r="C11" s="39">
        <f>C12+C47</f>
        <v>81848294.66</v>
      </c>
      <c r="D11" s="39">
        <f>D12+D47</f>
        <v>81599070.41</v>
      </c>
      <c r="E11" s="60">
        <f>(D11/C11)*100</f>
        <v>99.69550465158096</v>
      </c>
    </row>
    <row r="12" spans="1:5" s="2" customFormat="1" ht="15.75">
      <c r="A12" s="21" t="s">
        <v>5</v>
      </c>
      <c r="B12" s="38"/>
      <c r="C12" s="39">
        <f>C13+C24+C44+C36+C18</f>
        <v>69015860.22</v>
      </c>
      <c r="D12" s="39">
        <f>D13+D24+D44+D36+D18</f>
        <v>68774804.91</v>
      </c>
      <c r="E12" s="58">
        <f aca="true" t="shared" si="0" ref="E12:E75">(D12/C12)*100</f>
        <v>99.65072476205962</v>
      </c>
    </row>
    <row r="13" spans="1:5" ht="15.75">
      <c r="A13" s="22" t="s">
        <v>23</v>
      </c>
      <c r="B13" s="38" t="s">
        <v>24</v>
      </c>
      <c r="C13" s="40">
        <f>C14</f>
        <v>64231874.11</v>
      </c>
      <c r="D13" s="40">
        <f>D14</f>
        <v>64231863.74</v>
      </c>
      <c r="E13" s="58">
        <f t="shared" si="0"/>
        <v>99.99998385536753</v>
      </c>
    </row>
    <row r="14" spans="1:8" s="1" customFormat="1" ht="15.75">
      <c r="A14" s="22" t="s">
        <v>21</v>
      </c>
      <c r="B14" s="38" t="s">
        <v>25</v>
      </c>
      <c r="C14" s="40">
        <f>C15+C16+C17</f>
        <v>64231874.11</v>
      </c>
      <c r="D14" s="40">
        <f>D15+D16+D17</f>
        <v>64231863.74</v>
      </c>
      <c r="E14" s="58">
        <f t="shared" si="0"/>
        <v>99.99998385536753</v>
      </c>
      <c r="F14" s="3"/>
      <c r="G14" s="3"/>
      <c r="H14" s="3"/>
    </row>
    <row r="15" spans="1:5" ht="78.75">
      <c r="A15" s="23" t="s">
        <v>86</v>
      </c>
      <c r="B15" s="41" t="s">
        <v>43</v>
      </c>
      <c r="C15" s="42">
        <f>62631120-8000000-14000+6873.62-1000-7000-10000-17000-5500-101500-3000+5609000+142365.49+3905400</f>
        <v>64135759.11</v>
      </c>
      <c r="D15" s="55">
        <v>64135754.94</v>
      </c>
      <c r="E15" s="58">
        <f t="shared" si="0"/>
        <v>99.99999349816692</v>
      </c>
    </row>
    <row r="16" spans="1:5" ht="110.25">
      <c r="A16" s="23" t="s">
        <v>87</v>
      </c>
      <c r="B16" s="41" t="s">
        <v>41</v>
      </c>
      <c r="C16" s="42">
        <f>8270+15000-8115</f>
        <v>15155</v>
      </c>
      <c r="D16" s="55">
        <v>15151.6</v>
      </c>
      <c r="E16" s="58">
        <f t="shared" si="0"/>
        <v>99.9775651600132</v>
      </c>
    </row>
    <row r="17" spans="1:5" ht="47.25">
      <c r="A17" s="23" t="s">
        <v>88</v>
      </c>
      <c r="B17" s="41" t="s">
        <v>49</v>
      </c>
      <c r="C17" s="42">
        <f>98610-15000-2650</f>
        <v>80960</v>
      </c>
      <c r="D17" s="55">
        <v>80957.2</v>
      </c>
      <c r="E17" s="58">
        <f t="shared" si="0"/>
        <v>99.99654150197628</v>
      </c>
    </row>
    <row r="18" spans="1:5" ht="47.25">
      <c r="A18" s="21" t="s">
        <v>146</v>
      </c>
      <c r="B18" s="38" t="s">
        <v>147</v>
      </c>
      <c r="C18" s="40">
        <f>C19</f>
        <v>2134896.11</v>
      </c>
      <c r="D18" s="40">
        <f>D19</f>
        <v>1941340.06</v>
      </c>
      <c r="E18" s="58">
        <f t="shared" si="0"/>
        <v>90.9337016872451</v>
      </c>
    </row>
    <row r="19" spans="1:5" ht="31.5">
      <c r="A19" s="23" t="s">
        <v>148</v>
      </c>
      <c r="B19" s="41" t="s">
        <v>149</v>
      </c>
      <c r="C19" s="42">
        <f>C20+C21+C22+C23</f>
        <v>2134896.11</v>
      </c>
      <c r="D19" s="42">
        <f>D20+D21+D22+D23</f>
        <v>1941340.06</v>
      </c>
      <c r="E19" s="58">
        <f t="shared" si="0"/>
        <v>90.9337016872451</v>
      </c>
    </row>
    <row r="20" spans="1:5" ht="78.75">
      <c r="A20" s="23" t="s">
        <v>150</v>
      </c>
      <c r="B20" s="41" t="s">
        <v>151</v>
      </c>
      <c r="C20" s="42">
        <f>672779.98-2563.95-2000+166687.3+29970</f>
        <v>864873.3300000001</v>
      </c>
      <c r="D20" s="55">
        <v>864993.85</v>
      </c>
      <c r="E20" s="58">
        <f t="shared" si="0"/>
        <v>100.01393498860693</v>
      </c>
    </row>
    <row r="21" spans="1:5" ht="94.5">
      <c r="A21" s="23" t="s">
        <v>152</v>
      </c>
      <c r="B21" s="41" t="s">
        <v>153</v>
      </c>
      <c r="C21" s="42">
        <f>5163.36-19.68+2000+439.95+747</f>
        <v>8330.63</v>
      </c>
      <c r="D21" s="55">
        <v>8330.49</v>
      </c>
      <c r="E21" s="58">
        <f t="shared" si="0"/>
        <v>99.99831945483115</v>
      </c>
    </row>
    <row r="22" spans="1:5" ht="78.75">
      <c r="A22" s="23" t="s">
        <v>154</v>
      </c>
      <c r="B22" s="41" t="s">
        <v>155</v>
      </c>
      <c r="C22" s="42">
        <f>1125692.14-4289.99-46380+186670</f>
        <v>1261692.15</v>
      </c>
      <c r="D22" s="55">
        <v>1261823.49</v>
      </c>
      <c r="E22" s="58">
        <f t="shared" si="0"/>
        <v>100.01040982937081</v>
      </c>
    </row>
    <row r="23" spans="1:8" s="1" customFormat="1" ht="78.75">
      <c r="A23" s="23" t="s">
        <v>239</v>
      </c>
      <c r="B23" s="41" t="s">
        <v>232</v>
      </c>
      <c r="C23" s="42">
        <v>0</v>
      </c>
      <c r="D23" s="55">
        <v>-193807.77</v>
      </c>
      <c r="E23" s="58" t="s">
        <v>233</v>
      </c>
      <c r="F23" s="3"/>
      <c r="G23" s="3"/>
      <c r="H23" s="3"/>
    </row>
    <row r="24" spans="1:8" s="1" customFormat="1" ht="15.75">
      <c r="A24" s="22" t="s">
        <v>27</v>
      </c>
      <c r="B24" s="38" t="s">
        <v>26</v>
      </c>
      <c r="C24" s="40">
        <f>C31+C25+C34</f>
        <v>2484500</v>
      </c>
      <c r="D24" s="40">
        <f>D31+D25+D34</f>
        <v>2436794.3200000003</v>
      </c>
      <c r="E24" s="58">
        <f t="shared" si="0"/>
        <v>98.07986798148522</v>
      </c>
      <c r="F24" s="3"/>
      <c r="G24" s="3"/>
      <c r="H24" s="3"/>
    </row>
    <row r="25" spans="1:8" s="1" customFormat="1" ht="31.5">
      <c r="A25" s="21" t="s">
        <v>44</v>
      </c>
      <c r="B25" s="38" t="s">
        <v>45</v>
      </c>
      <c r="C25" s="40">
        <f>C26+C28+C30</f>
        <v>325450</v>
      </c>
      <c r="D25" s="40">
        <f>D26+D28+D30</f>
        <v>277805.81</v>
      </c>
      <c r="E25" s="58">
        <f t="shared" si="0"/>
        <v>85.36051928099553</v>
      </c>
      <c r="F25" s="3"/>
      <c r="G25" s="3"/>
      <c r="H25" s="3"/>
    </row>
    <row r="26" spans="1:8" s="13" customFormat="1" ht="31.5">
      <c r="A26" s="21" t="s">
        <v>85</v>
      </c>
      <c r="B26" s="38" t="s">
        <v>46</v>
      </c>
      <c r="C26" s="40">
        <f>C27</f>
        <v>152650</v>
      </c>
      <c r="D26" s="40">
        <f>D27</f>
        <v>152644.73</v>
      </c>
      <c r="E26" s="58">
        <f t="shared" si="0"/>
        <v>99.99654765804128</v>
      </c>
      <c r="F26" s="12"/>
      <c r="G26" s="12"/>
      <c r="H26" s="12"/>
    </row>
    <row r="27" spans="1:8" s="11" customFormat="1" ht="31.5">
      <c r="A27" s="23" t="s">
        <v>85</v>
      </c>
      <c r="B27" s="41" t="s">
        <v>50</v>
      </c>
      <c r="C27" s="42">
        <f>277000-100000-24350</f>
        <v>152650</v>
      </c>
      <c r="D27" s="55">
        <v>152644.73</v>
      </c>
      <c r="E27" s="58">
        <f t="shared" si="0"/>
        <v>99.99654765804128</v>
      </c>
      <c r="F27" s="10"/>
      <c r="G27" s="10"/>
      <c r="H27" s="10"/>
    </row>
    <row r="28" spans="1:8" s="1" customFormat="1" ht="47.25">
      <c r="A28" s="21" t="s">
        <v>84</v>
      </c>
      <c r="B28" s="38" t="s">
        <v>51</v>
      </c>
      <c r="C28" s="40">
        <f>C29</f>
        <v>172800</v>
      </c>
      <c r="D28" s="40">
        <f>D29</f>
        <v>172769.08</v>
      </c>
      <c r="E28" s="58">
        <f t="shared" si="0"/>
        <v>99.98210648148147</v>
      </c>
      <c r="F28" s="3"/>
      <c r="G28" s="3"/>
      <c r="H28" s="3"/>
    </row>
    <row r="29" spans="1:8" s="9" customFormat="1" ht="47.25">
      <c r="A29" s="23" t="s">
        <v>84</v>
      </c>
      <c r="B29" s="41" t="s">
        <v>52</v>
      </c>
      <c r="C29" s="42">
        <f>231000-40000-18200</f>
        <v>172800</v>
      </c>
      <c r="D29" s="55">
        <v>172769.08</v>
      </c>
      <c r="E29" s="58">
        <f t="shared" si="0"/>
        <v>99.98210648148147</v>
      </c>
      <c r="F29" s="5"/>
      <c r="G29" s="5"/>
      <c r="H29" s="5"/>
    </row>
    <row r="30" spans="1:8" s="9" customFormat="1" ht="31.5">
      <c r="A30" s="21" t="s">
        <v>95</v>
      </c>
      <c r="B30" s="38" t="s">
        <v>94</v>
      </c>
      <c r="C30" s="40">
        <f>75000-65000-10000</f>
        <v>0</v>
      </c>
      <c r="D30" s="56">
        <v>-47608</v>
      </c>
      <c r="E30" s="58" t="s">
        <v>233</v>
      </c>
      <c r="F30" s="5"/>
      <c r="G30" s="5"/>
      <c r="H30" s="5"/>
    </row>
    <row r="31" spans="1:8" s="9" customFormat="1" ht="31.5">
      <c r="A31" s="21" t="s">
        <v>83</v>
      </c>
      <c r="B31" s="38" t="s">
        <v>4</v>
      </c>
      <c r="C31" s="40">
        <f>C32+C33</f>
        <v>1979550</v>
      </c>
      <c r="D31" s="40">
        <f>D32+D33</f>
        <v>1979535.08</v>
      </c>
      <c r="E31" s="58">
        <f t="shared" si="0"/>
        <v>99.9992462933495</v>
      </c>
      <c r="F31" s="5"/>
      <c r="G31" s="5"/>
      <c r="H31" s="5"/>
    </row>
    <row r="32" spans="1:8" s="9" customFormat="1" ht="31.5">
      <c r="A32" s="23" t="s">
        <v>1</v>
      </c>
      <c r="B32" s="41" t="s">
        <v>6</v>
      </c>
      <c r="C32" s="42">
        <f>2435000-76000-100000-281250</f>
        <v>1977750</v>
      </c>
      <c r="D32" s="55">
        <v>1977735.08</v>
      </c>
      <c r="E32" s="58">
        <f t="shared" si="0"/>
        <v>99.99924560738212</v>
      </c>
      <c r="F32" s="5"/>
      <c r="G32" s="5"/>
      <c r="H32" s="5"/>
    </row>
    <row r="33" spans="1:8" s="9" customFormat="1" ht="47.25">
      <c r="A33" s="23" t="s">
        <v>66</v>
      </c>
      <c r="B33" s="41" t="s">
        <v>65</v>
      </c>
      <c r="C33" s="42">
        <f>5000-2000-1200</f>
        <v>1800</v>
      </c>
      <c r="D33" s="55">
        <v>1800</v>
      </c>
      <c r="E33" s="58">
        <f t="shared" si="0"/>
        <v>100</v>
      </c>
      <c r="F33" s="5"/>
      <c r="G33" s="5"/>
      <c r="H33" s="5"/>
    </row>
    <row r="34" spans="1:8" s="9" customFormat="1" ht="31.5">
      <c r="A34" s="21" t="s">
        <v>82</v>
      </c>
      <c r="B34" s="38" t="s">
        <v>47</v>
      </c>
      <c r="C34" s="40">
        <f>C35</f>
        <v>179500</v>
      </c>
      <c r="D34" s="40">
        <f>D35</f>
        <v>179453.43</v>
      </c>
      <c r="E34" s="58">
        <f t="shared" si="0"/>
        <v>99.9740557103064</v>
      </c>
      <c r="F34" s="5"/>
      <c r="G34" s="5"/>
      <c r="H34" s="5"/>
    </row>
    <row r="35" spans="1:8" s="9" customFormat="1" ht="31.5">
      <c r="A35" s="23" t="s">
        <v>81</v>
      </c>
      <c r="B35" s="41" t="s">
        <v>48</v>
      </c>
      <c r="C35" s="42">
        <f>174000+5500</f>
        <v>179500</v>
      </c>
      <c r="D35" s="55">
        <v>179453.43</v>
      </c>
      <c r="E35" s="58">
        <f t="shared" si="0"/>
        <v>99.9740557103064</v>
      </c>
      <c r="F35" s="5"/>
      <c r="G35" s="5"/>
      <c r="H35" s="5"/>
    </row>
    <row r="36" spans="1:8" s="1" customFormat="1" ht="15.75">
      <c r="A36" s="22" t="s">
        <v>59</v>
      </c>
      <c r="B36" s="38" t="s">
        <v>60</v>
      </c>
      <c r="C36" s="40">
        <f>C37+C39</f>
        <v>27865</v>
      </c>
      <c r="D36" s="40">
        <f>D37+D39</f>
        <v>28085.88</v>
      </c>
      <c r="E36" s="58">
        <f t="shared" si="0"/>
        <v>100.79267898797775</v>
      </c>
      <c r="F36" s="3"/>
      <c r="G36" s="3"/>
      <c r="H36" s="3"/>
    </row>
    <row r="37" spans="1:8" s="9" customFormat="1" ht="15.75">
      <c r="A37" s="22" t="s">
        <v>79</v>
      </c>
      <c r="B37" s="38" t="s">
        <v>58</v>
      </c>
      <c r="C37" s="40">
        <f>C38</f>
        <v>2105</v>
      </c>
      <c r="D37" s="40">
        <f>D38</f>
        <v>2331.86</v>
      </c>
      <c r="E37" s="58">
        <f t="shared" si="0"/>
        <v>110.77719714964371</v>
      </c>
      <c r="F37" s="5"/>
      <c r="G37" s="5"/>
      <c r="H37" s="5"/>
    </row>
    <row r="38" spans="1:8" s="9" customFormat="1" ht="47.25">
      <c r="A38" s="23" t="s">
        <v>80</v>
      </c>
      <c r="B38" s="41" t="s">
        <v>57</v>
      </c>
      <c r="C38" s="42">
        <f>1000+400+705</f>
        <v>2105</v>
      </c>
      <c r="D38" s="55">
        <v>2331.86</v>
      </c>
      <c r="E38" s="58">
        <f t="shared" si="0"/>
        <v>110.77719714964371</v>
      </c>
      <c r="F38" s="5"/>
      <c r="G38" s="5"/>
      <c r="H38" s="5"/>
    </row>
    <row r="39" spans="1:5" ht="15.75">
      <c r="A39" s="21" t="s">
        <v>98</v>
      </c>
      <c r="B39" s="38" t="s">
        <v>99</v>
      </c>
      <c r="C39" s="40">
        <f>C40+C42</f>
        <v>25760</v>
      </c>
      <c r="D39" s="40">
        <f>D40+D42</f>
        <v>25754.02</v>
      </c>
      <c r="E39" s="58">
        <f t="shared" si="0"/>
        <v>99.97678571428573</v>
      </c>
    </row>
    <row r="40" spans="1:5" ht="15.75">
      <c r="A40" s="23" t="s">
        <v>105</v>
      </c>
      <c r="B40" s="41" t="s">
        <v>97</v>
      </c>
      <c r="C40" s="42">
        <f>C41</f>
        <v>25380</v>
      </c>
      <c r="D40" s="55">
        <v>25379.02</v>
      </c>
      <c r="E40" s="58">
        <f t="shared" si="0"/>
        <v>99.99613869188337</v>
      </c>
    </row>
    <row r="41" spans="1:5" ht="31.5">
      <c r="A41" s="23" t="s">
        <v>96</v>
      </c>
      <c r="B41" s="41" t="s">
        <v>93</v>
      </c>
      <c r="C41" s="42">
        <f>1000+14000+14000-3620</f>
        <v>25380</v>
      </c>
      <c r="D41" s="55">
        <v>25379.02</v>
      </c>
      <c r="E41" s="58">
        <f t="shared" si="0"/>
        <v>99.99613869188337</v>
      </c>
    </row>
    <row r="42" spans="1:5" ht="15.75">
      <c r="A42" s="23" t="s">
        <v>188</v>
      </c>
      <c r="B42" s="41" t="s">
        <v>189</v>
      </c>
      <c r="C42" s="42">
        <f>C43</f>
        <v>380</v>
      </c>
      <c r="D42" s="55">
        <v>375</v>
      </c>
      <c r="E42" s="58">
        <f t="shared" si="0"/>
        <v>98.68421052631578</v>
      </c>
    </row>
    <row r="43" spans="1:8" s="1" customFormat="1" ht="18.75" customHeight="1">
      <c r="A43" s="23" t="s">
        <v>191</v>
      </c>
      <c r="B43" s="41" t="s">
        <v>190</v>
      </c>
      <c r="C43" s="42">
        <f>1000-400-220</f>
        <v>380</v>
      </c>
      <c r="D43" s="55">
        <v>375</v>
      </c>
      <c r="E43" s="58">
        <f t="shared" si="0"/>
        <v>98.68421052631578</v>
      </c>
      <c r="F43" s="3"/>
      <c r="G43" s="3"/>
      <c r="H43" s="3"/>
    </row>
    <row r="44" spans="1:8" s="11" customFormat="1" ht="15.75">
      <c r="A44" s="21" t="s">
        <v>16</v>
      </c>
      <c r="B44" s="38" t="s">
        <v>28</v>
      </c>
      <c r="C44" s="40">
        <f>C45</f>
        <v>136725</v>
      </c>
      <c r="D44" s="40">
        <f>D45</f>
        <v>136720.91</v>
      </c>
      <c r="E44" s="58">
        <f t="shared" si="0"/>
        <v>99.99700859389286</v>
      </c>
      <c r="F44" s="10"/>
      <c r="G44" s="10"/>
      <c r="H44" s="10"/>
    </row>
    <row r="45" spans="1:8" s="11" customFormat="1" ht="31.5">
      <c r="A45" s="23" t="s">
        <v>78</v>
      </c>
      <c r="B45" s="41" t="s">
        <v>17</v>
      </c>
      <c r="C45" s="42">
        <f>C46</f>
        <v>136725</v>
      </c>
      <c r="D45" s="55">
        <v>136720.91</v>
      </c>
      <c r="E45" s="58">
        <f t="shared" si="0"/>
        <v>99.99700859389286</v>
      </c>
      <c r="F45" s="10"/>
      <c r="G45" s="10"/>
      <c r="H45" s="10"/>
    </row>
    <row r="46" spans="1:8" s="11" customFormat="1" ht="47.25">
      <c r="A46" s="23" t="s">
        <v>18</v>
      </c>
      <c r="B46" s="41" t="s">
        <v>2</v>
      </c>
      <c r="C46" s="42">
        <f>162000-25275</f>
        <v>136725</v>
      </c>
      <c r="D46" s="55">
        <v>136720.91</v>
      </c>
      <c r="E46" s="58">
        <f t="shared" si="0"/>
        <v>99.99700859389286</v>
      </c>
      <c r="F46" s="10"/>
      <c r="G46" s="10"/>
      <c r="H46" s="10"/>
    </row>
    <row r="47" spans="1:8" s="1" customFormat="1" ht="15.75">
      <c r="A47" s="21" t="s">
        <v>36</v>
      </c>
      <c r="B47" s="38"/>
      <c r="C47" s="40">
        <f>C48+C68+C59+C64+C82</f>
        <v>12832434.44</v>
      </c>
      <c r="D47" s="40">
        <f>D48+D68+D59+D64+D82</f>
        <v>12824265.5</v>
      </c>
      <c r="E47" s="58">
        <f t="shared" si="0"/>
        <v>99.93634146320252</v>
      </c>
      <c r="F47" s="3"/>
      <c r="G47" s="3"/>
      <c r="H47" s="3"/>
    </row>
    <row r="48" spans="1:8" s="1" customFormat="1" ht="47.25">
      <c r="A48" s="21" t="s">
        <v>30</v>
      </c>
      <c r="B48" s="38" t="s">
        <v>29</v>
      </c>
      <c r="C48" s="40">
        <f>C49+C56</f>
        <v>11587600</v>
      </c>
      <c r="D48" s="40">
        <f>D49+D56</f>
        <v>11579484.26</v>
      </c>
      <c r="E48" s="58">
        <f t="shared" si="0"/>
        <v>99.92996185577687</v>
      </c>
      <c r="F48" s="3"/>
      <c r="G48" s="3"/>
      <c r="H48" s="3"/>
    </row>
    <row r="49" spans="1:8" s="1" customFormat="1" ht="65.25" customHeight="1">
      <c r="A49" s="23" t="s">
        <v>77</v>
      </c>
      <c r="B49" s="38" t="s">
        <v>42</v>
      </c>
      <c r="C49" s="40">
        <f>C50+C52+C54</f>
        <v>5269600</v>
      </c>
      <c r="D49" s="40">
        <f>D50+D52+D54</f>
        <v>5265223.63</v>
      </c>
      <c r="E49" s="58">
        <f t="shared" si="0"/>
        <v>99.91695062243814</v>
      </c>
      <c r="F49" s="3"/>
      <c r="G49" s="3"/>
      <c r="H49" s="3"/>
    </row>
    <row r="50" spans="1:8" s="1" customFormat="1" ht="78.75">
      <c r="A50" s="21" t="s">
        <v>166</v>
      </c>
      <c r="B50" s="38" t="s">
        <v>165</v>
      </c>
      <c r="C50" s="40">
        <f>C51</f>
        <v>8200</v>
      </c>
      <c r="D50" s="40">
        <f>D51</f>
        <v>8183.61</v>
      </c>
      <c r="E50" s="58">
        <f t="shared" si="0"/>
        <v>99.80012195121951</v>
      </c>
      <c r="F50" s="3"/>
      <c r="G50" s="3"/>
      <c r="H50" s="3"/>
    </row>
    <row r="51" spans="1:8" s="1" customFormat="1" ht="78" customHeight="1">
      <c r="A51" s="23" t="s">
        <v>40</v>
      </c>
      <c r="B51" s="41" t="s">
        <v>39</v>
      </c>
      <c r="C51" s="42">
        <f>10000-1800</f>
        <v>8200</v>
      </c>
      <c r="D51" s="55">
        <v>8183.61</v>
      </c>
      <c r="E51" s="58">
        <f t="shared" si="0"/>
        <v>99.80012195121951</v>
      </c>
      <c r="F51" s="3"/>
      <c r="G51" s="3"/>
      <c r="H51" s="3"/>
    </row>
    <row r="52" spans="1:8" s="1" customFormat="1" ht="78.75" customHeight="1">
      <c r="A52" s="21" t="s">
        <v>164</v>
      </c>
      <c r="B52" s="38" t="s">
        <v>163</v>
      </c>
      <c r="C52" s="40">
        <f>C53</f>
        <v>546400</v>
      </c>
      <c r="D52" s="40">
        <f>D53</f>
        <v>546364.32</v>
      </c>
      <c r="E52" s="58">
        <f t="shared" si="0"/>
        <v>99.9934699853587</v>
      </c>
      <c r="F52" s="3"/>
      <c r="G52" s="3"/>
      <c r="H52" s="3"/>
    </row>
    <row r="53" spans="1:8" s="1" customFormat="1" ht="78.75">
      <c r="A53" s="23" t="s">
        <v>7</v>
      </c>
      <c r="B53" s="41" t="s">
        <v>3</v>
      </c>
      <c r="C53" s="42">
        <f>420000+20000+100000+6400</f>
        <v>546400</v>
      </c>
      <c r="D53" s="55">
        <v>546364.32</v>
      </c>
      <c r="E53" s="58">
        <f t="shared" si="0"/>
        <v>99.9934699853587</v>
      </c>
      <c r="F53" s="3"/>
      <c r="G53" s="3"/>
      <c r="H53" s="3"/>
    </row>
    <row r="54" spans="1:5" ht="47.25">
      <c r="A54" s="21" t="s">
        <v>162</v>
      </c>
      <c r="B54" s="38" t="s">
        <v>161</v>
      </c>
      <c r="C54" s="40">
        <f>C55</f>
        <v>4715000</v>
      </c>
      <c r="D54" s="40">
        <f>D55</f>
        <v>4710675.7</v>
      </c>
      <c r="E54" s="58">
        <f t="shared" si="0"/>
        <v>99.90828632025452</v>
      </c>
    </row>
    <row r="55" spans="1:5" ht="31.5">
      <c r="A55" s="23" t="s">
        <v>106</v>
      </c>
      <c r="B55" s="41" t="s">
        <v>107</v>
      </c>
      <c r="C55" s="42">
        <f>3950000+70000+400000+295000</f>
        <v>4715000</v>
      </c>
      <c r="D55" s="55">
        <v>4710675.7</v>
      </c>
      <c r="E55" s="58">
        <f t="shared" si="0"/>
        <v>99.90828632025452</v>
      </c>
    </row>
    <row r="56" spans="1:5" ht="94.5">
      <c r="A56" s="21" t="s">
        <v>76</v>
      </c>
      <c r="B56" s="38" t="s">
        <v>53</v>
      </c>
      <c r="C56" s="40">
        <f>C57</f>
        <v>6318000</v>
      </c>
      <c r="D56" s="40">
        <f>D57</f>
        <v>6314260.63</v>
      </c>
      <c r="E56" s="58">
        <f t="shared" si="0"/>
        <v>99.94081402342513</v>
      </c>
    </row>
    <row r="57" spans="1:5" ht="94.5">
      <c r="A57" s="21" t="s">
        <v>54</v>
      </c>
      <c r="B57" s="38" t="s">
        <v>55</v>
      </c>
      <c r="C57" s="40">
        <f>C58</f>
        <v>6318000</v>
      </c>
      <c r="D57" s="40">
        <f>D58</f>
        <v>6314260.63</v>
      </c>
      <c r="E57" s="58">
        <f t="shared" si="0"/>
        <v>99.94081402342513</v>
      </c>
    </row>
    <row r="58" spans="1:5" ht="78.75">
      <c r="A58" s="23" t="s">
        <v>75</v>
      </c>
      <c r="B58" s="41" t="s">
        <v>56</v>
      </c>
      <c r="C58" s="42">
        <f>7120000-297000-505000</f>
        <v>6318000</v>
      </c>
      <c r="D58" s="55">
        <v>6314260.63</v>
      </c>
      <c r="E58" s="58">
        <f t="shared" si="0"/>
        <v>99.94081402342513</v>
      </c>
    </row>
    <row r="59" spans="1:5" ht="31.5">
      <c r="A59" s="21" t="s">
        <v>32</v>
      </c>
      <c r="B59" s="38" t="s">
        <v>31</v>
      </c>
      <c r="C59" s="40">
        <f>C61+C60+C62</f>
        <v>311494.44</v>
      </c>
      <c r="D59" s="40">
        <f>D61+D60+D62</f>
        <v>311470.41</v>
      </c>
      <c r="E59" s="58">
        <f t="shared" si="0"/>
        <v>99.99228557659006</v>
      </c>
    </row>
    <row r="60" spans="1:5" ht="31.5" customHeight="1">
      <c r="A60" s="23" t="s">
        <v>160</v>
      </c>
      <c r="B60" s="41" t="s">
        <v>159</v>
      </c>
      <c r="C60" s="42">
        <f>12817.56+10000+10000+6000-1825</f>
        <v>36992.56</v>
      </c>
      <c r="D60" s="55">
        <v>36988.41</v>
      </c>
      <c r="E60" s="58">
        <f t="shared" si="0"/>
        <v>99.98878152796131</v>
      </c>
    </row>
    <row r="61" spans="1:5" ht="18.75" customHeight="1">
      <c r="A61" s="23" t="s">
        <v>90</v>
      </c>
      <c r="B61" s="41" t="s">
        <v>89</v>
      </c>
      <c r="C61" s="42">
        <f>192348.9+20000+29000+26000-22060</f>
        <v>245288.90000000002</v>
      </c>
      <c r="D61" s="55">
        <v>245273.05</v>
      </c>
      <c r="E61" s="58">
        <f t="shared" si="0"/>
        <v>99.99353823185638</v>
      </c>
    </row>
    <row r="62" spans="1:5" ht="21.75" customHeight="1">
      <c r="A62" s="23" t="s">
        <v>214</v>
      </c>
      <c r="B62" s="41" t="s">
        <v>213</v>
      </c>
      <c r="C62" s="42">
        <f>C63</f>
        <v>29212.98</v>
      </c>
      <c r="D62" s="55">
        <v>29208.95</v>
      </c>
      <c r="E62" s="58">
        <f t="shared" si="0"/>
        <v>99.98620476240356</v>
      </c>
    </row>
    <row r="63" spans="1:5" ht="15.75">
      <c r="A63" s="23" t="s">
        <v>187</v>
      </c>
      <c r="B63" s="41" t="s">
        <v>186</v>
      </c>
      <c r="C63" s="42">
        <f>13942.98+7000+10000-1730</f>
        <v>29212.98</v>
      </c>
      <c r="D63" s="55">
        <v>29208.95</v>
      </c>
      <c r="E63" s="58">
        <f t="shared" si="0"/>
        <v>99.98620476240356</v>
      </c>
    </row>
    <row r="64" spans="1:5" ht="35.25" customHeight="1">
      <c r="A64" s="24" t="s">
        <v>176</v>
      </c>
      <c r="B64" s="38" t="s">
        <v>180</v>
      </c>
      <c r="C64" s="40">
        <f aca="true" t="shared" si="1" ref="C64:D66">C65</f>
        <v>0</v>
      </c>
      <c r="D64" s="40">
        <f t="shared" si="1"/>
        <v>0</v>
      </c>
      <c r="E64" s="58" t="s">
        <v>233</v>
      </c>
    </row>
    <row r="65" spans="1:5" ht="81" customHeight="1">
      <c r="A65" s="25" t="s">
        <v>177</v>
      </c>
      <c r="B65" s="41" t="s">
        <v>181</v>
      </c>
      <c r="C65" s="42">
        <f t="shared" si="1"/>
        <v>0</v>
      </c>
      <c r="D65" s="42">
        <f t="shared" si="1"/>
        <v>0</v>
      </c>
      <c r="E65" s="58" t="s">
        <v>233</v>
      </c>
    </row>
    <row r="66" spans="1:5" ht="94.5">
      <c r="A66" s="25" t="s">
        <v>178</v>
      </c>
      <c r="B66" s="41" t="s">
        <v>182</v>
      </c>
      <c r="C66" s="42">
        <f t="shared" si="1"/>
        <v>0</v>
      </c>
      <c r="D66" s="42">
        <f t="shared" si="1"/>
        <v>0</v>
      </c>
      <c r="E66" s="58" t="s">
        <v>233</v>
      </c>
    </row>
    <row r="67" spans="1:5" ht="78.75">
      <c r="A67" s="25" t="s">
        <v>179</v>
      </c>
      <c r="B67" s="41" t="s">
        <v>183</v>
      </c>
      <c r="C67" s="42">
        <f>385000-385000</f>
        <v>0</v>
      </c>
      <c r="D67" s="55">
        <v>0</v>
      </c>
      <c r="E67" s="58" t="s">
        <v>233</v>
      </c>
    </row>
    <row r="68" spans="1:5" ht="15.75">
      <c r="A68" s="22" t="s">
        <v>34</v>
      </c>
      <c r="B68" s="38" t="s">
        <v>33</v>
      </c>
      <c r="C68" s="40">
        <f>C69+C71+C74+C75+C79+C80+C77+C72</f>
        <v>916690</v>
      </c>
      <c r="D68" s="40">
        <f>D69+D71+D74+D75+D79+D80+D77+D72</f>
        <v>916669.31</v>
      </c>
      <c r="E68" s="58">
        <f t="shared" si="0"/>
        <v>99.99774296654267</v>
      </c>
    </row>
    <row r="69" spans="1:5" s="15" customFormat="1" ht="31.5">
      <c r="A69" s="21" t="s">
        <v>61</v>
      </c>
      <c r="B69" s="38" t="s">
        <v>62</v>
      </c>
      <c r="C69" s="40">
        <f>C70</f>
        <v>29150</v>
      </c>
      <c r="D69" s="40">
        <f>D70</f>
        <v>29150</v>
      </c>
      <c r="E69" s="58">
        <f t="shared" si="0"/>
        <v>100</v>
      </c>
    </row>
    <row r="70" spans="1:5" s="15" customFormat="1" ht="78.75">
      <c r="A70" s="23" t="s">
        <v>157</v>
      </c>
      <c r="B70" s="41" t="s">
        <v>158</v>
      </c>
      <c r="C70" s="42">
        <f>10000+10000+10000-850</f>
        <v>29150</v>
      </c>
      <c r="D70" s="55">
        <v>29150</v>
      </c>
      <c r="E70" s="58">
        <f t="shared" si="0"/>
        <v>100</v>
      </c>
    </row>
    <row r="71" spans="1:5" s="15" customFormat="1" ht="63">
      <c r="A71" s="21" t="s">
        <v>63</v>
      </c>
      <c r="B71" s="38" t="s">
        <v>64</v>
      </c>
      <c r="C71" s="40">
        <f>2000+1300-300</f>
        <v>3000</v>
      </c>
      <c r="D71" s="56">
        <v>3000</v>
      </c>
      <c r="E71" s="58">
        <f t="shared" si="0"/>
        <v>100</v>
      </c>
    </row>
    <row r="72" spans="1:5" s="15" customFormat="1" ht="126">
      <c r="A72" s="21" t="s">
        <v>229</v>
      </c>
      <c r="B72" s="38" t="s">
        <v>228</v>
      </c>
      <c r="C72" s="40">
        <f>C73</f>
        <v>100000</v>
      </c>
      <c r="D72" s="40">
        <f>D73</f>
        <v>100000</v>
      </c>
      <c r="E72" s="58">
        <f t="shared" si="0"/>
        <v>100</v>
      </c>
    </row>
    <row r="73" spans="1:5" s="15" customFormat="1" ht="31.5">
      <c r="A73" s="23" t="s">
        <v>231</v>
      </c>
      <c r="B73" s="41" t="s">
        <v>230</v>
      </c>
      <c r="C73" s="42">
        <v>100000</v>
      </c>
      <c r="D73" s="55">
        <v>100000</v>
      </c>
      <c r="E73" s="58">
        <f t="shared" si="0"/>
        <v>100</v>
      </c>
    </row>
    <row r="74" spans="1:5" s="15" customFormat="1" ht="63">
      <c r="A74" s="21" t="s">
        <v>200</v>
      </c>
      <c r="B74" s="38" t="s">
        <v>201</v>
      </c>
      <c r="C74" s="40">
        <f>3000+2000+65000+26000</f>
        <v>96000</v>
      </c>
      <c r="D74" s="56">
        <v>96000</v>
      </c>
      <c r="E74" s="58">
        <f t="shared" si="0"/>
        <v>100</v>
      </c>
    </row>
    <row r="75" spans="1:5" s="15" customFormat="1" ht="31.5">
      <c r="A75" s="21" t="s">
        <v>203</v>
      </c>
      <c r="B75" s="38" t="s">
        <v>202</v>
      </c>
      <c r="C75" s="40">
        <f>C76</f>
        <v>325000</v>
      </c>
      <c r="D75" s="40">
        <f>D76</f>
        <v>325000</v>
      </c>
      <c r="E75" s="58">
        <f t="shared" si="0"/>
        <v>100</v>
      </c>
    </row>
    <row r="76" spans="1:5" s="15" customFormat="1" ht="31.5">
      <c r="A76" s="21" t="s">
        <v>198</v>
      </c>
      <c r="B76" s="38" t="s">
        <v>199</v>
      </c>
      <c r="C76" s="40">
        <f>101500+250000-26500</f>
        <v>325000</v>
      </c>
      <c r="D76" s="56">
        <v>325000</v>
      </c>
      <c r="E76" s="58">
        <f aca="true" t="shared" si="2" ref="E76:E138">(D76/C76)*100</f>
        <v>100</v>
      </c>
    </row>
    <row r="77" spans="1:5" s="15" customFormat="1" ht="63">
      <c r="A77" s="21" t="s">
        <v>225</v>
      </c>
      <c r="B77" s="38" t="s">
        <v>226</v>
      </c>
      <c r="C77" s="40">
        <f>C78</f>
        <v>293420</v>
      </c>
      <c r="D77" s="40">
        <f>D78</f>
        <v>293409.42</v>
      </c>
      <c r="E77" s="58">
        <f t="shared" si="2"/>
        <v>99.99639424715424</v>
      </c>
    </row>
    <row r="78" spans="1:5" s="15" customFormat="1" ht="63.75" customHeight="1">
      <c r="A78" s="23" t="s">
        <v>224</v>
      </c>
      <c r="B78" s="41" t="s">
        <v>227</v>
      </c>
      <c r="C78" s="42">
        <f>300000-6580</f>
        <v>293420</v>
      </c>
      <c r="D78" s="55">
        <v>293409.42</v>
      </c>
      <c r="E78" s="58">
        <f t="shared" si="2"/>
        <v>99.99639424715424</v>
      </c>
    </row>
    <row r="79" spans="1:5" s="15" customFormat="1" ht="78.75">
      <c r="A79" s="21" t="s">
        <v>196</v>
      </c>
      <c r="B79" s="38" t="s">
        <v>197</v>
      </c>
      <c r="C79" s="40">
        <f>5500+10000+2000-700</f>
        <v>16800</v>
      </c>
      <c r="D79" s="55">
        <v>16793.02</v>
      </c>
      <c r="E79" s="58">
        <f t="shared" si="2"/>
        <v>99.95845238095238</v>
      </c>
    </row>
    <row r="80" spans="1:5" s="15" customFormat="1" ht="31.5">
      <c r="A80" s="21" t="s">
        <v>194</v>
      </c>
      <c r="B80" s="38" t="s">
        <v>195</v>
      </c>
      <c r="C80" s="40">
        <f>C81</f>
        <v>53320</v>
      </c>
      <c r="D80" s="40">
        <f>D81</f>
        <v>53316.87</v>
      </c>
      <c r="E80" s="58">
        <f t="shared" si="2"/>
        <v>99.99412978244561</v>
      </c>
    </row>
    <row r="81" spans="1:5" s="15" customFormat="1" ht="47.25">
      <c r="A81" s="23" t="s">
        <v>192</v>
      </c>
      <c r="B81" s="41" t="s">
        <v>193</v>
      </c>
      <c r="C81" s="42">
        <f>17000+5000+15000+2500+8000+5820</f>
        <v>53320</v>
      </c>
      <c r="D81" s="55">
        <v>53316.87</v>
      </c>
      <c r="E81" s="58">
        <f t="shared" si="2"/>
        <v>99.99412978244561</v>
      </c>
    </row>
    <row r="82" spans="1:11" ht="15.75">
      <c r="A82" s="21" t="s">
        <v>222</v>
      </c>
      <c r="B82" s="38" t="s">
        <v>223</v>
      </c>
      <c r="C82" s="40">
        <f>C83</f>
        <v>16650</v>
      </c>
      <c r="D82" s="40">
        <f>D83</f>
        <v>16641.52</v>
      </c>
      <c r="E82" s="58">
        <f t="shared" si="2"/>
        <v>99.94906906906907</v>
      </c>
      <c r="I82" s="2"/>
      <c r="J82" s="2"/>
      <c r="K82" s="2"/>
    </row>
    <row r="83" spans="1:11" ht="15.75">
      <c r="A83" s="21" t="s">
        <v>218</v>
      </c>
      <c r="B83" s="38" t="s">
        <v>219</v>
      </c>
      <c r="C83" s="40">
        <f>C84</f>
        <v>16650</v>
      </c>
      <c r="D83" s="40">
        <f>D84</f>
        <v>16641.52</v>
      </c>
      <c r="E83" s="58">
        <f t="shared" si="2"/>
        <v>99.94906906906907</v>
      </c>
      <c r="I83" s="2"/>
      <c r="J83" s="2"/>
      <c r="K83" s="2"/>
    </row>
    <row r="84" spans="1:5" s="7" customFormat="1" ht="15.75">
      <c r="A84" s="23" t="s">
        <v>220</v>
      </c>
      <c r="B84" s="41" t="s">
        <v>221</v>
      </c>
      <c r="C84" s="42">
        <f>17000-350</f>
        <v>16650</v>
      </c>
      <c r="D84" s="55">
        <v>16641.52</v>
      </c>
      <c r="E84" s="58">
        <f t="shared" si="2"/>
        <v>99.94906906906907</v>
      </c>
    </row>
    <row r="85" spans="1:5" s="7" customFormat="1" ht="15.75">
      <c r="A85" s="21" t="s">
        <v>37</v>
      </c>
      <c r="B85" s="41"/>
      <c r="C85" s="40">
        <f>C11</f>
        <v>81848294.66</v>
      </c>
      <c r="D85" s="40">
        <f>D11</f>
        <v>81599070.41</v>
      </c>
      <c r="E85" s="58">
        <f t="shared" si="2"/>
        <v>99.69550465158096</v>
      </c>
    </row>
    <row r="86" spans="1:5" s="7" customFormat="1" ht="15.75">
      <c r="A86" s="21" t="s">
        <v>74</v>
      </c>
      <c r="B86" s="38" t="s">
        <v>35</v>
      </c>
      <c r="C86" s="40">
        <f>C87+C139</f>
        <v>373374662.49</v>
      </c>
      <c r="D86" s="40">
        <f>D87+D139</f>
        <v>370422926.26</v>
      </c>
      <c r="E86" s="60">
        <f t="shared" si="2"/>
        <v>99.20944388397564</v>
      </c>
    </row>
    <row r="87" spans="1:5" s="6" customFormat="1" ht="47.25">
      <c r="A87" s="21" t="s">
        <v>73</v>
      </c>
      <c r="B87" s="38" t="s">
        <v>0</v>
      </c>
      <c r="C87" s="40">
        <f>C88+C109+C96</f>
        <v>373374662.49</v>
      </c>
      <c r="D87" s="40">
        <f>D88+D109+D96</f>
        <v>371180564.62</v>
      </c>
      <c r="E87" s="58">
        <f t="shared" si="2"/>
        <v>99.41236026693194</v>
      </c>
    </row>
    <row r="88" spans="1:5" s="16" customFormat="1" ht="31.5">
      <c r="A88" s="21" t="s">
        <v>91</v>
      </c>
      <c r="B88" s="38" t="s">
        <v>145</v>
      </c>
      <c r="C88" s="40">
        <f>C89+C94+C92</f>
        <v>219797960</v>
      </c>
      <c r="D88" s="40">
        <f>D89+D94+D92</f>
        <v>219797960</v>
      </c>
      <c r="E88" s="58">
        <f t="shared" si="2"/>
        <v>100</v>
      </c>
    </row>
    <row r="89" spans="1:5" s="16" customFormat="1" ht="15.75">
      <c r="A89" s="21" t="s">
        <v>10</v>
      </c>
      <c r="B89" s="38" t="s">
        <v>127</v>
      </c>
      <c r="C89" s="40">
        <f>C90+C91</f>
        <v>70843860</v>
      </c>
      <c r="D89" s="40">
        <f>D90+D91</f>
        <v>70843860</v>
      </c>
      <c r="E89" s="58">
        <f t="shared" si="2"/>
        <v>100</v>
      </c>
    </row>
    <row r="90" spans="1:5" s="16" customFormat="1" ht="48.75" customHeight="1">
      <c r="A90" s="23" t="s">
        <v>185</v>
      </c>
      <c r="B90" s="41" t="s">
        <v>128</v>
      </c>
      <c r="C90" s="42">
        <f>2021900</f>
        <v>2021900</v>
      </c>
      <c r="D90" s="42">
        <f>2021900</f>
        <v>2021900</v>
      </c>
      <c r="E90" s="58">
        <f t="shared" si="2"/>
        <v>100</v>
      </c>
    </row>
    <row r="91" spans="1:5" s="15" customFormat="1" ht="46.5" customHeight="1">
      <c r="A91" s="23" t="s">
        <v>184</v>
      </c>
      <c r="B91" s="41" t="s">
        <v>128</v>
      </c>
      <c r="C91" s="42">
        <v>68821960</v>
      </c>
      <c r="D91" s="42">
        <v>68821960</v>
      </c>
      <c r="E91" s="58">
        <f t="shared" si="2"/>
        <v>100</v>
      </c>
    </row>
    <row r="92" spans="1:5" s="3" customFormat="1" ht="31.5">
      <c r="A92" s="21" t="s">
        <v>210</v>
      </c>
      <c r="B92" s="38" t="s">
        <v>211</v>
      </c>
      <c r="C92" s="40">
        <f>C93</f>
        <v>71100</v>
      </c>
      <c r="D92" s="40">
        <f>D93</f>
        <v>71100</v>
      </c>
      <c r="E92" s="58">
        <f t="shared" si="2"/>
        <v>100</v>
      </c>
    </row>
    <row r="93" spans="1:5" s="3" customFormat="1" ht="31.5">
      <c r="A93" s="23" t="s">
        <v>209</v>
      </c>
      <c r="B93" s="41" t="s">
        <v>212</v>
      </c>
      <c r="C93" s="42">
        <v>71100</v>
      </c>
      <c r="D93" s="55">
        <v>71100</v>
      </c>
      <c r="E93" s="58">
        <f t="shared" si="2"/>
        <v>100</v>
      </c>
    </row>
    <row r="94" spans="1:5" s="3" customFormat="1" ht="47.25">
      <c r="A94" s="21" t="s">
        <v>72</v>
      </c>
      <c r="B94" s="38" t="s">
        <v>129</v>
      </c>
      <c r="C94" s="40">
        <f>C95</f>
        <v>148883000</v>
      </c>
      <c r="D94" s="40">
        <f>D95</f>
        <v>148883000</v>
      </c>
      <c r="E94" s="58">
        <f t="shared" si="2"/>
        <v>100</v>
      </c>
    </row>
    <row r="95" spans="1:5" s="3" customFormat="1" ht="45.75" customHeight="1">
      <c r="A95" s="23" t="s">
        <v>71</v>
      </c>
      <c r="B95" s="41" t="s">
        <v>130</v>
      </c>
      <c r="C95" s="42">
        <v>148883000</v>
      </c>
      <c r="D95" s="55">
        <v>148883000</v>
      </c>
      <c r="E95" s="58">
        <f t="shared" si="2"/>
        <v>100</v>
      </c>
    </row>
    <row r="96" spans="1:5" s="3" customFormat="1" ht="31.5">
      <c r="A96" s="21" t="s">
        <v>67</v>
      </c>
      <c r="B96" s="38" t="s">
        <v>131</v>
      </c>
      <c r="C96" s="40">
        <f>C97+C99+C101</f>
        <v>16305430.39</v>
      </c>
      <c r="D96" s="40">
        <f>D97+D99+D101</f>
        <v>16304899.879999999</v>
      </c>
      <c r="E96" s="58">
        <f t="shared" si="2"/>
        <v>99.996746421362</v>
      </c>
    </row>
    <row r="97" spans="1:5" s="3" customFormat="1" ht="15.75">
      <c r="A97" s="21" t="s">
        <v>172</v>
      </c>
      <c r="B97" s="38" t="s">
        <v>171</v>
      </c>
      <c r="C97" s="40">
        <f>C98</f>
        <v>2620.74</v>
      </c>
      <c r="D97" s="40">
        <f>D98</f>
        <v>2620.74</v>
      </c>
      <c r="E97" s="58">
        <f t="shared" si="2"/>
        <v>100</v>
      </c>
    </row>
    <row r="98" spans="1:5" s="3" customFormat="1" ht="32.25" customHeight="1">
      <c r="A98" s="23" t="s">
        <v>170</v>
      </c>
      <c r="B98" s="41" t="s">
        <v>169</v>
      </c>
      <c r="C98" s="42">
        <v>2620.74</v>
      </c>
      <c r="D98" s="55">
        <v>2620.74</v>
      </c>
      <c r="E98" s="58">
        <f t="shared" si="2"/>
        <v>100</v>
      </c>
    </row>
    <row r="99" spans="1:5" s="3" customFormat="1" ht="45.75" customHeight="1">
      <c r="A99" s="21" t="s">
        <v>174</v>
      </c>
      <c r="B99" s="38" t="s">
        <v>173</v>
      </c>
      <c r="C99" s="40">
        <f>C100</f>
        <v>2076100</v>
      </c>
      <c r="D99" s="40">
        <f>D100</f>
        <v>2076100</v>
      </c>
      <c r="E99" s="58">
        <f t="shared" si="2"/>
        <v>100</v>
      </c>
    </row>
    <row r="100" spans="1:8" s="1" customFormat="1" ht="63">
      <c r="A100" s="23" t="s">
        <v>168</v>
      </c>
      <c r="B100" s="41" t="s">
        <v>167</v>
      </c>
      <c r="C100" s="42">
        <v>2076100</v>
      </c>
      <c r="D100" s="55">
        <v>2076100</v>
      </c>
      <c r="E100" s="58">
        <f t="shared" si="2"/>
        <v>100</v>
      </c>
      <c r="F100" s="3"/>
      <c r="G100" s="3"/>
      <c r="H100" s="3"/>
    </row>
    <row r="101" spans="1:8" s="1" customFormat="1" ht="15.75">
      <c r="A101" s="21" t="s">
        <v>11</v>
      </c>
      <c r="B101" s="38" t="s">
        <v>132</v>
      </c>
      <c r="C101" s="40">
        <f>C102</f>
        <v>14226709.65</v>
      </c>
      <c r="D101" s="40">
        <f>D102</f>
        <v>14226179.139999999</v>
      </c>
      <c r="E101" s="58">
        <f t="shared" si="2"/>
        <v>99.99627102813614</v>
      </c>
      <c r="F101" s="3"/>
      <c r="G101" s="3"/>
      <c r="H101" s="3"/>
    </row>
    <row r="102" spans="1:8" s="1" customFormat="1" ht="15.75">
      <c r="A102" s="23" t="s">
        <v>9</v>
      </c>
      <c r="B102" s="41" t="s">
        <v>133</v>
      </c>
      <c r="C102" s="42">
        <f>C103+C104+C106+C105+C107+C108</f>
        <v>14226709.65</v>
      </c>
      <c r="D102" s="42">
        <f>D103+D104+D106+D105+D107+D108</f>
        <v>14226179.139999999</v>
      </c>
      <c r="E102" s="58">
        <f t="shared" si="2"/>
        <v>99.99627102813614</v>
      </c>
      <c r="F102" s="3"/>
      <c r="G102" s="3"/>
      <c r="H102" s="3"/>
    </row>
    <row r="103" spans="1:8" s="1" customFormat="1" ht="78.75">
      <c r="A103" s="23" t="s">
        <v>156</v>
      </c>
      <c r="B103" s="41" t="s">
        <v>133</v>
      </c>
      <c r="C103" s="42">
        <v>148500</v>
      </c>
      <c r="D103" s="42">
        <v>147969.49</v>
      </c>
      <c r="E103" s="58">
        <f t="shared" si="2"/>
        <v>99.6427542087542</v>
      </c>
      <c r="F103" s="3"/>
      <c r="G103" s="3"/>
      <c r="H103" s="3"/>
    </row>
    <row r="104" spans="1:5" ht="63">
      <c r="A104" s="23" t="s">
        <v>124</v>
      </c>
      <c r="B104" s="41" t="s">
        <v>133</v>
      </c>
      <c r="C104" s="42">
        <v>9357.3</v>
      </c>
      <c r="D104" s="42">
        <v>9357.3</v>
      </c>
      <c r="E104" s="58">
        <f t="shared" si="2"/>
        <v>100</v>
      </c>
    </row>
    <row r="105" spans="1:5" ht="31.5">
      <c r="A105" s="23" t="s">
        <v>126</v>
      </c>
      <c r="B105" s="41" t="s">
        <v>133</v>
      </c>
      <c r="C105" s="42">
        <v>258135</v>
      </c>
      <c r="D105" s="42">
        <v>258135</v>
      </c>
      <c r="E105" s="58">
        <f t="shared" si="2"/>
        <v>100</v>
      </c>
    </row>
    <row r="106" spans="1:5" ht="63">
      <c r="A106" s="23" t="s">
        <v>125</v>
      </c>
      <c r="B106" s="41" t="s">
        <v>133</v>
      </c>
      <c r="C106" s="42">
        <f>4027000+4840857</f>
        <v>8867857</v>
      </c>
      <c r="D106" s="42">
        <f>4027000+4840857</f>
        <v>8867857</v>
      </c>
      <c r="E106" s="58">
        <f t="shared" si="2"/>
        <v>100</v>
      </c>
    </row>
    <row r="107" spans="1:5" ht="47.25">
      <c r="A107" s="23" t="s">
        <v>175</v>
      </c>
      <c r="B107" s="41" t="s">
        <v>133</v>
      </c>
      <c r="C107" s="42">
        <v>3298321.29</v>
      </c>
      <c r="D107" s="42">
        <v>3298321.29</v>
      </c>
      <c r="E107" s="58">
        <f t="shared" si="2"/>
        <v>100</v>
      </c>
    </row>
    <row r="108" spans="1:5" ht="31.5">
      <c r="A108" s="23" t="s">
        <v>208</v>
      </c>
      <c r="B108" s="41" t="s">
        <v>133</v>
      </c>
      <c r="C108" s="42">
        <f>1646400-1860.94</f>
        <v>1644539.06</v>
      </c>
      <c r="D108" s="42">
        <f>1646400-1860.94</f>
        <v>1644539.06</v>
      </c>
      <c r="E108" s="58">
        <f t="shared" si="2"/>
        <v>100</v>
      </c>
    </row>
    <row r="109" spans="1:8" s="8" customFormat="1" ht="31.5">
      <c r="A109" s="21" t="s">
        <v>92</v>
      </c>
      <c r="B109" s="38" t="s">
        <v>134</v>
      </c>
      <c r="C109" s="40">
        <f>C119+C115+C121+C110+C112+C117</f>
        <v>137271272.1</v>
      </c>
      <c r="D109" s="40">
        <f>D119+D115+D121+D110+D112+D117</f>
        <v>135077704.74</v>
      </c>
      <c r="E109" s="58">
        <f t="shared" si="2"/>
        <v>98.402020082977</v>
      </c>
      <c r="F109" s="7"/>
      <c r="G109" s="7"/>
      <c r="H109" s="7"/>
    </row>
    <row r="110" spans="1:5" s="14" customFormat="1" ht="47.25">
      <c r="A110" s="21" t="s">
        <v>70</v>
      </c>
      <c r="B110" s="38" t="s">
        <v>139</v>
      </c>
      <c r="C110" s="40">
        <f>C111</f>
        <v>4478900</v>
      </c>
      <c r="D110" s="40">
        <f>D111</f>
        <v>4109858.75</v>
      </c>
      <c r="E110" s="58">
        <f t="shared" si="2"/>
        <v>91.76044899417268</v>
      </c>
    </row>
    <row r="111" spans="1:8" s="8" customFormat="1" ht="30.75" customHeight="1">
      <c r="A111" s="23" t="s">
        <v>103</v>
      </c>
      <c r="B111" s="41" t="s">
        <v>140</v>
      </c>
      <c r="C111" s="42">
        <f>4095500+383400</f>
        <v>4478900</v>
      </c>
      <c r="D111" s="55">
        <v>4109858.75</v>
      </c>
      <c r="E111" s="58">
        <f t="shared" si="2"/>
        <v>91.76044899417268</v>
      </c>
      <c r="F111" s="7"/>
      <c r="G111" s="7"/>
      <c r="H111" s="7"/>
    </row>
    <row r="112" spans="1:5" s="6" customFormat="1" ht="78.75">
      <c r="A112" s="21" t="s">
        <v>69</v>
      </c>
      <c r="B112" s="38" t="s">
        <v>141</v>
      </c>
      <c r="C112" s="40">
        <f>C113+C114</f>
        <v>2779900</v>
      </c>
      <c r="D112" s="40">
        <f>D113+D114</f>
        <v>1677971.24</v>
      </c>
      <c r="E112" s="58">
        <f t="shared" si="2"/>
        <v>60.360848951401124</v>
      </c>
    </row>
    <row r="113" spans="1:5" s="6" customFormat="1" ht="78.75">
      <c r="A113" s="23" t="s">
        <v>104</v>
      </c>
      <c r="B113" s="41" t="s">
        <v>142</v>
      </c>
      <c r="C113" s="42">
        <f>2119500+592600</f>
        <v>2712100</v>
      </c>
      <c r="D113" s="55">
        <v>1637321.45</v>
      </c>
      <c r="E113" s="58">
        <f t="shared" si="2"/>
        <v>60.37098373953763</v>
      </c>
    </row>
    <row r="114" spans="1:5" s="6" customFormat="1" ht="110.25">
      <c r="A114" s="23" t="s">
        <v>123</v>
      </c>
      <c r="B114" s="41" t="s">
        <v>142</v>
      </c>
      <c r="C114" s="42">
        <f>53000+14800</f>
        <v>67800</v>
      </c>
      <c r="D114" s="55">
        <v>40649.79</v>
      </c>
      <c r="E114" s="58">
        <f t="shared" si="2"/>
        <v>59.95544247787611</v>
      </c>
    </row>
    <row r="115" spans="1:5" s="8" customFormat="1" ht="47.25">
      <c r="A115" s="21" t="s">
        <v>100</v>
      </c>
      <c r="B115" s="38" t="s">
        <v>137</v>
      </c>
      <c r="C115" s="40">
        <f>C116</f>
        <v>375400</v>
      </c>
      <c r="D115" s="40">
        <f>D116</f>
        <v>375400</v>
      </c>
      <c r="E115" s="58">
        <f t="shared" si="2"/>
        <v>100</v>
      </c>
    </row>
    <row r="116" spans="1:5" s="6" customFormat="1" ht="47.25">
      <c r="A116" s="23" t="s">
        <v>101</v>
      </c>
      <c r="B116" s="41" t="s">
        <v>138</v>
      </c>
      <c r="C116" s="42">
        <f>317200+58200</f>
        <v>375400</v>
      </c>
      <c r="D116" s="55">
        <v>375400</v>
      </c>
      <c r="E116" s="58">
        <f t="shared" si="2"/>
        <v>100</v>
      </c>
    </row>
    <row r="117" spans="1:5" s="6" customFormat="1" ht="63">
      <c r="A117" s="21" t="s">
        <v>215</v>
      </c>
      <c r="B117" s="38" t="s">
        <v>205</v>
      </c>
      <c r="C117" s="40">
        <f>C118</f>
        <v>3302.5</v>
      </c>
      <c r="D117" s="40">
        <f>D118</f>
        <v>3302.5</v>
      </c>
      <c r="E117" s="58">
        <f t="shared" si="2"/>
        <v>100</v>
      </c>
    </row>
    <row r="118" spans="1:5" s="6" customFormat="1" ht="63">
      <c r="A118" s="23" t="s">
        <v>206</v>
      </c>
      <c r="B118" s="41" t="s">
        <v>204</v>
      </c>
      <c r="C118" s="42">
        <v>3302.5</v>
      </c>
      <c r="D118" s="55">
        <v>3302.5</v>
      </c>
      <c r="E118" s="58">
        <f t="shared" si="2"/>
        <v>100</v>
      </c>
    </row>
    <row r="119" spans="1:5" s="6" customFormat="1" ht="31.5">
      <c r="A119" s="21" t="s">
        <v>12</v>
      </c>
      <c r="B119" s="38" t="s">
        <v>136</v>
      </c>
      <c r="C119" s="40">
        <f>C120</f>
        <v>557860.8</v>
      </c>
      <c r="D119" s="40">
        <f>D120</f>
        <v>557860.8</v>
      </c>
      <c r="E119" s="58">
        <f t="shared" si="2"/>
        <v>100</v>
      </c>
    </row>
    <row r="120" spans="1:5" s="6" customFormat="1" ht="31.5">
      <c r="A120" s="23" t="s">
        <v>102</v>
      </c>
      <c r="B120" s="41" t="s">
        <v>135</v>
      </c>
      <c r="C120" s="42">
        <f>565195-7334.2</f>
        <v>557860.8</v>
      </c>
      <c r="D120" s="55">
        <v>557860.8</v>
      </c>
      <c r="E120" s="58">
        <f t="shared" si="2"/>
        <v>100</v>
      </c>
    </row>
    <row r="121" spans="1:5" s="6" customFormat="1" ht="15.75">
      <c r="A121" s="21" t="s">
        <v>13</v>
      </c>
      <c r="B121" s="38" t="s">
        <v>143</v>
      </c>
      <c r="C121" s="40">
        <f>C122</f>
        <v>129075908.8</v>
      </c>
      <c r="D121" s="40">
        <f>D122</f>
        <v>128353311.45</v>
      </c>
      <c r="E121" s="58">
        <f t="shared" si="2"/>
        <v>99.44017643825414</v>
      </c>
    </row>
    <row r="122" spans="1:5" s="6" customFormat="1" ht="18.75" customHeight="1">
      <c r="A122" s="21" t="s">
        <v>14</v>
      </c>
      <c r="B122" s="38" t="s">
        <v>144</v>
      </c>
      <c r="C122" s="40">
        <f>C123+C124+C125+C126+C127+C128+C129+C130+C131+C132+C133+C134+C135+C136+C137+C138</f>
        <v>129075908.8</v>
      </c>
      <c r="D122" s="40">
        <f>D123+D124+D125+D126+D127+D128+D129+D130+D131+D132+D133+D134+D135+D136+D137+D138</f>
        <v>128353311.45</v>
      </c>
      <c r="E122" s="58">
        <f t="shared" si="2"/>
        <v>99.44017643825414</v>
      </c>
    </row>
    <row r="123" spans="1:5" s="6" customFormat="1" ht="47.25">
      <c r="A123" s="23" t="s">
        <v>108</v>
      </c>
      <c r="B123" s="41" t="s">
        <v>144</v>
      </c>
      <c r="C123" s="42">
        <v>901000</v>
      </c>
      <c r="D123" s="42">
        <v>901000</v>
      </c>
      <c r="E123" s="58">
        <f t="shared" si="2"/>
        <v>100</v>
      </c>
    </row>
    <row r="124" spans="1:5" s="6" customFormat="1" ht="34.5" customHeight="1">
      <c r="A124" s="23" t="s">
        <v>109</v>
      </c>
      <c r="B124" s="41" t="s">
        <v>144</v>
      </c>
      <c r="C124" s="42">
        <v>78734</v>
      </c>
      <c r="D124" s="42">
        <v>78734</v>
      </c>
      <c r="E124" s="58">
        <f t="shared" si="2"/>
        <v>100</v>
      </c>
    </row>
    <row r="125" spans="1:5" s="6" customFormat="1" ht="80.25" customHeight="1">
      <c r="A125" s="23" t="s">
        <v>110</v>
      </c>
      <c r="B125" s="41" t="s">
        <v>144</v>
      </c>
      <c r="C125" s="42">
        <v>6000</v>
      </c>
      <c r="D125" s="42">
        <v>6000</v>
      </c>
      <c r="E125" s="58">
        <f t="shared" si="2"/>
        <v>100</v>
      </c>
    </row>
    <row r="126" spans="1:5" s="6" customFormat="1" ht="78.75" customHeight="1">
      <c r="A126" s="23" t="s">
        <v>111</v>
      </c>
      <c r="B126" s="41" t="s">
        <v>144</v>
      </c>
      <c r="C126" s="42">
        <v>3390</v>
      </c>
      <c r="D126" s="42">
        <v>3390</v>
      </c>
      <c r="E126" s="58">
        <f t="shared" si="2"/>
        <v>100</v>
      </c>
    </row>
    <row r="127" spans="1:5" s="6" customFormat="1" ht="94.5">
      <c r="A127" s="23" t="s">
        <v>112</v>
      </c>
      <c r="B127" s="41" t="s">
        <v>144</v>
      </c>
      <c r="C127" s="42">
        <v>22500</v>
      </c>
      <c r="D127" s="42">
        <v>22500</v>
      </c>
      <c r="E127" s="58">
        <f t="shared" si="2"/>
        <v>100</v>
      </c>
    </row>
    <row r="128" spans="1:5" s="6" customFormat="1" ht="78.75">
      <c r="A128" s="23" t="s">
        <v>113</v>
      </c>
      <c r="B128" s="41" t="s">
        <v>144</v>
      </c>
      <c r="C128" s="42">
        <v>3900</v>
      </c>
      <c r="D128" s="42">
        <v>3900</v>
      </c>
      <c r="E128" s="58">
        <f t="shared" si="2"/>
        <v>100</v>
      </c>
    </row>
    <row r="129" spans="1:5" s="6" customFormat="1" ht="78.75">
      <c r="A129" s="23" t="s">
        <v>114</v>
      </c>
      <c r="B129" s="41" t="s">
        <v>144</v>
      </c>
      <c r="C129" s="42">
        <f>194600+16700</f>
        <v>211300</v>
      </c>
      <c r="D129" s="42">
        <v>211187.61</v>
      </c>
      <c r="E129" s="58">
        <f t="shared" si="2"/>
        <v>99.94681022243256</v>
      </c>
    </row>
    <row r="130" spans="1:5" s="6" customFormat="1" ht="47.25">
      <c r="A130" s="23" t="s">
        <v>115</v>
      </c>
      <c r="B130" s="41" t="s">
        <v>144</v>
      </c>
      <c r="C130" s="42">
        <f>61140700+101400</f>
        <v>61242100</v>
      </c>
      <c r="D130" s="42">
        <f>61140700+101400</f>
        <v>61242100</v>
      </c>
      <c r="E130" s="58">
        <f t="shared" si="2"/>
        <v>100</v>
      </c>
    </row>
    <row r="131" spans="1:5" s="6" customFormat="1" ht="33" customHeight="1">
      <c r="A131" s="23" t="s">
        <v>122</v>
      </c>
      <c r="B131" s="41" t="s">
        <v>144</v>
      </c>
      <c r="C131" s="42">
        <f>46317800+2274300+4429800</f>
        <v>53021900</v>
      </c>
      <c r="D131" s="42">
        <f>46317800+2274300+4429800</f>
        <v>53021900</v>
      </c>
      <c r="E131" s="58">
        <f t="shared" si="2"/>
        <v>100</v>
      </c>
    </row>
    <row r="132" spans="1:5" s="6" customFormat="1" ht="31.5" customHeight="1">
      <c r="A132" s="23" t="s">
        <v>116</v>
      </c>
      <c r="B132" s="41" t="s">
        <v>144</v>
      </c>
      <c r="C132" s="42">
        <f>1997600-845900</f>
        <v>1151700</v>
      </c>
      <c r="D132" s="42">
        <f>1997600-845900</f>
        <v>1151700</v>
      </c>
      <c r="E132" s="58">
        <f t="shared" si="2"/>
        <v>100</v>
      </c>
    </row>
    <row r="133" spans="1:5" s="6" customFormat="1" ht="78.75">
      <c r="A133" s="23" t="s">
        <v>117</v>
      </c>
      <c r="B133" s="41" t="s">
        <v>144</v>
      </c>
      <c r="C133" s="42">
        <v>56800</v>
      </c>
      <c r="D133" s="42">
        <v>56800</v>
      </c>
      <c r="E133" s="58">
        <f t="shared" si="2"/>
        <v>100</v>
      </c>
    </row>
    <row r="134" spans="1:5" s="6" customFormat="1" ht="78.75">
      <c r="A134" s="23" t="s">
        <v>118</v>
      </c>
      <c r="B134" s="41" t="s">
        <v>144</v>
      </c>
      <c r="C134" s="42">
        <f>12118400-831200</f>
        <v>11287200</v>
      </c>
      <c r="D134" s="42">
        <v>10599775.84</v>
      </c>
      <c r="E134" s="58">
        <f t="shared" si="2"/>
        <v>93.90970160890213</v>
      </c>
    </row>
    <row r="135" spans="1:5" s="6" customFormat="1" ht="35.25" customHeight="1">
      <c r="A135" s="23" t="s">
        <v>119</v>
      </c>
      <c r="B135" s="41" t="s">
        <v>144</v>
      </c>
      <c r="C135" s="42">
        <v>901000</v>
      </c>
      <c r="D135" s="42">
        <v>901000</v>
      </c>
      <c r="E135" s="58">
        <f t="shared" si="2"/>
        <v>100</v>
      </c>
    </row>
    <row r="136" spans="1:5" s="6" customFormat="1" ht="30" customHeight="1">
      <c r="A136" s="23" t="s">
        <v>120</v>
      </c>
      <c r="B136" s="41" t="s">
        <v>144</v>
      </c>
      <c r="C136" s="42">
        <f>101478+60886.8</f>
        <v>162364.8</v>
      </c>
      <c r="D136" s="42">
        <v>135304</v>
      </c>
      <c r="E136" s="58">
        <f t="shared" si="2"/>
        <v>83.33333333333334</v>
      </c>
    </row>
    <row r="137" spans="1:5" s="6" customFormat="1" ht="30.75" customHeight="1">
      <c r="A137" s="23" t="s">
        <v>121</v>
      </c>
      <c r="B137" s="41" t="s">
        <v>144</v>
      </c>
      <c r="C137" s="42">
        <v>18020</v>
      </c>
      <c r="D137" s="42">
        <v>18020</v>
      </c>
      <c r="E137" s="58">
        <f t="shared" si="2"/>
        <v>100</v>
      </c>
    </row>
    <row r="138" spans="1:5" ht="31.5">
      <c r="A138" s="23" t="s">
        <v>207</v>
      </c>
      <c r="B138" s="41" t="s">
        <v>144</v>
      </c>
      <c r="C138" s="42">
        <v>8000</v>
      </c>
      <c r="D138" s="42">
        <v>0</v>
      </c>
      <c r="E138" s="58">
        <f t="shared" si="2"/>
        <v>0</v>
      </c>
    </row>
    <row r="139" spans="1:5" ht="47.25" customHeight="1">
      <c r="A139" s="30" t="s">
        <v>240</v>
      </c>
      <c r="B139" s="43" t="s">
        <v>234</v>
      </c>
      <c r="C139" s="44">
        <f>C140</f>
        <v>0</v>
      </c>
      <c r="D139" s="40">
        <f>D140</f>
        <v>-757638.36</v>
      </c>
      <c r="E139" s="58" t="s">
        <v>233</v>
      </c>
    </row>
    <row r="140" spans="1:5" s="3" customFormat="1" ht="45" customHeight="1">
      <c r="A140" s="31" t="s">
        <v>241</v>
      </c>
      <c r="B140" s="45" t="s">
        <v>235</v>
      </c>
      <c r="C140" s="46">
        <f>C141</f>
        <v>0</v>
      </c>
      <c r="D140" s="42">
        <f>D141</f>
        <v>-757638.36</v>
      </c>
      <c r="E140" s="58" t="s">
        <v>233</v>
      </c>
    </row>
    <row r="141" spans="1:5" ht="48" customHeight="1">
      <c r="A141" s="31" t="s">
        <v>242</v>
      </c>
      <c r="B141" s="45" t="s">
        <v>236</v>
      </c>
      <c r="C141" s="46">
        <v>0</v>
      </c>
      <c r="D141" s="57">
        <v>-757638.36</v>
      </c>
      <c r="E141" s="58" t="s">
        <v>233</v>
      </c>
    </row>
    <row r="142" spans="1:5" ht="15.75">
      <c r="A142" s="29" t="s">
        <v>22</v>
      </c>
      <c r="B142" s="47"/>
      <c r="C142" s="44">
        <f>C85+C86</f>
        <v>455222957.15</v>
      </c>
      <c r="D142" s="40">
        <f>D85+D86</f>
        <v>452021996.66999996</v>
      </c>
      <c r="E142" s="60">
        <f>(D142/C142)*100</f>
        <v>99.29683676323351</v>
      </c>
    </row>
    <row r="143" ht="15.75">
      <c r="D143" s="51"/>
    </row>
    <row r="144" ht="15.75">
      <c r="D144" s="51"/>
    </row>
    <row r="145" ht="15.75">
      <c r="D145" s="51"/>
    </row>
    <row r="146" ht="15.75">
      <c r="D146" s="51"/>
    </row>
    <row r="147" ht="15.75">
      <c r="D147" s="51"/>
    </row>
    <row r="148" ht="15.75">
      <c r="D148" s="51"/>
    </row>
    <row r="149" spans="3:4" ht="15.75">
      <c r="C149" s="49"/>
      <c r="D149" s="51"/>
    </row>
    <row r="150" spans="3:4" ht="15.75">
      <c r="C150" s="49"/>
      <c r="D150" s="51"/>
    </row>
    <row r="151" ht="15.75">
      <c r="D151" s="51"/>
    </row>
    <row r="152" spans="1:4" s="3" customFormat="1" ht="15.75">
      <c r="A152" s="18"/>
      <c r="B152" s="48"/>
      <c r="C152" s="49"/>
      <c r="D152" s="50"/>
    </row>
    <row r="153" spans="1:4" s="3" customFormat="1" ht="15.75">
      <c r="A153" s="18"/>
      <c r="B153" s="48"/>
      <c r="C153" s="33"/>
      <c r="D153" s="50"/>
    </row>
    <row r="154" spans="1:4" s="5" customFormat="1" ht="15.75">
      <c r="A154" s="18"/>
      <c r="B154" s="48"/>
      <c r="C154" s="49"/>
      <c r="D154" s="52"/>
    </row>
    <row r="155" spans="1:4" s="3" customFormat="1" ht="15.75">
      <c r="A155" s="18"/>
      <c r="B155" s="48"/>
      <c r="C155" s="33"/>
      <c r="D155" s="50"/>
    </row>
    <row r="156" spans="1:4" s="5" customFormat="1" ht="15.75">
      <c r="A156" s="18"/>
      <c r="B156" s="48"/>
      <c r="C156" s="33"/>
      <c r="D156" s="50"/>
    </row>
    <row r="157" spans="1:4" s="3" customFormat="1" ht="15.75">
      <c r="A157" s="18"/>
      <c r="B157" s="48"/>
      <c r="C157" s="33"/>
      <c r="D157" s="50"/>
    </row>
    <row r="158" spans="1:4" s="5" customFormat="1" ht="15.75">
      <c r="A158" s="18"/>
      <c r="B158" s="48"/>
      <c r="C158" s="49"/>
      <c r="D158" s="50"/>
    </row>
    <row r="159" spans="1:4" s="5" customFormat="1" ht="15.75">
      <c r="A159" s="18"/>
      <c r="B159" s="48"/>
      <c r="C159" s="33"/>
      <c r="D159" s="50"/>
    </row>
    <row r="160" spans="1:4" s="5" customFormat="1" ht="15.75">
      <c r="A160" s="18"/>
      <c r="B160" s="48"/>
      <c r="C160" s="33"/>
      <c r="D160" s="50"/>
    </row>
    <row r="161" spans="1:4" s="4" customFormat="1" ht="15.75">
      <c r="A161" s="18"/>
      <c r="B161" s="48"/>
      <c r="C161" s="33"/>
      <c r="D161" s="50"/>
    </row>
    <row r="166" ht="15.75">
      <c r="D166" s="52"/>
    </row>
    <row r="167" ht="15.75">
      <c r="D167" s="52"/>
    </row>
    <row r="169" ht="15.75">
      <c r="D169" s="52"/>
    </row>
    <row r="171" ht="15.75">
      <c r="D171" s="52"/>
    </row>
    <row r="175" ht="15.75">
      <c r="D175" s="52"/>
    </row>
  </sheetData>
  <sheetProtection/>
  <mergeCells count="5">
    <mergeCell ref="B1:E1"/>
    <mergeCell ref="A2:E2"/>
    <mergeCell ref="A3:E3"/>
    <mergeCell ref="B4:E4"/>
    <mergeCell ref="A6:E6"/>
  </mergeCells>
  <printOptions/>
  <pageMargins left="0.7874015748031497" right="0.2755905511811024" top="0" bottom="0" header="0.5118110236220472" footer="0.15748031496062992"/>
  <pageSetup fitToHeight="0" fitToWidth="1" horizontalDpi="300" verticalDpi="300" orientation="portrait" paperSize="9" scale="6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2019-05-06T12:42:18Z</cp:lastPrinted>
  <dcterms:created xsi:type="dcterms:W3CDTF">2002-10-10T06:25:05Z</dcterms:created>
  <dcterms:modified xsi:type="dcterms:W3CDTF">2019-05-06T12:42:28Z</dcterms:modified>
  <cp:category/>
  <cp:version/>
  <cp:contentType/>
  <cp:contentStatus/>
</cp:coreProperties>
</file>