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1 ГОД\КП на 2021 год\на 2021 на 01.03.2021\"/>
    </mc:Choice>
  </mc:AlternateContent>
  <bookViews>
    <workbookView xWindow="0" yWindow="0" windowWidth="14370" windowHeight="12360"/>
  </bookViews>
  <sheets>
    <sheet name="на 01.02.2021" sheetId="1" r:id="rId1"/>
  </sheets>
  <definedNames>
    <definedName name="_xlnm._FilterDatabase" localSheetId="0" hidden="1">'на 01.02.2021'!$A$15:$AA$202</definedName>
    <definedName name="_xlnm.Print_Area" localSheetId="0">'на 01.02.2021'!$A$1:$S$206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0" i="1" l="1"/>
  <c r="S55" i="1" l="1"/>
  <c r="I107" i="1"/>
  <c r="I28" i="1"/>
  <c r="G23" i="1" l="1"/>
  <c r="H30" i="1"/>
  <c r="H23" i="1" s="1"/>
  <c r="G30" i="1"/>
  <c r="I30" i="1"/>
  <c r="H130" i="1"/>
  <c r="I130" i="1"/>
  <c r="G130" i="1"/>
  <c r="H51" i="1"/>
  <c r="G51" i="1"/>
  <c r="H76" i="1"/>
  <c r="H75" i="1" s="1"/>
  <c r="G75" i="1"/>
  <c r="G76" i="1"/>
  <c r="J31" i="1" l="1"/>
  <c r="J30" i="1" s="1"/>
  <c r="J77" i="1"/>
  <c r="J130" i="1" s="1"/>
  <c r="I76" i="1"/>
  <c r="I75" i="1" s="1"/>
  <c r="I51" i="1" s="1"/>
  <c r="I15" i="1" s="1"/>
  <c r="I78" i="1" s="1"/>
  <c r="X17" i="1"/>
  <c r="Y17" i="1"/>
  <c r="Z17" i="1"/>
  <c r="AA17" i="1"/>
  <c r="X18" i="1"/>
  <c r="Y18" i="1"/>
  <c r="Z18" i="1"/>
  <c r="AA18" i="1"/>
  <c r="X19" i="1"/>
  <c r="Y19" i="1"/>
  <c r="Z19" i="1"/>
  <c r="AA19" i="1"/>
  <c r="X20" i="1"/>
  <c r="Y20" i="1"/>
  <c r="Z20" i="1"/>
  <c r="AA20" i="1"/>
  <c r="X21" i="1"/>
  <c r="Y21" i="1"/>
  <c r="Z21" i="1"/>
  <c r="AA21" i="1"/>
  <c r="X23" i="1"/>
  <c r="Y23" i="1"/>
  <c r="Z23" i="1"/>
  <c r="AA23" i="1"/>
  <c r="X24" i="1"/>
  <c r="Y24" i="1"/>
  <c r="Z24" i="1"/>
  <c r="AA24" i="1"/>
  <c r="X25" i="1"/>
  <c r="Y25" i="1"/>
  <c r="Z25" i="1"/>
  <c r="AA25" i="1"/>
  <c r="X26" i="1"/>
  <c r="Y26" i="1"/>
  <c r="Z26" i="1"/>
  <c r="AA26" i="1"/>
  <c r="X27" i="1"/>
  <c r="Y27" i="1"/>
  <c r="Z27" i="1"/>
  <c r="AA27" i="1"/>
  <c r="X28" i="1"/>
  <c r="Y28" i="1"/>
  <c r="Z28" i="1"/>
  <c r="AA28" i="1"/>
  <c r="X29" i="1"/>
  <c r="Y29" i="1"/>
  <c r="Z29" i="1"/>
  <c r="AA29" i="1"/>
  <c r="X32" i="1"/>
  <c r="Y32" i="1"/>
  <c r="Z32" i="1"/>
  <c r="AA32" i="1"/>
  <c r="X33" i="1"/>
  <c r="Y33" i="1"/>
  <c r="Z33" i="1"/>
  <c r="AA33" i="1"/>
  <c r="X34" i="1"/>
  <c r="Y34" i="1"/>
  <c r="Z34" i="1"/>
  <c r="AA34" i="1"/>
  <c r="X35" i="1"/>
  <c r="Y35" i="1"/>
  <c r="Z35" i="1"/>
  <c r="AA35" i="1"/>
  <c r="X36" i="1"/>
  <c r="Y36" i="1"/>
  <c r="Z36" i="1"/>
  <c r="AA36" i="1"/>
  <c r="X37" i="1"/>
  <c r="Y37" i="1"/>
  <c r="Z37" i="1"/>
  <c r="AA37" i="1"/>
  <c r="X38" i="1"/>
  <c r="Y38" i="1"/>
  <c r="Z38" i="1"/>
  <c r="AA38" i="1"/>
  <c r="X39" i="1"/>
  <c r="Y39" i="1"/>
  <c r="Z39" i="1"/>
  <c r="AA39" i="1"/>
  <c r="X40" i="1"/>
  <c r="Y40" i="1"/>
  <c r="Z40" i="1"/>
  <c r="AA40" i="1"/>
  <c r="X41" i="1"/>
  <c r="Y41" i="1"/>
  <c r="Z41" i="1"/>
  <c r="AA41" i="1"/>
  <c r="X42" i="1"/>
  <c r="Y42" i="1"/>
  <c r="Z42" i="1"/>
  <c r="AA42" i="1"/>
  <c r="X43" i="1"/>
  <c r="Y43" i="1"/>
  <c r="Z43" i="1"/>
  <c r="AA43" i="1"/>
  <c r="X44" i="1"/>
  <c r="Y44" i="1"/>
  <c r="Z44" i="1"/>
  <c r="AA44" i="1"/>
  <c r="X45" i="1"/>
  <c r="Y45" i="1"/>
  <c r="Z45" i="1"/>
  <c r="AA45" i="1"/>
  <c r="X46" i="1"/>
  <c r="Y46" i="1"/>
  <c r="Z46" i="1"/>
  <c r="AA46" i="1"/>
  <c r="X47" i="1"/>
  <c r="Y47" i="1"/>
  <c r="Z47" i="1"/>
  <c r="AA47" i="1"/>
  <c r="X48" i="1"/>
  <c r="Y48" i="1"/>
  <c r="Z48" i="1"/>
  <c r="AA48" i="1"/>
  <c r="X49" i="1"/>
  <c r="Y49" i="1"/>
  <c r="Z49" i="1"/>
  <c r="AA49" i="1"/>
  <c r="X50" i="1"/>
  <c r="Y50" i="1"/>
  <c r="Z50" i="1"/>
  <c r="AA50" i="1"/>
  <c r="X51" i="1"/>
  <c r="Y51" i="1"/>
  <c r="Z51" i="1"/>
  <c r="AA51" i="1"/>
  <c r="X52" i="1"/>
  <c r="Y52" i="1"/>
  <c r="Z52" i="1"/>
  <c r="AA52" i="1"/>
  <c r="X53" i="1"/>
  <c r="Y53" i="1"/>
  <c r="Z53" i="1"/>
  <c r="AA53" i="1"/>
  <c r="X54" i="1"/>
  <c r="Y54" i="1"/>
  <c r="Z54" i="1"/>
  <c r="AA54" i="1"/>
  <c r="X55" i="1"/>
  <c r="Y55" i="1"/>
  <c r="Z55" i="1"/>
  <c r="AA55" i="1"/>
  <c r="X56" i="1"/>
  <c r="Y56" i="1"/>
  <c r="Z56" i="1"/>
  <c r="AA56" i="1"/>
  <c r="X57" i="1"/>
  <c r="Y57" i="1"/>
  <c r="Z57" i="1"/>
  <c r="AA57" i="1"/>
  <c r="X58" i="1"/>
  <c r="Y58" i="1"/>
  <c r="Z58" i="1"/>
  <c r="AA58" i="1"/>
  <c r="X59" i="1"/>
  <c r="Y59" i="1"/>
  <c r="Z59" i="1"/>
  <c r="AA59" i="1"/>
  <c r="X60" i="1"/>
  <c r="Y60" i="1"/>
  <c r="Z60" i="1"/>
  <c r="AA60" i="1"/>
  <c r="X61" i="1"/>
  <c r="Y61" i="1"/>
  <c r="Z61" i="1"/>
  <c r="AA61" i="1"/>
  <c r="X62" i="1"/>
  <c r="Y62" i="1"/>
  <c r="Z62" i="1"/>
  <c r="AA62" i="1"/>
  <c r="X63" i="1"/>
  <c r="Y63" i="1"/>
  <c r="Z63" i="1"/>
  <c r="AA63" i="1"/>
  <c r="X64" i="1"/>
  <c r="Y64" i="1"/>
  <c r="Z64" i="1"/>
  <c r="AA64" i="1"/>
  <c r="X65" i="1"/>
  <c r="Y65" i="1"/>
  <c r="Z65" i="1"/>
  <c r="AA65" i="1"/>
  <c r="X66" i="1"/>
  <c r="Y66" i="1"/>
  <c r="Z66" i="1"/>
  <c r="AA66" i="1"/>
  <c r="X67" i="1"/>
  <c r="Y67" i="1"/>
  <c r="Z67" i="1"/>
  <c r="AA67" i="1"/>
  <c r="X68" i="1"/>
  <c r="Y68" i="1"/>
  <c r="Z68" i="1"/>
  <c r="AA68" i="1"/>
  <c r="X69" i="1"/>
  <c r="Y69" i="1"/>
  <c r="Z69" i="1"/>
  <c r="AA69" i="1"/>
  <c r="X70" i="1"/>
  <c r="Y70" i="1"/>
  <c r="Z70" i="1"/>
  <c r="AA70" i="1"/>
  <c r="X71" i="1"/>
  <c r="Y71" i="1"/>
  <c r="Z71" i="1"/>
  <c r="AA71" i="1"/>
  <c r="X72" i="1"/>
  <c r="Y72" i="1"/>
  <c r="Z72" i="1"/>
  <c r="AA72" i="1"/>
  <c r="X73" i="1"/>
  <c r="Y73" i="1"/>
  <c r="Z73" i="1"/>
  <c r="AA73" i="1"/>
  <c r="X74" i="1"/>
  <c r="Y74" i="1"/>
  <c r="Z74" i="1"/>
  <c r="AA74" i="1"/>
  <c r="X79" i="1"/>
  <c r="Y79" i="1"/>
  <c r="Z79" i="1"/>
  <c r="AA79" i="1"/>
  <c r="X80" i="1"/>
  <c r="Y80" i="1"/>
  <c r="Z80" i="1"/>
  <c r="AA80" i="1"/>
  <c r="X81" i="1"/>
  <c r="Y81" i="1"/>
  <c r="Z81" i="1"/>
  <c r="AA81" i="1"/>
  <c r="X82" i="1"/>
  <c r="Y82" i="1"/>
  <c r="Z82" i="1"/>
  <c r="AA82" i="1"/>
  <c r="X83" i="1"/>
  <c r="Y83" i="1"/>
  <c r="Z83" i="1"/>
  <c r="AA83" i="1"/>
  <c r="X84" i="1"/>
  <c r="Y84" i="1"/>
  <c r="Z84" i="1"/>
  <c r="AA84" i="1"/>
  <c r="X85" i="1"/>
  <c r="Y85" i="1"/>
  <c r="Z85" i="1"/>
  <c r="AA85" i="1"/>
  <c r="X86" i="1"/>
  <c r="Y86" i="1"/>
  <c r="Z86" i="1"/>
  <c r="AA86" i="1"/>
  <c r="X87" i="1"/>
  <c r="Y87" i="1"/>
  <c r="Z87" i="1"/>
  <c r="AA87" i="1"/>
  <c r="X88" i="1"/>
  <c r="Y88" i="1"/>
  <c r="Z88" i="1"/>
  <c r="AA88" i="1"/>
  <c r="X89" i="1"/>
  <c r="Y89" i="1"/>
  <c r="Z89" i="1"/>
  <c r="AA89" i="1"/>
  <c r="X90" i="1"/>
  <c r="Y90" i="1"/>
  <c r="Z90" i="1"/>
  <c r="AA90" i="1"/>
  <c r="X91" i="1"/>
  <c r="Y91" i="1"/>
  <c r="Z91" i="1"/>
  <c r="AA91" i="1"/>
  <c r="X92" i="1"/>
  <c r="Y92" i="1"/>
  <c r="Z92" i="1"/>
  <c r="AA92" i="1"/>
  <c r="X93" i="1"/>
  <c r="Y93" i="1"/>
  <c r="Z93" i="1"/>
  <c r="AA93" i="1"/>
  <c r="X94" i="1"/>
  <c r="Y94" i="1"/>
  <c r="Z94" i="1"/>
  <c r="AA94" i="1"/>
  <c r="X95" i="1"/>
  <c r="Y95" i="1"/>
  <c r="Z95" i="1"/>
  <c r="AA95" i="1"/>
  <c r="X96" i="1"/>
  <c r="Y96" i="1"/>
  <c r="Z96" i="1"/>
  <c r="AA96" i="1"/>
  <c r="X97" i="1"/>
  <c r="Y97" i="1"/>
  <c r="Z97" i="1"/>
  <c r="AA97" i="1"/>
  <c r="X98" i="1"/>
  <c r="Y98" i="1"/>
  <c r="Z98" i="1"/>
  <c r="AA98" i="1"/>
  <c r="X99" i="1"/>
  <c r="Y99" i="1"/>
  <c r="Z99" i="1"/>
  <c r="AA99" i="1"/>
  <c r="X100" i="1"/>
  <c r="Y100" i="1"/>
  <c r="Z100" i="1"/>
  <c r="AA100" i="1"/>
  <c r="X101" i="1"/>
  <c r="Y101" i="1"/>
  <c r="Z101" i="1"/>
  <c r="AA101" i="1"/>
  <c r="X102" i="1"/>
  <c r="Y102" i="1"/>
  <c r="Z102" i="1"/>
  <c r="AA102" i="1"/>
  <c r="X103" i="1"/>
  <c r="Y103" i="1"/>
  <c r="Z103" i="1"/>
  <c r="AA103" i="1"/>
  <c r="X104" i="1"/>
  <c r="Y104" i="1"/>
  <c r="Z104" i="1"/>
  <c r="AA104" i="1"/>
  <c r="X105" i="1"/>
  <c r="Y105" i="1"/>
  <c r="Z105" i="1"/>
  <c r="AA105" i="1"/>
  <c r="X106" i="1"/>
  <c r="Y106" i="1"/>
  <c r="Z106" i="1"/>
  <c r="AA106" i="1"/>
  <c r="X107" i="1"/>
  <c r="Y107" i="1"/>
  <c r="Z107" i="1"/>
  <c r="AA107" i="1"/>
  <c r="X108" i="1"/>
  <c r="Y108" i="1"/>
  <c r="Z108" i="1"/>
  <c r="AA108" i="1"/>
  <c r="X109" i="1"/>
  <c r="Y109" i="1"/>
  <c r="Z109" i="1"/>
  <c r="AA109" i="1"/>
  <c r="X110" i="1"/>
  <c r="Y110" i="1"/>
  <c r="Z110" i="1"/>
  <c r="AA110" i="1"/>
  <c r="X111" i="1"/>
  <c r="Y111" i="1"/>
  <c r="Z111" i="1"/>
  <c r="AA111" i="1"/>
  <c r="X112" i="1"/>
  <c r="Y112" i="1"/>
  <c r="Z112" i="1"/>
  <c r="AA112" i="1"/>
  <c r="X113" i="1"/>
  <c r="Y113" i="1"/>
  <c r="Z113" i="1"/>
  <c r="AA113" i="1"/>
  <c r="X114" i="1"/>
  <c r="Y114" i="1"/>
  <c r="Z114" i="1"/>
  <c r="AA114" i="1"/>
  <c r="X115" i="1"/>
  <c r="Y115" i="1"/>
  <c r="Z115" i="1"/>
  <c r="AA115" i="1"/>
  <c r="X116" i="1"/>
  <c r="Y116" i="1"/>
  <c r="Z116" i="1"/>
  <c r="AA116" i="1"/>
  <c r="X117" i="1"/>
  <c r="Y117" i="1"/>
  <c r="Z117" i="1"/>
  <c r="AA117" i="1"/>
  <c r="X118" i="1"/>
  <c r="Y118" i="1"/>
  <c r="Z118" i="1"/>
  <c r="AA118" i="1"/>
  <c r="X119" i="1"/>
  <c r="Y119" i="1"/>
  <c r="Z119" i="1"/>
  <c r="AA119" i="1"/>
  <c r="X120" i="1"/>
  <c r="Y120" i="1"/>
  <c r="Z120" i="1"/>
  <c r="AA120" i="1"/>
  <c r="X121" i="1"/>
  <c r="Y121" i="1"/>
  <c r="Z121" i="1"/>
  <c r="AA121" i="1"/>
  <c r="X122" i="1"/>
  <c r="Y122" i="1"/>
  <c r="Z122" i="1"/>
  <c r="AA122" i="1"/>
  <c r="X123" i="1"/>
  <c r="Y123" i="1"/>
  <c r="Z123" i="1"/>
  <c r="AA123" i="1"/>
  <c r="X124" i="1"/>
  <c r="Y124" i="1"/>
  <c r="Z124" i="1"/>
  <c r="AA124" i="1"/>
  <c r="X125" i="1"/>
  <c r="Y125" i="1"/>
  <c r="Z125" i="1"/>
  <c r="AA125" i="1"/>
  <c r="X126" i="1"/>
  <c r="Y126" i="1"/>
  <c r="Z126" i="1"/>
  <c r="AA126" i="1"/>
  <c r="X128" i="1"/>
  <c r="Y128" i="1"/>
  <c r="Z128" i="1"/>
  <c r="AA128" i="1"/>
  <c r="X129" i="1"/>
  <c r="Y129" i="1"/>
  <c r="Z129" i="1"/>
  <c r="AA129" i="1"/>
  <c r="X130" i="1"/>
  <c r="Y130" i="1"/>
  <c r="Z130" i="1"/>
  <c r="AA130" i="1"/>
  <c r="X133" i="1"/>
  <c r="Y133" i="1"/>
  <c r="Z133" i="1"/>
  <c r="AA133" i="1"/>
  <c r="X134" i="1"/>
  <c r="Y134" i="1"/>
  <c r="Z134" i="1"/>
  <c r="AA134" i="1"/>
  <c r="X135" i="1"/>
  <c r="Y135" i="1"/>
  <c r="Z135" i="1"/>
  <c r="AA135" i="1"/>
  <c r="X136" i="1"/>
  <c r="Y136" i="1"/>
  <c r="Z136" i="1"/>
  <c r="AA136" i="1"/>
  <c r="K77" i="1" l="1"/>
  <c r="K31" i="1"/>
  <c r="K30" i="1" s="1"/>
  <c r="J76" i="1"/>
  <c r="J75" i="1" s="1"/>
  <c r="H129" i="1"/>
  <c r="H128" i="1"/>
  <c r="G129" i="1"/>
  <c r="G128" i="1"/>
  <c r="K76" i="1" l="1"/>
  <c r="K75" i="1" s="1"/>
  <c r="K130" i="1"/>
  <c r="L77" i="1"/>
  <c r="L31" i="1"/>
  <c r="L30" i="1" s="1"/>
  <c r="L76" i="1" l="1"/>
  <c r="L75" i="1" s="1"/>
  <c r="L130" i="1"/>
  <c r="M77" i="1"/>
  <c r="M130" i="1" s="1"/>
  <c r="M31" i="1"/>
  <c r="M76" i="1"/>
  <c r="M75" i="1" s="1"/>
  <c r="N77" i="1"/>
  <c r="N130" i="1" s="1"/>
  <c r="S166" i="1"/>
  <c r="R163" i="1"/>
  <c r="S57" i="1"/>
  <c r="S62" i="1"/>
  <c r="S70" i="1"/>
  <c r="S114" i="1"/>
  <c r="S115" i="1"/>
  <c r="S116" i="1"/>
  <c r="S132" i="1"/>
  <c r="J188" i="1"/>
  <c r="K188" i="1"/>
  <c r="L188" i="1"/>
  <c r="M188" i="1"/>
  <c r="N188" i="1"/>
  <c r="O188" i="1"/>
  <c r="P188" i="1"/>
  <c r="Q188" i="1"/>
  <c r="R188" i="1"/>
  <c r="H189" i="1"/>
  <c r="H188" i="1" s="1"/>
  <c r="I189" i="1"/>
  <c r="I188" i="1" s="1"/>
  <c r="J189" i="1"/>
  <c r="K189" i="1"/>
  <c r="L189" i="1"/>
  <c r="M189" i="1"/>
  <c r="N189" i="1"/>
  <c r="O189" i="1"/>
  <c r="P189" i="1"/>
  <c r="Q189" i="1"/>
  <c r="R189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G189" i="1"/>
  <c r="G192" i="1"/>
  <c r="G188" i="1" s="1"/>
  <c r="G186" i="1"/>
  <c r="G183" i="1"/>
  <c r="G182" i="1" s="1"/>
  <c r="G180" i="1"/>
  <c r="G177" i="1"/>
  <c r="G173" i="1"/>
  <c r="G171" i="1"/>
  <c r="G165" i="1"/>
  <c r="G163" i="1"/>
  <c r="H158" i="1"/>
  <c r="I158" i="1"/>
  <c r="J158" i="1"/>
  <c r="K158" i="1"/>
  <c r="L158" i="1"/>
  <c r="M158" i="1"/>
  <c r="N158" i="1"/>
  <c r="O158" i="1"/>
  <c r="P158" i="1"/>
  <c r="Q158" i="1"/>
  <c r="R158" i="1"/>
  <c r="G158" i="1"/>
  <c r="G140" i="1" s="1"/>
  <c r="G194" i="1" s="1"/>
  <c r="H153" i="1"/>
  <c r="I153" i="1"/>
  <c r="J153" i="1"/>
  <c r="K153" i="1"/>
  <c r="L153" i="1"/>
  <c r="M153" i="1"/>
  <c r="N153" i="1"/>
  <c r="O153" i="1"/>
  <c r="P153" i="1"/>
  <c r="Q153" i="1"/>
  <c r="R153" i="1"/>
  <c r="G153" i="1"/>
  <c r="S151" i="1"/>
  <c r="H149" i="1"/>
  <c r="I149" i="1"/>
  <c r="J149" i="1"/>
  <c r="K149" i="1"/>
  <c r="L149" i="1"/>
  <c r="M149" i="1"/>
  <c r="N149" i="1"/>
  <c r="O149" i="1"/>
  <c r="P149" i="1"/>
  <c r="Q149" i="1"/>
  <c r="R149" i="1"/>
  <c r="G149" i="1"/>
  <c r="H141" i="1"/>
  <c r="I141" i="1"/>
  <c r="J141" i="1"/>
  <c r="K141" i="1"/>
  <c r="L141" i="1"/>
  <c r="M141" i="1"/>
  <c r="N141" i="1"/>
  <c r="O141" i="1"/>
  <c r="P141" i="1"/>
  <c r="Q141" i="1"/>
  <c r="R141" i="1"/>
  <c r="G141" i="1"/>
  <c r="G147" i="1"/>
  <c r="G80" i="1"/>
  <c r="G115" i="1"/>
  <c r="G114" i="1" s="1"/>
  <c r="H89" i="1"/>
  <c r="I89" i="1"/>
  <c r="J89" i="1"/>
  <c r="K89" i="1"/>
  <c r="L89" i="1"/>
  <c r="M89" i="1"/>
  <c r="N89" i="1"/>
  <c r="O89" i="1"/>
  <c r="P89" i="1"/>
  <c r="Q89" i="1"/>
  <c r="R89" i="1"/>
  <c r="G38" i="1"/>
  <c r="O31" i="1" l="1"/>
  <c r="O30" i="1" s="1"/>
  <c r="M30" i="1"/>
  <c r="N31" i="1"/>
  <c r="N30" i="1" s="1"/>
  <c r="N76" i="1"/>
  <c r="N75" i="1" s="1"/>
  <c r="O77" i="1"/>
  <c r="G84" i="1"/>
  <c r="I84" i="1"/>
  <c r="J85" i="1"/>
  <c r="J84" i="1" s="1"/>
  <c r="K85" i="1"/>
  <c r="K84" i="1" s="1"/>
  <c r="L85" i="1"/>
  <c r="L84" i="1" s="1"/>
  <c r="M85" i="1"/>
  <c r="M84" i="1" s="1"/>
  <c r="N85" i="1"/>
  <c r="N84" i="1" s="1"/>
  <c r="O85" i="1"/>
  <c r="O84" i="1" s="1"/>
  <c r="P85" i="1"/>
  <c r="P84" i="1" s="1"/>
  <c r="Q85" i="1"/>
  <c r="Q84" i="1" s="1"/>
  <c r="R85" i="1"/>
  <c r="R84" i="1" s="1"/>
  <c r="H84" i="1"/>
  <c r="G73" i="1"/>
  <c r="H11" i="1"/>
  <c r="O76" i="1" l="1"/>
  <c r="O75" i="1" s="1"/>
  <c r="O130" i="1"/>
  <c r="P31" i="1"/>
  <c r="P77" i="1"/>
  <c r="P130" i="1" s="1"/>
  <c r="Q77" i="1"/>
  <c r="G72" i="1"/>
  <c r="S85" i="1"/>
  <c r="S84" i="1" s="1"/>
  <c r="Q76" i="1" l="1"/>
  <c r="Q75" i="1" s="1"/>
  <c r="Q130" i="1"/>
  <c r="Q31" i="1"/>
  <c r="Q30" i="1" s="1"/>
  <c r="P30" i="1"/>
  <c r="P76" i="1"/>
  <c r="P75" i="1" s="1"/>
  <c r="R77" i="1"/>
  <c r="R130" i="1" s="1"/>
  <c r="X141" i="1"/>
  <c r="Y141" i="1"/>
  <c r="Z141" i="1"/>
  <c r="AA141" i="1"/>
  <c r="X142" i="1"/>
  <c r="Y142" i="1"/>
  <c r="Z142" i="1"/>
  <c r="AA142" i="1"/>
  <c r="X143" i="1"/>
  <c r="Y143" i="1"/>
  <c r="Z143" i="1"/>
  <c r="AA143" i="1"/>
  <c r="X144" i="1"/>
  <c r="Y144" i="1"/>
  <c r="Z144" i="1"/>
  <c r="AA144" i="1"/>
  <c r="X145" i="1"/>
  <c r="Y145" i="1"/>
  <c r="Z145" i="1"/>
  <c r="AA145" i="1"/>
  <c r="X146" i="1"/>
  <c r="Y146" i="1"/>
  <c r="Z146" i="1"/>
  <c r="AA146" i="1"/>
  <c r="X147" i="1"/>
  <c r="Y147" i="1"/>
  <c r="Z147" i="1"/>
  <c r="AA147" i="1"/>
  <c r="X148" i="1"/>
  <c r="Y148" i="1"/>
  <c r="Z148" i="1"/>
  <c r="AA148" i="1"/>
  <c r="X149" i="1"/>
  <c r="Y149" i="1"/>
  <c r="Z149" i="1"/>
  <c r="AA149" i="1"/>
  <c r="X150" i="1"/>
  <c r="Y150" i="1"/>
  <c r="Z150" i="1"/>
  <c r="AA150" i="1"/>
  <c r="X151" i="1"/>
  <c r="Y151" i="1"/>
  <c r="Z151" i="1"/>
  <c r="AA151" i="1"/>
  <c r="X152" i="1"/>
  <c r="Y152" i="1"/>
  <c r="Z152" i="1"/>
  <c r="AA152" i="1"/>
  <c r="X153" i="1"/>
  <c r="Y153" i="1"/>
  <c r="Z153" i="1"/>
  <c r="AA153" i="1"/>
  <c r="X154" i="1"/>
  <c r="Y154" i="1"/>
  <c r="Z154" i="1"/>
  <c r="AA154" i="1"/>
  <c r="X155" i="1"/>
  <c r="Y155" i="1"/>
  <c r="Z155" i="1"/>
  <c r="AA155" i="1"/>
  <c r="X156" i="1"/>
  <c r="Y156" i="1"/>
  <c r="Z156" i="1"/>
  <c r="AA156" i="1"/>
  <c r="X157" i="1"/>
  <c r="Y157" i="1"/>
  <c r="Z157" i="1"/>
  <c r="AA157" i="1"/>
  <c r="X158" i="1"/>
  <c r="Y158" i="1"/>
  <c r="Z158" i="1"/>
  <c r="AA158" i="1"/>
  <c r="X159" i="1"/>
  <c r="Y159" i="1"/>
  <c r="Z159" i="1"/>
  <c r="AA159" i="1"/>
  <c r="X160" i="1"/>
  <c r="Y160" i="1"/>
  <c r="Z160" i="1"/>
  <c r="AA160" i="1"/>
  <c r="X161" i="1"/>
  <c r="Y161" i="1"/>
  <c r="Z161" i="1"/>
  <c r="AA161" i="1"/>
  <c r="X162" i="1"/>
  <c r="Y162" i="1"/>
  <c r="Z162" i="1"/>
  <c r="AA162" i="1"/>
  <c r="X163" i="1"/>
  <c r="Y163" i="1"/>
  <c r="Z163" i="1"/>
  <c r="AA163" i="1"/>
  <c r="X164" i="1"/>
  <c r="Y164" i="1"/>
  <c r="Z164" i="1"/>
  <c r="AA164" i="1"/>
  <c r="X165" i="1"/>
  <c r="Y165" i="1"/>
  <c r="Z165" i="1"/>
  <c r="AA165" i="1"/>
  <c r="X166" i="1"/>
  <c r="Y166" i="1"/>
  <c r="Z166" i="1"/>
  <c r="AA166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4" i="1"/>
  <c r="Y194" i="1"/>
  <c r="Z194" i="1"/>
  <c r="AA194" i="1"/>
  <c r="X198" i="1"/>
  <c r="Y198" i="1"/>
  <c r="Z198" i="1"/>
  <c r="AA198" i="1"/>
  <c r="AA140" i="1"/>
  <c r="Z140" i="1"/>
  <c r="Y140" i="1"/>
  <c r="X140" i="1"/>
  <c r="T55" i="1"/>
  <c r="U55" i="1"/>
  <c r="V55" i="1"/>
  <c r="W55" i="1"/>
  <c r="T57" i="1"/>
  <c r="U57" i="1"/>
  <c r="V57" i="1"/>
  <c r="W57" i="1"/>
  <c r="T62" i="1"/>
  <c r="U62" i="1"/>
  <c r="V62" i="1"/>
  <c r="W62" i="1"/>
  <c r="T70" i="1"/>
  <c r="U70" i="1"/>
  <c r="V70" i="1"/>
  <c r="W70" i="1"/>
  <c r="T90" i="1"/>
  <c r="U90" i="1"/>
  <c r="V90" i="1"/>
  <c r="T92" i="1"/>
  <c r="U92" i="1"/>
  <c r="V92" i="1"/>
  <c r="T94" i="1"/>
  <c r="U94" i="1"/>
  <c r="V94" i="1"/>
  <c r="T97" i="1"/>
  <c r="U97" i="1"/>
  <c r="V97" i="1"/>
  <c r="T98" i="1"/>
  <c r="U98" i="1"/>
  <c r="V98" i="1"/>
  <c r="T100" i="1"/>
  <c r="U100" i="1"/>
  <c r="V100" i="1"/>
  <c r="T102" i="1"/>
  <c r="U102" i="1"/>
  <c r="V102" i="1"/>
  <c r="T104" i="1"/>
  <c r="U104" i="1"/>
  <c r="V104" i="1"/>
  <c r="T106" i="1"/>
  <c r="U106" i="1"/>
  <c r="V106" i="1"/>
  <c r="T108" i="1"/>
  <c r="U108" i="1"/>
  <c r="V108" i="1"/>
  <c r="T110" i="1"/>
  <c r="U110" i="1"/>
  <c r="V110" i="1"/>
  <c r="T116" i="1"/>
  <c r="U116" i="1"/>
  <c r="V116" i="1"/>
  <c r="T121" i="1"/>
  <c r="U121" i="1"/>
  <c r="V121" i="1"/>
  <c r="W121" i="1"/>
  <c r="T124" i="1"/>
  <c r="U124" i="1"/>
  <c r="V124" i="1"/>
  <c r="W124" i="1"/>
  <c r="T125" i="1"/>
  <c r="U125" i="1"/>
  <c r="V125" i="1"/>
  <c r="W125" i="1"/>
  <c r="T133" i="1"/>
  <c r="U133" i="1"/>
  <c r="V133" i="1"/>
  <c r="W133" i="1"/>
  <c r="T135" i="1"/>
  <c r="U135" i="1"/>
  <c r="V135" i="1"/>
  <c r="W135" i="1"/>
  <c r="T138" i="1"/>
  <c r="U138" i="1"/>
  <c r="V138" i="1"/>
  <c r="W138" i="1"/>
  <c r="T139" i="1"/>
  <c r="U139" i="1"/>
  <c r="V139" i="1"/>
  <c r="W139" i="1"/>
  <c r="T142" i="1"/>
  <c r="U142" i="1"/>
  <c r="V142" i="1"/>
  <c r="T143" i="1"/>
  <c r="U143" i="1"/>
  <c r="V143" i="1"/>
  <c r="T144" i="1"/>
  <c r="U144" i="1"/>
  <c r="V144" i="1"/>
  <c r="T145" i="1"/>
  <c r="U145" i="1"/>
  <c r="V145" i="1"/>
  <c r="T146" i="1"/>
  <c r="U146" i="1"/>
  <c r="V146" i="1"/>
  <c r="T148" i="1"/>
  <c r="U148" i="1"/>
  <c r="V148" i="1"/>
  <c r="T150" i="1"/>
  <c r="U150" i="1"/>
  <c r="V150" i="1"/>
  <c r="T151" i="1"/>
  <c r="U151" i="1"/>
  <c r="V151" i="1"/>
  <c r="T152" i="1"/>
  <c r="U152" i="1"/>
  <c r="V152" i="1"/>
  <c r="T154" i="1"/>
  <c r="U154" i="1"/>
  <c r="V154" i="1"/>
  <c r="T155" i="1"/>
  <c r="U155" i="1"/>
  <c r="V155" i="1"/>
  <c r="T156" i="1"/>
  <c r="U156" i="1"/>
  <c r="V156" i="1"/>
  <c r="T157" i="1"/>
  <c r="U157" i="1"/>
  <c r="V157" i="1"/>
  <c r="T159" i="1"/>
  <c r="U159" i="1"/>
  <c r="V159" i="1"/>
  <c r="T160" i="1"/>
  <c r="U160" i="1"/>
  <c r="V160" i="1"/>
  <c r="T161" i="1"/>
  <c r="U161" i="1"/>
  <c r="V161" i="1"/>
  <c r="T162" i="1"/>
  <c r="U162" i="1"/>
  <c r="V162" i="1"/>
  <c r="T164" i="1"/>
  <c r="U164" i="1"/>
  <c r="V164" i="1"/>
  <c r="T166" i="1"/>
  <c r="U166" i="1"/>
  <c r="V166" i="1"/>
  <c r="T167" i="1"/>
  <c r="U167" i="1"/>
  <c r="V167" i="1"/>
  <c r="T168" i="1"/>
  <c r="U168" i="1"/>
  <c r="V168" i="1"/>
  <c r="T169" i="1"/>
  <c r="U169" i="1"/>
  <c r="V169" i="1"/>
  <c r="T170" i="1"/>
  <c r="U170" i="1"/>
  <c r="V170" i="1"/>
  <c r="T172" i="1"/>
  <c r="U172" i="1"/>
  <c r="V172" i="1"/>
  <c r="T174" i="1"/>
  <c r="U174" i="1"/>
  <c r="V174" i="1"/>
  <c r="T175" i="1"/>
  <c r="U175" i="1"/>
  <c r="V175" i="1"/>
  <c r="T176" i="1"/>
  <c r="U176" i="1"/>
  <c r="V176" i="1"/>
  <c r="T178" i="1"/>
  <c r="U178" i="1"/>
  <c r="V178" i="1"/>
  <c r="T179" i="1"/>
  <c r="U179" i="1"/>
  <c r="V179" i="1"/>
  <c r="T181" i="1"/>
  <c r="U181" i="1"/>
  <c r="V181" i="1"/>
  <c r="T184" i="1"/>
  <c r="U184" i="1"/>
  <c r="V184" i="1"/>
  <c r="T185" i="1"/>
  <c r="U185" i="1"/>
  <c r="V185" i="1"/>
  <c r="T187" i="1"/>
  <c r="U187" i="1"/>
  <c r="V187" i="1"/>
  <c r="T190" i="1"/>
  <c r="U190" i="1"/>
  <c r="V190" i="1"/>
  <c r="T191" i="1"/>
  <c r="U191" i="1"/>
  <c r="V191" i="1"/>
  <c r="T193" i="1"/>
  <c r="U193" i="1"/>
  <c r="V193" i="1"/>
  <c r="T198" i="1"/>
  <c r="U198" i="1"/>
  <c r="V198" i="1"/>
  <c r="W198" i="1"/>
  <c r="R31" i="1" l="1"/>
  <c r="R76" i="1"/>
  <c r="R75" i="1" s="1"/>
  <c r="S77" i="1"/>
  <c r="H134" i="1"/>
  <c r="I134" i="1"/>
  <c r="I136" i="1" s="1"/>
  <c r="J134" i="1"/>
  <c r="J136" i="1" s="1"/>
  <c r="K134" i="1"/>
  <c r="K136" i="1" s="1"/>
  <c r="L134" i="1"/>
  <c r="L136" i="1" s="1"/>
  <c r="M134" i="1"/>
  <c r="M136" i="1" s="1"/>
  <c r="N134" i="1"/>
  <c r="N136" i="1" s="1"/>
  <c r="O134" i="1"/>
  <c r="O136" i="1" s="1"/>
  <c r="P134" i="1"/>
  <c r="P136" i="1" s="1"/>
  <c r="Q134" i="1"/>
  <c r="Q136" i="1" s="1"/>
  <c r="R134" i="1"/>
  <c r="R136" i="1" s="1"/>
  <c r="S134" i="1"/>
  <c r="S136" i="1" s="1"/>
  <c r="G134" i="1"/>
  <c r="G136" i="1" s="1"/>
  <c r="G197" i="1"/>
  <c r="I197" i="1"/>
  <c r="I196" i="1" s="1"/>
  <c r="H197" i="1"/>
  <c r="S76" i="1" l="1"/>
  <c r="S75" i="1" s="1"/>
  <c r="S31" i="1"/>
  <c r="S30" i="1" s="1"/>
  <c r="R30" i="1"/>
  <c r="G196" i="1"/>
  <c r="Y197" i="1"/>
  <c r="Z197" i="1"/>
  <c r="X197" i="1"/>
  <c r="AA197" i="1"/>
  <c r="H136" i="1"/>
  <c r="V134" i="1"/>
  <c r="U134" i="1"/>
  <c r="T134" i="1"/>
  <c r="W134" i="1"/>
  <c r="H196" i="1"/>
  <c r="H199" i="1" s="1"/>
  <c r="I199" i="1"/>
  <c r="G199" i="1"/>
  <c r="Y199" i="1" l="1"/>
  <c r="Z199" i="1"/>
  <c r="X199" i="1"/>
  <c r="AA199" i="1"/>
  <c r="V136" i="1"/>
  <c r="W136" i="1"/>
  <c r="T136" i="1"/>
  <c r="U136" i="1"/>
  <c r="Y196" i="1"/>
  <c r="Z196" i="1"/>
  <c r="X196" i="1"/>
  <c r="AA196" i="1"/>
  <c r="R83" i="1"/>
  <c r="Q83" i="1"/>
  <c r="P83" i="1"/>
  <c r="O83" i="1"/>
  <c r="N83" i="1"/>
  <c r="M83" i="1"/>
  <c r="L83" i="1"/>
  <c r="K83" i="1"/>
  <c r="J83" i="1"/>
  <c r="R87" i="1"/>
  <c r="Q87" i="1"/>
  <c r="P87" i="1"/>
  <c r="O87" i="1"/>
  <c r="N87" i="1"/>
  <c r="M87" i="1"/>
  <c r="L87" i="1"/>
  <c r="K87" i="1"/>
  <c r="J87" i="1"/>
  <c r="S156" i="1"/>
  <c r="W156" i="1" s="1"/>
  <c r="V141" i="1" l="1"/>
  <c r="U141" i="1"/>
  <c r="T141" i="1"/>
  <c r="U87" i="1"/>
  <c r="V87" i="1"/>
  <c r="T87" i="1"/>
  <c r="U83" i="1"/>
  <c r="V83" i="1"/>
  <c r="T83" i="1"/>
  <c r="S83" i="1"/>
  <c r="S130" i="1" s="1"/>
  <c r="S87" i="1"/>
  <c r="W87" i="1" s="1"/>
  <c r="G195" i="1"/>
  <c r="I186" i="1"/>
  <c r="J186" i="1"/>
  <c r="K186" i="1"/>
  <c r="L186" i="1"/>
  <c r="M186" i="1"/>
  <c r="N186" i="1"/>
  <c r="O186" i="1"/>
  <c r="P186" i="1"/>
  <c r="Q186" i="1"/>
  <c r="R186" i="1"/>
  <c r="H186" i="1"/>
  <c r="I183" i="1"/>
  <c r="J183" i="1"/>
  <c r="K183" i="1"/>
  <c r="L183" i="1"/>
  <c r="M183" i="1"/>
  <c r="N183" i="1"/>
  <c r="O183" i="1"/>
  <c r="P183" i="1"/>
  <c r="Q183" i="1"/>
  <c r="R183" i="1"/>
  <c r="H183" i="1"/>
  <c r="W83" i="1" l="1"/>
  <c r="V189" i="1"/>
  <c r="T189" i="1"/>
  <c r="U189" i="1"/>
  <c r="V186" i="1"/>
  <c r="T186" i="1"/>
  <c r="U186" i="1"/>
  <c r="V183" i="1"/>
  <c r="U183" i="1"/>
  <c r="T183" i="1"/>
  <c r="G200" i="1"/>
  <c r="Y195" i="1"/>
  <c r="Z195" i="1"/>
  <c r="X195" i="1"/>
  <c r="AA195" i="1"/>
  <c r="V192" i="1"/>
  <c r="U192" i="1"/>
  <c r="T192" i="1"/>
  <c r="V130" i="1"/>
  <c r="T130" i="1"/>
  <c r="U130" i="1"/>
  <c r="L182" i="1"/>
  <c r="H182" i="1"/>
  <c r="O182" i="1"/>
  <c r="K182" i="1"/>
  <c r="R182" i="1"/>
  <c r="N182" i="1"/>
  <c r="J182" i="1"/>
  <c r="P182" i="1"/>
  <c r="Q182" i="1"/>
  <c r="M182" i="1"/>
  <c r="I182" i="1"/>
  <c r="I180" i="1"/>
  <c r="J180" i="1"/>
  <c r="K180" i="1"/>
  <c r="L180" i="1"/>
  <c r="M180" i="1"/>
  <c r="N180" i="1"/>
  <c r="O180" i="1"/>
  <c r="P180" i="1"/>
  <c r="Q180" i="1"/>
  <c r="R180" i="1"/>
  <c r="H180" i="1"/>
  <c r="I177" i="1"/>
  <c r="J177" i="1"/>
  <c r="K177" i="1"/>
  <c r="L177" i="1"/>
  <c r="M177" i="1"/>
  <c r="N177" i="1"/>
  <c r="O177" i="1"/>
  <c r="P177" i="1"/>
  <c r="Q177" i="1"/>
  <c r="R177" i="1"/>
  <c r="I173" i="1"/>
  <c r="J173" i="1"/>
  <c r="K173" i="1"/>
  <c r="L173" i="1"/>
  <c r="M173" i="1"/>
  <c r="N173" i="1"/>
  <c r="O173" i="1"/>
  <c r="P173" i="1"/>
  <c r="Q173" i="1"/>
  <c r="R173" i="1"/>
  <c r="H173" i="1"/>
  <c r="I171" i="1"/>
  <c r="J171" i="1"/>
  <c r="K171" i="1"/>
  <c r="L171" i="1"/>
  <c r="M171" i="1"/>
  <c r="N171" i="1"/>
  <c r="O171" i="1"/>
  <c r="P171" i="1"/>
  <c r="Q171" i="1"/>
  <c r="R171" i="1"/>
  <c r="H171" i="1"/>
  <c r="I165" i="1"/>
  <c r="J165" i="1"/>
  <c r="K165" i="1"/>
  <c r="L165" i="1"/>
  <c r="M165" i="1"/>
  <c r="M140" i="1" s="1"/>
  <c r="M194" i="1" s="1"/>
  <c r="N165" i="1"/>
  <c r="O165" i="1"/>
  <c r="P165" i="1"/>
  <c r="Q165" i="1"/>
  <c r="Q140" i="1" s="1"/>
  <c r="Q194" i="1" s="1"/>
  <c r="R165" i="1"/>
  <c r="H165" i="1"/>
  <c r="I163" i="1"/>
  <c r="J163" i="1"/>
  <c r="K163" i="1"/>
  <c r="L163" i="1"/>
  <c r="M163" i="1"/>
  <c r="N163" i="1"/>
  <c r="O163" i="1"/>
  <c r="P163" i="1"/>
  <c r="Q163" i="1"/>
  <c r="H163" i="1"/>
  <c r="S159" i="1"/>
  <c r="I147" i="1"/>
  <c r="J147" i="1"/>
  <c r="K147" i="1"/>
  <c r="L147" i="1"/>
  <c r="M147" i="1"/>
  <c r="N147" i="1"/>
  <c r="O147" i="1"/>
  <c r="P147" i="1"/>
  <c r="Q147" i="1"/>
  <c r="R147" i="1"/>
  <c r="H147" i="1"/>
  <c r="I140" i="1" l="1"/>
  <c r="I194" i="1" s="1"/>
  <c r="O140" i="1"/>
  <c r="O194" i="1" s="1"/>
  <c r="K140" i="1"/>
  <c r="K194" i="1" s="1"/>
  <c r="H140" i="1"/>
  <c r="H194" i="1" s="1"/>
  <c r="R140" i="1"/>
  <c r="R194" i="1" s="1"/>
  <c r="L140" i="1"/>
  <c r="L194" i="1" s="1"/>
  <c r="P140" i="1"/>
  <c r="P194" i="1" s="1"/>
  <c r="N140" i="1"/>
  <c r="N194" i="1" s="1"/>
  <c r="J140" i="1"/>
  <c r="J194" i="1" s="1"/>
  <c r="W159" i="1"/>
  <c r="V171" i="1"/>
  <c r="T171" i="1"/>
  <c r="U171" i="1"/>
  <c r="V165" i="1"/>
  <c r="U165" i="1"/>
  <c r="T165" i="1"/>
  <c r="V147" i="1"/>
  <c r="T147" i="1"/>
  <c r="U147" i="1"/>
  <c r="V153" i="1"/>
  <c r="T153" i="1"/>
  <c r="U153" i="1"/>
  <c r="V173" i="1"/>
  <c r="U173" i="1"/>
  <c r="T173" i="1"/>
  <c r="V188" i="1"/>
  <c r="U188" i="1"/>
  <c r="T188" i="1"/>
  <c r="V182" i="1"/>
  <c r="T182" i="1"/>
  <c r="U182" i="1"/>
  <c r="V149" i="1"/>
  <c r="U149" i="1"/>
  <c r="T149" i="1"/>
  <c r="V180" i="1"/>
  <c r="U180" i="1"/>
  <c r="T180" i="1"/>
  <c r="V158" i="1"/>
  <c r="U158" i="1"/>
  <c r="T158" i="1"/>
  <c r="V163" i="1"/>
  <c r="T163" i="1"/>
  <c r="U163" i="1"/>
  <c r="V177" i="1"/>
  <c r="T177" i="1"/>
  <c r="U177" i="1"/>
  <c r="Y200" i="1"/>
  <c r="Z200" i="1"/>
  <c r="X200" i="1"/>
  <c r="AA200" i="1"/>
  <c r="P197" i="1"/>
  <c r="L197" i="1"/>
  <c r="K197" i="1"/>
  <c r="S143" i="1"/>
  <c r="W143" i="1" s="1"/>
  <c r="S144" i="1"/>
  <c r="W144" i="1" s="1"/>
  <c r="S145" i="1"/>
  <c r="W145" i="1" s="1"/>
  <c r="S146" i="1"/>
  <c r="W146" i="1" s="1"/>
  <c r="S148" i="1"/>
  <c r="S150" i="1"/>
  <c r="W151" i="1"/>
  <c r="S152" i="1"/>
  <c r="W152" i="1" s="1"/>
  <c r="S154" i="1"/>
  <c r="S155" i="1"/>
  <c r="W155" i="1" s="1"/>
  <c r="S157" i="1"/>
  <c r="W157" i="1" s="1"/>
  <c r="S160" i="1"/>
  <c r="W160" i="1" s="1"/>
  <c r="S161" i="1"/>
  <c r="W161" i="1" s="1"/>
  <c r="S162" i="1"/>
  <c r="W162" i="1" s="1"/>
  <c r="S164" i="1"/>
  <c r="W166" i="1"/>
  <c r="S167" i="1"/>
  <c r="W167" i="1" s="1"/>
  <c r="S168" i="1"/>
  <c r="W168" i="1" s="1"/>
  <c r="S169" i="1"/>
  <c r="W169" i="1" s="1"/>
  <c r="S170" i="1"/>
  <c r="W170" i="1" s="1"/>
  <c r="S172" i="1"/>
  <c r="S174" i="1"/>
  <c r="W174" i="1" s="1"/>
  <c r="S175" i="1"/>
  <c r="W175" i="1" s="1"/>
  <c r="S176" i="1"/>
  <c r="W176" i="1" s="1"/>
  <c r="S178" i="1"/>
  <c r="W178" i="1" s="1"/>
  <c r="S179" i="1"/>
  <c r="W179" i="1" s="1"/>
  <c r="S181" i="1"/>
  <c r="S184" i="1"/>
  <c r="W184" i="1" s="1"/>
  <c r="S185" i="1"/>
  <c r="W185" i="1" s="1"/>
  <c r="S187" i="1"/>
  <c r="S190" i="1"/>
  <c r="W190" i="1" s="1"/>
  <c r="S191" i="1"/>
  <c r="S193" i="1"/>
  <c r="S142" i="1"/>
  <c r="W150" i="1" l="1"/>
  <c r="S149" i="1"/>
  <c r="W191" i="1"/>
  <c r="S189" i="1"/>
  <c r="S188" i="1" s="1"/>
  <c r="W142" i="1"/>
  <c r="S141" i="1"/>
  <c r="S158" i="1"/>
  <c r="W158" i="1" s="1"/>
  <c r="W154" i="1"/>
  <c r="S153" i="1"/>
  <c r="W153" i="1" s="1"/>
  <c r="S163" i="1"/>
  <c r="W163" i="1" s="1"/>
  <c r="W164" i="1"/>
  <c r="W192" i="1"/>
  <c r="W193" i="1"/>
  <c r="S171" i="1"/>
  <c r="W171" i="1" s="1"/>
  <c r="W172" i="1"/>
  <c r="S147" i="1"/>
  <c r="W147" i="1" s="1"/>
  <c r="W148" i="1"/>
  <c r="H195" i="1"/>
  <c r="H200" i="1" s="1"/>
  <c r="V140" i="1"/>
  <c r="T140" i="1"/>
  <c r="U140" i="1"/>
  <c r="S180" i="1"/>
  <c r="W180" i="1" s="1"/>
  <c r="W181" i="1"/>
  <c r="S186" i="1"/>
  <c r="W186" i="1" s="1"/>
  <c r="W187" i="1"/>
  <c r="P196" i="1"/>
  <c r="P199" i="1" s="1"/>
  <c r="K196" i="1"/>
  <c r="K199" i="1" s="1"/>
  <c r="L196" i="1"/>
  <c r="L199" i="1" s="1"/>
  <c r="P195" i="1"/>
  <c r="R195" i="1"/>
  <c r="R197" i="1"/>
  <c r="Q195" i="1"/>
  <c r="Q197" i="1"/>
  <c r="N195" i="1"/>
  <c r="N197" i="1"/>
  <c r="M195" i="1"/>
  <c r="M197" i="1"/>
  <c r="O195" i="1"/>
  <c r="O197" i="1"/>
  <c r="I195" i="1"/>
  <c r="I200" i="1" s="1"/>
  <c r="J195" i="1"/>
  <c r="J197" i="1"/>
  <c r="K195" i="1"/>
  <c r="S183" i="1"/>
  <c r="L195" i="1"/>
  <c r="W141" i="1"/>
  <c r="S177" i="1"/>
  <c r="W177" i="1" s="1"/>
  <c r="S173" i="1"/>
  <c r="W173" i="1" s="1"/>
  <c r="S165" i="1"/>
  <c r="W165" i="1" s="1"/>
  <c r="W149" i="1"/>
  <c r="S140" i="1" l="1"/>
  <c r="P200" i="1"/>
  <c r="K200" i="1"/>
  <c r="L200" i="1"/>
  <c r="W188" i="1"/>
  <c r="W189" i="1"/>
  <c r="V195" i="1"/>
  <c r="U195" i="1"/>
  <c r="T195" i="1"/>
  <c r="T197" i="1"/>
  <c r="U197" i="1"/>
  <c r="V197" i="1"/>
  <c r="S182" i="1"/>
  <c r="W182" i="1" s="1"/>
  <c r="W183" i="1"/>
  <c r="V194" i="1"/>
  <c r="T194" i="1"/>
  <c r="U194" i="1"/>
  <c r="O196" i="1"/>
  <c r="O199" i="1" s="1"/>
  <c r="N196" i="1"/>
  <c r="N199" i="1" s="1"/>
  <c r="R196" i="1"/>
  <c r="R199" i="1" s="1"/>
  <c r="J196" i="1"/>
  <c r="J200" i="1" s="1"/>
  <c r="M196" i="1"/>
  <c r="M199" i="1" s="1"/>
  <c r="Q196" i="1"/>
  <c r="Q199" i="1" s="1"/>
  <c r="G89" i="1"/>
  <c r="S98" i="1"/>
  <c r="H120" i="1"/>
  <c r="I120" i="1"/>
  <c r="I119" i="1" s="1"/>
  <c r="J120" i="1"/>
  <c r="J119" i="1" s="1"/>
  <c r="K120" i="1"/>
  <c r="K119" i="1" s="1"/>
  <c r="L120" i="1"/>
  <c r="L119" i="1" s="1"/>
  <c r="M120" i="1"/>
  <c r="M119" i="1" s="1"/>
  <c r="N120" i="1"/>
  <c r="N119" i="1" s="1"/>
  <c r="O120" i="1"/>
  <c r="O119" i="1" s="1"/>
  <c r="P120" i="1"/>
  <c r="P119" i="1" s="1"/>
  <c r="Q120" i="1"/>
  <c r="Q119" i="1" s="1"/>
  <c r="R120" i="1"/>
  <c r="R119" i="1" s="1"/>
  <c r="S120" i="1"/>
  <c r="S119" i="1" s="1"/>
  <c r="H123" i="1"/>
  <c r="I123" i="1"/>
  <c r="I122" i="1" s="1"/>
  <c r="J123" i="1"/>
  <c r="J122" i="1" s="1"/>
  <c r="K123" i="1"/>
  <c r="K122" i="1" s="1"/>
  <c r="L123" i="1"/>
  <c r="L122" i="1" s="1"/>
  <c r="M123" i="1"/>
  <c r="M122" i="1" s="1"/>
  <c r="N123" i="1"/>
  <c r="N122" i="1" s="1"/>
  <c r="O123" i="1"/>
  <c r="O122" i="1" s="1"/>
  <c r="P123" i="1"/>
  <c r="P122" i="1" s="1"/>
  <c r="Q123" i="1"/>
  <c r="Q122" i="1" s="1"/>
  <c r="R123" i="1"/>
  <c r="R122" i="1" s="1"/>
  <c r="S123" i="1"/>
  <c r="S122" i="1" s="1"/>
  <c r="G120" i="1"/>
  <c r="G119" i="1" s="1"/>
  <c r="G118" i="1" s="1"/>
  <c r="G117" i="1" s="1"/>
  <c r="G123" i="1"/>
  <c r="G122" i="1" s="1"/>
  <c r="S194" i="1" l="1"/>
  <c r="R118" i="1"/>
  <c r="R117" i="1" s="1"/>
  <c r="R116" i="1"/>
  <c r="R115" i="1" s="1"/>
  <c r="R114" i="1" s="1"/>
  <c r="R80" i="1" s="1"/>
  <c r="N118" i="1"/>
  <c r="N117" i="1" s="1"/>
  <c r="N116" i="1"/>
  <c r="N115" i="1" s="1"/>
  <c r="N114" i="1" s="1"/>
  <c r="N80" i="1" s="1"/>
  <c r="J118" i="1"/>
  <c r="J117" i="1" s="1"/>
  <c r="J116" i="1"/>
  <c r="J115" i="1" s="1"/>
  <c r="J114" i="1" s="1"/>
  <c r="J80" i="1" s="1"/>
  <c r="Q118" i="1"/>
  <c r="Q117" i="1" s="1"/>
  <c r="Q116" i="1"/>
  <c r="Q115" i="1" s="1"/>
  <c r="Q114" i="1" s="1"/>
  <c r="Q80" i="1" s="1"/>
  <c r="M118" i="1"/>
  <c r="M117" i="1" s="1"/>
  <c r="M116" i="1"/>
  <c r="M115" i="1" s="1"/>
  <c r="M114" i="1" s="1"/>
  <c r="M80" i="1" s="1"/>
  <c r="I118" i="1"/>
  <c r="I117" i="1" s="1"/>
  <c r="I115" i="1"/>
  <c r="I114" i="1" s="1"/>
  <c r="P118" i="1"/>
  <c r="P117" i="1" s="1"/>
  <c r="P116" i="1"/>
  <c r="P115" i="1" s="1"/>
  <c r="P114" i="1" s="1"/>
  <c r="P80" i="1" s="1"/>
  <c r="L118" i="1"/>
  <c r="L117" i="1" s="1"/>
  <c r="L116" i="1"/>
  <c r="L115" i="1" s="1"/>
  <c r="L114" i="1" s="1"/>
  <c r="L80" i="1" s="1"/>
  <c r="S118" i="1"/>
  <c r="S117" i="1" s="1"/>
  <c r="O118" i="1"/>
  <c r="O117" i="1" s="1"/>
  <c r="O116" i="1"/>
  <c r="O115" i="1" s="1"/>
  <c r="O114" i="1" s="1"/>
  <c r="O80" i="1" s="1"/>
  <c r="K118" i="1"/>
  <c r="K117" i="1" s="1"/>
  <c r="K116" i="1"/>
  <c r="K115" i="1" s="1"/>
  <c r="K114" i="1" s="1"/>
  <c r="K80" i="1" s="1"/>
  <c r="M200" i="1"/>
  <c r="Q200" i="1"/>
  <c r="R200" i="1"/>
  <c r="N200" i="1"/>
  <c r="O200" i="1"/>
  <c r="H119" i="1"/>
  <c r="H115" i="1" s="1"/>
  <c r="H114" i="1" s="1"/>
  <c r="V120" i="1"/>
  <c r="T120" i="1"/>
  <c r="U120" i="1"/>
  <c r="W120" i="1"/>
  <c r="J199" i="1"/>
  <c r="V196" i="1"/>
  <c r="T196" i="1"/>
  <c r="U196" i="1"/>
  <c r="S195" i="1"/>
  <c r="W140" i="1"/>
  <c r="H122" i="1"/>
  <c r="V123" i="1"/>
  <c r="U123" i="1"/>
  <c r="W123" i="1"/>
  <c r="T123" i="1"/>
  <c r="W130" i="1"/>
  <c r="W98" i="1"/>
  <c r="H65" i="1"/>
  <c r="H38" i="1"/>
  <c r="H73" i="1" l="1"/>
  <c r="H72" i="1" s="1"/>
  <c r="W195" i="1"/>
  <c r="J21" i="1"/>
  <c r="S197" i="1"/>
  <c r="W194" i="1"/>
  <c r="V199" i="1"/>
  <c r="T199" i="1"/>
  <c r="U199" i="1"/>
  <c r="V122" i="1"/>
  <c r="T122" i="1"/>
  <c r="U122" i="1"/>
  <c r="W122" i="1"/>
  <c r="H118" i="1"/>
  <c r="V119" i="1"/>
  <c r="W119" i="1"/>
  <c r="T119" i="1"/>
  <c r="U119" i="1"/>
  <c r="I129" i="1"/>
  <c r="J20" i="1" l="1"/>
  <c r="K20" i="1" s="1"/>
  <c r="I128" i="1"/>
  <c r="I73" i="1"/>
  <c r="I72" i="1" s="1"/>
  <c r="I38" i="1"/>
  <c r="T21" i="1"/>
  <c r="W197" i="1"/>
  <c r="S196" i="1"/>
  <c r="S200" i="1" s="1"/>
  <c r="H117" i="1"/>
  <c r="V118" i="1"/>
  <c r="U118" i="1"/>
  <c r="W118" i="1"/>
  <c r="T118" i="1"/>
  <c r="J19" i="1"/>
  <c r="J74" i="1"/>
  <c r="J66" i="1"/>
  <c r="J65" i="1"/>
  <c r="T65" i="1" s="1"/>
  <c r="J64" i="1"/>
  <c r="J129" i="1"/>
  <c r="J50" i="1"/>
  <c r="J47" i="1"/>
  <c r="T47" i="1" s="1"/>
  <c r="J44" i="1"/>
  <c r="J41" i="1"/>
  <c r="T41" i="1" s="1"/>
  <c r="J39" i="1"/>
  <c r="J37" i="1"/>
  <c r="J35" i="1"/>
  <c r="J29" i="1"/>
  <c r="T29" i="1" s="1"/>
  <c r="J27" i="1"/>
  <c r="J25" i="1"/>
  <c r="T25" i="1" s="1"/>
  <c r="K21" i="1"/>
  <c r="L21" i="1" s="1"/>
  <c r="T20" i="1" l="1"/>
  <c r="J128" i="1"/>
  <c r="K19" i="1"/>
  <c r="L19" i="1" s="1"/>
  <c r="J73" i="1"/>
  <c r="K39" i="1"/>
  <c r="J38" i="1"/>
  <c r="T50" i="1"/>
  <c r="K25" i="1"/>
  <c r="L25" i="1" s="1"/>
  <c r="M25" i="1" s="1"/>
  <c r="K41" i="1"/>
  <c r="T66" i="1"/>
  <c r="T59" i="1"/>
  <c r="K27" i="1"/>
  <c r="L27" i="1" s="1"/>
  <c r="M27" i="1" s="1"/>
  <c r="T27" i="1"/>
  <c r="T44" i="1"/>
  <c r="T64" i="1"/>
  <c r="T74" i="1"/>
  <c r="V117" i="1"/>
  <c r="T117" i="1"/>
  <c r="W117" i="1"/>
  <c r="U117" i="1"/>
  <c r="S199" i="1"/>
  <c r="W199" i="1" s="1"/>
  <c r="W196" i="1"/>
  <c r="T35" i="1"/>
  <c r="T19" i="1"/>
  <c r="T39" i="1"/>
  <c r="T37" i="1"/>
  <c r="K50" i="1"/>
  <c r="M21" i="1"/>
  <c r="N21" i="1" s="1"/>
  <c r="K74" i="1"/>
  <c r="K66" i="1"/>
  <c r="K65" i="1"/>
  <c r="K64" i="1"/>
  <c r="K47" i="1"/>
  <c r="K44" i="1"/>
  <c r="K37" i="1"/>
  <c r="K35" i="1"/>
  <c r="L35" i="1" s="1"/>
  <c r="K29" i="1"/>
  <c r="L20" i="1"/>
  <c r="K129" i="1" l="1"/>
  <c r="K128" i="1"/>
  <c r="M19" i="1"/>
  <c r="N19" i="1"/>
  <c r="K73" i="1"/>
  <c r="K72" i="1" s="1"/>
  <c r="J72" i="1"/>
  <c r="T73" i="1"/>
  <c r="K38" i="1"/>
  <c r="L39" i="1"/>
  <c r="M39" i="1" s="1"/>
  <c r="U25" i="1"/>
  <c r="U27" i="1"/>
  <c r="T128" i="1"/>
  <c r="T129" i="1"/>
  <c r="L41" i="1"/>
  <c r="U21" i="1"/>
  <c r="L50" i="1"/>
  <c r="O21" i="1"/>
  <c r="P21" i="1" s="1"/>
  <c r="Q21" i="1" s="1"/>
  <c r="L74" i="1"/>
  <c r="L66" i="1"/>
  <c r="L65" i="1"/>
  <c r="L64" i="1"/>
  <c r="L47" i="1"/>
  <c r="L44" i="1"/>
  <c r="L37" i="1"/>
  <c r="M35" i="1"/>
  <c r="L29" i="1"/>
  <c r="N27" i="1"/>
  <c r="O27" i="1" s="1"/>
  <c r="P27" i="1" s="1"/>
  <c r="N25" i="1"/>
  <c r="M20" i="1"/>
  <c r="L129" i="1" l="1"/>
  <c r="L128" i="1"/>
  <c r="L73" i="1"/>
  <c r="L72" i="1" s="1"/>
  <c r="L38" i="1"/>
  <c r="U39" i="1"/>
  <c r="M38" i="1"/>
  <c r="V21" i="1"/>
  <c r="V27" i="1"/>
  <c r="U19" i="1"/>
  <c r="U20" i="1"/>
  <c r="O25" i="1"/>
  <c r="P25" i="1" s="1"/>
  <c r="M41" i="1"/>
  <c r="U35" i="1"/>
  <c r="M50" i="1"/>
  <c r="M74" i="1"/>
  <c r="R21" i="1"/>
  <c r="M66" i="1"/>
  <c r="U66" i="1" s="1"/>
  <c r="M65" i="1"/>
  <c r="M64" i="1"/>
  <c r="M47" i="1"/>
  <c r="N47" i="1" s="1"/>
  <c r="M44" i="1"/>
  <c r="N39" i="1"/>
  <c r="M37" i="1"/>
  <c r="U37" i="1" s="1"/>
  <c r="N35" i="1"/>
  <c r="M29" i="1"/>
  <c r="Q27" i="1"/>
  <c r="N20" i="1"/>
  <c r="M129" i="1" l="1"/>
  <c r="U59" i="1"/>
  <c r="N129" i="1"/>
  <c r="M128" i="1"/>
  <c r="U128" i="1" s="1"/>
  <c r="O19" i="1"/>
  <c r="N38" i="1"/>
  <c r="U74" i="1"/>
  <c r="M73" i="1"/>
  <c r="M72" i="1" s="1"/>
  <c r="Q25" i="1"/>
  <c r="R25" i="1" s="1"/>
  <c r="S25" i="1" s="1"/>
  <c r="N74" i="1"/>
  <c r="R27" i="1"/>
  <c r="S27" i="1" s="1"/>
  <c r="U44" i="1"/>
  <c r="S21" i="1"/>
  <c r="W21" i="1" s="1"/>
  <c r="U50" i="1"/>
  <c r="U64" i="1"/>
  <c r="U29" i="1"/>
  <c r="U47" i="1"/>
  <c r="U65" i="1"/>
  <c r="O20" i="1"/>
  <c r="N41" i="1"/>
  <c r="O41" i="1" s="1"/>
  <c r="U41" i="1"/>
  <c r="V25" i="1"/>
  <c r="N50" i="1"/>
  <c r="N66" i="1"/>
  <c r="N65" i="1"/>
  <c r="O65" i="1" s="1"/>
  <c r="N64" i="1"/>
  <c r="O47" i="1"/>
  <c r="P47" i="1" s="1"/>
  <c r="Q47" i="1" s="1"/>
  <c r="R47" i="1" s="1"/>
  <c r="N44" i="1"/>
  <c r="O44" i="1" s="1"/>
  <c r="O39" i="1"/>
  <c r="N37" i="1"/>
  <c r="O35" i="1"/>
  <c r="P35" i="1" s="1"/>
  <c r="Q35" i="1" s="1"/>
  <c r="R35" i="1" s="1"/>
  <c r="S35" i="1" s="1"/>
  <c r="N29" i="1"/>
  <c r="N128" i="1" l="1"/>
  <c r="P19" i="1"/>
  <c r="Q19" i="1" s="1"/>
  <c r="N73" i="1"/>
  <c r="N72" i="1" s="1"/>
  <c r="P39" i="1"/>
  <c r="O38" i="1"/>
  <c r="U73" i="1"/>
  <c r="U129" i="1"/>
  <c r="W25" i="1"/>
  <c r="O74" i="1"/>
  <c r="V47" i="1"/>
  <c r="W27" i="1"/>
  <c r="P20" i="1"/>
  <c r="V20" i="1" s="1"/>
  <c r="W35" i="1"/>
  <c r="P41" i="1"/>
  <c r="Q41" i="1" s="1"/>
  <c r="R41" i="1" s="1"/>
  <c r="S41" i="1" s="1"/>
  <c r="V35" i="1"/>
  <c r="O50" i="1"/>
  <c r="P44" i="1"/>
  <c r="Q44" i="1" s="1"/>
  <c r="P65" i="1"/>
  <c r="Q65" i="1" s="1"/>
  <c r="R65" i="1" s="1"/>
  <c r="S65" i="1" s="1"/>
  <c r="O64" i="1"/>
  <c r="P64" i="1" s="1"/>
  <c r="Q64" i="1" s="1"/>
  <c r="O66" i="1"/>
  <c r="P66" i="1" s="1"/>
  <c r="Q66" i="1" s="1"/>
  <c r="R66" i="1" s="1"/>
  <c r="S47" i="1"/>
  <c r="W47" i="1" s="1"/>
  <c r="O37" i="1"/>
  <c r="O29" i="1"/>
  <c r="O128" i="1" l="1"/>
  <c r="P129" i="1"/>
  <c r="O129" i="1"/>
  <c r="V19" i="1"/>
  <c r="R19" i="1"/>
  <c r="S19" i="1" s="1"/>
  <c r="P74" i="1"/>
  <c r="P73" i="1" s="1"/>
  <c r="P72" i="1" s="1"/>
  <c r="V39" i="1"/>
  <c r="Q39" i="1"/>
  <c r="P38" i="1"/>
  <c r="V74" i="1"/>
  <c r="O73" i="1"/>
  <c r="V66" i="1"/>
  <c r="P29" i="1"/>
  <c r="Q29" i="1" s="1"/>
  <c r="R29" i="1" s="1"/>
  <c r="S29" i="1" s="1"/>
  <c r="W41" i="1"/>
  <c r="V44" i="1"/>
  <c r="Q20" i="1"/>
  <c r="V65" i="1"/>
  <c r="P37" i="1"/>
  <c r="Q37" i="1" s="1"/>
  <c r="R37" i="1" s="1"/>
  <c r="S37" i="1" s="1"/>
  <c r="V41" i="1"/>
  <c r="W65" i="1"/>
  <c r="V64" i="1"/>
  <c r="P50" i="1"/>
  <c r="R44" i="1"/>
  <c r="S66" i="1"/>
  <c r="W66" i="1" s="1"/>
  <c r="R64" i="1"/>
  <c r="S64" i="1" s="1"/>
  <c r="H96" i="1"/>
  <c r="I96" i="1"/>
  <c r="J96" i="1"/>
  <c r="K96" i="1"/>
  <c r="L96" i="1"/>
  <c r="M96" i="1"/>
  <c r="N96" i="1"/>
  <c r="O96" i="1"/>
  <c r="P96" i="1"/>
  <c r="Q96" i="1"/>
  <c r="R96" i="1"/>
  <c r="G96" i="1"/>
  <c r="P128" i="1" l="1"/>
  <c r="V59" i="1"/>
  <c r="Q74" i="1"/>
  <c r="V128" i="1"/>
  <c r="R39" i="1"/>
  <c r="Q38" i="1"/>
  <c r="O72" i="1"/>
  <c r="V73" i="1"/>
  <c r="V29" i="1"/>
  <c r="V50" i="1"/>
  <c r="W29" i="1"/>
  <c r="V37" i="1"/>
  <c r="U96" i="1"/>
  <c r="V96" i="1"/>
  <c r="T96" i="1"/>
  <c r="S44" i="1"/>
  <c r="W44" i="1" s="1"/>
  <c r="R20" i="1"/>
  <c r="S20" i="1" s="1"/>
  <c r="W64" i="1"/>
  <c r="W37" i="1"/>
  <c r="Q50" i="1"/>
  <c r="Q128" i="1" s="1"/>
  <c r="S113" i="1"/>
  <c r="S110" i="1"/>
  <c r="W110" i="1" s="1"/>
  <c r="S108" i="1"/>
  <c r="W108" i="1" s="1"/>
  <c r="S106" i="1"/>
  <c r="S104" i="1"/>
  <c r="W104" i="1" s="1"/>
  <c r="G101" i="1"/>
  <c r="I101" i="1"/>
  <c r="J101" i="1"/>
  <c r="K101" i="1"/>
  <c r="L101" i="1"/>
  <c r="M101" i="1"/>
  <c r="N101" i="1"/>
  <c r="O101" i="1"/>
  <c r="P101" i="1"/>
  <c r="Q101" i="1"/>
  <c r="R101" i="1"/>
  <c r="H101" i="1"/>
  <c r="S102" i="1"/>
  <c r="S100" i="1"/>
  <c r="W100" i="1" s="1"/>
  <c r="S97" i="1"/>
  <c r="S94" i="1"/>
  <c r="W94" i="1" s="1"/>
  <c r="S92" i="1"/>
  <c r="W92" i="1" s="1"/>
  <c r="S90" i="1"/>
  <c r="I61" i="1"/>
  <c r="I60" i="1" s="1"/>
  <c r="J61" i="1"/>
  <c r="J60" i="1" s="1"/>
  <c r="K61" i="1"/>
  <c r="K60" i="1" s="1"/>
  <c r="L61" i="1"/>
  <c r="L60" i="1" s="1"/>
  <c r="M61" i="1"/>
  <c r="M60" i="1" s="1"/>
  <c r="N61" i="1"/>
  <c r="N60" i="1" s="1"/>
  <c r="O61" i="1"/>
  <c r="O60" i="1" s="1"/>
  <c r="P61" i="1"/>
  <c r="P60" i="1" s="1"/>
  <c r="Q61" i="1"/>
  <c r="Q60" i="1" s="1"/>
  <c r="R61" i="1"/>
  <c r="R60" i="1" s="1"/>
  <c r="S61" i="1"/>
  <c r="S60" i="1" s="1"/>
  <c r="H61" i="1"/>
  <c r="Q129" i="1" l="1"/>
  <c r="S59" i="1"/>
  <c r="S129" i="1" s="1"/>
  <c r="R129" i="1"/>
  <c r="W19" i="1"/>
  <c r="W90" i="1"/>
  <c r="S89" i="1"/>
  <c r="W116" i="1"/>
  <c r="Q73" i="1"/>
  <c r="Q72" i="1" s="1"/>
  <c r="W106" i="1"/>
  <c r="S105" i="1"/>
  <c r="R74" i="1"/>
  <c r="S39" i="1"/>
  <c r="R38" i="1"/>
  <c r="V129" i="1"/>
  <c r="H60" i="1"/>
  <c r="U61" i="1"/>
  <c r="V61" i="1"/>
  <c r="T61" i="1"/>
  <c r="W61" i="1"/>
  <c r="S101" i="1"/>
  <c r="W101" i="1" s="1"/>
  <c r="W102" i="1"/>
  <c r="U101" i="1"/>
  <c r="V101" i="1"/>
  <c r="T101" i="1"/>
  <c r="S96" i="1"/>
  <c r="W96" i="1" s="1"/>
  <c r="W97" i="1"/>
  <c r="W20" i="1"/>
  <c r="R50" i="1"/>
  <c r="R128" i="1" s="1"/>
  <c r="S74" i="1"/>
  <c r="H18" i="1"/>
  <c r="I18" i="1"/>
  <c r="I17" i="1" s="1"/>
  <c r="J18" i="1"/>
  <c r="J17" i="1" s="1"/>
  <c r="K18" i="1"/>
  <c r="K17" i="1" s="1"/>
  <c r="L18" i="1"/>
  <c r="L17" i="1" s="1"/>
  <c r="M18" i="1"/>
  <c r="M17" i="1" s="1"/>
  <c r="N18" i="1"/>
  <c r="N17" i="1" s="1"/>
  <c r="O18" i="1"/>
  <c r="O17" i="1" s="1"/>
  <c r="P18" i="1"/>
  <c r="P17" i="1" s="1"/>
  <c r="Q18" i="1"/>
  <c r="Q17" i="1" s="1"/>
  <c r="R18" i="1"/>
  <c r="R17" i="1" s="1"/>
  <c r="S18" i="1"/>
  <c r="S17" i="1" s="1"/>
  <c r="H24" i="1"/>
  <c r="I24" i="1"/>
  <c r="J24" i="1"/>
  <c r="K24" i="1"/>
  <c r="L24" i="1"/>
  <c r="M24" i="1"/>
  <c r="N24" i="1"/>
  <c r="O24" i="1"/>
  <c r="P24" i="1"/>
  <c r="Q24" i="1"/>
  <c r="R24" i="1"/>
  <c r="S24" i="1"/>
  <c r="H26" i="1"/>
  <c r="I26" i="1"/>
  <c r="J26" i="1"/>
  <c r="K26" i="1"/>
  <c r="L26" i="1"/>
  <c r="M26" i="1"/>
  <c r="N26" i="1"/>
  <c r="O26" i="1"/>
  <c r="P26" i="1"/>
  <c r="Q26" i="1"/>
  <c r="R26" i="1"/>
  <c r="S26" i="1"/>
  <c r="H28" i="1"/>
  <c r="J28" i="1"/>
  <c r="K28" i="1"/>
  <c r="L28" i="1"/>
  <c r="M28" i="1"/>
  <c r="N28" i="1"/>
  <c r="O28" i="1"/>
  <c r="P28" i="1"/>
  <c r="Q28" i="1"/>
  <c r="R28" i="1"/>
  <c r="S28" i="1"/>
  <c r="H34" i="1"/>
  <c r="I34" i="1"/>
  <c r="J34" i="1"/>
  <c r="K34" i="1"/>
  <c r="L34" i="1"/>
  <c r="M34" i="1"/>
  <c r="N34" i="1"/>
  <c r="O34" i="1"/>
  <c r="P34" i="1"/>
  <c r="Q34" i="1"/>
  <c r="R34" i="1"/>
  <c r="S34" i="1"/>
  <c r="H36" i="1"/>
  <c r="I36" i="1"/>
  <c r="J36" i="1"/>
  <c r="K36" i="1"/>
  <c r="L36" i="1"/>
  <c r="M36" i="1"/>
  <c r="N36" i="1"/>
  <c r="O36" i="1"/>
  <c r="P36" i="1"/>
  <c r="Q36" i="1"/>
  <c r="R36" i="1"/>
  <c r="S36" i="1"/>
  <c r="H40" i="1"/>
  <c r="I40" i="1"/>
  <c r="J40" i="1"/>
  <c r="K40" i="1"/>
  <c r="L40" i="1"/>
  <c r="M40" i="1"/>
  <c r="N40" i="1"/>
  <c r="O40" i="1"/>
  <c r="P40" i="1"/>
  <c r="Q40" i="1"/>
  <c r="R40" i="1"/>
  <c r="S40" i="1"/>
  <c r="H43" i="1"/>
  <c r="I43" i="1"/>
  <c r="J43" i="1"/>
  <c r="K43" i="1"/>
  <c r="L43" i="1"/>
  <c r="M43" i="1"/>
  <c r="N43" i="1"/>
  <c r="O43" i="1"/>
  <c r="P43" i="1"/>
  <c r="Q43" i="1"/>
  <c r="R43" i="1"/>
  <c r="S43" i="1"/>
  <c r="H46" i="1"/>
  <c r="I46" i="1"/>
  <c r="I45" i="1" s="1"/>
  <c r="J46" i="1"/>
  <c r="J45" i="1" s="1"/>
  <c r="K46" i="1"/>
  <c r="K45" i="1" s="1"/>
  <c r="L46" i="1"/>
  <c r="L45" i="1" s="1"/>
  <c r="M46" i="1"/>
  <c r="M45" i="1" s="1"/>
  <c r="N46" i="1"/>
  <c r="N45" i="1" s="1"/>
  <c r="O46" i="1"/>
  <c r="O45" i="1" s="1"/>
  <c r="P46" i="1"/>
  <c r="P45" i="1" s="1"/>
  <c r="Q46" i="1"/>
  <c r="Q45" i="1" s="1"/>
  <c r="R46" i="1"/>
  <c r="R45" i="1" s="1"/>
  <c r="S46" i="1"/>
  <c r="S45" i="1" s="1"/>
  <c r="L23" i="1" l="1"/>
  <c r="R23" i="1"/>
  <c r="R22" i="1" s="1"/>
  <c r="R127" i="1" s="1"/>
  <c r="N23" i="1"/>
  <c r="N22" i="1" s="1"/>
  <c r="N127" i="1" s="1"/>
  <c r="J23" i="1"/>
  <c r="J22" i="1" s="1"/>
  <c r="J127" i="1" s="1"/>
  <c r="Q23" i="1"/>
  <c r="M23" i="1"/>
  <c r="M22" i="1" s="1"/>
  <c r="M127" i="1" s="1"/>
  <c r="I23" i="1"/>
  <c r="I22" i="1" s="1"/>
  <c r="I127" i="1" s="1"/>
  <c r="P23" i="1"/>
  <c r="S23" i="1"/>
  <c r="S22" i="1" s="1"/>
  <c r="S127" i="1" s="1"/>
  <c r="O23" i="1"/>
  <c r="O22" i="1" s="1"/>
  <c r="O127" i="1" s="1"/>
  <c r="K23" i="1"/>
  <c r="W59" i="1"/>
  <c r="R73" i="1"/>
  <c r="R72" i="1" s="1"/>
  <c r="R71" i="1" s="1"/>
  <c r="S38" i="1"/>
  <c r="W38" i="1" s="1"/>
  <c r="P33" i="1"/>
  <c r="L33" i="1"/>
  <c r="L32" i="1" s="1"/>
  <c r="H33" i="1"/>
  <c r="S33" i="1"/>
  <c r="O33" i="1"/>
  <c r="O32" i="1" s="1"/>
  <c r="K33" i="1"/>
  <c r="K32" i="1" s="1"/>
  <c r="R33" i="1"/>
  <c r="R32" i="1" s="1"/>
  <c r="N33" i="1"/>
  <c r="N32" i="1" s="1"/>
  <c r="J33" i="1"/>
  <c r="J32" i="1" s="1"/>
  <c r="Q33" i="1"/>
  <c r="Q32" i="1" s="1"/>
  <c r="M33" i="1"/>
  <c r="M32" i="1" s="1"/>
  <c r="I33" i="1"/>
  <c r="I32" i="1" s="1"/>
  <c r="W39" i="1"/>
  <c r="S73" i="1"/>
  <c r="U60" i="1"/>
  <c r="V60" i="1"/>
  <c r="T60" i="1"/>
  <c r="W60" i="1"/>
  <c r="H45" i="1"/>
  <c r="H42" i="1" s="1"/>
  <c r="U46" i="1"/>
  <c r="V46" i="1"/>
  <c r="T46" i="1"/>
  <c r="W46" i="1"/>
  <c r="U43" i="1"/>
  <c r="V43" i="1"/>
  <c r="T43" i="1"/>
  <c r="W43" i="1"/>
  <c r="U40" i="1"/>
  <c r="V40" i="1"/>
  <c r="T40" i="1"/>
  <c r="W40" i="1"/>
  <c r="U38" i="1"/>
  <c r="V38" i="1"/>
  <c r="T38" i="1"/>
  <c r="U36" i="1"/>
  <c r="V36" i="1"/>
  <c r="T36" i="1"/>
  <c r="W36" i="1"/>
  <c r="U34" i="1"/>
  <c r="V34" i="1"/>
  <c r="T34" i="1"/>
  <c r="W34" i="1"/>
  <c r="U28" i="1"/>
  <c r="V28" i="1"/>
  <c r="T28" i="1"/>
  <c r="W28" i="1"/>
  <c r="U26" i="1"/>
  <c r="V26" i="1"/>
  <c r="T26" i="1"/>
  <c r="W26" i="1"/>
  <c r="U24" i="1"/>
  <c r="V24" i="1"/>
  <c r="T24" i="1"/>
  <c r="W24" i="1"/>
  <c r="H17" i="1"/>
  <c r="U18" i="1"/>
  <c r="V18" i="1"/>
  <c r="T18" i="1"/>
  <c r="W18" i="1"/>
  <c r="W74" i="1"/>
  <c r="S50" i="1"/>
  <c r="S128" i="1" s="1"/>
  <c r="Q42" i="1"/>
  <c r="M42" i="1"/>
  <c r="I42" i="1"/>
  <c r="P42" i="1"/>
  <c r="L42" i="1"/>
  <c r="S42" i="1"/>
  <c r="O42" i="1"/>
  <c r="K42" i="1"/>
  <c r="R42" i="1"/>
  <c r="N42" i="1"/>
  <c r="J42" i="1"/>
  <c r="P32" i="1"/>
  <c r="P22" i="1"/>
  <c r="P127" i="1" s="1"/>
  <c r="L22" i="1"/>
  <c r="L127" i="1" s="1"/>
  <c r="K22" i="1"/>
  <c r="K127" i="1" s="1"/>
  <c r="Q22" i="1"/>
  <c r="Q127" i="1" s="1"/>
  <c r="H49" i="1"/>
  <c r="I49" i="1"/>
  <c r="I48" i="1" s="1"/>
  <c r="J49" i="1"/>
  <c r="J48" i="1" s="1"/>
  <c r="K49" i="1"/>
  <c r="K48" i="1" s="1"/>
  <c r="L49" i="1"/>
  <c r="L48" i="1" s="1"/>
  <c r="M49" i="1"/>
  <c r="M48" i="1" s="1"/>
  <c r="N49" i="1"/>
  <c r="N48" i="1" s="1"/>
  <c r="O49" i="1"/>
  <c r="O48" i="1" s="1"/>
  <c r="P49" i="1"/>
  <c r="P48" i="1" s="1"/>
  <c r="Q49" i="1"/>
  <c r="Q48" i="1" s="1"/>
  <c r="R49" i="1"/>
  <c r="R48" i="1" s="1"/>
  <c r="H112" i="1"/>
  <c r="I112" i="1"/>
  <c r="J112" i="1"/>
  <c r="K112" i="1"/>
  <c r="L112" i="1"/>
  <c r="M112" i="1"/>
  <c r="N112" i="1"/>
  <c r="O112" i="1"/>
  <c r="P112" i="1"/>
  <c r="Q112" i="1"/>
  <c r="R112" i="1"/>
  <c r="S112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H107" i="1"/>
  <c r="J107" i="1"/>
  <c r="K107" i="1"/>
  <c r="L107" i="1"/>
  <c r="M107" i="1"/>
  <c r="N107" i="1"/>
  <c r="O107" i="1"/>
  <c r="P107" i="1"/>
  <c r="Q107" i="1"/>
  <c r="R107" i="1"/>
  <c r="S107" i="1"/>
  <c r="H105" i="1"/>
  <c r="I105" i="1"/>
  <c r="J105" i="1"/>
  <c r="K105" i="1"/>
  <c r="L105" i="1"/>
  <c r="M105" i="1"/>
  <c r="N105" i="1"/>
  <c r="O105" i="1"/>
  <c r="P105" i="1"/>
  <c r="Q105" i="1"/>
  <c r="R105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H99" i="1"/>
  <c r="I99" i="1"/>
  <c r="J99" i="1"/>
  <c r="K99" i="1"/>
  <c r="L99" i="1"/>
  <c r="M99" i="1"/>
  <c r="N99" i="1"/>
  <c r="O99" i="1"/>
  <c r="P99" i="1"/>
  <c r="Q99" i="1"/>
  <c r="R99" i="1"/>
  <c r="S99" i="1"/>
  <c r="H93" i="1"/>
  <c r="I93" i="1"/>
  <c r="J93" i="1"/>
  <c r="K93" i="1"/>
  <c r="L93" i="1"/>
  <c r="M93" i="1"/>
  <c r="N93" i="1"/>
  <c r="O93" i="1"/>
  <c r="P93" i="1"/>
  <c r="Q93" i="1"/>
  <c r="R93" i="1"/>
  <c r="S93" i="1"/>
  <c r="H91" i="1"/>
  <c r="I91" i="1"/>
  <c r="J91" i="1"/>
  <c r="K91" i="1"/>
  <c r="L91" i="1"/>
  <c r="M91" i="1"/>
  <c r="N91" i="1"/>
  <c r="O91" i="1"/>
  <c r="P91" i="1"/>
  <c r="Q91" i="1"/>
  <c r="R91" i="1"/>
  <c r="S91" i="1"/>
  <c r="H86" i="1"/>
  <c r="I86" i="1"/>
  <c r="J86" i="1"/>
  <c r="K86" i="1"/>
  <c r="L86" i="1"/>
  <c r="M86" i="1"/>
  <c r="N86" i="1"/>
  <c r="O86" i="1"/>
  <c r="P86" i="1"/>
  <c r="Q86" i="1"/>
  <c r="R86" i="1"/>
  <c r="S86" i="1"/>
  <c r="H82" i="1"/>
  <c r="I82" i="1"/>
  <c r="J82" i="1"/>
  <c r="K82" i="1"/>
  <c r="L82" i="1"/>
  <c r="M82" i="1"/>
  <c r="N82" i="1"/>
  <c r="O82" i="1"/>
  <c r="P82" i="1"/>
  <c r="Q82" i="1"/>
  <c r="R82" i="1"/>
  <c r="S82" i="1"/>
  <c r="I71" i="1"/>
  <c r="J71" i="1"/>
  <c r="K71" i="1"/>
  <c r="L71" i="1"/>
  <c r="M71" i="1"/>
  <c r="N71" i="1"/>
  <c r="O71" i="1"/>
  <c r="P71" i="1"/>
  <c r="Q71" i="1"/>
  <c r="H69" i="1"/>
  <c r="I69" i="1"/>
  <c r="J69" i="1"/>
  <c r="K69" i="1"/>
  <c r="L69" i="1"/>
  <c r="M69" i="1"/>
  <c r="M68" i="1" s="1"/>
  <c r="M67" i="1" s="1"/>
  <c r="N69" i="1"/>
  <c r="N68" i="1" s="1"/>
  <c r="N67" i="1" s="1"/>
  <c r="O69" i="1"/>
  <c r="O68" i="1" s="1"/>
  <c r="O67" i="1" s="1"/>
  <c r="P69" i="1"/>
  <c r="P68" i="1" s="1"/>
  <c r="P67" i="1" s="1"/>
  <c r="Q69" i="1"/>
  <c r="Q68" i="1" s="1"/>
  <c r="Q67" i="1" s="1"/>
  <c r="R69" i="1"/>
  <c r="R68" i="1" s="1"/>
  <c r="R67" i="1" s="1"/>
  <c r="S69" i="1"/>
  <c r="S68" i="1" s="1"/>
  <c r="S67" i="1" s="1"/>
  <c r="H68" i="1"/>
  <c r="I68" i="1"/>
  <c r="I67" i="1" s="1"/>
  <c r="J68" i="1"/>
  <c r="J67" i="1" s="1"/>
  <c r="K68" i="1"/>
  <c r="K67" i="1" s="1"/>
  <c r="L68" i="1"/>
  <c r="L67" i="1" s="1"/>
  <c r="H63" i="1"/>
  <c r="H126" i="1" s="1"/>
  <c r="I63" i="1"/>
  <c r="I126" i="1" s="1"/>
  <c r="J63" i="1"/>
  <c r="J126" i="1" s="1"/>
  <c r="K63" i="1"/>
  <c r="K126" i="1" s="1"/>
  <c r="L63" i="1"/>
  <c r="L126" i="1" s="1"/>
  <c r="M63" i="1"/>
  <c r="M126" i="1" s="1"/>
  <c r="N63" i="1"/>
  <c r="N126" i="1" s="1"/>
  <c r="O63" i="1"/>
  <c r="O126" i="1" s="1"/>
  <c r="P63" i="1"/>
  <c r="P126" i="1" s="1"/>
  <c r="Q63" i="1"/>
  <c r="Q126" i="1" s="1"/>
  <c r="R63" i="1"/>
  <c r="R126" i="1" s="1"/>
  <c r="S63" i="1"/>
  <c r="S126" i="1" s="1"/>
  <c r="H58" i="1"/>
  <c r="I58" i="1"/>
  <c r="J58" i="1"/>
  <c r="K58" i="1"/>
  <c r="L58" i="1"/>
  <c r="M58" i="1"/>
  <c r="N58" i="1"/>
  <c r="O58" i="1"/>
  <c r="P58" i="1"/>
  <c r="Q58" i="1"/>
  <c r="R58" i="1"/>
  <c r="S58" i="1"/>
  <c r="H56" i="1"/>
  <c r="I56" i="1"/>
  <c r="J56" i="1"/>
  <c r="K56" i="1"/>
  <c r="L56" i="1"/>
  <c r="M56" i="1"/>
  <c r="N56" i="1"/>
  <c r="O56" i="1"/>
  <c r="P56" i="1"/>
  <c r="Q56" i="1"/>
  <c r="R56" i="1"/>
  <c r="S56" i="1"/>
  <c r="H54" i="1"/>
  <c r="I54" i="1"/>
  <c r="J54" i="1"/>
  <c r="K54" i="1"/>
  <c r="L54" i="1"/>
  <c r="M54" i="1"/>
  <c r="N54" i="1"/>
  <c r="O54" i="1"/>
  <c r="P54" i="1"/>
  <c r="Q54" i="1"/>
  <c r="Q53" i="1" s="1"/>
  <c r="Q52" i="1" s="1"/>
  <c r="R54" i="1"/>
  <c r="S54" i="1"/>
  <c r="G112" i="1"/>
  <c r="G111" i="1" s="1"/>
  <c r="G109" i="1"/>
  <c r="G107" i="1"/>
  <c r="G105" i="1"/>
  <c r="G103" i="1"/>
  <c r="G99" i="1"/>
  <c r="G93" i="1"/>
  <c r="G91" i="1"/>
  <c r="G86" i="1"/>
  <c r="G82" i="1"/>
  <c r="G81" i="1" s="1"/>
  <c r="G71" i="1"/>
  <c r="G69" i="1"/>
  <c r="G68" i="1" s="1"/>
  <c r="G67" i="1" s="1"/>
  <c r="G63" i="1"/>
  <c r="G126" i="1" s="1"/>
  <c r="G61" i="1"/>
  <c r="G60" i="1" s="1"/>
  <c r="G58" i="1"/>
  <c r="G56" i="1"/>
  <c r="G54" i="1"/>
  <c r="G49" i="1"/>
  <c r="G48" i="1" s="1"/>
  <c r="G46" i="1"/>
  <c r="G45" i="1" s="1"/>
  <c r="G43" i="1"/>
  <c r="G40" i="1"/>
  <c r="G36" i="1"/>
  <c r="G34" i="1"/>
  <c r="G33" i="1" s="1"/>
  <c r="G28" i="1"/>
  <c r="G26" i="1"/>
  <c r="G24" i="1"/>
  <c r="G18" i="1"/>
  <c r="G17" i="1" s="1"/>
  <c r="S53" i="1" l="1"/>
  <c r="Q51" i="1"/>
  <c r="L16" i="1"/>
  <c r="J16" i="1"/>
  <c r="O16" i="1"/>
  <c r="I16" i="1"/>
  <c r="N16" i="1"/>
  <c r="M16" i="1"/>
  <c r="R16" i="1"/>
  <c r="Q16" i="1"/>
  <c r="Q15" i="1" s="1"/>
  <c r="K16" i="1"/>
  <c r="P16" i="1"/>
  <c r="R88" i="1"/>
  <c r="N88" i="1"/>
  <c r="J88" i="1"/>
  <c r="G88" i="1"/>
  <c r="Q88" i="1"/>
  <c r="M88" i="1"/>
  <c r="I88" i="1"/>
  <c r="P88" i="1"/>
  <c r="L88" i="1"/>
  <c r="H88" i="1"/>
  <c r="S88" i="1"/>
  <c r="O88" i="1"/>
  <c r="K88" i="1"/>
  <c r="S32" i="1"/>
  <c r="S16" i="1" s="1"/>
  <c r="R81" i="1"/>
  <c r="N81" i="1"/>
  <c r="J81" i="1"/>
  <c r="Q81" i="1"/>
  <c r="M81" i="1"/>
  <c r="I81" i="1"/>
  <c r="P81" i="1"/>
  <c r="L81" i="1"/>
  <c r="H81" i="1"/>
  <c r="S72" i="1"/>
  <c r="S71" i="1" s="1"/>
  <c r="W73" i="1"/>
  <c r="S81" i="1"/>
  <c r="S80" i="1" s="1"/>
  <c r="O81" i="1"/>
  <c r="K81" i="1"/>
  <c r="W129" i="1"/>
  <c r="W128" i="1"/>
  <c r="U54" i="1"/>
  <c r="V54" i="1"/>
  <c r="T54" i="1"/>
  <c r="W54" i="1"/>
  <c r="U56" i="1"/>
  <c r="V56" i="1"/>
  <c r="T56" i="1"/>
  <c r="W56" i="1"/>
  <c r="U58" i="1"/>
  <c r="V58" i="1"/>
  <c r="T58" i="1"/>
  <c r="W58" i="1"/>
  <c r="U63" i="1"/>
  <c r="V63" i="1"/>
  <c r="T63" i="1"/>
  <c r="W63" i="1"/>
  <c r="H48" i="1"/>
  <c r="U49" i="1"/>
  <c r="V49" i="1"/>
  <c r="T49" i="1"/>
  <c r="U17" i="1"/>
  <c r="V17" i="1"/>
  <c r="T17" i="1"/>
  <c r="W17" i="1"/>
  <c r="H67" i="1"/>
  <c r="U68" i="1"/>
  <c r="V68" i="1"/>
  <c r="T68" i="1"/>
  <c r="W68" i="1"/>
  <c r="U69" i="1"/>
  <c r="V69" i="1"/>
  <c r="T69" i="1"/>
  <c r="W69" i="1"/>
  <c r="H71" i="1"/>
  <c r="U72" i="1"/>
  <c r="V72" i="1"/>
  <c r="T72" i="1"/>
  <c r="U89" i="1"/>
  <c r="V89" i="1"/>
  <c r="T89" i="1"/>
  <c r="W89" i="1"/>
  <c r="U91" i="1"/>
  <c r="V91" i="1"/>
  <c r="T91" i="1"/>
  <c r="W91" i="1"/>
  <c r="U93" i="1"/>
  <c r="V93" i="1"/>
  <c r="T93" i="1"/>
  <c r="W93" i="1"/>
  <c r="U99" i="1"/>
  <c r="V99" i="1"/>
  <c r="T99" i="1"/>
  <c r="W99" i="1"/>
  <c r="U103" i="1"/>
  <c r="V103" i="1"/>
  <c r="T103" i="1"/>
  <c r="W103" i="1"/>
  <c r="U105" i="1"/>
  <c r="V105" i="1"/>
  <c r="W105" i="1"/>
  <c r="T105" i="1"/>
  <c r="U107" i="1"/>
  <c r="V107" i="1"/>
  <c r="T107" i="1"/>
  <c r="W107" i="1"/>
  <c r="U109" i="1"/>
  <c r="V109" i="1"/>
  <c r="T109" i="1"/>
  <c r="W109" i="1"/>
  <c r="U111" i="1"/>
  <c r="T111" i="1"/>
  <c r="V111" i="1"/>
  <c r="W111" i="1"/>
  <c r="U112" i="1"/>
  <c r="V112" i="1"/>
  <c r="T112" i="1"/>
  <c r="W112" i="1"/>
  <c r="U45" i="1"/>
  <c r="V45" i="1"/>
  <c r="T45" i="1"/>
  <c r="W45" i="1"/>
  <c r="U82" i="1"/>
  <c r="V82" i="1"/>
  <c r="T82" i="1"/>
  <c r="W82" i="1"/>
  <c r="U86" i="1"/>
  <c r="V86" i="1"/>
  <c r="T86" i="1"/>
  <c r="W86" i="1"/>
  <c r="H22" i="1"/>
  <c r="H127" i="1" s="1"/>
  <c r="U23" i="1"/>
  <c r="V23" i="1"/>
  <c r="T23" i="1"/>
  <c r="W23" i="1"/>
  <c r="H32" i="1"/>
  <c r="U33" i="1"/>
  <c r="V33" i="1"/>
  <c r="T33" i="1"/>
  <c r="W33" i="1"/>
  <c r="U42" i="1"/>
  <c r="V42" i="1"/>
  <c r="T42" i="1"/>
  <c r="W42" i="1"/>
  <c r="W50" i="1"/>
  <c r="S49" i="1"/>
  <c r="S48" i="1" s="1"/>
  <c r="M95" i="1"/>
  <c r="L95" i="1"/>
  <c r="N95" i="1"/>
  <c r="J95" i="1"/>
  <c r="R95" i="1"/>
  <c r="O95" i="1"/>
  <c r="K95" i="1"/>
  <c r="S95" i="1"/>
  <c r="M53" i="1"/>
  <c r="M52" i="1" s="1"/>
  <c r="G53" i="1"/>
  <c r="G52" i="1" s="1"/>
  <c r="P53" i="1"/>
  <c r="P52" i="1" s="1"/>
  <c r="P51" i="1" s="1"/>
  <c r="L53" i="1"/>
  <c r="L52" i="1" s="1"/>
  <c r="L51" i="1" s="1"/>
  <c r="Q95" i="1"/>
  <c r="I95" i="1"/>
  <c r="P95" i="1"/>
  <c r="H95" i="1"/>
  <c r="I53" i="1"/>
  <c r="I52" i="1" s="1"/>
  <c r="K53" i="1"/>
  <c r="K52" i="1" s="1"/>
  <c r="K51" i="1" s="1"/>
  <c r="O53" i="1"/>
  <c r="O52" i="1" s="1"/>
  <c r="O51" i="1" s="1"/>
  <c r="G32" i="1"/>
  <c r="H53" i="1"/>
  <c r="S52" i="1"/>
  <c r="S51" i="1" s="1"/>
  <c r="R53" i="1"/>
  <c r="R52" i="1" s="1"/>
  <c r="R51" i="1" s="1"/>
  <c r="N53" i="1"/>
  <c r="N52" i="1" s="1"/>
  <c r="N51" i="1" s="1"/>
  <c r="J53" i="1"/>
  <c r="J52" i="1" s="1"/>
  <c r="G22" i="1"/>
  <c r="G95" i="1"/>
  <c r="G42" i="1"/>
  <c r="I80" i="1" l="1"/>
  <c r="I79" i="1" s="1"/>
  <c r="M51" i="1"/>
  <c r="M15" i="1" s="1"/>
  <c r="M78" i="1" s="1"/>
  <c r="J51" i="1"/>
  <c r="J15" i="1" s="1"/>
  <c r="J78" i="1" s="1"/>
  <c r="G127" i="1"/>
  <c r="Z22" i="1"/>
  <c r="AA22" i="1"/>
  <c r="X22" i="1"/>
  <c r="Y22" i="1"/>
  <c r="H80" i="1"/>
  <c r="S15" i="1"/>
  <c r="S78" i="1" s="1"/>
  <c r="L15" i="1"/>
  <c r="O15" i="1"/>
  <c r="O78" i="1" s="1"/>
  <c r="N15" i="1"/>
  <c r="N78" i="1" s="1"/>
  <c r="R15" i="1"/>
  <c r="R78" i="1" s="1"/>
  <c r="P15" i="1"/>
  <c r="P78" i="1" s="1"/>
  <c r="P131" i="1" s="1"/>
  <c r="K15" i="1"/>
  <c r="K78" i="1" s="1"/>
  <c r="H16" i="1"/>
  <c r="L78" i="1"/>
  <c r="U81" i="1"/>
  <c r="W72" i="1"/>
  <c r="T81" i="1"/>
  <c r="W49" i="1"/>
  <c r="V81" i="1"/>
  <c r="U95" i="1"/>
  <c r="V95" i="1"/>
  <c r="T95" i="1"/>
  <c r="W95" i="1"/>
  <c r="U88" i="1"/>
  <c r="V88" i="1"/>
  <c r="T88" i="1"/>
  <c r="W88" i="1"/>
  <c r="W81" i="1"/>
  <c r="U71" i="1"/>
  <c r="V71" i="1"/>
  <c r="T71" i="1"/>
  <c r="W71" i="1"/>
  <c r="H52" i="1"/>
  <c r="U53" i="1"/>
  <c r="V53" i="1"/>
  <c r="T53" i="1"/>
  <c r="W53" i="1"/>
  <c r="U67" i="1"/>
  <c r="V67" i="1"/>
  <c r="T67" i="1"/>
  <c r="W67" i="1"/>
  <c r="U32" i="1"/>
  <c r="V32" i="1"/>
  <c r="T32" i="1"/>
  <c r="W32" i="1"/>
  <c r="U48" i="1"/>
  <c r="V48" i="1"/>
  <c r="T48" i="1"/>
  <c r="W48" i="1"/>
  <c r="U22" i="1"/>
  <c r="V22" i="1"/>
  <c r="T22" i="1"/>
  <c r="W22" i="1"/>
  <c r="V126" i="1"/>
  <c r="W126" i="1"/>
  <c r="T126" i="1"/>
  <c r="U126" i="1"/>
  <c r="J79" i="1"/>
  <c r="K132" i="1"/>
  <c r="I132" i="1"/>
  <c r="M132" i="1"/>
  <c r="M79" i="1"/>
  <c r="N79" i="1"/>
  <c r="J132" i="1"/>
  <c r="N132" i="1"/>
  <c r="S79" i="1"/>
  <c r="R79" i="1"/>
  <c r="L132" i="1"/>
  <c r="P132" i="1"/>
  <c r="O79" i="1"/>
  <c r="K79" i="1"/>
  <c r="R132" i="1"/>
  <c r="P79" i="1"/>
  <c r="Q132" i="1"/>
  <c r="O132" i="1"/>
  <c r="G16" i="1"/>
  <c r="G79" i="1"/>
  <c r="H132" i="1"/>
  <c r="Q79" i="1"/>
  <c r="Q78" i="1"/>
  <c r="G132" i="1" l="1"/>
  <c r="Y132" i="1" s="1"/>
  <c r="I131" i="1"/>
  <c r="I201" i="1" s="1"/>
  <c r="Z127" i="1"/>
  <c r="AA127" i="1"/>
  <c r="X127" i="1"/>
  <c r="Y127" i="1"/>
  <c r="Z16" i="1"/>
  <c r="AA16" i="1"/>
  <c r="X16" i="1"/>
  <c r="Y16" i="1"/>
  <c r="G15" i="1"/>
  <c r="J131" i="1"/>
  <c r="J201" i="1" s="1"/>
  <c r="K131" i="1"/>
  <c r="K201" i="1" s="1"/>
  <c r="Q131" i="1"/>
  <c r="Q201" i="1" s="1"/>
  <c r="R131" i="1"/>
  <c r="R201" i="1" s="1"/>
  <c r="M131" i="1"/>
  <c r="M201" i="1" s="1"/>
  <c r="N131" i="1"/>
  <c r="N201" i="1" s="1"/>
  <c r="AA132" i="1"/>
  <c r="S131" i="1"/>
  <c r="S201" i="1" s="1"/>
  <c r="H15" i="1"/>
  <c r="O131" i="1"/>
  <c r="O201" i="1" s="1"/>
  <c r="V127" i="1"/>
  <c r="T127" i="1"/>
  <c r="U127" i="1"/>
  <c r="W127" i="1"/>
  <c r="H79" i="1"/>
  <c r="U80" i="1"/>
  <c r="V80" i="1"/>
  <c r="T80" i="1"/>
  <c r="W80" i="1"/>
  <c r="U16" i="1"/>
  <c r="V16" i="1"/>
  <c r="T16" i="1"/>
  <c r="W16" i="1"/>
  <c r="V132" i="1"/>
  <c r="T132" i="1"/>
  <c r="W132" i="1"/>
  <c r="U132" i="1"/>
  <c r="U52" i="1"/>
  <c r="V52" i="1"/>
  <c r="T52" i="1"/>
  <c r="W52" i="1"/>
  <c r="L79" i="1"/>
  <c r="P201" i="1"/>
  <c r="Z132" i="1" l="1"/>
  <c r="X132" i="1"/>
  <c r="G78" i="1"/>
  <c r="AA15" i="1"/>
  <c r="Z15" i="1"/>
  <c r="Y15" i="1"/>
  <c r="X15" i="1"/>
  <c r="L131" i="1"/>
  <c r="L201" i="1" s="1"/>
  <c r="O137" i="1"/>
  <c r="Q137" i="1"/>
  <c r="S137" i="1"/>
  <c r="P137" i="1"/>
  <c r="N137" i="1"/>
  <c r="M137" i="1"/>
  <c r="K137" i="1"/>
  <c r="R137" i="1"/>
  <c r="J137" i="1"/>
  <c r="U79" i="1"/>
  <c r="V79" i="1"/>
  <c r="T79" i="1"/>
  <c r="W79" i="1"/>
  <c r="U51" i="1"/>
  <c r="V51" i="1"/>
  <c r="T51" i="1"/>
  <c r="W51" i="1"/>
  <c r="I137" i="1"/>
  <c r="X78" i="1" l="1"/>
  <c r="Y78" i="1"/>
  <c r="Z78" i="1"/>
  <c r="AA78" i="1"/>
  <c r="G131" i="1"/>
  <c r="L137" i="1"/>
  <c r="H78" i="1"/>
  <c r="H131" i="1" s="1"/>
  <c r="U15" i="1"/>
  <c r="W15" i="1"/>
  <c r="V15" i="1"/>
  <c r="T15" i="1"/>
  <c r="G201" i="1" l="1"/>
  <c r="G202" i="1" s="1"/>
  <c r="Z131" i="1"/>
  <c r="AA131" i="1"/>
  <c r="X131" i="1"/>
  <c r="Y131" i="1"/>
  <c r="G137" i="1"/>
  <c r="T200" i="1"/>
  <c r="U78" i="1"/>
  <c r="V78" i="1"/>
  <c r="T78" i="1"/>
  <c r="W78" i="1"/>
  <c r="H201" i="1"/>
  <c r="H202" i="1" s="1"/>
  <c r="I11" i="1" s="1"/>
  <c r="I202" i="1" s="1"/>
  <c r="J11" i="1" s="1"/>
  <c r="J202" i="1" s="1"/>
  <c r="K11" i="1" s="1"/>
  <c r="K202" i="1" s="1"/>
  <c r="L11" i="1" s="1"/>
  <c r="L202" i="1" s="1"/>
  <c r="M11" i="1" s="1"/>
  <c r="M202" i="1" s="1"/>
  <c r="N11" i="1" s="1"/>
  <c r="N202" i="1" s="1"/>
  <c r="O11" i="1" s="1"/>
  <c r="O202" i="1" s="1"/>
  <c r="P11" i="1" s="1"/>
  <c r="P202" i="1" s="1"/>
  <c r="Q11" i="1" s="1"/>
  <c r="Q202" i="1" s="1"/>
  <c r="R11" i="1" s="1"/>
  <c r="R202" i="1" s="1"/>
  <c r="S11" i="1" s="1"/>
  <c r="S202" i="1" s="1"/>
  <c r="AA137" i="1" l="1"/>
  <c r="AA201" i="1" s="1"/>
  <c r="X137" i="1"/>
  <c r="X201" i="1" s="1"/>
  <c r="Y137" i="1"/>
  <c r="Y201" i="1" s="1"/>
  <c r="Z137" i="1"/>
  <c r="Z201" i="1" s="1"/>
  <c r="U200" i="1"/>
  <c r="H137" i="1"/>
  <c r="V131" i="1"/>
  <c r="T131" i="1"/>
  <c r="U131" i="1"/>
  <c r="W131" i="1"/>
  <c r="V200" i="1"/>
  <c r="W200" i="1" l="1"/>
  <c r="V137" i="1"/>
  <c r="V201" i="1" s="1"/>
  <c r="U137" i="1"/>
  <c r="U201" i="1" s="1"/>
  <c r="W137" i="1"/>
  <c r="W201" i="1" s="1"/>
  <c r="T137" i="1"/>
  <c r="T201" i="1" s="1"/>
</calcChain>
</file>

<file path=xl/sharedStrings.xml><?xml version="1.0" encoding="utf-8"?>
<sst xmlns="http://schemas.openxmlformats.org/spreadsheetml/2006/main" count="467" uniqueCount="371">
  <si>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</si>
  <si>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</si>
  <si>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</si>
  <si>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</si>
  <si>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</si>
  <si>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</si>
  <si>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</si>
  <si>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</si>
  <si>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</si>
  <si>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</si>
  <si>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</si>
  <si>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</si>
  <si>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</si>
  <si>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</si>
  <si>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</si>
  <si>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</si>
  <si>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</si>
  <si>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</si>
  <si>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</si>
  <si>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</si>
  <si>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</si>
  <si>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</si>
  <si>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</si>
  <si>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</si>
  <si>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</si>
  <si>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</si>
  <si>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</si>
  <si>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</si>
  <si>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</si>
  <si>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</si>
  <si>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</si>
  <si>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</si>
  <si>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</si>
  <si>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</si>
  <si>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</si>
  <si>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</si>
  <si>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</si>
  <si>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</si>
  <si>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</si>
  <si>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</si>
  <si>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</si>
  <si>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</si>
  <si>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</si>
  <si>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</si>
  <si>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</si>
  <si>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</si>
  <si>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</si>
  <si>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</si>
  <si>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</si>
  <si>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</si>
  <si>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</si>
  <si>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</si>
  <si>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</si>
  <si>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>Начальник финансового отдела</t>
  </si>
  <si>
    <t xml:space="preserve">         _______________</t>
  </si>
  <si>
    <t xml:space="preserve">            (подпись)</t>
  </si>
  <si>
    <t xml:space="preserve">                  </t>
  </si>
  <si>
    <t>Сумма на год, всего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</si>
  <si>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</si>
  <si>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</si>
  <si>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</si>
  <si>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</si>
  <si>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</si>
  <si>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</si>
  <si>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</si>
  <si>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</si>
  <si>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</si>
  <si>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</si>
  <si>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</si>
  <si>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</si>
  <si>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</si>
  <si>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</si>
  <si>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</si>
  <si>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</si>
  <si>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</si>
  <si>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</si>
  <si>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</si>
  <si>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</si>
  <si>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</si>
  <si>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</si>
  <si>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</si>
  <si>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</si>
  <si>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</si>
  <si>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</si>
  <si>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</si>
  <si>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</si>
  <si>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</si>
  <si>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</si>
  <si>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</si>
  <si>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</si>
  <si>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</si>
  <si>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</si>
  <si>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</si>
  <si>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</si>
  <si>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</si>
  <si>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</si>
  <si>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</si>
  <si>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</si>
  <si>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</si>
  <si>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</si>
  <si>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</si>
  <si>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</si>
  <si>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</si>
  <si>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</si>
  <si>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</si>
  <si>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</si>
  <si>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</si>
  <si>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</si>
  <si>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</si>
  <si>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</si>
  <si>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</si>
  <si>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</si>
  <si>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</si>
  <si>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</si>
  <si>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</si>
  <si>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</si>
  <si>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</si>
  <si>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</si>
  <si>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</si>
  <si>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</si>
  <si>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</si>
  <si>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</si>
  <si>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</si>
  <si>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</si>
  <si>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Всероссийской переписи населения 2020 года</t>
  </si>
  <si>
    <t>Субвенции бюджетам городских округов на проведение Всероссийской переписи населения 2020 года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</si>
  <si>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</si>
  <si>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</si>
  <si>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</si>
  <si>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</si>
  <si>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</si>
  <si>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</si>
  <si>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</si>
  <si>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</si>
  <si>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</si>
  <si>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</si>
  <si>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</si>
  <si>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</si>
  <si>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</si>
  <si>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</si>
  <si>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</si>
  <si>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</si>
  <si>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</si>
  <si>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</si>
  <si>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</si>
  <si>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</si>
  <si>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</si>
  <si>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</si>
  <si>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</si>
  <si>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</si>
  <si>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</si>
  <si>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</si>
  <si>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</si>
  <si>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</si>
  <si>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</si>
  <si>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</si>
  <si>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</si>
  <si>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</si>
  <si>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</si>
  <si>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</si>
  <si>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</si>
  <si>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</si>
  <si>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</si>
  <si>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</si>
  <si>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</si>
  <si>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</si>
  <si>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</si>
  <si>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</si>
  <si>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</si>
  <si>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</si>
  <si>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</si>
  <si>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</si>
  <si>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</si>
  <si>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</si>
  <si>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</si>
  <si>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</si>
  <si>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</si>
  <si>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</si>
  <si>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</si>
  <si>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 xml:space="preserve">                                                        (расшифровка подписи)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</si>
  <si>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</si>
  <si>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</si>
  <si>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</si>
  <si>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</si>
  <si>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</si>
  <si>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</si>
  <si>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</si>
  <si>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</si>
  <si>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</si>
  <si>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</si>
  <si>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</si>
  <si>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</si>
  <si>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</si>
  <si>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</si>
  <si>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</si>
  <si>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</si>
  <si>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</si>
  <si>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</si>
  <si>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</si>
  <si>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</si>
  <si>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</si>
  <si>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</si>
  <si>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</si>
  <si>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</si>
  <si>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</si>
  <si>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</si>
  <si>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</si>
  <si>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</si>
  <si>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</si>
  <si>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</si>
  <si>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</si>
  <si>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</si>
  <si>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</si>
  <si>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</si>
  <si>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</si>
  <si>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</si>
  <si>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</si>
  <si>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</si>
  <si>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</si>
  <si>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</si>
  <si>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</si>
  <si>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</si>
  <si>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</si>
  <si>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</si>
  <si>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</si>
  <si>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</si>
  <si>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</si>
  <si>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</si>
  <si>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</si>
  <si>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</si>
  <si>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</si>
  <si>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</si>
  <si>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</si>
  <si>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</si>
  <si>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</si>
  <si>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</si>
  <si>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</si>
  <si>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</si>
  <si>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</si>
  <si>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</si>
  <si>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</si>
  <si>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</si>
  <si>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</si>
  <si>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 xml:space="preserve">                                                                                                                                     (рублей)</t>
  </si>
  <si>
    <t>Мобилизационная и вневойсковая подготовка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</si>
  <si>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</si>
  <si>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</si>
  <si>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</si>
  <si>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</si>
  <si>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</si>
  <si>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</si>
  <si>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</si>
  <si>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</si>
  <si>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ПРИЛОЖЕНИЕ</t>
  </si>
  <si>
    <t xml:space="preserve">к распоряжению Финансового отдела </t>
  </si>
  <si>
    <t>Администрации ЗАТО видяево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</si>
  <si>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</si>
  <si>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</si>
  <si>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</si>
  <si>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</si>
  <si>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</si>
  <si>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</si>
  <si>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</si>
  <si>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</si>
  <si>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</si>
  <si>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</si>
  <si>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</si>
  <si>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</si>
  <si>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</si>
  <si>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</si>
  <si>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</si>
  <si>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</si>
  <si>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</si>
  <si>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</si>
  <si>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</si>
  <si>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</si>
  <si>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</si>
  <si>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</si>
  <si>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</si>
  <si>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</si>
  <si>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</si>
  <si>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</si>
  <si>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</si>
  <si>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182 1 05 02000 02 0000 110</t>
  </si>
  <si>
    <t>182 1 05 02010 02 0000 110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</si>
  <si>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</si>
  <si>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</si>
  <si>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</si>
  <si>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</si>
  <si>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</si>
  <si>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</si>
  <si>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</si>
  <si>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</si>
  <si>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</si>
  <si>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</si>
  <si>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</si>
  <si>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</si>
  <si>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</si>
  <si>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</si>
  <si>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</si>
  <si>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</si>
  <si>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</si>
  <si>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</si>
  <si>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</si>
  <si>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</si>
  <si>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</si>
  <si>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</si>
  <si>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</si>
  <si>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</si>
  <si>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</si>
  <si>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</si>
  <si>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914 2 02 35469 00 0000 150</t>
  </si>
  <si>
    <t>914 2 02 35469 04 0000 150</t>
  </si>
  <si>
    <t>914 2 02 35930 00 0000 150</t>
  </si>
  <si>
    <t>914 2 02 35930 04 0000 150</t>
  </si>
  <si>
    <t>914 2 02 39998 00 0000 150</t>
  </si>
  <si>
    <t>914 2 02 39998 04 0000 150</t>
  </si>
  <si>
    <t>914 2 18 00000 00 0000 000</t>
  </si>
  <si>
    <t>914 2 18 00000 00 0000 150</t>
  </si>
  <si>
    <t>914 2 18 00000 04 0000 150</t>
  </si>
  <si>
    <t>914 2 18 04000 04 0000 150</t>
  </si>
  <si>
    <t>914 2 18 04010 04 0000 150</t>
  </si>
  <si>
    <t>915 2 19 00000 00 0000 000</t>
  </si>
  <si>
    <t>915 2 19 00000 04 0000 150</t>
  </si>
  <si>
    <t>915 2 19 60010 04 0000 150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</si>
  <si>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</si>
  <si>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</si>
  <si>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</si>
  <si>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</si>
  <si>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</si>
  <si>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</si>
  <si>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</si>
  <si>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</si>
  <si>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</si>
  <si>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если менее,то пояснение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</si>
  <si>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</si>
  <si>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</si>
  <si>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</si>
  <si>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</si>
  <si>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</si>
  <si>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</si>
  <si>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</si>
  <si>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</si>
  <si>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915 2 02 15002 00 0000 150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</si>
  <si>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</si>
  <si>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</si>
  <si>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914 2 02 25304 00 0000 150</t>
  </si>
  <si>
    <t>914 2 02 25304 04 0000 150</t>
  </si>
  <si>
    <t>Иные межбюджетные трансферты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</si>
  <si>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</si>
  <si>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000 2 02 40000 00 0000 150</t>
  </si>
  <si>
    <t>000 2 02 45303 00 0000 150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</si>
  <si>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</si>
  <si>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914 2 02 45303 04 0000 150</t>
  </si>
  <si>
    <t>915 2 02 15002 04 0000 150</t>
  </si>
  <si>
    <t>182 1 16 10129 01 0000 140</t>
  </si>
  <si>
    <t>000 1 16 10120 00 0000 140</t>
  </si>
  <si>
    <t>000 1 16 10000 00 0000 140</t>
  </si>
  <si>
    <t>000 1 17 00000 00 0000 000</t>
  </si>
  <si>
    <t>000 1 17 01000 00 0000 180</t>
  </si>
  <si>
    <t xml:space="preserve">  Невыясненные поступления, зачисляемые в бюджеты городских округов</t>
  </si>
  <si>
    <t xml:space="preserve">  Невыясненные поступления</t>
  </si>
  <si>
    <t>ПРОЧИЕ НЕНАЛОГОВЫЕ ДОХОДЫ</t>
  </si>
  <si>
    <t>915 1 17 01040 04 0000 180</t>
  </si>
  <si>
    <t>100 1 03 02260 01 0000 110</t>
  </si>
  <si>
    <t>101 1 03 02261 01 0000 110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</si>
  <si>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</si>
  <si>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</si>
  <si>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С.Г. Павлова</t>
  </si>
  <si>
    <t>от 10 марта 2021 № 12-рф</t>
  </si>
  <si>
    <t>Кассовый план исполнения бюджета ЗАТО Видяево на 2021 год по состоянию на 01.03.2021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</si>
</sst>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7">
      <alignment horizontal="left" vertical="top" wrapText="1"/>
    </xf>
    <xf numFmtId="4" fontId="1" fillId="4" borderId="7">
      <alignment horizontal="right" vertical="top" shrinkToFit="1"/>
    </xf>
    <xf numFmtId="0" fontId="2" fillId="0" borderId="8">
      <alignment horizontal="left"/>
    </xf>
    <xf numFmtId="4" fontId="2" fillId="5" borderId="7">
      <alignment horizontal="right" vertical="top" shrinkToFit="1"/>
    </xf>
    <xf numFmtId="0" fontId="3" fillId="0" borderId="0"/>
    <xf numFmtId="0" fontId="4" fillId="0" borderId="20">
      <alignment horizontal="left" wrapText="1" indent="2"/>
    </xf>
    <xf numFmtId="49" fontId="4" fillId="0" borderId="21">
      <alignment horizontal="center"/>
    </xf>
    <xf numFmtId="0" fontId="12" fillId="0" borderId="0"/>
  </cellStyleXfs>
  <cellXfs count="138">
    <xf numFmtId="0" fontId="0" fillId="0" borderId="0" xfId="0"/>
    <xf numFmtId="0" fontId="0" fillId="2" borderId="0" xfId="0" applyFill="1"/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2" borderId="8" xfId="2" applyNumberFormat="1" applyFont="1" applyFill="1" applyBorder="1" applyAlignment="1" applyProtection="1">
      <alignment horizontal="center" vertical="center" shrinkToFit="1"/>
    </xf>
    <xf numFmtId="4" fontId="10" fillId="2" borderId="8" xfId="4" applyNumberFormat="1" applyFont="1" applyFill="1" applyBorder="1" applyAlignment="1" applyProtection="1">
      <alignment horizontal="center" vertical="center" shrinkToFit="1"/>
    </xf>
    <xf numFmtId="4" fontId="5" fillId="0" borderId="1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top" wrapText="1"/>
    </xf>
    <xf numFmtId="0" fontId="9" fillId="0" borderId="1" xfId="6" applyNumberFormat="1" applyFont="1" applyBorder="1" applyAlignment="1" applyProtection="1">
      <alignment horizontal="left" wrapText="1"/>
    </xf>
    <xf numFmtId="0" fontId="6" fillId="0" borderId="1" xfId="0" applyFont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9" fillId="0" borderId="7" xfId="1" quotePrefix="1" applyNumberFormat="1" applyFont="1" applyAlignment="1" applyProtection="1">
      <alignment horizontal="left" vertical="top" wrapText="1"/>
    </xf>
    <xf numFmtId="0" fontId="9" fillId="0" borderId="7" xfId="1" quotePrefix="1" applyNumberFormat="1" applyFont="1" applyAlignment="1" applyProtection="1">
      <alignment horizontal="center" vertical="center" wrapText="1"/>
    </xf>
    <xf numFmtId="0" fontId="9" fillId="0" borderId="7" xfId="1" applyNumberFormat="1" applyFont="1" applyAlignment="1" applyProtection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49" fontId="9" fillId="0" borderId="21" xfId="7" applyNumberFormat="1" applyFont="1" applyAlignment="1" applyProtection="1">
      <alignment horizontal="left" vertical="center" wrapText="1"/>
    </xf>
    <xf numFmtId="0" fontId="10" fillId="0" borderId="8" xfId="3" applyNumberFormat="1" applyFont="1" applyAlignment="1" applyProtection="1">
      <alignment horizontal="left" vertical="top" wrapText="1"/>
    </xf>
    <xf numFmtId="0" fontId="6" fillId="0" borderId="1" xfId="0" quotePrefix="1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 wrapText="1"/>
    </xf>
    <xf numFmtId="49" fontId="9" fillId="0" borderId="1" xfId="7" applyNumberFormat="1" applyFont="1" applyBorder="1" applyAlignment="1" applyProtection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wrapText="1"/>
    </xf>
    <xf numFmtId="0" fontId="5" fillId="0" borderId="22" xfId="0" applyFont="1" applyBorder="1" applyAlignment="1">
      <alignment wrapText="1"/>
    </xf>
    <xf numFmtId="4" fontId="5" fillId="2" borderId="1" xfId="5" applyNumberFormat="1" applyFont="1" applyFill="1" applyBorder="1" applyAlignment="1" applyProtection="1">
      <alignment horizontal="center" vertical="center"/>
      <protection locked="0"/>
    </xf>
    <xf numFmtId="4" fontId="5" fillId="0" borderId="1" xfId="5" applyNumberFormat="1" applyFont="1" applyFill="1" applyBorder="1" applyAlignment="1" applyProtection="1">
      <alignment horizontal="center" vertical="center"/>
      <protection locked="0"/>
    </xf>
    <xf numFmtId="0" fontId="9" fillId="0" borderId="1" xfId="6" applyNumberFormat="1" applyFont="1" applyBorder="1" applyAlignment="1" applyProtection="1">
      <alignment horizontal="left" vertical="top" wrapText="1"/>
    </xf>
    <xf numFmtId="0" fontId="5" fillId="3" borderId="1" xfId="0" applyNumberFormat="1" applyFont="1" applyFill="1" applyBorder="1" applyAlignment="1">
      <alignment horizontal="left" wrapText="1"/>
    </xf>
    <xf numFmtId="4" fontId="13" fillId="2" borderId="1" xfId="0" applyNumberFormat="1" applyFont="1" applyFill="1" applyBorder="1" applyAlignment="1">
      <alignment horizontal="center" vertical="center"/>
    </xf>
    <xf numFmtId="4" fontId="9" fillId="2" borderId="1" xfId="2" applyNumberFormat="1" applyFont="1" applyFill="1" applyBorder="1" applyAlignment="1" applyProtection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16" fillId="2" borderId="0" xfId="0" applyNumberFormat="1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justify"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9" fillId="0" borderId="1" xfId="7" applyNumberFormat="1" applyFont="1" applyBorder="1" applyAlignment="1" applyProtection="1">
      <alignment horizontal="center"/>
    </xf>
    <xf numFmtId="0" fontId="6" fillId="0" borderId="1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49" fontId="9" fillId="0" borderId="1" xfId="7" applyNumberFormat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/>
    <xf numFmtId="4" fontId="6" fillId="2" borderId="2" xfId="0" applyNumberFormat="1" applyFont="1" applyFill="1" applyBorder="1" applyAlignment="1">
      <alignment horizontal="center" vertical="center" textRotation="90" wrapText="1"/>
    </xf>
    <xf numFmtId="4" fontId="6" fillId="2" borderId="3" xfId="0" applyNumberFormat="1" applyFont="1" applyFill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4" fontId="6" fillId="2" borderId="6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/>
    <xf numFmtId="0" fontId="11" fillId="0" borderId="0" xfId="0" applyFont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9">
    <cellStyle name="xl24" xfId="3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6"/>
  <sheetViews>
    <sheetView tabSelected="1" zoomScaleNormal="100" workbookViewId="0">
      <selection activeCell="G140" sqref="G140"/>
    </sheetView>
  </sheetViews>
  <sheetFormatPr defaultRowHeight="15" outlineLevelCol="1" x14ac:dyDescent="0.25"/>
  <cols>
    <col min="1" max="1" width="22.42578125" style="25" customWidth="1"/>
    <col min="2" max="2" width="3.5703125" style="26" bestFit="1" customWidth="1"/>
    <col min="3" max="3" width="4.42578125" style="26" bestFit="1" customWidth="1"/>
    <col min="4" max="4" width="9.5703125" style="26" bestFit="1" customWidth="1"/>
    <col min="5" max="5" width="3.5703125" style="26" bestFit="1" customWidth="1"/>
    <col min="6" max="6" width="6.85546875" style="26" customWidth="1"/>
    <col min="7" max="7" width="14.85546875" style="27" customWidth="1"/>
    <col min="8" max="8" width="12.28515625" style="28" bestFit="1" customWidth="1"/>
    <col min="9" max="9" width="14.28515625" style="28" customWidth="1"/>
    <col min="10" max="18" width="12.28515625" style="28" bestFit="1" customWidth="1"/>
    <col min="19" max="19" width="13.85546875" style="28" customWidth="1"/>
    <col min="20" max="20" width="12.5703125" style="37" hidden="1" customWidth="1" outlineLevel="1"/>
    <col min="21" max="24" width="13.7109375" style="37" hidden="1" customWidth="1" outlineLevel="1"/>
    <col min="25" max="27" width="11.7109375" style="37" hidden="1" customWidth="1" outlineLevel="1"/>
    <col min="28" max="28" width="9.140625" customWidth="1" collapsed="1"/>
  </cols>
  <sheetData>
    <row r="1" spans="1:27" x14ac:dyDescent="0.25">
      <c r="A1" s="120" t="s">
        <v>253</v>
      </c>
      <c r="B1" s="120"/>
      <c r="C1" s="120"/>
      <c r="D1" s="120"/>
      <c r="E1" s="120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1:27" x14ac:dyDescent="0.25">
      <c r="A2" s="120" t="s">
        <v>254</v>
      </c>
      <c r="B2" s="120"/>
      <c r="C2" s="120"/>
      <c r="D2" s="120"/>
      <c r="E2" s="120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</row>
    <row r="3" spans="1:27" x14ac:dyDescent="0.25">
      <c r="A3" s="120" t="s">
        <v>255</v>
      </c>
      <c r="B3" s="120"/>
      <c r="C3" s="120"/>
      <c r="D3" s="120"/>
      <c r="E3" s="120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</row>
    <row r="4" spans="1:27" s="1" customFormat="1" x14ac:dyDescent="0.25">
      <c r="A4" s="11"/>
      <c r="B4" s="11"/>
      <c r="C4" s="11"/>
      <c r="D4" s="11"/>
      <c r="E4" s="11"/>
      <c r="F4" s="12"/>
      <c r="G4" s="13"/>
      <c r="H4" s="13"/>
      <c r="I4" s="13"/>
      <c r="J4" s="13"/>
      <c r="K4" s="13"/>
      <c r="L4" s="13"/>
      <c r="M4" s="13"/>
      <c r="N4" s="13"/>
      <c r="O4" s="13"/>
      <c r="P4" s="121" t="s">
        <v>369</v>
      </c>
      <c r="Q4" s="135"/>
      <c r="R4" s="135"/>
      <c r="S4" s="135"/>
      <c r="T4" s="38"/>
      <c r="U4" s="38"/>
      <c r="V4" s="38"/>
      <c r="W4" s="38"/>
      <c r="X4" s="38"/>
      <c r="Y4" s="38"/>
      <c r="Z4" s="38"/>
      <c r="AA4" s="38"/>
    </row>
    <row r="5" spans="1:27" s="1" customFormat="1" x14ac:dyDescent="0.25">
      <c r="A5" s="136" t="s">
        <v>370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38"/>
      <c r="U5" s="38"/>
      <c r="V5" s="38"/>
      <c r="W5" s="38"/>
      <c r="X5" s="38"/>
      <c r="Y5" s="38"/>
      <c r="Z5" s="38"/>
      <c r="AA5" s="38"/>
    </row>
    <row r="6" spans="1:27" s="1" customFormat="1" ht="4.5" customHeight="1" x14ac:dyDescent="0.25">
      <c r="A6" s="11"/>
      <c r="B6" s="11"/>
      <c r="C6" s="11"/>
      <c r="D6" s="11"/>
      <c r="E6" s="11"/>
      <c r="F6" s="12"/>
      <c r="G6" s="13"/>
      <c r="H6" s="13"/>
      <c r="I6" s="13"/>
      <c r="J6" s="13"/>
      <c r="K6" s="13"/>
      <c r="L6" s="13"/>
      <c r="M6" s="13"/>
      <c r="N6" s="13"/>
      <c r="O6" s="13"/>
      <c r="P6" s="12"/>
      <c r="Q6" s="14"/>
      <c r="R6" s="14"/>
      <c r="S6" s="14"/>
      <c r="T6" s="38"/>
      <c r="U6" s="38"/>
      <c r="V6" s="38"/>
      <c r="W6" s="38"/>
      <c r="X6" s="63" t="s">
        <v>334</v>
      </c>
      <c r="Y6" s="64"/>
      <c r="Z6" s="64"/>
      <c r="AA6" s="64"/>
    </row>
    <row r="7" spans="1:27" x14ac:dyDescent="0.25">
      <c r="A7" s="133" t="s">
        <v>243</v>
      </c>
      <c r="B7" s="133"/>
      <c r="C7" s="133"/>
      <c r="D7" s="133"/>
      <c r="E7" s="133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62" t="s">
        <v>333</v>
      </c>
      <c r="U7" s="62"/>
      <c r="V7" s="62"/>
      <c r="W7" s="62"/>
      <c r="X7" s="62" t="s">
        <v>332</v>
      </c>
      <c r="Y7" s="62"/>
      <c r="Z7" s="62"/>
      <c r="AA7" s="62"/>
    </row>
    <row r="8" spans="1:27" ht="15" customHeight="1" x14ac:dyDescent="0.25">
      <c r="A8" s="125" t="s">
        <v>0</v>
      </c>
      <c r="B8" s="109" t="s">
        <v>1</v>
      </c>
      <c r="C8" s="110"/>
      <c r="D8" s="110"/>
      <c r="E8" s="110"/>
      <c r="F8" s="111"/>
      <c r="G8" s="122" t="s">
        <v>57</v>
      </c>
      <c r="H8" s="128" t="s">
        <v>2</v>
      </c>
      <c r="I8" s="129"/>
      <c r="J8" s="130"/>
      <c r="K8" s="128" t="s">
        <v>3</v>
      </c>
      <c r="L8" s="129"/>
      <c r="M8" s="130"/>
      <c r="N8" s="128" t="s">
        <v>4</v>
      </c>
      <c r="O8" s="129"/>
      <c r="P8" s="130"/>
      <c r="Q8" s="131" t="s">
        <v>5</v>
      </c>
      <c r="R8" s="131"/>
      <c r="S8" s="131"/>
      <c r="T8" s="60" t="s">
        <v>328</v>
      </c>
      <c r="U8" s="60" t="s">
        <v>329</v>
      </c>
      <c r="V8" s="60" t="s">
        <v>330</v>
      </c>
      <c r="W8" s="60" t="s">
        <v>331</v>
      </c>
      <c r="X8" s="60" t="s">
        <v>328</v>
      </c>
      <c r="Y8" s="60" t="s">
        <v>329</v>
      </c>
      <c r="Z8" s="60" t="s">
        <v>330</v>
      </c>
      <c r="AA8" s="60" t="s">
        <v>331</v>
      </c>
    </row>
    <row r="9" spans="1:27" s="1" customFormat="1" x14ac:dyDescent="0.25">
      <c r="A9" s="126"/>
      <c r="B9" s="112"/>
      <c r="C9" s="113"/>
      <c r="D9" s="113"/>
      <c r="E9" s="113"/>
      <c r="F9" s="114"/>
      <c r="G9" s="123"/>
      <c r="H9" s="107" t="s">
        <v>6</v>
      </c>
      <c r="I9" s="107" t="s">
        <v>7</v>
      </c>
      <c r="J9" s="107" t="s">
        <v>8</v>
      </c>
      <c r="K9" s="107" t="s">
        <v>9</v>
      </c>
      <c r="L9" s="107" t="s">
        <v>10</v>
      </c>
      <c r="M9" s="107" t="s">
        <v>11</v>
      </c>
      <c r="N9" s="107" t="s">
        <v>12</v>
      </c>
      <c r="O9" s="107" t="s">
        <v>13</v>
      </c>
      <c r="P9" s="107" t="s">
        <v>14</v>
      </c>
      <c r="Q9" s="107" t="s">
        <v>15</v>
      </c>
      <c r="R9" s="107" t="s">
        <v>16</v>
      </c>
      <c r="S9" s="132" t="s">
        <v>17</v>
      </c>
      <c r="T9" s="61"/>
      <c r="U9" s="62"/>
      <c r="V9" s="62"/>
      <c r="W9" s="62"/>
      <c r="X9" s="61"/>
      <c r="Y9" s="62"/>
      <c r="Z9" s="62"/>
      <c r="AA9" s="62"/>
    </row>
    <row r="10" spans="1:27" s="1" customFormat="1" ht="58.5" customHeight="1" x14ac:dyDescent="0.25">
      <c r="A10" s="127"/>
      <c r="B10" s="115"/>
      <c r="C10" s="116"/>
      <c r="D10" s="116"/>
      <c r="E10" s="116"/>
      <c r="F10" s="117"/>
      <c r="G10" s="124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32"/>
      <c r="T10" s="61"/>
      <c r="U10" s="62"/>
      <c r="V10" s="62"/>
      <c r="W10" s="62"/>
      <c r="X10" s="61"/>
      <c r="Y10" s="62"/>
      <c r="Z10" s="62"/>
      <c r="AA10" s="62"/>
    </row>
    <row r="11" spans="1:27" s="1" customFormat="1" ht="25.5" customHeight="1" x14ac:dyDescent="0.25">
      <c r="A11" s="19" t="s">
        <v>335</v>
      </c>
      <c r="B11" s="77" t="s">
        <v>180</v>
      </c>
      <c r="C11" s="78"/>
      <c r="D11" s="78"/>
      <c r="E11" s="78"/>
      <c r="F11" s="79"/>
      <c r="G11" s="5">
        <v>10254250.15</v>
      </c>
      <c r="H11" s="5">
        <f>G11</f>
        <v>10254250.15</v>
      </c>
      <c r="I11" s="43">
        <f>H202</f>
        <v>15711355.74</v>
      </c>
      <c r="J11" s="43">
        <f>I202</f>
        <v>16473406.940000011</v>
      </c>
      <c r="K11" s="43">
        <f t="shared" ref="K11:S11" si="0">J202</f>
        <v>18220662.800000012</v>
      </c>
      <c r="L11" s="43">
        <f t="shared" si="0"/>
        <v>19475755.620000012</v>
      </c>
      <c r="M11" s="43">
        <f t="shared" si="0"/>
        <v>17478852.490000013</v>
      </c>
      <c r="N11" s="43">
        <f t="shared" si="0"/>
        <v>17856689.920000017</v>
      </c>
      <c r="O11" s="43">
        <f t="shared" si="0"/>
        <v>18780905.690000013</v>
      </c>
      <c r="P11" s="43">
        <f t="shared" si="0"/>
        <v>24955247.790000014</v>
      </c>
      <c r="Q11" s="43">
        <f t="shared" si="0"/>
        <v>25769906.330000013</v>
      </c>
      <c r="R11" s="43">
        <f t="shared" si="0"/>
        <v>29356644.290000014</v>
      </c>
      <c r="S11" s="43">
        <f t="shared" si="0"/>
        <v>32603799.990000013</v>
      </c>
      <c r="T11" s="61"/>
      <c r="U11" s="62"/>
      <c r="V11" s="62"/>
      <c r="W11" s="62"/>
      <c r="X11" s="61"/>
      <c r="Y11" s="62"/>
      <c r="Z11" s="62"/>
      <c r="AA11" s="62"/>
    </row>
    <row r="12" spans="1:27" s="1" customFormat="1" x14ac:dyDescent="0.25">
      <c r="A12" s="118" t="s">
        <v>18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61"/>
      <c r="U12" s="62"/>
      <c r="V12" s="62"/>
      <c r="W12" s="62"/>
      <c r="X12" s="61"/>
      <c r="Y12" s="62"/>
      <c r="Z12" s="62"/>
      <c r="AA12" s="62"/>
    </row>
    <row r="13" spans="1:27" s="1" customFormat="1" x14ac:dyDescent="0.25">
      <c r="A13" s="118" t="s">
        <v>19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61"/>
      <c r="U13" s="62"/>
      <c r="V13" s="62"/>
      <c r="W13" s="62"/>
      <c r="X13" s="61"/>
      <c r="Y13" s="62"/>
      <c r="Z13" s="62"/>
      <c r="AA13" s="62"/>
    </row>
    <row r="14" spans="1:27" s="1" customFormat="1" x14ac:dyDescent="0.25">
      <c r="A14" s="105" t="s">
        <v>62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61"/>
      <c r="U14" s="62"/>
      <c r="V14" s="62"/>
      <c r="W14" s="62"/>
      <c r="X14" s="61"/>
      <c r="Y14" s="62"/>
      <c r="Z14" s="62"/>
      <c r="AA14" s="62"/>
    </row>
    <row r="15" spans="1:27" ht="38.25" x14ac:dyDescent="0.25">
      <c r="A15" s="15" t="s">
        <v>20</v>
      </c>
      <c r="B15" s="97" t="s">
        <v>21</v>
      </c>
      <c r="C15" s="78"/>
      <c r="D15" s="78"/>
      <c r="E15" s="78"/>
      <c r="F15" s="79"/>
      <c r="G15" s="2">
        <f>G16+G51</f>
        <v>86556261.140000001</v>
      </c>
      <c r="H15" s="2">
        <f t="shared" ref="H15:S15" si="1">H16+H51</f>
        <v>2090129.8199999998</v>
      </c>
      <c r="I15" s="2">
        <f>I16+I51</f>
        <v>6983606.6600000001</v>
      </c>
      <c r="J15" s="2">
        <f t="shared" si="1"/>
        <v>7704587.9100000001</v>
      </c>
      <c r="K15" s="2">
        <f t="shared" si="1"/>
        <v>7565554.0300000003</v>
      </c>
      <c r="L15" s="2">
        <f t="shared" si="1"/>
        <v>7648354.0600000005</v>
      </c>
      <c r="M15" s="2">
        <f t="shared" si="1"/>
        <v>7957604.0600000005</v>
      </c>
      <c r="N15" s="2">
        <f t="shared" si="1"/>
        <v>7625754.0800000001</v>
      </c>
      <c r="O15" s="2">
        <f t="shared" si="1"/>
        <v>7583154.0899999999</v>
      </c>
      <c r="P15" s="2">
        <f t="shared" si="1"/>
        <v>7879804.0999999996</v>
      </c>
      <c r="Q15" s="2">
        <f t="shared" si="1"/>
        <v>7668354.0999999996</v>
      </c>
      <c r="R15" s="2">
        <f t="shared" si="1"/>
        <v>7776004.1100000003</v>
      </c>
      <c r="S15" s="2">
        <f t="shared" si="1"/>
        <v>8073354.1199999889</v>
      </c>
      <c r="T15" s="39">
        <f>H15+I15+J15</f>
        <v>16778324.390000001</v>
      </c>
      <c r="U15" s="39">
        <f>H15+I15+J15+K15+L15+M15</f>
        <v>39949836.540000007</v>
      </c>
      <c r="V15" s="39">
        <f>H15+I15+J15+K15+L15+M15+N15+O15+P15</f>
        <v>63038548.81000001</v>
      </c>
      <c r="W15" s="39">
        <f>H15+I15+J15+K15+L15+M15+N15+O15+P15+Q15+R15+S15</f>
        <v>86556261.140000001</v>
      </c>
      <c r="X15" s="39">
        <f>G15/100*25</f>
        <v>21639065.285</v>
      </c>
      <c r="Y15" s="39">
        <f>G15/100*50</f>
        <v>43278130.57</v>
      </c>
      <c r="Z15" s="39">
        <f>G15/100*75</f>
        <v>64917195.855000004</v>
      </c>
      <c r="AA15" s="39">
        <f>G15/100*100</f>
        <v>86556261.140000001</v>
      </c>
    </row>
    <row r="16" spans="1:27" ht="15" customHeight="1" x14ac:dyDescent="0.25">
      <c r="A16" s="15" t="s">
        <v>63</v>
      </c>
      <c r="B16" s="119"/>
      <c r="C16" s="78"/>
      <c r="D16" s="78"/>
      <c r="E16" s="78"/>
      <c r="F16" s="79"/>
      <c r="G16" s="2">
        <f>G17+G32+G48+G42+G22</f>
        <v>74005031.900000006</v>
      </c>
      <c r="H16" s="2">
        <f t="shared" ref="H16:S16" si="2">H17+H32+H48+H42+H22</f>
        <v>1074413.19</v>
      </c>
      <c r="I16" s="2">
        <f t="shared" si="2"/>
        <v>6157707.1699999999</v>
      </c>
      <c r="J16" s="2">
        <f t="shared" si="2"/>
        <v>6677291.1100000003</v>
      </c>
      <c r="K16" s="2">
        <f t="shared" si="2"/>
        <v>6677291.1100000003</v>
      </c>
      <c r="L16" s="2">
        <f t="shared" si="2"/>
        <v>6677291.1400000006</v>
      </c>
      <c r="M16" s="2">
        <f t="shared" si="2"/>
        <v>6677291.1400000006</v>
      </c>
      <c r="N16" s="2">
        <f t="shared" si="2"/>
        <v>6677291.1600000001</v>
      </c>
      <c r="O16" s="2">
        <f t="shared" si="2"/>
        <v>6677291.1699999999</v>
      </c>
      <c r="P16" s="2">
        <f t="shared" si="2"/>
        <v>6677291.1699999999</v>
      </c>
      <c r="Q16" s="2">
        <f t="shared" si="2"/>
        <v>6677291.1699999999</v>
      </c>
      <c r="R16" s="2">
        <f t="shared" si="2"/>
        <v>6677291.1800000006</v>
      </c>
      <c r="S16" s="2">
        <f t="shared" si="2"/>
        <v>6677291.1899999892</v>
      </c>
      <c r="T16" s="39">
        <f t="shared" ref="T16:T82" si="3">H16+I16+J16</f>
        <v>13909411.469999999</v>
      </c>
      <c r="U16" s="39">
        <f t="shared" ref="U16:U82" si="4">H16+I16+J16+K16+L16+M16</f>
        <v>33941284.859999999</v>
      </c>
      <c r="V16" s="39">
        <f t="shared" ref="V16:V82" si="5">H16+I16+J16+K16+L16+M16+N16+O16+P16</f>
        <v>53973158.359999999</v>
      </c>
      <c r="W16" s="39">
        <f t="shared" ref="W16:W82" si="6">H16+I16+J16+K16+L16+M16+N16+O16+P16+Q16+R16+S16</f>
        <v>74005031.899999991</v>
      </c>
      <c r="X16" s="39">
        <f t="shared" ref="X16:X84" si="7">G16/100*25</f>
        <v>18501257.975000001</v>
      </c>
      <c r="Y16" s="39">
        <f t="shared" ref="Y16:Y84" si="8">G16/100*50</f>
        <v>37002515.950000003</v>
      </c>
      <c r="Z16" s="39">
        <f t="shared" ref="Z16:Z84" si="9">G16/100*75</f>
        <v>55503773.925000004</v>
      </c>
      <c r="AA16" s="39">
        <f t="shared" ref="AA16:AA84" si="10">G16/100*100</f>
        <v>74005031.900000006</v>
      </c>
    </row>
    <row r="17" spans="1:27" ht="25.5" customHeight="1" x14ac:dyDescent="0.25">
      <c r="A17" s="15" t="s">
        <v>22</v>
      </c>
      <c r="B17" s="97" t="s">
        <v>23</v>
      </c>
      <c r="C17" s="88"/>
      <c r="D17" s="88"/>
      <c r="E17" s="88"/>
      <c r="F17" s="89"/>
      <c r="G17" s="3">
        <f>G18</f>
        <v>69419245</v>
      </c>
      <c r="H17" s="3">
        <f t="shared" ref="H17:S17" si="11">H18</f>
        <v>511951.43</v>
      </c>
      <c r="I17" s="3">
        <f t="shared" si="11"/>
        <v>6051099.6100000003</v>
      </c>
      <c r="J17" s="3">
        <f t="shared" si="11"/>
        <v>6285619.3799999999</v>
      </c>
      <c r="K17" s="3">
        <f t="shared" si="11"/>
        <v>6285619.3799999999</v>
      </c>
      <c r="L17" s="3">
        <f t="shared" si="11"/>
        <v>6285619.4000000004</v>
      </c>
      <c r="M17" s="3">
        <f t="shared" si="11"/>
        <v>6285619.4000000004</v>
      </c>
      <c r="N17" s="3">
        <f t="shared" si="11"/>
        <v>6285619.4000000004</v>
      </c>
      <c r="O17" s="3">
        <f t="shared" si="11"/>
        <v>6285619.4000000004</v>
      </c>
      <c r="P17" s="3">
        <f t="shared" si="11"/>
        <v>6285619.4000000004</v>
      </c>
      <c r="Q17" s="3">
        <f t="shared" si="11"/>
        <v>6285619.4000000004</v>
      </c>
      <c r="R17" s="3">
        <f t="shared" si="11"/>
        <v>6285619.4000000004</v>
      </c>
      <c r="S17" s="3">
        <f t="shared" si="11"/>
        <v>6285619.3999999892</v>
      </c>
      <c r="T17" s="39">
        <f t="shared" si="3"/>
        <v>12848670.42</v>
      </c>
      <c r="U17" s="39">
        <f t="shared" si="4"/>
        <v>31705528.600000001</v>
      </c>
      <c r="V17" s="39">
        <f t="shared" si="5"/>
        <v>50562386.799999997</v>
      </c>
      <c r="W17" s="39">
        <f t="shared" si="6"/>
        <v>69419244.999999985</v>
      </c>
      <c r="X17" s="39">
        <f t="shared" si="7"/>
        <v>17354811.25</v>
      </c>
      <c r="Y17" s="39">
        <f t="shared" si="8"/>
        <v>34709622.5</v>
      </c>
      <c r="Z17" s="39">
        <f t="shared" si="9"/>
        <v>52064433.75</v>
      </c>
      <c r="AA17" s="39">
        <f t="shared" si="10"/>
        <v>69419245</v>
      </c>
    </row>
    <row r="18" spans="1:27" ht="15" customHeight="1" x14ac:dyDescent="0.25">
      <c r="A18" s="15" t="s">
        <v>24</v>
      </c>
      <c r="B18" s="92" t="s">
        <v>25</v>
      </c>
      <c r="C18" s="88"/>
      <c r="D18" s="88"/>
      <c r="E18" s="88"/>
      <c r="F18" s="89"/>
      <c r="G18" s="3">
        <f>G19+G20+G21</f>
        <v>69419245</v>
      </c>
      <c r="H18" s="3">
        <f t="shared" ref="H18:S18" si="12">H19+H20+H21</f>
        <v>511951.43</v>
      </c>
      <c r="I18" s="3">
        <f t="shared" si="12"/>
        <v>6051099.6100000003</v>
      </c>
      <c r="J18" s="3">
        <f t="shared" si="12"/>
        <v>6285619.3799999999</v>
      </c>
      <c r="K18" s="3">
        <f t="shared" si="12"/>
        <v>6285619.3799999999</v>
      </c>
      <c r="L18" s="3">
        <f t="shared" si="12"/>
        <v>6285619.4000000004</v>
      </c>
      <c r="M18" s="3">
        <f t="shared" si="12"/>
        <v>6285619.4000000004</v>
      </c>
      <c r="N18" s="3">
        <f t="shared" si="12"/>
        <v>6285619.4000000004</v>
      </c>
      <c r="O18" s="3">
        <f t="shared" si="12"/>
        <v>6285619.4000000004</v>
      </c>
      <c r="P18" s="3">
        <f t="shared" si="12"/>
        <v>6285619.4000000004</v>
      </c>
      <c r="Q18" s="3">
        <f t="shared" si="12"/>
        <v>6285619.4000000004</v>
      </c>
      <c r="R18" s="3">
        <f t="shared" si="12"/>
        <v>6285619.4000000004</v>
      </c>
      <c r="S18" s="3">
        <f t="shared" si="12"/>
        <v>6285619.3999999892</v>
      </c>
      <c r="T18" s="39">
        <f t="shared" si="3"/>
        <v>12848670.42</v>
      </c>
      <c r="U18" s="39">
        <f t="shared" si="4"/>
        <v>31705528.600000001</v>
      </c>
      <c r="V18" s="39">
        <f t="shared" si="5"/>
        <v>50562386.799999997</v>
      </c>
      <c r="W18" s="39">
        <f t="shared" si="6"/>
        <v>69419244.999999985</v>
      </c>
      <c r="X18" s="39">
        <f t="shared" si="7"/>
        <v>17354811.25</v>
      </c>
      <c r="Y18" s="39">
        <f t="shared" si="8"/>
        <v>34709622.5</v>
      </c>
      <c r="Z18" s="39">
        <f t="shared" si="9"/>
        <v>52064433.75</v>
      </c>
      <c r="AA18" s="39">
        <f t="shared" si="10"/>
        <v>69419245</v>
      </c>
    </row>
    <row r="19" spans="1:27" ht="153" customHeight="1" x14ac:dyDescent="0.25">
      <c r="A19" s="15" t="s">
        <v>64</v>
      </c>
      <c r="B19" s="92" t="s">
        <v>260</v>
      </c>
      <c r="C19" s="78"/>
      <c r="D19" s="78"/>
      <c r="E19" s="78"/>
      <c r="F19" s="79"/>
      <c r="G19" s="3">
        <v>69247235</v>
      </c>
      <c r="H19" s="48">
        <v>511769.81</v>
      </c>
      <c r="I19" s="49">
        <v>6044460.4100000001</v>
      </c>
      <c r="J19" s="49">
        <f>TRUNC((G19-SUM(H19:I19))/10,2)</f>
        <v>6269100.4699999997</v>
      </c>
      <c r="K19" s="49">
        <f>TRUNC((G19-SUM(H19:J19))/9,2)</f>
        <v>6269100.4699999997</v>
      </c>
      <c r="L19" s="49">
        <f>TRUNC((G19-SUM(H19:K19))/8,2)</f>
        <v>6269100.4800000004</v>
      </c>
      <c r="M19" s="49">
        <f>TRUNC((G19-SUM(H19:L19))/7,2)</f>
        <v>6269100.4800000004</v>
      </c>
      <c r="N19" s="49">
        <f>TRUNC((G19-SUM(H19:M19))/6,2)</f>
        <v>6269100.4800000004</v>
      </c>
      <c r="O19" s="49">
        <f>TRUNC((G19-SUM(H19:N19))/5,2)</f>
        <v>6269100.4800000004</v>
      </c>
      <c r="P19" s="49">
        <f>TRUNC((G19-SUM(H19:O19))/4,2)</f>
        <v>6269100.4800000004</v>
      </c>
      <c r="Q19" s="49">
        <f>TRUNC((G19-SUM(H19:P19))/3,2)</f>
        <v>6269100.4800000004</v>
      </c>
      <c r="R19" s="49">
        <f>TRUNC((G19-SUM(H19:Q19))/2,2)</f>
        <v>6269100.4800000004</v>
      </c>
      <c r="S19" s="49">
        <f>G19-SUM(H19:R19)</f>
        <v>6269100.4799999893</v>
      </c>
      <c r="T19" s="39">
        <f t="shared" si="3"/>
        <v>12825330.689999999</v>
      </c>
      <c r="U19" s="39">
        <f t="shared" si="4"/>
        <v>31632632.120000001</v>
      </c>
      <c r="V19" s="39">
        <f t="shared" si="5"/>
        <v>50439933.560000002</v>
      </c>
      <c r="W19" s="39">
        <f t="shared" si="6"/>
        <v>69247235</v>
      </c>
      <c r="X19" s="39">
        <f t="shared" si="7"/>
        <v>17311808.75</v>
      </c>
      <c r="Y19" s="39">
        <f t="shared" si="8"/>
        <v>34623617.5</v>
      </c>
      <c r="Z19" s="39">
        <f t="shared" si="9"/>
        <v>51935426.25</v>
      </c>
      <c r="AA19" s="39">
        <f t="shared" si="10"/>
        <v>69247235</v>
      </c>
    </row>
    <row r="20" spans="1:27" ht="242.25" customHeight="1" x14ac:dyDescent="0.25">
      <c r="A20" s="15" t="s">
        <v>65</v>
      </c>
      <c r="B20" s="92" t="s">
        <v>261</v>
      </c>
      <c r="C20" s="78"/>
      <c r="D20" s="78"/>
      <c r="E20" s="78"/>
      <c r="F20" s="79"/>
      <c r="G20" s="3">
        <v>27810</v>
      </c>
      <c r="H20" s="48">
        <v>0</v>
      </c>
      <c r="I20" s="49">
        <v>0</v>
      </c>
      <c r="J20" s="49">
        <f t="shared" ref="J20:J21" si="13">TRUNC((G20-SUM(H20:I20))/10,2)</f>
        <v>2781</v>
      </c>
      <c r="K20" s="49">
        <f>TRUNC((G20-SUM(H20:J20))/9,2)</f>
        <v>2781</v>
      </c>
      <c r="L20" s="49">
        <f>TRUNC((G20-SUM(H20:K20))/8,2)</f>
        <v>2781</v>
      </c>
      <c r="M20" s="49">
        <f>TRUNC((G20-SUM(H20:L20))/7,2)</f>
        <v>2781</v>
      </c>
      <c r="N20" s="49">
        <f>TRUNC((G20-SUM(H20:M20))/6,2)</f>
        <v>2781</v>
      </c>
      <c r="O20" s="49">
        <f>TRUNC((G20-SUM(H20:N20))/5,2)</f>
        <v>2781</v>
      </c>
      <c r="P20" s="49">
        <f>TRUNC((G20-SUM(H20:O20))/4,2)</f>
        <v>2781</v>
      </c>
      <c r="Q20" s="49">
        <f>TRUNC((G20-SUM(H20:P20))/3,2)</f>
        <v>2781</v>
      </c>
      <c r="R20" s="49">
        <f>TRUNC((G20-SUM(H20:Q20))/2,2)</f>
        <v>2781</v>
      </c>
      <c r="S20" s="49">
        <f>G20-SUM(H20:R20)</f>
        <v>2781</v>
      </c>
      <c r="T20" s="39">
        <f t="shared" si="3"/>
        <v>2781</v>
      </c>
      <c r="U20" s="39">
        <f t="shared" si="4"/>
        <v>11124</v>
      </c>
      <c r="V20" s="39">
        <f t="shared" si="5"/>
        <v>19467</v>
      </c>
      <c r="W20" s="39">
        <f t="shared" si="6"/>
        <v>27810</v>
      </c>
      <c r="X20" s="39">
        <f t="shared" si="7"/>
        <v>6952.5000000000009</v>
      </c>
      <c r="Y20" s="39">
        <f t="shared" si="8"/>
        <v>13905.000000000002</v>
      </c>
      <c r="Z20" s="39">
        <f t="shared" si="9"/>
        <v>20857.5</v>
      </c>
      <c r="AA20" s="39">
        <f t="shared" si="10"/>
        <v>27810.000000000004</v>
      </c>
    </row>
    <row r="21" spans="1:27" ht="89.25" customHeight="1" x14ac:dyDescent="0.25">
      <c r="A21" s="15" t="s">
        <v>66</v>
      </c>
      <c r="B21" s="92" t="s">
        <v>264</v>
      </c>
      <c r="C21" s="78"/>
      <c r="D21" s="78"/>
      <c r="E21" s="78"/>
      <c r="F21" s="79"/>
      <c r="G21" s="3">
        <v>144200</v>
      </c>
      <c r="H21" s="48">
        <v>181.62</v>
      </c>
      <c r="I21" s="49">
        <v>6639.2</v>
      </c>
      <c r="J21" s="49">
        <f t="shared" si="13"/>
        <v>13737.91</v>
      </c>
      <c r="K21" s="49">
        <f>TRUNC((G21-SUM(H21:J21))/9,2)</f>
        <v>13737.91</v>
      </c>
      <c r="L21" s="49">
        <f>TRUNC((G21-SUM(H21:K21))/8,2)</f>
        <v>13737.92</v>
      </c>
      <c r="M21" s="49">
        <f>TRUNC((G21-SUM(H21:L21))/7,2)</f>
        <v>13737.92</v>
      </c>
      <c r="N21" s="49">
        <f>TRUNC((G21-SUM(H21:M21))/6,2)</f>
        <v>13737.92</v>
      </c>
      <c r="O21" s="49">
        <f>TRUNC((G21-SUM(H21:N21))/5,2)</f>
        <v>13737.92</v>
      </c>
      <c r="P21" s="49">
        <f>TRUNC((G21-SUM(H21:O21))/4,2)</f>
        <v>13737.92</v>
      </c>
      <c r="Q21" s="49">
        <f>TRUNC((G21-SUM(H21:P21))/3,2)</f>
        <v>13737.92</v>
      </c>
      <c r="R21" s="49">
        <f>TRUNC((G21-SUM(H21:Q21))/2,2)</f>
        <v>13737.92</v>
      </c>
      <c r="S21" s="49">
        <f>G21-SUM(H21:R21)</f>
        <v>13737.920000000013</v>
      </c>
      <c r="T21" s="39">
        <f t="shared" si="3"/>
        <v>20558.73</v>
      </c>
      <c r="U21" s="39">
        <f t="shared" si="4"/>
        <v>61772.479999999996</v>
      </c>
      <c r="V21" s="39">
        <f t="shared" si="5"/>
        <v>102986.23999999999</v>
      </c>
      <c r="W21" s="39">
        <f t="shared" si="6"/>
        <v>144200</v>
      </c>
      <c r="X21" s="39">
        <f t="shared" si="7"/>
        <v>36050</v>
      </c>
      <c r="Y21" s="39">
        <f t="shared" si="8"/>
        <v>72100</v>
      </c>
      <c r="Z21" s="39">
        <f t="shared" si="9"/>
        <v>108150</v>
      </c>
      <c r="AA21" s="39">
        <f t="shared" si="10"/>
        <v>144200</v>
      </c>
    </row>
    <row r="22" spans="1:27" ht="76.5" customHeight="1" x14ac:dyDescent="0.25">
      <c r="A22" s="15" t="s">
        <v>26</v>
      </c>
      <c r="B22" s="97" t="s">
        <v>275</v>
      </c>
      <c r="C22" s="78"/>
      <c r="D22" s="78"/>
      <c r="E22" s="78"/>
      <c r="F22" s="79"/>
      <c r="G22" s="3">
        <f>G23</f>
        <v>2430850</v>
      </c>
      <c r="H22" s="3">
        <f t="shared" ref="H22:S22" si="14">H23</f>
        <v>181611.41999999998</v>
      </c>
      <c r="I22" s="3">
        <f t="shared" si="14"/>
        <v>1303.9199999999996</v>
      </c>
      <c r="J22" s="3">
        <f t="shared" si="14"/>
        <v>224793.44999999998</v>
      </c>
      <c r="K22" s="3">
        <f t="shared" si="14"/>
        <v>224793.44999999998</v>
      </c>
      <c r="L22" s="3">
        <f t="shared" si="14"/>
        <v>224793.46</v>
      </c>
      <c r="M22" s="3">
        <f t="shared" si="14"/>
        <v>224793.46</v>
      </c>
      <c r="N22" s="3">
        <f t="shared" si="14"/>
        <v>224793.46</v>
      </c>
      <c r="O22" s="3">
        <f t="shared" si="14"/>
        <v>224793.47</v>
      </c>
      <c r="P22" s="3">
        <f t="shared" si="14"/>
        <v>224793.47</v>
      </c>
      <c r="Q22" s="3">
        <f t="shared" si="14"/>
        <v>224793.47</v>
      </c>
      <c r="R22" s="3">
        <f t="shared" si="14"/>
        <v>224793.48</v>
      </c>
      <c r="S22" s="3">
        <f t="shared" si="14"/>
        <v>224793.49</v>
      </c>
      <c r="T22" s="39">
        <f t="shared" si="3"/>
        <v>407708.79</v>
      </c>
      <c r="U22" s="39">
        <f t="shared" si="4"/>
        <v>1082089.1599999999</v>
      </c>
      <c r="V22" s="39">
        <f t="shared" si="5"/>
        <v>1756469.5599999998</v>
      </c>
      <c r="W22" s="39">
        <f t="shared" si="6"/>
        <v>2430850</v>
      </c>
      <c r="X22" s="39">
        <f t="shared" si="7"/>
        <v>607712.5</v>
      </c>
      <c r="Y22" s="39">
        <f t="shared" si="8"/>
        <v>1215425</v>
      </c>
      <c r="Z22" s="39">
        <f t="shared" si="9"/>
        <v>1823137.5</v>
      </c>
      <c r="AA22" s="39">
        <f t="shared" si="10"/>
        <v>2430850</v>
      </c>
    </row>
    <row r="23" spans="1:27" ht="63.75" customHeight="1" x14ac:dyDescent="0.25">
      <c r="A23" s="15" t="s">
        <v>67</v>
      </c>
      <c r="B23" s="97" t="s">
        <v>276</v>
      </c>
      <c r="C23" s="78"/>
      <c r="D23" s="78"/>
      <c r="E23" s="78"/>
      <c r="F23" s="79"/>
      <c r="G23" s="3">
        <f>G24+G26+G28+G30</f>
        <v>2430850</v>
      </c>
      <c r="H23" s="3">
        <f t="shared" ref="H23:S23" si="15">H24+H26+H28+H30</f>
        <v>181611.41999999998</v>
      </c>
      <c r="I23" s="3">
        <f t="shared" si="15"/>
        <v>1303.9199999999996</v>
      </c>
      <c r="J23" s="3">
        <f t="shared" si="15"/>
        <v>224793.44999999998</v>
      </c>
      <c r="K23" s="3">
        <f t="shared" si="15"/>
        <v>224793.44999999998</v>
      </c>
      <c r="L23" s="3">
        <f t="shared" si="15"/>
        <v>224793.46</v>
      </c>
      <c r="M23" s="3">
        <f t="shared" si="15"/>
        <v>224793.46</v>
      </c>
      <c r="N23" s="3">
        <f t="shared" si="15"/>
        <v>224793.46</v>
      </c>
      <c r="O23" s="3">
        <f t="shared" si="15"/>
        <v>224793.47</v>
      </c>
      <c r="P23" s="3">
        <f t="shared" si="15"/>
        <v>224793.47</v>
      </c>
      <c r="Q23" s="3">
        <f t="shared" si="15"/>
        <v>224793.47</v>
      </c>
      <c r="R23" s="3">
        <f t="shared" si="15"/>
        <v>224793.48</v>
      </c>
      <c r="S23" s="3">
        <f t="shared" si="15"/>
        <v>224793.49</v>
      </c>
      <c r="T23" s="39">
        <f t="shared" si="3"/>
        <v>407708.79</v>
      </c>
      <c r="U23" s="39">
        <f t="shared" si="4"/>
        <v>1082089.1599999999</v>
      </c>
      <c r="V23" s="39">
        <f t="shared" si="5"/>
        <v>1756469.5599999998</v>
      </c>
      <c r="W23" s="39">
        <f t="shared" si="6"/>
        <v>2430850</v>
      </c>
      <c r="X23" s="39">
        <f t="shared" si="7"/>
        <v>607712.5</v>
      </c>
      <c r="Y23" s="39">
        <f t="shared" si="8"/>
        <v>1215425</v>
      </c>
      <c r="Z23" s="39">
        <f t="shared" si="9"/>
        <v>1823137.5</v>
      </c>
      <c r="AA23" s="39">
        <f t="shared" si="10"/>
        <v>2430850</v>
      </c>
    </row>
    <row r="24" spans="1:27" ht="140.25" customHeight="1" x14ac:dyDescent="0.25">
      <c r="A24" s="15" t="s">
        <v>68</v>
      </c>
      <c r="B24" s="97" t="s">
        <v>267</v>
      </c>
      <c r="C24" s="78"/>
      <c r="D24" s="78"/>
      <c r="E24" s="78"/>
      <c r="F24" s="79"/>
      <c r="G24" s="3">
        <f>G25</f>
        <v>1116160</v>
      </c>
      <c r="H24" s="3">
        <f t="shared" ref="H24:S24" si="16">H25</f>
        <v>83413.53</v>
      </c>
      <c r="I24" s="3">
        <f t="shared" si="16"/>
        <v>2482.4899999999998</v>
      </c>
      <c r="J24" s="3">
        <f t="shared" si="16"/>
        <v>103026.39</v>
      </c>
      <c r="K24" s="3">
        <f t="shared" si="16"/>
        <v>103026.39</v>
      </c>
      <c r="L24" s="3">
        <f t="shared" si="16"/>
        <v>103026.4</v>
      </c>
      <c r="M24" s="3">
        <f t="shared" si="16"/>
        <v>103026.4</v>
      </c>
      <c r="N24" s="3">
        <f t="shared" si="16"/>
        <v>103026.4</v>
      </c>
      <c r="O24" s="3">
        <f t="shared" si="16"/>
        <v>103026.4</v>
      </c>
      <c r="P24" s="3">
        <f t="shared" si="16"/>
        <v>103026.4</v>
      </c>
      <c r="Q24" s="3">
        <f t="shared" si="16"/>
        <v>103026.4</v>
      </c>
      <c r="R24" s="3">
        <f t="shared" si="16"/>
        <v>103026.4</v>
      </c>
      <c r="S24" s="3">
        <f t="shared" si="16"/>
        <v>103026.39999999991</v>
      </c>
      <c r="T24" s="39">
        <f t="shared" si="3"/>
        <v>188922.41</v>
      </c>
      <c r="U24" s="39">
        <f t="shared" si="4"/>
        <v>498001.6</v>
      </c>
      <c r="V24" s="39">
        <f t="shared" si="5"/>
        <v>807080.8</v>
      </c>
      <c r="W24" s="39">
        <f t="shared" si="6"/>
        <v>1116160</v>
      </c>
      <c r="X24" s="39">
        <f t="shared" si="7"/>
        <v>279040</v>
      </c>
      <c r="Y24" s="39">
        <f t="shared" si="8"/>
        <v>558080</v>
      </c>
      <c r="Z24" s="39">
        <f t="shared" si="9"/>
        <v>837120</v>
      </c>
      <c r="AA24" s="39">
        <f t="shared" si="10"/>
        <v>1116160</v>
      </c>
    </row>
    <row r="25" spans="1:27" ht="242.25" customHeight="1" x14ac:dyDescent="0.25">
      <c r="A25" s="15" t="s">
        <v>69</v>
      </c>
      <c r="B25" s="92" t="s">
        <v>268</v>
      </c>
      <c r="C25" s="78"/>
      <c r="D25" s="78"/>
      <c r="E25" s="78"/>
      <c r="F25" s="79"/>
      <c r="G25" s="3">
        <v>1116160</v>
      </c>
      <c r="H25" s="48">
        <v>83413.53</v>
      </c>
      <c r="I25" s="49">
        <v>2482.4899999999998</v>
      </c>
      <c r="J25" s="49">
        <f t="shared" ref="J25" si="17">TRUNC((G25-SUM(H25:I25))/10,2)</f>
        <v>103026.39</v>
      </c>
      <c r="K25" s="49">
        <f>TRUNC((G25-SUM(H25:J25))/9,2)</f>
        <v>103026.39</v>
      </c>
      <c r="L25" s="49">
        <f>TRUNC((G25-SUM(H25:K25))/8,2)</f>
        <v>103026.4</v>
      </c>
      <c r="M25" s="49">
        <f>TRUNC((G25-SUM(H25:L25))/7,2)</f>
        <v>103026.4</v>
      </c>
      <c r="N25" s="49">
        <f>TRUNC((G25-SUM(H25:M25))/6,2)</f>
        <v>103026.4</v>
      </c>
      <c r="O25" s="49">
        <f>TRUNC((G25-SUM(H25:N25))/5,2)</f>
        <v>103026.4</v>
      </c>
      <c r="P25" s="49">
        <f>TRUNC((G25-SUM(H25:O25))/4,2)</f>
        <v>103026.4</v>
      </c>
      <c r="Q25" s="49">
        <f>TRUNC((G25-SUM(H25:P25))/3,2)</f>
        <v>103026.4</v>
      </c>
      <c r="R25" s="49">
        <f>TRUNC((G25-SUM(H25:Q25))/2,2)</f>
        <v>103026.4</v>
      </c>
      <c r="S25" s="49">
        <f>G25-SUM(H25:R25)</f>
        <v>103026.39999999991</v>
      </c>
      <c r="T25" s="39">
        <f t="shared" si="3"/>
        <v>188922.41</v>
      </c>
      <c r="U25" s="39">
        <f t="shared" si="4"/>
        <v>498001.6</v>
      </c>
      <c r="V25" s="39">
        <f t="shared" si="5"/>
        <v>807080.8</v>
      </c>
      <c r="W25" s="39">
        <f t="shared" si="6"/>
        <v>1116160</v>
      </c>
      <c r="X25" s="39">
        <f t="shared" si="7"/>
        <v>279040</v>
      </c>
      <c r="Y25" s="39">
        <f t="shared" si="8"/>
        <v>558080</v>
      </c>
      <c r="Z25" s="39">
        <f t="shared" si="9"/>
        <v>837120</v>
      </c>
      <c r="AA25" s="39">
        <f t="shared" si="10"/>
        <v>1116160</v>
      </c>
    </row>
    <row r="26" spans="1:27" ht="178.5" customHeight="1" x14ac:dyDescent="0.25">
      <c r="A26" s="15" t="s">
        <v>70</v>
      </c>
      <c r="B26" s="97" t="s">
        <v>269</v>
      </c>
      <c r="C26" s="78"/>
      <c r="D26" s="78"/>
      <c r="E26" s="78"/>
      <c r="F26" s="79"/>
      <c r="G26" s="3">
        <f>G27</f>
        <v>6360</v>
      </c>
      <c r="H26" s="3">
        <f t="shared" ref="H26:S26" si="18">H27</f>
        <v>491.7</v>
      </c>
      <c r="I26" s="3">
        <f t="shared" si="18"/>
        <v>59.55</v>
      </c>
      <c r="J26" s="3">
        <f t="shared" si="18"/>
        <v>580.87</v>
      </c>
      <c r="K26" s="3">
        <f t="shared" si="18"/>
        <v>580.87</v>
      </c>
      <c r="L26" s="3">
        <f t="shared" si="18"/>
        <v>580.87</v>
      </c>
      <c r="M26" s="3">
        <f t="shared" si="18"/>
        <v>580.87</v>
      </c>
      <c r="N26" s="3">
        <f t="shared" si="18"/>
        <v>580.87</v>
      </c>
      <c r="O26" s="3">
        <f t="shared" si="18"/>
        <v>580.88</v>
      </c>
      <c r="P26" s="3">
        <f t="shared" si="18"/>
        <v>580.88</v>
      </c>
      <c r="Q26" s="3">
        <f t="shared" si="18"/>
        <v>580.88</v>
      </c>
      <c r="R26" s="3">
        <f t="shared" si="18"/>
        <v>580.88</v>
      </c>
      <c r="S26" s="3">
        <f t="shared" si="18"/>
        <v>580.88000000000011</v>
      </c>
      <c r="T26" s="39">
        <f t="shared" si="3"/>
        <v>1132.1199999999999</v>
      </c>
      <c r="U26" s="39">
        <f t="shared" si="4"/>
        <v>2874.7299999999996</v>
      </c>
      <c r="V26" s="39">
        <f t="shared" si="5"/>
        <v>4617.3599999999997</v>
      </c>
      <c r="W26" s="39">
        <f t="shared" si="6"/>
        <v>6360</v>
      </c>
      <c r="X26" s="39">
        <f t="shared" si="7"/>
        <v>1590</v>
      </c>
      <c r="Y26" s="39">
        <f t="shared" si="8"/>
        <v>3180</v>
      </c>
      <c r="Z26" s="39">
        <f t="shared" si="9"/>
        <v>4770</v>
      </c>
      <c r="AA26" s="39">
        <f t="shared" si="10"/>
        <v>6360</v>
      </c>
    </row>
    <row r="27" spans="1:27" ht="280.5" customHeight="1" x14ac:dyDescent="0.25">
      <c r="A27" s="15" t="s">
        <v>71</v>
      </c>
      <c r="B27" s="92" t="s">
        <v>270</v>
      </c>
      <c r="C27" s="78"/>
      <c r="D27" s="78"/>
      <c r="E27" s="78"/>
      <c r="F27" s="79"/>
      <c r="G27" s="3">
        <v>6360</v>
      </c>
      <c r="H27" s="48">
        <v>491.7</v>
      </c>
      <c r="I27" s="49">
        <v>59.55</v>
      </c>
      <c r="J27" s="49">
        <f t="shared" ref="J27" si="19">TRUNC((G27-SUM(H27:I27))/10,2)</f>
        <v>580.87</v>
      </c>
      <c r="K27" s="49">
        <f>TRUNC((G27-SUM(H27:J27))/9,2)</f>
        <v>580.87</v>
      </c>
      <c r="L27" s="49">
        <f>TRUNC((G27-SUM(H27:K27))/8,2)</f>
        <v>580.87</v>
      </c>
      <c r="M27" s="49">
        <f>TRUNC((G27-SUM(H27:L27))/7,2)</f>
        <v>580.87</v>
      </c>
      <c r="N27" s="49">
        <f>TRUNC((G27-SUM(H27:M27))/6,2)</f>
        <v>580.87</v>
      </c>
      <c r="O27" s="49">
        <f>TRUNC((G27-SUM(H27:N27))/5,2)</f>
        <v>580.88</v>
      </c>
      <c r="P27" s="49">
        <f>TRUNC((G27-SUM(H27:O27))/4,2)</f>
        <v>580.88</v>
      </c>
      <c r="Q27" s="49">
        <f>TRUNC((G27-SUM(H27:P27))/3,2)</f>
        <v>580.88</v>
      </c>
      <c r="R27" s="49">
        <f>TRUNC((G27-SUM(H27:Q27))/2,2)</f>
        <v>580.88</v>
      </c>
      <c r="S27" s="49">
        <f>G27-SUM(H27:R27)</f>
        <v>580.88000000000011</v>
      </c>
      <c r="T27" s="39">
        <f t="shared" si="3"/>
        <v>1132.1199999999999</v>
      </c>
      <c r="U27" s="39">
        <f t="shared" si="4"/>
        <v>2874.7299999999996</v>
      </c>
      <c r="V27" s="39">
        <f t="shared" si="5"/>
        <v>4617.3599999999997</v>
      </c>
      <c r="W27" s="39">
        <f t="shared" si="6"/>
        <v>6360</v>
      </c>
      <c r="X27" s="39">
        <f t="shared" si="7"/>
        <v>1590</v>
      </c>
      <c r="Y27" s="39">
        <f t="shared" si="8"/>
        <v>3180</v>
      </c>
      <c r="Z27" s="39">
        <f t="shared" si="9"/>
        <v>4770</v>
      </c>
      <c r="AA27" s="39">
        <f t="shared" si="10"/>
        <v>6360</v>
      </c>
    </row>
    <row r="28" spans="1:27" ht="153" customHeight="1" x14ac:dyDescent="0.25">
      <c r="A28" s="15" t="s">
        <v>72</v>
      </c>
      <c r="B28" s="97" t="s">
        <v>271</v>
      </c>
      <c r="C28" s="78"/>
      <c r="D28" s="78"/>
      <c r="E28" s="78"/>
      <c r="F28" s="79"/>
      <c r="G28" s="3">
        <f>G29</f>
        <v>1308330</v>
      </c>
      <c r="H28" s="3">
        <f t="shared" ref="H28:S28" si="20">H29</f>
        <v>111921.42</v>
      </c>
      <c r="I28" s="3">
        <f t="shared" si="20"/>
        <v>1967.66</v>
      </c>
      <c r="J28" s="3">
        <f t="shared" si="20"/>
        <v>119444.09</v>
      </c>
      <c r="K28" s="3">
        <f t="shared" si="20"/>
        <v>119444.09</v>
      </c>
      <c r="L28" s="3">
        <f t="shared" si="20"/>
        <v>119444.09</v>
      </c>
      <c r="M28" s="3">
        <f t="shared" si="20"/>
        <v>119444.09</v>
      </c>
      <c r="N28" s="3">
        <f t="shared" si="20"/>
        <v>119444.09</v>
      </c>
      <c r="O28" s="3">
        <f t="shared" si="20"/>
        <v>119444.09</v>
      </c>
      <c r="P28" s="3">
        <f t="shared" si="20"/>
        <v>119444.09</v>
      </c>
      <c r="Q28" s="3">
        <f t="shared" si="20"/>
        <v>119444.09</v>
      </c>
      <c r="R28" s="3">
        <f t="shared" si="20"/>
        <v>119444.1</v>
      </c>
      <c r="S28" s="3">
        <f t="shared" si="20"/>
        <v>119444.10000000009</v>
      </c>
      <c r="T28" s="39">
        <f t="shared" si="3"/>
        <v>233333.16999999998</v>
      </c>
      <c r="U28" s="39">
        <f t="shared" si="4"/>
        <v>591665.43999999994</v>
      </c>
      <c r="V28" s="39">
        <f t="shared" si="5"/>
        <v>949997.70999999985</v>
      </c>
      <c r="W28" s="39">
        <f t="shared" si="6"/>
        <v>1308330</v>
      </c>
      <c r="X28" s="39">
        <f t="shared" si="7"/>
        <v>327082.5</v>
      </c>
      <c r="Y28" s="39">
        <f t="shared" si="8"/>
        <v>654165</v>
      </c>
      <c r="Z28" s="39">
        <f t="shared" si="9"/>
        <v>981247.5</v>
      </c>
      <c r="AA28" s="39">
        <f t="shared" si="10"/>
        <v>1308330</v>
      </c>
    </row>
    <row r="29" spans="1:27" ht="243" customHeight="1" x14ac:dyDescent="0.25">
      <c r="A29" s="15" t="s">
        <v>73</v>
      </c>
      <c r="B29" s="92" t="s">
        <v>272</v>
      </c>
      <c r="C29" s="78"/>
      <c r="D29" s="78"/>
      <c r="E29" s="78"/>
      <c r="F29" s="79"/>
      <c r="G29" s="3">
        <v>1308330</v>
      </c>
      <c r="H29" s="48">
        <v>111921.42</v>
      </c>
      <c r="I29" s="49">
        <v>1967.66</v>
      </c>
      <c r="J29" s="49">
        <f t="shared" ref="J29" si="21">TRUNC((G29-SUM(H29:I29))/10,2)</f>
        <v>119444.09</v>
      </c>
      <c r="K29" s="49">
        <f>TRUNC((G29-SUM(H29:J29))/9,2)</f>
        <v>119444.09</v>
      </c>
      <c r="L29" s="49">
        <f>TRUNC((G29-SUM(H29:K29))/8,2)</f>
        <v>119444.09</v>
      </c>
      <c r="M29" s="49">
        <f>TRUNC((G29-SUM(H29:L29))/7,2)</f>
        <v>119444.09</v>
      </c>
      <c r="N29" s="49">
        <f>TRUNC((G29-SUM(H29:M29))/6,2)</f>
        <v>119444.09</v>
      </c>
      <c r="O29" s="49">
        <f>TRUNC((G29-SUM(H29:N29))/5,2)</f>
        <v>119444.09</v>
      </c>
      <c r="P29" s="49">
        <f>TRUNC((G29-SUM(H29:O29))/4,2)</f>
        <v>119444.09</v>
      </c>
      <c r="Q29" s="49">
        <f>TRUNC((G29-SUM(H29:P29))/3,2)</f>
        <v>119444.09</v>
      </c>
      <c r="R29" s="49">
        <f>TRUNC((G29-SUM(H29:Q29))/2,2)</f>
        <v>119444.1</v>
      </c>
      <c r="S29" s="49">
        <f>G29-SUM(H29:R29)</f>
        <v>119444.10000000009</v>
      </c>
      <c r="T29" s="39">
        <f t="shared" si="3"/>
        <v>233333.16999999998</v>
      </c>
      <c r="U29" s="39">
        <f t="shared" si="4"/>
        <v>591665.43999999994</v>
      </c>
      <c r="V29" s="39">
        <f t="shared" si="5"/>
        <v>949997.70999999985</v>
      </c>
      <c r="W29" s="39">
        <f t="shared" si="6"/>
        <v>1308330</v>
      </c>
      <c r="X29" s="39">
        <f t="shared" si="7"/>
        <v>327082.5</v>
      </c>
      <c r="Y29" s="39">
        <f t="shared" si="8"/>
        <v>654165</v>
      </c>
      <c r="Z29" s="39">
        <f t="shared" si="9"/>
        <v>981247.5</v>
      </c>
      <c r="AA29" s="39">
        <f t="shared" si="10"/>
        <v>1308330</v>
      </c>
    </row>
    <row r="30" spans="1:27" ht="142.5" customHeight="1" x14ac:dyDescent="0.25">
      <c r="A30" s="15" t="s">
        <v>367</v>
      </c>
      <c r="B30" s="92" t="s">
        <v>364</v>
      </c>
      <c r="C30" s="78"/>
      <c r="D30" s="78"/>
      <c r="E30" s="78"/>
      <c r="F30" s="79"/>
      <c r="G30" s="3">
        <f>G31</f>
        <v>0</v>
      </c>
      <c r="H30" s="3">
        <f t="shared" ref="H30:S30" si="22">H31</f>
        <v>-14215.23</v>
      </c>
      <c r="I30" s="3">
        <f t="shared" si="22"/>
        <v>-3205.78</v>
      </c>
      <c r="J30" s="3">
        <f t="shared" si="22"/>
        <v>1742.1</v>
      </c>
      <c r="K30" s="3">
        <f t="shared" si="22"/>
        <v>1742.1</v>
      </c>
      <c r="L30" s="3">
        <f t="shared" si="22"/>
        <v>1742.1</v>
      </c>
      <c r="M30" s="3">
        <f t="shared" si="22"/>
        <v>1742.1</v>
      </c>
      <c r="N30" s="3">
        <f t="shared" si="22"/>
        <v>1742.1</v>
      </c>
      <c r="O30" s="3">
        <f t="shared" si="22"/>
        <v>1742.1</v>
      </c>
      <c r="P30" s="3">
        <f t="shared" si="22"/>
        <v>1742.1</v>
      </c>
      <c r="Q30" s="3">
        <f t="shared" si="22"/>
        <v>1742.1</v>
      </c>
      <c r="R30" s="3">
        <f t="shared" si="22"/>
        <v>1742.1</v>
      </c>
      <c r="S30" s="3">
        <f t="shared" si="22"/>
        <v>1742.109999999996</v>
      </c>
      <c r="T30" s="39"/>
      <c r="U30" s="39"/>
      <c r="V30" s="39"/>
      <c r="W30" s="39"/>
      <c r="X30" s="39"/>
      <c r="Y30" s="39"/>
      <c r="Z30" s="39"/>
      <c r="AA30" s="39"/>
    </row>
    <row r="31" spans="1:27" ht="243" customHeight="1" x14ac:dyDescent="0.25">
      <c r="A31" s="15" t="s">
        <v>366</v>
      </c>
      <c r="B31" s="92" t="s">
        <v>365</v>
      </c>
      <c r="C31" s="78"/>
      <c r="D31" s="78"/>
      <c r="E31" s="78"/>
      <c r="F31" s="79"/>
      <c r="G31" s="3">
        <v>0</v>
      </c>
      <c r="H31" s="48">
        <v>-14215.23</v>
      </c>
      <c r="I31" s="49">
        <v>-3205.78</v>
      </c>
      <c r="J31" s="49">
        <f t="shared" ref="J31" si="23">TRUNC((G31-SUM(H31:I31))/10,2)</f>
        <v>1742.1</v>
      </c>
      <c r="K31" s="49">
        <f>TRUNC((G31-SUM(H31:J31))/9,2)</f>
        <v>1742.1</v>
      </c>
      <c r="L31" s="49">
        <f>TRUNC((G31-SUM(H31:K31))/8,2)</f>
        <v>1742.1</v>
      </c>
      <c r="M31" s="49">
        <f>TRUNC((G31-SUM(H31:L31))/7,2)</f>
        <v>1742.1</v>
      </c>
      <c r="N31" s="49">
        <f>TRUNC((G31-SUM(H31:M31))/6,2)</f>
        <v>1742.1</v>
      </c>
      <c r="O31" s="49">
        <f>TRUNC((G31-SUM(H31:N31))/5,2)</f>
        <v>1742.1</v>
      </c>
      <c r="P31" s="49">
        <f>TRUNC((G31-SUM(H31:O31))/4,2)</f>
        <v>1742.1</v>
      </c>
      <c r="Q31" s="49">
        <f>TRUNC((G31-SUM(H31:P31))/3,2)</f>
        <v>1742.1</v>
      </c>
      <c r="R31" s="49">
        <f>TRUNC((G31-SUM(H31:Q31))/2,2)</f>
        <v>1742.1</v>
      </c>
      <c r="S31" s="49">
        <f>G31-SUM(H31:R31)</f>
        <v>1742.109999999996</v>
      </c>
      <c r="T31" s="39"/>
      <c r="U31" s="39"/>
      <c r="V31" s="39"/>
      <c r="W31" s="39"/>
      <c r="X31" s="39"/>
      <c r="Y31" s="39"/>
      <c r="Z31" s="39"/>
      <c r="AA31" s="39"/>
    </row>
    <row r="32" spans="1:27" ht="25.5" customHeight="1" x14ac:dyDescent="0.25">
      <c r="A32" s="15" t="s">
        <v>27</v>
      </c>
      <c r="B32" s="92" t="s">
        <v>277</v>
      </c>
      <c r="C32" s="78"/>
      <c r="D32" s="78"/>
      <c r="E32" s="78"/>
      <c r="F32" s="79"/>
      <c r="G32" s="3">
        <f t="shared" ref="G32:S32" si="24">G38+G33+G40</f>
        <v>1895376.9</v>
      </c>
      <c r="H32" s="3">
        <f t="shared" si="24"/>
        <v>379036.27</v>
      </c>
      <c r="I32" s="3">
        <f t="shared" si="24"/>
        <v>66601.17</v>
      </c>
      <c r="J32" s="3">
        <f t="shared" si="24"/>
        <v>144973.94</v>
      </c>
      <c r="K32" s="3">
        <f t="shared" si="24"/>
        <v>144973.94</v>
      </c>
      <c r="L32" s="3">
        <f t="shared" si="24"/>
        <v>144973.94</v>
      </c>
      <c r="M32" s="3">
        <f t="shared" si="24"/>
        <v>144973.94</v>
      </c>
      <c r="N32" s="3">
        <f t="shared" si="24"/>
        <v>144973.95000000001</v>
      </c>
      <c r="O32" s="3">
        <f t="shared" si="24"/>
        <v>144973.95000000001</v>
      </c>
      <c r="P32" s="3">
        <f t="shared" si="24"/>
        <v>144973.95000000001</v>
      </c>
      <c r="Q32" s="3">
        <f t="shared" si="24"/>
        <v>144973.95000000001</v>
      </c>
      <c r="R32" s="3">
        <f t="shared" si="24"/>
        <v>144973.95000000001</v>
      </c>
      <c r="S32" s="3">
        <f t="shared" si="24"/>
        <v>144973.95000000007</v>
      </c>
      <c r="T32" s="39">
        <f t="shared" si="3"/>
        <v>590611.38</v>
      </c>
      <c r="U32" s="39">
        <f t="shared" si="4"/>
        <v>1025533.2</v>
      </c>
      <c r="V32" s="39">
        <f t="shared" si="5"/>
        <v>1460455.0499999998</v>
      </c>
      <c r="W32" s="39">
        <f t="shared" si="6"/>
        <v>1895376.9</v>
      </c>
      <c r="X32" s="39">
        <f t="shared" si="7"/>
        <v>473844.22499999998</v>
      </c>
      <c r="Y32" s="39">
        <f t="shared" si="8"/>
        <v>947688.45</v>
      </c>
      <c r="Z32" s="39">
        <f t="shared" si="9"/>
        <v>1421532.675</v>
      </c>
      <c r="AA32" s="39">
        <f t="shared" si="10"/>
        <v>1895376.9</v>
      </c>
    </row>
    <row r="33" spans="1:27" ht="51" customHeight="1" x14ac:dyDescent="0.25">
      <c r="A33" s="15" t="s">
        <v>74</v>
      </c>
      <c r="B33" s="92" t="s">
        <v>278</v>
      </c>
      <c r="C33" s="78"/>
      <c r="D33" s="78"/>
      <c r="E33" s="78"/>
      <c r="F33" s="79"/>
      <c r="G33" s="3">
        <f>G34+G36</f>
        <v>1034196.9</v>
      </c>
      <c r="H33" s="3">
        <f t="shared" ref="H33:S33" si="25">H34+H36</f>
        <v>36.270000000000003</v>
      </c>
      <c r="I33" s="3">
        <f t="shared" si="25"/>
        <v>3263.63</v>
      </c>
      <c r="J33" s="3">
        <f t="shared" si="25"/>
        <v>103089.7</v>
      </c>
      <c r="K33" s="3">
        <f t="shared" si="25"/>
        <v>103089.7</v>
      </c>
      <c r="L33" s="3">
        <f t="shared" si="25"/>
        <v>103089.7</v>
      </c>
      <c r="M33" s="3">
        <f t="shared" si="25"/>
        <v>103089.7</v>
      </c>
      <c r="N33" s="3">
        <f t="shared" si="25"/>
        <v>103089.7</v>
      </c>
      <c r="O33" s="3">
        <f t="shared" si="25"/>
        <v>103089.7</v>
      </c>
      <c r="P33" s="3">
        <f t="shared" si="25"/>
        <v>103089.7</v>
      </c>
      <c r="Q33" s="3">
        <f t="shared" si="25"/>
        <v>103089.7</v>
      </c>
      <c r="R33" s="3">
        <f t="shared" si="25"/>
        <v>103089.7</v>
      </c>
      <c r="S33" s="3">
        <f t="shared" si="25"/>
        <v>103089.7</v>
      </c>
      <c r="T33" s="39">
        <f t="shared" si="3"/>
        <v>106389.59999999999</v>
      </c>
      <c r="U33" s="39">
        <f t="shared" si="4"/>
        <v>415658.7</v>
      </c>
      <c r="V33" s="39">
        <f t="shared" si="5"/>
        <v>724927.79999999993</v>
      </c>
      <c r="W33" s="39">
        <f t="shared" si="6"/>
        <v>1034196.8999999998</v>
      </c>
      <c r="X33" s="39">
        <f t="shared" si="7"/>
        <v>258549.22500000003</v>
      </c>
      <c r="Y33" s="39">
        <f t="shared" si="8"/>
        <v>517098.45000000007</v>
      </c>
      <c r="Z33" s="39">
        <f t="shared" si="9"/>
        <v>775647.67500000005</v>
      </c>
      <c r="AA33" s="39">
        <f t="shared" si="10"/>
        <v>1034196.9000000001</v>
      </c>
    </row>
    <row r="34" spans="1:27" ht="63.75" customHeight="1" x14ac:dyDescent="0.25">
      <c r="A34" s="15" t="s">
        <v>75</v>
      </c>
      <c r="B34" s="92" t="s">
        <v>279</v>
      </c>
      <c r="C34" s="78"/>
      <c r="D34" s="78"/>
      <c r="E34" s="78"/>
      <c r="F34" s="79"/>
      <c r="G34" s="3">
        <f>G35</f>
        <v>1007229.9</v>
      </c>
      <c r="H34" s="3">
        <f t="shared" ref="H34:S34" si="26">H35</f>
        <v>36.270000000000003</v>
      </c>
      <c r="I34" s="3">
        <f t="shared" si="26"/>
        <v>3263.63</v>
      </c>
      <c r="J34" s="3">
        <f t="shared" si="26"/>
        <v>100393</v>
      </c>
      <c r="K34" s="3">
        <f t="shared" si="26"/>
        <v>100393</v>
      </c>
      <c r="L34" s="3">
        <f t="shared" si="26"/>
        <v>100393</v>
      </c>
      <c r="M34" s="3">
        <f t="shared" si="26"/>
        <v>100393</v>
      </c>
      <c r="N34" s="3">
        <f t="shared" si="26"/>
        <v>100393</v>
      </c>
      <c r="O34" s="3">
        <f t="shared" si="26"/>
        <v>100393</v>
      </c>
      <c r="P34" s="3">
        <f t="shared" si="26"/>
        <v>100393</v>
      </c>
      <c r="Q34" s="3">
        <f t="shared" si="26"/>
        <v>100393</v>
      </c>
      <c r="R34" s="3">
        <f t="shared" si="26"/>
        <v>100393</v>
      </c>
      <c r="S34" s="3">
        <f t="shared" si="26"/>
        <v>100393</v>
      </c>
      <c r="T34" s="39">
        <f t="shared" si="3"/>
        <v>103692.9</v>
      </c>
      <c r="U34" s="39">
        <f t="shared" si="4"/>
        <v>404871.9</v>
      </c>
      <c r="V34" s="39">
        <f t="shared" si="5"/>
        <v>706050.9</v>
      </c>
      <c r="W34" s="39">
        <f t="shared" si="6"/>
        <v>1007229.9</v>
      </c>
      <c r="X34" s="39">
        <f t="shared" si="7"/>
        <v>251807.47500000003</v>
      </c>
      <c r="Y34" s="39">
        <f t="shared" si="8"/>
        <v>503614.95000000007</v>
      </c>
      <c r="Z34" s="39">
        <f t="shared" si="9"/>
        <v>755422.42500000005</v>
      </c>
      <c r="AA34" s="39">
        <f t="shared" si="10"/>
        <v>1007229.9000000001</v>
      </c>
    </row>
    <row r="35" spans="1:27" ht="63.75" customHeight="1" x14ac:dyDescent="0.25">
      <c r="A35" s="15" t="s">
        <v>75</v>
      </c>
      <c r="B35" s="92" t="s">
        <v>280</v>
      </c>
      <c r="C35" s="78"/>
      <c r="D35" s="78"/>
      <c r="E35" s="78"/>
      <c r="F35" s="79"/>
      <c r="G35" s="3">
        <v>1007229.9</v>
      </c>
      <c r="H35" s="48">
        <v>36.270000000000003</v>
      </c>
      <c r="I35" s="49">
        <v>3263.63</v>
      </c>
      <c r="J35" s="49">
        <f t="shared" ref="J35" si="27">TRUNC((G35-SUM(H35:I35))/10,2)</f>
        <v>100393</v>
      </c>
      <c r="K35" s="49">
        <f>TRUNC((G35-SUM(H35:J35))/9,2)</f>
        <v>100393</v>
      </c>
      <c r="L35" s="49">
        <f>TRUNC((G35-SUM(H35:K35))/8,2)</f>
        <v>100393</v>
      </c>
      <c r="M35" s="49">
        <f>TRUNC((G35-SUM(H35:L35))/7,2)</f>
        <v>100393</v>
      </c>
      <c r="N35" s="49">
        <f>TRUNC((G35-SUM(H35:M35))/6,2)</f>
        <v>100393</v>
      </c>
      <c r="O35" s="49">
        <f>TRUNC((G35-SUM(H35:N35))/5,2)</f>
        <v>100393</v>
      </c>
      <c r="P35" s="49">
        <f>TRUNC((G35-SUM(H35:O35))/4,2)</f>
        <v>100393</v>
      </c>
      <c r="Q35" s="49">
        <f>TRUNC((G35-SUM(H35:P35))/3,2)</f>
        <v>100393</v>
      </c>
      <c r="R35" s="49">
        <f>TRUNC((G35-SUM(H35:Q35))/2,2)</f>
        <v>100393</v>
      </c>
      <c r="S35" s="49">
        <f>G35-SUM(H35:R35)</f>
        <v>100393</v>
      </c>
      <c r="T35" s="39">
        <f t="shared" si="3"/>
        <v>103692.9</v>
      </c>
      <c r="U35" s="39">
        <f t="shared" si="4"/>
        <v>404871.9</v>
      </c>
      <c r="V35" s="39">
        <f t="shared" si="5"/>
        <v>706050.9</v>
      </c>
      <c r="W35" s="39">
        <f t="shared" si="6"/>
        <v>1007229.9</v>
      </c>
      <c r="X35" s="39">
        <f t="shared" si="7"/>
        <v>251807.47500000003</v>
      </c>
      <c r="Y35" s="39">
        <f t="shared" si="8"/>
        <v>503614.95000000007</v>
      </c>
      <c r="Z35" s="39">
        <f t="shared" si="9"/>
        <v>755422.42500000005</v>
      </c>
      <c r="AA35" s="39">
        <f t="shared" si="10"/>
        <v>1007229.9000000001</v>
      </c>
    </row>
    <row r="36" spans="1:27" ht="76.5" customHeight="1" x14ac:dyDescent="0.25">
      <c r="A36" s="15" t="s">
        <v>76</v>
      </c>
      <c r="B36" s="92" t="s">
        <v>281</v>
      </c>
      <c r="C36" s="78"/>
      <c r="D36" s="78"/>
      <c r="E36" s="78"/>
      <c r="F36" s="79"/>
      <c r="G36" s="3">
        <f>G37</f>
        <v>26967</v>
      </c>
      <c r="H36" s="3">
        <f t="shared" ref="H36:S36" si="28">H37</f>
        <v>0</v>
      </c>
      <c r="I36" s="3">
        <f t="shared" si="28"/>
        <v>0</v>
      </c>
      <c r="J36" s="3">
        <f t="shared" si="28"/>
        <v>2696.7</v>
      </c>
      <c r="K36" s="3">
        <f t="shared" si="28"/>
        <v>2696.7</v>
      </c>
      <c r="L36" s="3">
        <f t="shared" si="28"/>
        <v>2696.7</v>
      </c>
      <c r="M36" s="3">
        <f t="shared" si="28"/>
        <v>2696.7</v>
      </c>
      <c r="N36" s="3">
        <f t="shared" si="28"/>
        <v>2696.7</v>
      </c>
      <c r="O36" s="3">
        <f t="shared" si="28"/>
        <v>2696.7</v>
      </c>
      <c r="P36" s="3">
        <f t="shared" si="28"/>
        <v>2696.7</v>
      </c>
      <c r="Q36" s="3">
        <f t="shared" si="28"/>
        <v>2696.7</v>
      </c>
      <c r="R36" s="3">
        <f t="shared" si="28"/>
        <v>2696.7</v>
      </c>
      <c r="S36" s="3">
        <f t="shared" si="28"/>
        <v>2696.6999999999971</v>
      </c>
      <c r="T36" s="39">
        <f t="shared" si="3"/>
        <v>2696.7</v>
      </c>
      <c r="U36" s="39">
        <f t="shared" si="4"/>
        <v>10786.8</v>
      </c>
      <c r="V36" s="39">
        <f t="shared" si="5"/>
        <v>18876.900000000001</v>
      </c>
      <c r="W36" s="39">
        <f t="shared" si="6"/>
        <v>26967</v>
      </c>
      <c r="X36" s="39">
        <f t="shared" si="7"/>
        <v>6741.75</v>
      </c>
      <c r="Y36" s="39">
        <f t="shared" si="8"/>
        <v>13483.5</v>
      </c>
      <c r="Z36" s="39">
        <f t="shared" si="9"/>
        <v>20225.25</v>
      </c>
      <c r="AA36" s="39">
        <f t="shared" si="10"/>
        <v>26967</v>
      </c>
    </row>
    <row r="37" spans="1:27" ht="127.5" customHeight="1" x14ac:dyDescent="0.25">
      <c r="A37" s="15" t="s">
        <v>77</v>
      </c>
      <c r="B37" s="92" t="s">
        <v>282</v>
      </c>
      <c r="C37" s="78"/>
      <c r="D37" s="78"/>
      <c r="E37" s="78"/>
      <c r="F37" s="79"/>
      <c r="G37" s="3">
        <v>26967</v>
      </c>
      <c r="H37" s="48">
        <v>0</v>
      </c>
      <c r="I37" s="49">
        <v>0</v>
      </c>
      <c r="J37" s="49">
        <f t="shared" ref="J37" si="29">TRUNC((G37-SUM(H37:I37))/10,2)</f>
        <v>2696.7</v>
      </c>
      <c r="K37" s="49">
        <f>TRUNC((G37-SUM(H37:J37))/9,2)</f>
        <v>2696.7</v>
      </c>
      <c r="L37" s="49">
        <f>TRUNC((G37-SUM(H37:K37))/8,2)</f>
        <v>2696.7</v>
      </c>
      <c r="M37" s="49">
        <f>TRUNC((G37-SUM(H37:L37))/7,2)</f>
        <v>2696.7</v>
      </c>
      <c r="N37" s="49">
        <f>TRUNC((G37-SUM(H37:M37))/6,2)</f>
        <v>2696.7</v>
      </c>
      <c r="O37" s="49">
        <f>TRUNC((G37-SUM(H37:N37))/5,2)</f>
        <v>2696.7</v>
      </c>
      <c r="P37" s="49">
        <f>TRUNC((G37-SUM(H37:O37))/4,2)</f>
        <v>2696.7</v>
      </c>
      <c r="Q37" s="49">
        <f>TRUNC((G37-SUM(H37:P37))/3,2)</f>
        <v>2696.7</v>
      </c>
      <c r="R37" s="49">
        <f>TRUNC((G37-SUM(H37:Q37))/2,2)</f>
        <v>2696.7</v>
      </c>
      <c r="S37" s="49">
        <f>G37-SUM(H37:R37)</f>
        <v>2696.6999999999971</v>
      </c>
      <c r="T37" s="39">
        <f t="shared" si="3"/>
        <v>2696.7</v>
      </c>
      <c r="U37" s="39">
        <f t="shared" si="4"/>
        <v>10786.8</v>
      </c>
      <c r="V37" s="39">
        <f t="shared" si="5"/>
        <v>18876.900000000001</v>
      </c>
      <c r="W37" s="39">
        <f t="shared" si="6"/>
        <v>26967</v>
      </c>
      <c r="X37" s="39">
        <f t="shared" si="7"/>
        <v>6741.75</v>
      </c>
      <c r="Y37" s="39">
        <f t="shared" si="8"/>
        <v>13483.5</v>
      </c>
      <c r="Z37" s="39">
        <f t="shared" si="9"/>
        <v>20225.25</v>
      </c>
      <c r="AA37" s="39">
        <f t="shared" si="10"/>
        <v>26967</v>
      </c>
    </row>
    <row r="38" spans="1:27" ht="51" customHeight="1" x14ac:dyDescent="0.25">
      <c r="A38" s="15" t="s">
        <v>78</v>
      </c>
      <c r="B38" s="92" t="s">
        <v>283</v>
      </c>
      <c r="C38" s="78"/>
      <c r="D38" s="78"/>
      <c r="E38" s="78"/>
      <c r="F38" s="79"/>
      <c r="G38" s="3">
        <f>G39</f>
        <v>452000</v>
      </c>
      <c r="H38" s="3">
        <f t="shared" ref="H38:S38" si="30">H39</f>
        <v>379000</v>
      </c>
      <c r="I38" s="3">
        <f t="shared" si="30"/>
        <v>63337.54</v>
      </c>
      <c r="J38" s="3">
        <f t="shared" si="30"/>
        <v>966.24</v>
      </c>
      <c r="K38" s="3">
        <f t="shared" si="30"/>
        <v>966.24</v>
      </c>
      <c r="L38" s="3">
        <f t="shared" si="30"/>
        <v>966.24</v>
      </c>
      <c r="M38" s="3">
        <f t="shared" si="30"/>
        <v>966.24</v>
      </c>
      <c r="N38" s="3">
        <f t="shared" si="30"/>
        <v>966.25</v>
      </c>
      <c r="O38" s="3">
        <f t="shared" si="30"/>
        <v>966.25</v>
      </c>
      <c r="P38" s="3">
        <f t="shared" si="30"/>
        <v>966.25</v>
      </c>
      <c r="Q38" s="3">
        <f t="shared" si="30"/>
        <v>966.25</v>
      </c>
      <c r="R38" s="3">
        <f t="shared" si="30"/>
        <v>966.25</v>
      </c>
      <c r="S38" s="3">
        <f t="shared" si="30"/>
        <v>966.25000000005821</v>
      </c>
      <c r="T38" s="39">
        <f t="shared" si="3"/>
        <v>443303.77999999997</v>
      </c>
      <c r="U38" s="39">
        <f t="shared" si="4"/>
        <v>446202.49999999994</v>
      </c>
      <c r="V38" s="39">
        <f t="shared" si="5"/>
        <v>449101.24999999994</v>
      </c>
      <c r="W38" s="39">
        <f t="shared" si="6"/>
        <v>452000</v>
      </c>
      <c r="X38" s="39">
        <f t="shared" si="7"/>
        <v>113000</v>
      </c>
      <c r="Y38" s="39">
        <f t="shared" si="8"/>
        <v>226000</v>
      </c>
      <c r="Z38" s="39">
        <f t="shared" si="9"/>
        <v>339000</v>
      </c>
      <c r="AA38" s="39">
        <f t="shared" si="10"/>
        <v>452000</v>
      </c>
    </row>
    <row r="39" spans="1:27" ht="51" customHeight="1" x14ac:dyDescent="0.25">
      <c r="A39" s="15" t="s">
        <v>78</v>
      </c>
      <c r="B39" s="92" t="s">
        <v>284</v>
      </c>
      <c r="C39" s="78"/>
      <c r="D39" s="78"/>
      <c r="E39" s="78"/>
      <c r="F39" s="79"/>
      <c r="G39" s="3">
        <v>452000</v>
      </c>
      <c r="H39" s="48">
        <v>379000</v>
      </c>
      <c r="I39" s="49">
        <v>63337.54</v>
      </c>
      <c r="J39" s="49">
        <f t="shared" ref="J39" si="31">TRUNC((G39-SUM(H39:I39))/10,2)</f>
        <v>966.24</v>
      </c>
      <c r="K39" s="49">
        <f>TRUNC((G39-SUM(H39:J39))/9,2)</f>
        <v>966.24</v>
      </c>
      <c r="L39" s="49">
        <f>TRUNC((G39-SUM(H39:K39))/8,2)</f>
        <v>966.24</v>
      </c>
      <c r="M39" s="49">
        <f>TRUNC((G39-SUM(H39:L39))/7,2)</f>
        <v>966.24</v>
      </c>
      <c r="N39" s="49">
        <f>TRUNC((G39-SUM(H39:M39))/6,2)</f>
        <v>966.25</v>
      </c>
      <c r="O39" s="49">
        <f>TRUNC((G39-SUM(H39:N39))/5,2)</f>
        <v>966.25</v>
      </c>
      <c r="P39" s="49">
        <f>TRUNC((G39-SUM(H39:O39))/4,2)</f>
        <v>966.25</v>
      </c>
      <c r="Q39" s="49">
        <f>TRUNC((G39-SUM(H39:P39))/3,2)</f>
        <v>966.25</v>
      </c>
      <c r="R39" s="49">
        <f>TRUNC((G39-SUM(H39:Q39))/2,2)</f>
        <v>966.25</v>
      </c>
      <c r="S39" s="49">
        <f>G39-SUM(H39:R39)</f>
        <v>966.25000000005821</v>
      </c>
      <c r="T39" s="39">
        <f t="shared" si="3"/>
        <v>443303.77999999997</v>
      </c>
      <c r="U39" s="39">
        <f t="shared" si="4"/>
        <v>446202.49999999994</v>
      </c>
      <c r="V39" s="39">
        <f t="shared" si="5"/>
        <v>449101.24999999994</v>
      </c>
      <c r="W39" s="39">
        <f t="shared" si="6"/>
        <v>452000</v>
      </c>
      <c r="X39" s="39">
        <f t="shared" si="7"/>
        <v>113000</v>
      </c>
      <c r="Y39" s="39">
        <f t="shared" si="8"/>
        <v>226000</v>
      </c>
      <c r="Z39" s="39">
        <f t="shared" si="9"/>
        <v>339000</v>
      </c>
      <c r="AA39" s="39">
        <f t="shared" si="10"/>
        <v>452000</v>
      </c>
    </row>
    <row r="40" spans="1:27" ht="40.5" customHeight="1" x14ac:dyDescent="0.25">
      <c r="A40" s="15" t="s">
        <v>79</v>
      </c>
      <c r="B40" s="92" t="s">
        <v>285</v>
      </c>
      <c r="C40" s="78"/>
      <c r="D40" s="78"/>
      <c r="E40" s="78"/>
      <c r="F40" s="79"/>
      <c r="G40" s="3">
        <f>G41</f>
        <v>409180</v>
      </c>
      <c r="H40" s="3">
        <f t="shared" ref="H40:S40" si="32">H41</f>
        <v>0</v>
      </c>
      <c r="I40" s="3">
        <f t="shared" si="32"/>
        <v>0</v>
      </c>
      <c r="J40" s="3">
        <f t="shared" si="32"/>
        <v>40918</v>
      </c>
      <c r="K40" s="3">
        <f t="shared" si="32"/>
        <v>40918</v>
      </c>
      <c r="L40" s="3">
        <f t="shared" si="32"/>
        <v>40918</v>
      </c>
      <c r="M40" s="3">
        <f t="shared" si="32"/>
        <v>40918</v>
      </c>
      <c r="N40" s="3">
        <f t="shared" si="32"/>
        <v>40918</v>
      </c>
      <c r="O40" s="3">
        <f t="shared" si="32"/>
        <v>40918</v>
      </c>
      <c r="P40" s="3">
        <f t="shared" si="32"/>
        <v>40918</v>
      </c>
      <c r="Q40" s="3">
        <f t="shared" si="32"/>
        <v>40918</v>
      </c>
      <c r="R40" s="3">
        <f t="shared" si="32"/>
        <v>40918</v>
      </c>
      <c r="S40" s="3">
        <f t="shared" si="32"/>
        <v>40918</v>
      </c>
      <c r="T40" s="39">
        <f t="shared" si="3"/>
        <v>40918</v>
      </c>
      <c r="U40" s="39">
        <f t="shared" si="4"/>
        <v>163672</v>
      </c>
      <c r="V40" s="39">
        <f t="shared" si="5"/>
        <v>286426</v>
      </c>
      <c r="W40" s="39">
        <f t="shared" si="6"/>
        <v>409180</v>
      </c>
      <c r="X40" s="39">
        <f t="shared" si="7"/>
        <v>102295</v>
      </c>
      <c r="Y40" s="39">
        <f t="shared" si="8"/>
        <v>204590</v>
      </c>
      <c r="Z40" s="39">
        <f t="shared" si="9"/>
        <v>306885</v>
      </c>
      <c r="AA40" s="39">
        <f t="shared" si="10"/>
        <v>409180</v>
      </c>
    </row>
    <row r="41" spans="1:27" ht="76.5" customHeight="1" x14ac:dyDescent="0.25">
      <c r="A41" s="15" t="s">
        <v>80</v>
      </c>
      <c r="B41" s="92" t="s">
        <v>286</v>
      </c>
      <c r="C41" s="78"/>
      <c r="D41" s="78"/>
      <c r="E41" s="78"/>
      <c r="F41" s="79"/>
      <c r="G41" s="3">
        <v>409180</v>
      </c>
      <c r="H41" s="48">
        <v>0</v>
      </c>
      <c r="I41" s="49">
        <v>0</v>
      </c>
      <c r="J41" s="49">
        <f t="shared" ref="J41" si="33">TRUNC((G41-SUM(H41:I41))/10,2)</f>
        <v>40918</v>
      </c>
      <c r="K41" s="49">
        <f>TRUNC((G41-SUM(H41:J41))/9,2)</f>
        <v>40918</v>
      </c>
      <c r="L41" s="49">
        <f>TRUNC((G41-SUM(H41:K41))/8,2)</f>
        <v>40918</v>
      </c>
      <c r="M41" s="49">
        <f>TRUNC((G41-SUM(H41:L41))/7,2)</f>
        <v>40918</v>
      </c>
      <c r="N41" s="49">
        <f>TRUNC((G41-SUM(H41:M41))/6,2)</f>
        <v>40918</v>
      </c>
      <c r="O41" s="49">
        <f>TRUNC((G41-SUM(H41:N41))/5,2)</f>
        <v>40918</v>
      </c>
      <c r="P41" s="49">
        <f>TRUNC((G41-SUM(H41:O41))/4,2)</f>
        <v>40918</v>
      </c>
      <c r="Q41" s="49">
        <f>TRUNC((G41-SUM(H41:P41))/3,2)</f>
        <v>40918</v>
      </c>
      <c r="R41" s="49">
        <f>TRUNC((G41-SUM(H41:Q41))/2,2)</f>
        <v>40918</v>
      </c>
      <c r="S41" s="49">
        <f>G41-SUM(H41:R41)</f>
        <v>40918</v>
      </c>
      <c r="T41" s="39">
        <f t="shared" si="3"/>
        <v>40918</v>
      </c>
      <c r="U41" s="39">
        <f t="shared" si="4"/>
        <v>163672</v>
      </c>
      <c r="V41" s="39">
        <f t="shared" si="5"/>
        <v>286426</v>
      </c>
      <c r="W41" s="39">
        <f t="shared" si="6"/>
        <v>409180</v>
      </c>
      <c r="X41" s="39">
        <f t="shared" si="7"/>
        <v>102295</v>
      </c>
      <c r="Y41" s="39">
        <f t="shared" si="8"/>
        <v>204590</v>
      </c>
      <c r="Z41" s="39">
        <f t="shared" si="9"/>
        <v>306885</v>
      </c>
      <c r="AA41" s="39">
        <f t="shared" si="10"/>
        <v>409180</v>
      </c>
    </row>
    <row r="42" spans="1:27" ht="25.5" customHeight="1" x14ac:dyDescent="0.25">
      <c r="A42" s="15" t="s">
        <v>28</v>
      </c>
      <c r="B42" s="92" t="s">
        <v>287</v>
      </c>
      <c r="C42" s="88"/>
      <c r="D42" s="88"/>
      <c r="E42" s="88"/>
      <c r="F42" s="89"/>
      <c r="G42" s="3">
        <f>G43+G45</f>
        <v>84460</v>
      </c>
      <c r="H42" s="3">
        <f t="shared" ref="H42:S42" si="34">H43+H45</f>
        <v>0</v>
      </c>
      <c r="I42" s="3">
        <f t="shared" si="34"/>
        <v>0</v>
      </c>
      <c r="J42" s="3">
        <f t="shared" si="34"/>
        <v>8446</v>
      </c>
      <c r="K42" s="3">
        <f t="shared" si="34"/>
        <v>8446</v>
      </c>
      <c r="L42" s="3">
        <f t="shared" si="34"/>
        <v>8446</v>
      </c>
      <c r="M42" s="3">
        <f t="shared" si="34"/>
        <v>8446</v>
      </c>
      <c r="N42" s="3">
        <f t="shared" si="34"/>
        <v>8446</v>
      </c>
      <c r="O42" s="3">
        <f t="shared" si="34"/>
        <v>8446</v>
      </c>
      <c r="P42" s="3">
        <f t="shared" si="34"/>
        <v>8446</v>
      </c>
      <c r="Q42" s="3">
        <f t="shared" si="34"/>
        <v>8446</v>
      </c>
      <c r="R42" s="3">
        <f t="shared" si="34"/>
        <v>8446</v>
      </c>
      <c r="S42" s="3">
        <f t="shared" si="34"/>
        <v>8446</v>
      </c>
      <c r="T42" s="39">
        <f t="shared" si="3"/>
        <v>8446</v>
      </c>
      <c r="U42" s="39">
        <f t="shared" si="4"/>
        <v>33784</v>
      </c>
      <c r="V42" s="39">
        <f t="shared" si="5"/>
        <v>59122</v>
      </c>
      <c r="W42" s="39">
        <f t="shared" si="6"/>
        <v>84460</v>
      </c>
      <c r="X42" s="39">
        <f t="shared" si="7"/>
        <v>21115</v>
      </c>
      <c r="Y42" s="39">
        <f t="shared" si="8"/>
        <v>42230</v>
      </c>
      <c r="Z42" s="39">
        <f t="shared" si="9"/>
        <v>63345</v>
      </c>
      <c r="AA42" s="39">
        <f t="shared" si="10"/>
        <v>84460</v>
      </c>
    </row>
    <row r="43" spans="1:27" ht="25.5" customHeight="1" x14ac:dyDescent="0.25">
      <c r="A43" s="15" t="s">
        <v>81</v>
      </c>
      <c r="B43" s="92" t="s">
        <v>288</v>
      </c>
      <c r="C43" s="88"/>
      <c r="D43" s="88"/>
      <c r="E43" s="88"/>
      <c r="F43" s="89"/>
      <c r="G43" s="3">
        <f>G44</f>
        <v>4460</v>
      </c>
      <c r="H43" s="3">
        <f t="shared" ref="H43:S43" si="35">H44</f>
        <v>0</v>
      </c>
      <c r="I43" s="3">
        <f t="shared" si="35"/>
        <v>0</v>
      </c>
      <c r="J43" s="3">
        <f t="shared" si="35"/>
        <v>446</v>
      </c>
      <c r="K43" s="3">
        <f t="shared" si="35"/>
        <v>446</v>
      </c>
      <c r="L43" s="3">
        <f t="shared" si="35"/>
        <v>446</v>
      </c>
      <c r="M43" s="3">
        <f t="shared" si="35"/>
        <v>446</v>
      </c>
      <c r="N43" s="3">
        <f t="shared" si="35"/>
        <v>446</v>
      </c>
      <c r="O43" s="3">
        <f t="shared" si="35"/>
        <v>446</v>
      </c>
      <c r="P43" s="3">
        <f t="shared" si="35"/>
        <v>446</v>
      </c>
      <c r="Q43" s="3">
        <f t="shared" si="35"/>
        <v>446</v>
      </c>
      <c r="R43" s="3">
        <f t="shared" si="35"/>
        <v>446</v>
      </c>
      <c r="S43" s="3">
        <f t="shared" si="35"/>
        <v>446</v>
      </c>
      <c r="T43" s="39">
        <f t="shared" si="3"/>
        <v>446</v>
      </c>
      <c r="U43" s="39">
        <f t="shared" si="4"/>
        <v>1784</v>
      </c>
      <c r="V43" s="39">
        <f t="shared" si="5"/>
        <v>3122</v>
      </c>
      <c r="W43" s="39">
        <f t="shared" si="6"/>
        <v>4460</v>
      </c>
      <c r="X43" s="39">
        <f t="shared" si="7"/>
        <v>1115</v>
      </c>
      <c r="Y43" s="39">
        <f t="shared" si="8"/>
        <v>2230</v>
      </c>
      <c r="Z43" s="39">
        <f t="shared" si="9"/>
        <v>3345</v>
      </c>
      <c r="AA43" s="39">
        <f t="shared" si="10"/>
        <v>4460</v>
      </c>
    </row>
    <row r="44" spans="1:27" ht="102" customHeight="1" x14ac:dyDescent="0.25">
      <c r="A44" s="15" t="s">
        <v>82</v>
      </c>
      <c r="B44" s="98" t="s">
        <v>289</v>
      </c>
      <c r="C44" s="88"/>
      <c r="D44" s="88"/>
      <c r="E44" s="88"/>
      <c r="F44" s="89"/>
      <c r="G44" s="3">
        <v>4460</v>
      </c>
      <c r="H44" s="48">
        <v>0</v>
      </c>
      <c r="I44" s="49">
        <v>0</v>
      </c>
      <c r="J44" s="49">
        <f t="shared" ref="J44" si="36">TRUNC((G44-SUM(H44:I44))/10,2)</f>
        <v>446</v>
      </c>
      <c r="K44" s="49">
        <f>TRUNC((G44-SUM(H44:J44))/9,2)</f>
        <v>446</v>
      </c>
      <c r="L44" s="49">
        <f>TRUNC((G44-SUM(H44:K44))/8,2)</f>
        <v>446</v>
      </c>
      <c r="M44" s="49">
        <f>TRUNC((G44-SUM(H44:L44))/7,2)</f>
        <v>446</v>
      </c>
      <c r="N44" s="49">
        <f>TRUNC((G44-SUM(H44:M44))/6,2)</f>
        <v>446</v>
      </c>
      <c r="O44" s="49">
        <f>TRUNC((G44-SUM(H44:N44))/5,2)</f>
        <v>446</v>
      </c>
      <c r="P44" s="49">
        <f>TRUNC((G44-SUM(H44:O44))/4,2)</f>
        <v>446</v>
      </c>
      <c r="Q44" s="49">
        <f>TRUNC((G44-SUM(H44:P44))/3,2)</f>
        <v>446</v>
      </c>
      <c r="R44" s="49">
        <f>TRUNC((G44-SUM(H44:Q44))/2,2)</f>
        <v>446</v>
      </c>
      <c r="S44" s="49">
        <f>G44-SUM(H44:R44)</f>
        <v>446</v>
      </c>
      <c r="T44" s="39">
        <f t="shared" si="3"/>
        <v>446</v>
      </c>
      <c r="U44" s="39">
        <f t="shared" si="4"/>
        <v>1784</v>
      </c>
      <c r="V44" s="39">
        <f t="shared" si="5"/>
        <v>3122</v>
      </c>
      <c r="W44" s="39">
        <f t="shared" si="6"/>
        <v>4460</v>
      </c>
      <c r="X44" s="39">
        <f t="shared" si="7"/>
        <v>1115</v>
      </c>
      <c r="Y44" s="39">
        <f t="shared" si="8"/>
        <v>2230</v>
      </c>
      <c r="Z44" s="39">
        <f t="shared" si="9"/>
        <v>3345</v>
      </c>
      <c r="AA44" s="39">
        <f t="shared" si="10"/>
        <v>4460</v>
      </c>
    </row>
    <row r="45" spans="1:27" ht="15" customHeight="1" x14ac:dyDescent="0.25">
      <c r="A45" s="15" t="s">
        <v>83</v>
      </c>
      <c r="B45" s="98" t="s">
        <v>290</v>
      </c>
      <c r="C45" s="88"/>
      <c r="D45" s="88"/>
      <c r="E45" s="88"/>
      <c r="F45" s="89"/>
      <c r="G45" s="3">
        <f>G46</f>
        <v>80000</v>
      </c>
      <c r="H45" s="3">
        <f t="shared" ref="H45:S45" si="37">H46</f>
        <v>0</v>
      </c>
      <c r="I45" s="3">
        <f t="shared" si="37"/>
        <v>0</v>
      </c>
      <c r="J45" s="3">
        <f t="shared" si="37"/>
        <v>8000</v>
      </c>
      <c r="K45" s="3">
        <f t="shared" si="37"/>
        <v>8000</v>
      </c>
      <c r="L45" s="3">
        <f t="shared" si="37"/>
        <v>8000</v>
      </c>
      <c r="M45" s="3">
        <f t="shared" si="37"/>
        <v>8000</v>
      </c>
      <c r="N45" s="3">
        <f t="shared" si="37"/>
        <v>8000</v>
      </c>
      <c r="O45" s="3">
        <f t="shared" si="37"/>
        <v>8000</v>
      </c>
      <c r="P45" s="3">
        <f t="shared" si="37"/>
        <v>8000</v>
      </c>
      <c r="Q45" s="3">
        <f t="shared" si="37"/>
        <v>8000</v>
      </c>
      <c r="R45" s="3">
        <f t="shared" si="37"/>
        <v>8000</v>
      </c>
      <c r="S45" s="3">
        <f t="shared" si="37"/>
        <v>8000</v>
      </c>
      <c r="T45" s="39">
        <f t="shared" si="3"/>
        <v>8000</v>
      </c>
      <c r="U45" s="39">
        <f t="shared" si="4"/>
        <v>32000</v>
      </c>
      <c r="V45" s="39">
        <f t="shared" si="5"/>
        <v>56000</v>
      </c>
      <c r="W45" s="39">
        <f t="shared" si="6"/>
        <v>80000</v>
      </c>
      <c r="X45" s="39">
        <f t="shared" si="7"/>
        <v>20000</v>
      </c>
      <c r="Y45" s="39">
        <f t="shared" si="8"/>
        <v>40000</v>
      </c>
      <c r="Z45" s="39">
        <f t="shared" si="9"/>
        <v>60000</v>
      </c>
      <c r="AA45" s="39">
        <f t="shared" si="10"/>
        <v>80000</v>
      </c>
    </row>
    <row r="46" spans="1:27" ht="25.5" customHeight="1" x14ac:dyDescent="0.25">
      <c r="A46" s="15" t="s">
        <v>84</v>
      </c>
      <c r="B46" s="98" t="s">
        <v>291</v>
      </c>
      <c r="C46" s="88"/>
      <c r="D46" s="88"/>
      <c r="E46" s="88"/>
      <c r="F46" s="89"/>
      <c r="G46" s="3">
        <f>G47</f>
        <v>80000</v>
      </c>
      <c r="H46" s="3">
        <f t="shared" ref="H46:S46" si="38">H47</f>
        <v>0</v>
      </c>
      <c r="I46" s="3">
        <f t="shared" si="38"/>
        <v>0</v>
      </c>
      <c r="J46" s="3">
        <f t="shared" si="38"/>
        <v>8000</v>
      </c>
      <c r="K46" s="3">
        <f t="shared" si="38"/>
        <v>8000</v>
      </c>
      <c r="L46" s="3">
        <f t="shared" si="38"/>
        <v>8000</v>
      </c>
      <c r="M46" s="3">
        <f t="shared" si="38"/>
        <v>8000</v>
      </c>
      <c r="N46" s="3">
        <f t="shared" si="38"/>
        <v>8000</v>
      </c>
      <c r="O46" s="3">
        <f t="shared" si="38"/>
        <v>8000</v>
      </c>
      <c r="P46" s="3">
        <f t="shared" si="38"/>
        <v>8000</v>
      </c>
      <c r="Q46" s="3">
        <f t="shared" si="38"/>
        <v>8000</v>
      </c>
      <c r="R46" s="3">
        <f t="shared" si="38"/>
        <v>8000</v>
      </c>
      <c r="S46" s="3">
        <f t="shared" si="38"/>
        <v>8000</v>
      </c>
      <c r="T46" s="39">
        <f t="shared" si="3"/>
        <v>8000</v>
      </c>
      <c r="U46" s="39">
        <f t="shared" si="4"/>
        <v>32000</v>
      </c>
      <c r="V46" s="39">
        <f t="shared" si="5"/>
        <v>56000</v>
      </c>
      <c r="W46" s="39">
        <f t="shared" si="6"/>
        <v>80000</v>
      </c>
      <c r="X46" s="39">
        <f t="shared" si="7"/>
        <v>20000</v>
      </c>
      <c r="Y46" s="39">
        <f t="shared" si="8"/>
        <v>40000</v>
      </c>
      <c r="Z46" s="39">
        <f t="shared" si="9"/>
        <v>60000</v>
      </c>
      <c r="AA46" s="39">
        <f t="shared" si="10"/>
        <v>80000</v>
      </c>
    </row>
    <row r="47" spans="1:27" ht="76.5" customHeight="1" x14ac:dyDescent="0.25">
      <c r="A47" s="15" t="s">
        <v>85</v>
      </c>
      <c r="B47" s="98" t="s">
        <v>292</v>
      </c>
      <c r="C47" s="88"/>
      <c r="D47" s="88"/>
      <c r="E47" s="88"/>
      <c r="F47" s="89"/>
      <c r="G47" s="3">
        <v>80000</v>
      </c>
      <c r="H47" s="48">
        <v>0</v>
      </c>
      <c r="I47" s="49">
        <v>0</v>
      </c>
      <c r="J47" s="49">
        <f t="shared" ref="J47" si="39">TRUNC((G47-SUM(H47:I47))/10,2)</f>
        <v>8000</v>
      </c>
      <c r="K47" s="49">
        <f>TRUNC((G47-SUM(H47:J47))/9,2)</f>
        <v>8000</v>
      </c>
      <c r="L47" s="49">
        <f>TRUNC((G47-SUM(H47:K47))/8,2)</f>
        <v>8000</v>
      </c>
      <c r="M47" s="49">
        <f>TRUNC((G47-SUM(H47:L47))/7,2)</f>
        <v>8000</v>
      </c>
      <c r="N47" s="49">
        <f>TRUNC((G47-SUM(H47:M47))/6,2)</f>
        <v>8000</v>
      </c>
      <c r="O47" s="49">
        <f>TRUNC((G47-SUM(H47:N47))/5,2)</f>
        <v>8000</v>
      </c>
      <c r="P47" s="49">
        <f>TRUNC((G47-SUM(H47:O47))/4,2)</f>
        <v>8000</v>
      </c>
      <c r="Q47" s="49">
        <f>TRUNC((G47-SUM(H47:P47))/3,2)</f>
        <v>8000</v>
      </c>
      <c r="R47" s="49">
        <f>TRUNC((G47-SUM(H47:Q47))/2,2)</f>
        <v>8000</v>
      </c>
      <c r="S47" s="49">
        <f>G47-SUM(H47:R47)</f>
        <v>8000</v>
      </c>
      <c r="T47" s="39">
        <f t="shared" si="3"/>
        <v>8000</v>
      </c>
      <c r="U47" s="39">
        <f t="shared" si="4"/>
        <v>32000</v>
      </c>
      <c r="V47" s="39">
        <f t="shared" si="5"/>
        <v>56000</v>
      </c>
      <c r="W47" s="39">
        <f t="shared" si="6"/>
        <v>80000</v>
      </c>
      <c r="X47" s="39">
        <f t="shared" si="7"/>
        <v>20000</v>
      </c>
      <c r="Y47" s="39">
        <f t="shared" si="8"/>
        <v>40000</v>
      </c>
      <c r="Z47" s="39">
        <f t="shared" si="9"/>
        <v>60000</v>
      </c>
      <c r="AA47" s="39">
        <f t="shared" si="10"/>
        <v>80000</v>
      </c>
    </row>
    <row r="48" spans="1:27" ht="25.5" customHeight="1" x14ac:dyDescent="0.25">
      <c r="A48" s="15" t="s">
        <v>29</v>
      </c>
      <c r="B48" s="98" t="s">
        <v>295</v>
      </c>
      <c r="C48" s="88"/>
      <c r="D48" s="88"/>
      <c r="E48" s="88"/>
      <c r="F48" s="89"/>
      <c r="G48" s="3">
        <f>G49</f>
        <v>175100</v>
      </c>
      <c r="H48" s="3">
        <f t="shared" ref="H48:S48" si="40">H49</f>
        <v>1814.07</v>
      </c>
      <c r="I48" s="3">
        <f t="shared" si="40"/>
        <v>38702.47</v>
      </c>
      <c r="J48" s="3">
        <f t="shared" si="40"/>
        <v>13458.34</v>
      </c>
      <c r="K48" s="3">
        <f t="shared" si="40"/>
        <v>13458.34</v>
      </c>
      <c r="L48" s="3">
        <f t="shared" si="40"/>
        <v>13458.34</v>
      </c>
      <c r="M48" s="3">
        <f t="shared" si="40"/>
        <v>13458.34</v>
      </c>
      <c r="N48" s="3">
        <f t="shared" si="40"/>
        <v>13458.35</v>
      </c>
      <c r="O48" s="3">
        <f t="shared" si="40"/>
        <v>13458.35</v>
      </c>
      <c r="P48" s="3">
        <f t="shared" si="40"/>
        <v>13458.35</v>
      </c>
      <c r="Q48" s="3">
        <f t="shared" si="40"/>
        <v>13458.35</v>
      </c>
      <c r="R48" s="3">
        <f t="shared" si="40"/>
        <v>13458.35</v>
      </c>
      <c r="S48" s="3">
        <f t="shared" si="40"/>
        <v>13458.349999999977</v>
      </c>
      <c r="T48" s="39">
        <f t="shared" si="3"/>
        <v>53974.880000000005</v>
      </c>
      <c r="U48" s="39">
        <f t="shared" si="4"/>
        <v>94349.9</v>
      </c>
      <c r="V48" s="39">
        <f t="shared" si="5"/>
        <v>134724.95000000001</v>
      </c>
      <c r="W48" s="39">
        <f t="shared" si="6"/>
        <v>175100</v>
      </c>
      <c r="X48" s="39">
        <f t="shared" si="7"/>
        <v>43775</v>
      </c>
      <c r="Y48" s="39">
        <f t="shared" si="8"/>
        <v>87550</v>
      </c>
      <c r="Z48" s="39">
        <f t="shared" si="9"/>
        <v>131325</v>
      </c>
      <c r="AA48" s="39">
        <f t="shared" si="10"/>
        <v>175100</v>
      </c>
    </row>
    <row r="49" spans="1:27" ht="63.75" customHeight="1" x14ac:dyDescent="0.25">
      <c r="A49" s="15" t="s">
        <v>86</v>
      </c>
      <c r="B49" s="98" t="s">
        <v>293</v>
      </c>
      <c r="C49" s="88"/>
      <c r="D49" s="88"/>
      <c r="E49" s="88"/>
      <c r="F49" s="89"/>
      <c r="G49" s="3">
        <f>G50</f>
        <v>175100</v>
      </c>
      <c r="H49" s="3">
        <f t="shared" ref="H49:S49" si="41">H50</f>
        <v>1814.07</v>
      </c>
      <c r="I49" s="3">
        <f t="shared" si="41"/>
        <v>38702.47</v>
      </c>
      <c r="J49" s="3">
        <f t="shared" si="41"/>
        <v>13458.34</v>
      </c>
      <c r="K49" s="3">
        <f t="shared" si="41"/>
        <v>13458.34</v>
      </c>
      <c r="L49" s="3">
        <f t="shared" si="41"/>
        <v>13458.34</v>
      </c>
      <c r="M49" s="3">
        <f t="shared" si="41"/>
        <v>13458.34</v>
      </c>
      <c r="N49" s="3">
        <f t="shared" si="41"/>
        <v>13458.35</v>
      </c>
      <c r="O49" s="3">
        <f t="shared" si="41"/>
        <v>13458.35</v>
      </c>
      <c r="P49" s="3">
        <f t="shared" si="41"/>
        <v>13458.35</v>
      </c>
      <c r="Q49" s="3">
        <f t="shared" si="41"/>
        <v>13458.35</v>
      </c>
      <c r="R49" s="3">
        <f t="shared" si="41"/>
        <v>13458.35</v>
      </c>
      <c r="S49" s="3">
        <f t="shared" si="41"/>
        <v>13458.349999999977</v>
      </c>
      <c r="T49" s="39">
        <f t="shared" si="3"/>
        <v>53974.880000000005</v>
      </c>
      <c r="U49" s="39">
        <f t="shared" si="4"/>
        <v>94349.9</v>
      </c>
      <c r="V49" s="39">
        <f t="shared" si="5"/>
        <v>134724.95000000001</v>
      </c>
      <c r="W49" s="39">
        <f t="shared" si="6"/>
        <v>175100</v>
      </c>
      <c r="X49" s="39">
        <f t="shared" si="7"/>
        <v>43775</v>
      </c>
      <c r="Y49" s="39">
        <f t="shared" si="8"/>
        <v>87550</v>
      </c>
      <c r="Z49" s="39">
        <f t="shared" si="9"/>
        <v>131325</v>
      </c>
      <c r="AA49" s="39">
        <f t="shared" si="10"/>
        <v>175100</v>
      </c>
    </row>
    <row r="50" spans="1:27" ht="102" customHeight="1" x14ac:dyDescent="0.25">
      <c r="A50" s="15" t="s">
        <v>87</v>
      </c>
      <c r="B50" s="98" t="s">
        <v>294</v>
      </c>
      <c r="C50" s="88"/>
      <c r="D50" s="88"/>
      <c r="E50" s="88"/>
      <c r="F50" s="89"/>
      <c r="G50" s="3">
        <v>175100</v>
      </c>
      <c r="H50" s="48">
        <v>1814.07</v>
      </c>
      <c r="I50" s="49">
        <v>38702.47</v>
      </c>
      <c r="J50" s="49">
        <f t="shared" ref="J50" si="42">TRUNC((G50-SUM(H50:I50))/10,2)</f>
        <v>13458.34</v>
      </c>
      <c r="K50" s="49">
        <f>TRUNC((G50-SUM(H50:J50))/9,2)</f>
        <v>13458.34</v>
      </c>
      <c r="L50" s="49">
        <f>TRUNC((G50-SUM(H50:K50))/8,2)</f>
        <v>13458.34</v>
      </c>
      <c r="M50" s="49">
        <f>TRUNC((G50-SUM(H50:L50))/7,2)</f>
        <v>13458.34</v>
      </c>
      <c r="N50" s="49">
        <f>TRUNC((G50-SUM(H50:M50))/6,2)</f>
        <v>13458.35</v>
      </c>
      <c r="O50" s="49">
        <f>TRUNC((G50-SUM(H50:N50))/5,2)</f>
        <v>13458.35</v>
      </c>
      <c r="P50" s="49">
        <f>TRUNC((G50-SUM(H50:O50))/4,2)</f>
        <v>13458.35</v>
      </c>
      <c r="Q50" s="49">
        <f>TRUNC((G50-SUM(H50:P50))/3,2)</f>
        <v>13458.35</v>
      </c>
      <c r="R50" s="49">
        <f>TRUNC((G50-SUM(H50:Q50))/2,2)</f>
        <v>13458.35</v>
      </c>
      <c r="S50" s="49">
        <f>G50-SUM(H50:R50)</f>
        <v>13458.349999999977</v>
      </c>
      <c r="T50" s="39">
        <f t="shared" si="3"/>
        <v>53974.880000000005</v>
      </c>
      <c r="U50" s="39">
        <f t="shared" si="4"/>
        <v>94349.9</v>
      </c>
      <c r="V50" s="39">
        <f t="shared" si="5"/>
        <v>134724.95000000001</v>
      </c>
      <c r="W50" s="39">
        <f t="shared" si="6"/>
        <v>175100</v>
      </c>
      <c r="X50" s="39">
        <f t="shared" si="7"/>
        <v>43775</v>
      </c>
      <c r="Y50" s="39">
        <f t="shared" si="8"/>
        <v>87550</v>
      </c>
      <c r="Z50" s="39">
        <f t="shared" si="9"/>
        <v>131325</v>
      </c>
      <c r="AA50" s="39">
        <f t="shared" si="10"/>
        <v>175100</v>
      </c>
    </row>
    <row r="51" spans="1:27" ht="25.5" customHeight="1" x14ac:dyDescent="0.25">
      <c r="A51" s="15" t="s">
        <v>88</v>
      </c>
      <c r="B51" s="100"/>
      <c r="C51" s="88"/>
      <c r="D51" s="88"/>
      <c r="E51" s="88"/>
      <c r="F51" s="89"/>
      <c r="G51" s="3">
        <f>G52+G71+G63+G67+G75</f>
        <v>12551229.24</v>
      </c>
      <c r="H51" s="3">
        <f t="shared" ref="H51:S51" si="43">H52+H71+H63+H67+H75</f>
        <v>1015716.63</v>
      </c>
      <c r="I51" s="3">
        <f>I52+I71+I63+I67+I75</f>
        <v>825899.49000000011</v>
      </c>
      <c r="J51" s="3">
        <f t="shared" si="43"/>
        <v>1027296.8</v>
      </c>
      <c r="K51" s="3">
        <f t="shared" si="43"/>
        <v>888262.92</v>
      </c>
      <c r="L51" s="3">
        <f t="shared" si="43"/>
        <v>971062.92</v>
      </c>
      <c r="M51" s="3">
        <f t="shared" si="43"/>
        <v>1280312.92</v>
      </c>
      <c r="N51" s="3">
        <f t="shared" si="43"/>
        <v>948462.92</v>
      </c>
      <c r="O51" s="3">
        <f t="shared" si="43"/>
        <v>905862.92</v>
      </c>
      <c r="P51" s="3">
        <f t="shared" si="43"/>
        <v>1202512.93</v>
      </c>
      <c r="Q51" s="3">
        <f t="shared" si="43"/>
        <v>991062.93</v>
      </c>
      <c r="R51" s="3">
        <f t="shared" si="43"/>
        <v>1098712.93</v>
      </c>
      <c r="S51" s="3">
        <f t="shared" si="43"/>
        <v>1396062.93</v>
      </c>
      <c r="T51" s="39">
        <f t="shared" si="3"/>
        <v>2868912.92</v>
      </c>
      <c r="U51" s="39">
        <f t="shared" si="4"/>
        <v>6008551.6799999997</v>
      </c>
      <c r="V51" s="39">
        <f t="shared" si="5"/>
        <v>9065390.4499999993</v>
      </c>
      <c r="W51" s="39">
        <f t="shared" si="6"/>
        <v>12551229.239999998</v>
      </c>
      <c r="X51" s="39">
        <f t="shared" si="7"/>
        <v>3137807.31</v>
      </c>
      <c r="Y51" s="39">
        <f t="shared" si="8"/>
        <v>6275614.6200000001</v>
      </c>
      <c r="Z51" s="39">
        <f t="shared" si="9"/>
        <v>9413421.9299999997</v>
      </c>
      <c r="AA51" s="39">
        <f t="shared" si="10"/>
        <v>12551229.24</v>
      </c>
    </row>
    <row r="52" spans="1:27" ht="89.25" customHeight="1" x14ac:dyDescent="0.25">
      <c r="A52" s="15" t="s">
        <v>30</v>
      </c>
      <c r="B52" s="99" t="s">
        <v>296</v>
      </c>
      <c r="C52" s="88"/>
      <c r="D52" s="88"/>
      <c r="E52" s="88"/>
      <c r="F52" s="89"/>
      <c r="G52" s="3">
        <f>G53+G60</f>
        <v>12264000</v>
      </c>
      <c r="H52" s="3">
        <f t="shared" ref="H52:S52" si="44">H53+H60</f>
        <v>1011795.53</v>
      </c>
      <c r="I52" s="3">
        <f t="shared" si="44"/>
        <v>829820.59000000008</v>
      </c>
      <c r="J52" s="3">
        <f t="shared" si="44"/>
        <v>1027033.88</v>
      </c>
      <c r="K52" s="3">
        <f t="shared" si="44"/>
        <v>888000</v>
      </c>
      <c r="L52" s="3">
        <f t="shared" si="44"/>
        <v>970800</v>
      </c>
      <c r="M52" s="3">
        <f t="shared" si="44"/>
        <v>1280050</v>
      </c>
      <c r="N52" s="3">
        <f t="shared" si="44"/>
        <v>948200</v>
      </c>
      <c r="O52" s="3">
        <f t="shared" si="44"/>
        <v>905600</v>
      </c>
      <c r="P52" s="3">
        <f t="shared" si="44"/>
        <v>1202250</v>
      </c>
      <c r="Q52" s="3">
        <f t="shared" si="44"/>
        <v>990800</v>
      </c>
      <c r="R52" s="3">
        <f t="shared" si="44"/>
        <v>1098450</v>
      </c>
      <c r="S52" s="3">
        <f t="shared" si="44"/>
        <v>1111200</v>
      </c>
      <c r="T52" s="39">
        <f t="shared" si="3"/>
        <v>2868650</v>
      </c>
      <c r="U52" s="39">
        <f t="shared" si="4"/>
        <v>6007500</v>
      </c>
      <c r="V52" s="39">
        <f t="shared" si="5"/>
        <v>9063550</v>
      </c>
      <c r="W52" s="39">
        <f t="shared" si="6"/>
        <v>12264000</v>
      </c>
      <c r="X52" s="39">
        <f t="shared" si="7"/>
        <v>3066000</v>
      </c>
      <c r="Y52" s="39">
        <f t="shared" si="8"/>
        <v>6132000</v>
      </c>
      <c r="Z52" s="39">
        <f t="shared" si="9"/>
        <v>9198000</v>
      </c>
      <c r="AA52" s="39">
        <f t="shared" si="10"/>
        <v>12264000</v>
      </c>
    </row>
    <row r="53" spans="1:27" ht="191.25" customHeight="1" x14ac:dyDescent="0.25">
      <c r="A53" s="15" t="s">
        <v>31</v>
      </c>
      <c r="B53" s="99" t="s">
        <v>229</v>
      </c>
      <c r="C53" s="88"/>
      <c r="D53" s="88"/>
      <c r="E53" s="88"/>
      <c r="F53" s="89"/>
      <c r="G53" s="3">
        <f>G54+G56+G58</f>
        <v>4764000</v>
      </c>
      <c r="H53" s="3">
        <f t="shared" ref="H53:R53" si="45">H54+H56+H58</f>
        <v>280559.07</v>
      </c>
      <c r="I53" s="3">
        <f t="shared" si="45"/>
        <v>323601.06</v>
      </c>
      <c r="J53" s="3">
        <f t="shared" si="45"/>
        <v>544489.87</v>
      </c>
      <c r="K53" s="3">
        <f t="shared" si="45"/>
        <v>213000</v>
      </c>
      <c r="L53" s="3">
        <f t="shared" si="45"/>
        <v>340800</v>
      </c>
      <c r="M53" s="3">
        <f t="shared" si="45"/>
        <v>680050</v>
      </c>
      <c r="N53" s="3">
        <f t="shared" si="45"/>
        <v>298200</v>
      </c>
      <c r="O53" s="3">
        <f t="shared" si="45"/>
        <v>255600</v>
      </c>
      <c r="P53" s="3">
        <f t="shared" si="45"/>
        <v>552250</v>
      </c>
      <c r="Q53" s="3">
        <f t="shared" si="45"/>
        <v>340800</v>
      </c>
      <c r="R53" s="3">
        <f t="shared" si="45"/>
        <v>423450</v>
      </c>
      <c r="S53" s="3">
        <f>S54+S56+S58</f>
        <v>511200</v>
      </c>
      <c r="T53" s="39">
        <f t="shared" si="3"/>
        <v>1148650</v>
      </c>
      <c r="U53" s="39">
        <f t="shared" si="4"/>
        <v>2382500</v>
      </c>
      <c r="V53" s="39">
        <f t="shared" si="5"/>
        <v>3488550</v>
      </c>
      <c r="W53" s="39">
        <f t="shared" si="6"/>
        <v>4764000</v>
      </c>
      <c r="X53" s="39">
        <f t="shared" si="7"/>
        <v>1191000</v>
      </c>
      <c r="Y53" s="39">
        <f t="shared" si="8"/>
        <v>2382000</v>
      </c>
      <c r="Z53" s="39">
        <f t="shared" si="9"/>
        <v>3573000</v>
      </c>
      <c r="AA53" s="39">
        <f t="shared" si="10"/>
        <v>4764000</v>
      </c>
    </row>
    <row r="54" spans="1:27" ht="129" customHeight="1" x14ac:dyDescent="0.25">
      <c r="A54" s="15" t="s">
        <v>89</v>
      </c>
      <c r="B54" s="98" t="s">
        <v>228</v>
      </c>
      <c r="C54" s="88"/>
      <c r="D54" s="88"/>
      <c r="E54" s="88"/>
      <c r="F54" s="89"/>
      <c r="G54" s="3">
        <f>G55</f>
        <v>39000</v>
      </c>
      <c r="H54" s="3">
        <f t="shared" ref="H54:S54" si="46">H55</f>
        <v>0</v>
      </c>
      <c r="I54" s="3">
        <f t="shared" si="46"/>
        <v>0</v>
      </c>
      <c r="J54" s="3">
        <f t="shared" si="46"/>
        <v>9750</v>
      </c>
      <c r="K54" s="3">
        <f t="shared" si="46"/>
        <v>0</v>
      </c>
      <c r="L54" s="3">
        <f t="shared" si="46"/>
        <v>0</v>
      </c>
      <c r="M54" s="3">
        <f t="shared" si="46"/>
        <v>9750</v>
      </c>
      <c r="N54" s="3">
        <f t="shared" si="46"/>
        <v>0</v>
      </c>
      <c r="O54" s="3">
        <f t="shared" si="46"/>
        <v>0</v>
      </c>
      <c r="P54" s="3">
        <f t="shared" si="46"/>
        <v>9750</v>
      </c>
      <c r="Q54" s="3">
        <f t="shared" si="46"/>
        <v>0</v>
      </c>
      <c r="R54" s="3">
        <f t="shared" si="46"/>
        <v>9750</v>
      </c>
      <c r="S54" s="3">
        <f t="shared" si="46"/>
        <v>0</v>
      </c>
      <c r="T54" s="39">
        <f t="shared" si="3"/>
        <v>9750</v>
      </c>
      <c r="U54" s="39">
        <f t="shared" si="4"/>
        <v>19500</v>
      </c>
      <c r="V54" s="39">
        <f t="shared" si="5"/>
        <v>29250</v>
      </c>
      <c r="W54" s="39">
        <f t="shared" si="6"/>
        <v>39000</v>
      </c>
      <c r="X54" s="39">
        <f t="shared" si="7"/>
        <v>9750</v>
      </c>
      <c r="Y54" s="39">
        <f t="shared" si="8"/>
        <v>19500</v>
      </c>
      <c r="Z54" s="39">
        <f t="shared" si="9"/>
        <v>29250</v>
      </c>
      <c r="AA54" s="39">
        <f t="shared" si="10"/>
        <v>39000</v>
      </c>
    </row>
    <row r="55" spans="1:27" ht="153.75" customHeight="1" x14ac:dyDescent="0.25">
      <c r="A55" s="15" t="s">
        <v>90</v>
      </c>
      <c r="B55" s="98" t="s">
        <v>227</v>
      </c>
      <c r="C55" s="103"/>
      <c r="D55" s="103"/>
      <c r="E55" s="103"/>
      <c r="F55" s="104"/>
      <c r="G55" s="3">
        <v>39000</v>
      </c>
      <c r="H55" s="43">
        <v>0</v>
      </c>
      <c r="I55" s="43">
        <v>0</v>
      </c>
      <c r="J55" s="43">
        <v>9750</v>
      </c>
      <c r="K55" s="43">
        <v>0</v>
      </c>
      <c r="L55" s="43">
        <v>0</v>
      </c>
      <c r="M55" s="43">
        <v>9750</v>
      </c>
      <c r="N55" s="43">
        <v>0</v>
      </c>
      <c r="O55" s="43">
        <v>0</v>
      </c>
      <c r="P55" s="43">
        <v>9750</v>
      </c>
      <c r="Q55" s="43">
        <v>0</v>
      </c>
      <c r="R55" s="43">
        <v>9750</v>
      </c>
      <c r="S55" s="43">
        <f>G55-H55-I55-J55-K55-L55-M55-N55-O55-P55-Q55-R55</f>
        <v>0</v>
      </c>
      <c r="T55" s="39">
        <f t="shared" si="3"/>
        <v>9750</v>
      </c>
      <c r="U55" s="39">
        <f t="shared" si="4"/>
        <v>19500</v>
      </c>
      <c r="V55" s="39">
        <f t="shared" si="5"/>
        <v>29250</v>
      </c>
      <c r="W55" s="39">
        <f t="shared" si="6"/>
        <v>39000</v>
      </c>
      <c r="X55" s="39">
        <f t="shared" si="7"/>
        <v>9750</v>
      </c>
      <c r="Y55" s="39">
        <f t="shared" si="8"/>
        <v>19500</v>
      </c>
      <c r="Z55" s="39">
        <f t="shared" si="9"/>
        <v>29250</v>
      </c>
      <c r="AA55" s="39">
        <f t="shared" si="10"/>
        <v>39000</v>
      </c>
    </row>
    <row r="56" spans="1:27" ht="178.5" customHeight="1" x14ac:dyDescent="0.25">
      <c r="A56" s="15" t="s">
        <v>91</v>
      </c>
      <c r="B56" s="98" t="s">
        <v>231</v>
      </c>
      <c r="C56" s="88"/>
      <c r="D56" s="88"/>
      <c r="E56" s="88"/>
      <c r="F56" s="89"/>
      <c r="G56" s="3">
        <f>G57</f>
        <v>465000</v>
      </c>
      <c r="H56" s="3">
        <f t="shared" ref="H56:S56" si="47">H57</f>
        <v>11848</v>
      </c>
      <c r="I56" s="3">
        <f t="shared" si="47"/>
        <v>12399.39</v>
      </c>
      <c r="J56" s="3">
        <f t="shared" si="47"/>
        <v>92252.61</v>
      </c>
      <c r="K56" s="3">
        <f t="shared" si="47"/>
        <v>0</v>
      </c>
      <c r="L56" s="3">
        <f t="shared" si="47"/>
        <v>0</v>
      </c>
      <c r="M56" s="3">
        <f t="shared" si="47"/>
        <v>116500</v>
      </c>
      <c r="N56" s="3">
        <f t="shared" si="47"/>
        <v>0</v>
      </c>
      <c r="O56" s="3">
        <f t="shared" si="47"/>
        <v>0</v>
      </c>
      <c r="P56" s="3">
        <f t="shared" si="47"/>
        <v>116500</v>
      </c>
      <c r="Q56" s="3">
        <f t="shared" si="47"/>
        <v>0</v>
      </c>
      <c r="R56" s="3">
        <f t="shared" si="47"/>
        <v>115500</v>
      </c>
      <c r="S56" s="3">
        <f t="shared" si="47"/>
        <v>0</v>
      </c>
      <c r="T56" s="39">
        <f t="shared" si="3"/>
        <v>116500</v>
      </c>
      <c r="U56" s="39">
        <f t="shared" si="4"/>
        <v>233000</v>
      </c>
      <c r="V56" s="39">
        <f t="shared" si="5"/>
        <v>349500</v>
      </c>
      <c r="W56" s="39">
        <f t="shared" si="6"/>
        <v>465000</v>
      </c>
      <c r="X56" s="39">
        <f t="shared" si="7"/>
        <v>116250</v>
      </c>
      <c r="Y56" s="39">
        <f t="shared" si="8"/>
        <v>232500</v>
      </c>
      <c r="Z56" s="39">
        <f t="shared" si="9"/>
        <v>348750</v>
      </c>
      <c r="AA56" s="39">
        <f t="shared" si="10"/>
        <v>465000</v>
      </c>
    </row>
    <row r="57" spans="1:27" ht="153.75" customHeight="1" x14ac:dyDescent="0.25">
      <c r="A57" s="15" t="s">
        <v>92</v>
      </c>
      <c r="B57" s="98" t="s">
        <v>230</v>
      </c>
      <c r="C57" s="88"/>
      <c r="D57" s="88"/>
      <c r="E57" s="88"/>
      <c r="F57" s="89"/>
      <c r="G57" s="3">
        <v>465000</v>
      </c>
      <c r="H57" s="5">
        <v>11848</v>
      </c>
      <c r="I57" s="5">
        <v>12399.39</v>
      </c>
      <c r="J57" s="5">
        <v>92252.61</v>
      </c>
      <c r="K57" s="5">
        <v>0</v>
      </c>
      <c r="L57" s="5">
        <v>0</v>
      </c>
      <c r="M57" s="5">
        <v>116500</v>
      </c>
      <c r="N57" s="5">
        <v>0</v>
      </c>
      <c r="O57" s="5">
        <v>0</v>
      </c>
      <c r="P57" s="5">
        <v>116500</v>
      </c>
      <c r="Q57" s="5">
        <v>0</v>
      </c>
      <c r="R57" s="5">
        <v>115500</v>
      </c>
      <c r="S57" s="5">
        <f>G57-H57-I57-J57-K57-L57-M57-N57-O57-P57-Q57-R57</f>
        <v>0</v>
      </c>
      <c r="T57" s="39">
        <f t="shared" si="3"/>
        <v>116500</v>
      </c>
      <c r="U57" s="39">
        <f t="shared" si="4"/>
        <v>233000</v>
      </c>
      <c r="V57" s="39">
        <f t="shared" si="5"/>
        <v>349500</v>
      </c>
      <c r="W57" s="39">
        <f t="shared" si="6"/>
        <v>465000</v>
      </c>
      <c r="X57" s="39">
        <f t="shared" si="7"/>
        <v>116250</v>
      </c>
      <c r="Y57" s="39">
        <f t="shared" si="8"/>
        <v>232500</v>
      </c>
      <c r="Z57" s="39">
        <f t="shared" si="9"/>
        <v>348750</v>
      </c>
      <c r="AA57" s="39">
        <f t="shared" si="10"/>
        <v>465000</v>
      </c>
    </row>
    <row r="58" spans="1:27" ht="89.25" customHeight="1" x14ac:dyDescent="0.25">
      <c r="A58" s="15" t="s">
        <v>93</v>
      </c>
      <c r="B58" s="98" t="s">
        <v>232</v>
      </c>
      <c r="C58" s="88"/>
      <c r="D58" s="88"/>
      <c r="E58" s="88"/>
      <c r="F58" s="89"/>
      <c r="G58" s="3">
        <f>G59</f>
        <v>4260000</v>
      </c>
      <c r="H58" s="3">
        <f t="shared" ref="H58:S58" si="48">H59</f>
        <v>268711.07</v>
      </c>
      <c r="I58" s="3">
        <f t="shared" si="48"/>
        <v>311201.67</v>
      </c>
      <c r="J58" s="3">
        <f t="shared" si="48"/>
        <v>442487.26</v>
      </c>
      <c r="K58" s="3">
        <f t="shared" si="48"/>
        <v>213000</v>
      </c>
      <c r="L58" s="3">
        <f t="shared" si="48"/>
        <v>340800</v>
      </c>
      <c r="M58" s="3">
        <f t="shared" si="48"/>
        <v>553800</v>
      </c>
      <c r="N58" s="3">
        <f t="shared" si="48"/>
        <v>298200</v>
      </c>
      <c r="O58" s="3">
        <f t="shared" si="48"/>
        <v>255600</v>
      </c>
      <c r="P58" s="3">
        <f t="shared" si="48"/>
        <v>426000</v>
      </c>
      <c r="Q58" s="3">
        <f t="shared" si="48"/>
        <v>340800</v>
      </c>
      <c r="R58" s="3">
        <f t="shared" si="48"/>
        <v>298200</v>
      </c>
      <c r="S58" s="3">
        <f t="shared" si="48"/>
        <v>511200</v>
      </c>
      <c r="T58" s="39">
        <f t="shared" si="3"/>
        <v>1022400</v>
      </c>
      <c r="U58" s="39">
        <f t="shared" si="4"/>
        <v>2130000</v>
      </c>
      <c r="V58" s="39">
        <f t="shared" si="5"/>
        <v>3109800</v>
      </c>
      <c r="W58" s="39">
        <f t="shared" si="6"/>
        <v>4260000</v>
      </c>
      <c r="X58" s="39">
        <f t="shared" si="7"/>
        <v>1065000</v>
      </c>
      <c r="Y58" s="39">
        <f t="shared" si="8"/>
        <v>2130000</v>
      </c>
      <c r="Z58" s="39">
        <f t="shared" si="9"/>
        <v>3195000</v>
      </c>
      <c r="AA58" s="39">
        <f t="shared" si="10"/>
        <v>4260000</v>
      </c>
    </row>
    <row r="59" spans="1:27" ht="76.5" customHeight="1" x14ac:dyDescent="0.25">
      <c r="A59" s="15" t="s">
        <v>94</v>
      </c>
      <c r="B59" s="98" t="s">
        <v>233</v>
      </c>
      <c r="C59" s="88"/>
      <c r="D59" s="88"/>
      <c r="E59" s="88"/>
      <c r="F59" s="89"/>
      <c r="G59" s="3">
        <v>4260000</v>
      </c>
      <c r="H59" s="48">
        <v>268711.07</v>
      </c>
      <c r="I59" s="49">
        <v>311201.67</v>
      </c>
      <c r="J59" s="49">
        <v>442487.26</v>
      </c>
      <c r="K59" s="49">
        <v>213000</v>
      </c>
      <c r="L59" s="49">
        <v>340800</v>
      </c>
      <c r="M59" s="49">
        <v>553800</v>
      </c>
      <c r="N59" s="49">
        <v>298200</v>
      </c>
      <c r="O59" s="49">
        <v>255600</v>
      </c>
      <c r="P59" s="49">
        <v>426000</v>
      </c>
      <c r="Q59" s="49">
        <v>340800</v>
      </c>
      <c r="R59" s="49">
        <v>298200</v>
      </c>
      <c r="S59" s="49">
        <f>G59-SUM(H59:R59)</f>
        <v>511200</v>
      </c>
      <c r="T59" s="39">
        <f t="shared" si="3"/>
        <v>1022400</v>
      </c>
      <c r="U59" s="39">
        <f t="shared" si="4"/>
        <v>2130000</v>
      </c>
      <c r="V59" s="39">
        <f t="shared" si="5"/>
        <v>3109800</v>
      </c>
      <c r="W59" s="39">
        <f t="shared" si="6"/>
        <v>4260000</v>
      </c>
      <c r="X59" s="39">
        <f t="shared" si="7"/>
        <v>1065000</v>
      </c>
      <c r="Y59" s="39">
        <f t="shared" si="8"/>
        <v>2130000</v>
      </c>
      <c r="Z59" s="39">
        <f t="shared" si="9"/>
        <v>3195000</v>
      </c>
      <c r="AA59" s="39">
        <f t="shared" si="10"/>
        <v>4260000</v>
      </c>
    </row>
    <row r="60" spans="1:27" ht="178.5" customHeight="1" x14ac:dyDescent="0.25">
      <c r="A60" s="15" t="s">
        <v>32</v>
      </c>
      <c r="B60" s="98" t="s">
        <v>234</v>
      </c>
      <c r="C60" s="88"/>
      <c r="D60" s="88"/>
      <c r="E60" s="88"/>
      <c r="F60" s="89"/>
      <c r="G60" s="3">
        <f>G61</f>
        <v>7500000</v>
      </c>
      <c r="H60" s="3">
        <f>H61</f>
        <v>731236.46</v>
      </c>
      <c r="I60" s="3">
        <f t="shared" ref="I60:R60" si="49">I61</f>
        <v>506219.53</v>
      </c>
      <c r="J60" s="3">
        <f t="shared" si="49"/>
        <v>482544.01</v>
      </c>
      <c r="K60" s="3">
        <f t="shared" si="49"/>
        <v>675000</v>
      </c>
      <c r="L60" s="3">
        <f t="shared" si="49"/>
        <v>630000</v>
      </c>
      <c r="M60" s="3">
        <f t="shared" si="49"/>
        <v>600000</v>
      </c>
      <c r="N60" s="3">
        <f t="shared" si="49"/>
        <v>650000</v>
      </c>
      <c r="O60" s="3">
        <f t="shared" si="49"/>
        <v>650000</v>
      </c>
      <c r="P60" s="3">
        <f t="shared" si="49"/>
        <v>650000</v>
      </c>
      <c r="Q60" s="3">
        <f t="shared" si="49"/>
        <v>650000</v>
      </c>
      <c r="R60" s="3">
        <f t="shared" si="49"/>
        <v>675000</v>
      </c>
      <c r="S60" s="3">
        <f>S61</f>
        <v>600000</v>
      </c>
      <c r="T60" s="39">
        <f t="shared" si="3"/>
        <v>1720000</v>
      </c>
      <c r="U60" s="39">
        <f t="shared" si="4"/>
        <v>3625000</v>
      </c>
      <c r="V60" s="39">
        <f t="shared" si="5"/>
        <v>5575000</v>
      </c>
      <c r="W60" s="39">
        <f t="shared" si="6"/>
        <v>7500000</v>
      </c>
      <c r="X60" s="39">
        <f t="shared" si="7"/>
        <v>1875000</v>
      </c>
      <c r="Y60" s="39">
        <f t="shared" si="8"/>
        <v>3750000</v>
      </c>
      <c r="Z60" s="39">
        <f t="shared" si="9"/>
        <v>5625000</v>
      </c>
      <c r="AA60" s="39">
        <f t="shared" si="10"/>
        <v>7500000</v>
      </c>
    </row>
    <row r="61" spans="1:27" ht="178.5" customHeight="1" x14ac:dyDescent="0.25">
      <c r="A61" s="15" t="s">
        <v>95</v>
      </c>
      <c r="B61" s="98" t="s">
        <v>235</v>
      </c>
      <c r="C61" s="88"/>
      <c r="D61" s="88"/>
      <c r="E61" s="88"/>
      <c r="F61" s="89"/>
      <c r="G61" s="3">
        <f>G62</f>
        <v>7500000</v>
      </c>
      <c r="H61" s="5">
        <f>H62</f>
        <v>731236.46</v>
      </c>
      <c r="I61" s="5">
        <f t="shared" ref="I61:S61" si="50">I62</f>
        <v>506219.53</v>
      </c>
      <c r="J61" s="5">
        <f t="shared" si="50"/>
        <v>482544.01</v>
      </c>
      <c r="K61" s="5">
        <f t="shared" si="50"/>
        <v>675000</v>
      </c>
      <c r="L61" s="5">
        <f t="shared" si="50"/>
        <v>630000</v>
      </c>
      <c r="M61" s="5">
        <f t="shared" si="50"/>
        <v>600000</v>
      </c>
      <c r="N61" s="5">
        <f t="shared" si="50"/>
        <v>650000</v>
      </c>
      <c r="O61" s="5">
        <f t="shared" si="50"/>
        <v>650000</v>
      </c>
      <c r="P61" s="5">
        <f t="shared" si="50"/>
        <v>650000</v>
      </c>
      <c r="Q61" s="5">
        <f t="shared" si="50"/>
        <v>650000</v>
      </c>
      <c r="R61" s="5">
        <f t="shared" si="50"/>
        <v>675000</v>
      </c>
      <c r="S61" s="5">
        <f t="shared" si="50"/>
        <v>600000</v>
      </c>
      <c r="T61" s="39">
        <f t="shared" si="3"/>
        <v>1720000</v>
      </c>
      <c r="U61" s="39">
        <f t="shared" si="4"/>
        <v>3625000</v>
      </c>
      <c r="V61" s="39">
        <f t="shared" si="5"/>
        <v>5575000</v>
      </c>
      <c r="W61" s="39">
        <f t="shared" si="6"/>
        <v>7500000</v>
      </c>
      <c r="X61" s="39">
        <f t="shared" si="7"/>
        <v>1875000</v>
      </c>
      <c r="Y61" s="39">
        <f t="shared" si="8"/>
        <v>3750000</v>
      </c>
      <c r="Z61" s="39">
        <f t="shared" si="9"/>
        <v>5625000</v>
      </c>
      <c r="AA61" s="39">
        <f t="shared" si="10"/>
        <v>7500000</v>
      </c>
    </row>
    <row r="62" spans="1:27" ht="165.75" customHeight="1" x14ac:dyDescent="0.25">
      <c r="A62" s="15" t="s">
        <v>96</v>
      </c>
      <c r="B62" s="98" t="s">
        <v>236</v>
      </c>
      <c r="C62" s="88"/>
      <c r="D62" s="88"/>
      <c r="E62" s="88"/>
      <c r="F62" s="89"/>
      <c r="G62" s="3">
        <v>7500000</v>
      </c>
      <c r="H62" s="3">
        <v>731236.46</v>
      </c>
      <c r="I62" s="3">
        <v>506219.53</v>
      </c>
      <c r="J62" s="3">
        <v>482544.01</v>
      </c>
      <c r="K62" s="3">
        <v>675000</v>
      </c>
      <c r="L62" s="3">
        <v>630000</v>
      </c>
      <c r="M62" s="3">
        <v>600000</v>
      </c>
      <c r="N62" s="3">
        <v>650000</v>
      </c>
      <c r="O62" s="3">
        <v>650000</v>
      </c>
      <c r="P62" s="3">
        <v>650000</v>
      </c>
      <c r="Q62" s="3">
        <v>650000</v>
      </c>
      <c r="R62" s="3">
        <v>675000</v>
      </c>
      <c r="S62" s="3">
        <f>G62-H62-I62-J62-K62-L62-M62-N62-O62-P62-Q62-R62</f>
        <v>600000</v>
      </c>
      <c r="T62" s="39">
        <f t="shared" si="3"/>
        <v>1720000</v>
      </c>
      <c r="U62" s="39">
        <f t="shared" si="4"/>
        <v>3625000</v>
      </c>
      <c r="V62" s="39">
        <f t="shared" si="5"/>
        <v>5575000</v>
      </c>
      <c r="W62" s="39">
        <f t="shared" si="6"/>
        <v>7500000</v>
      </c>
      <c r="X62" s="39">
        <f t="shared" si="7"/>
        <v>1875000</v>
      </c>
      <c r="Y62" s="39">
        <f t="shared" si="8"/>
        <v>3750000</v>
      </c>
      <c r="Z62" s="39">
        <f t="shared" si="9"/>
        <v>5625000</v>
      </c>
      <c r="AA62" s="39">
        <f t="shared" si="10"/>
        <v>7500000</v>
      </c>
    </row>
    <row r="63" spans="1:27" ht="51" customHeight="1" x14ac:dyDescent="0.25">
      <c r="A63" s="15" t="s">
        <v>33</v>
      </c>
      <c r="B63" s="98" t="s">
        <v>297</v>
      </c>
      <c r="C63" s="88"/>
      <c r="D63" s="88"/>
      <c r="E63" s="88"/>
      <c r="F63" s="89"/>
      <c r="G63" s="3">
        <f>G64+G65+G66</f>
        <v>569.24</v>
      </c>
      <c r="H63" s="3">
        <f t="shared" ref="H63:S63" si="51">H64+H65+H66</f>
        <v>0</v>
      </c>
      <c r="I63" s="3">
        <f t="shared" si="51"/>
        <v>0</v>
      </c>
      <c r="J63" s="3">
        <f t="shared" si="51"/>
        <v>56.92</v>
      </c>
      <c r="K63" s="3">
        <f t="shared" si="51"/>
        <v>56.92</v>
      </c>
      <c r="L63" s="3">
        <f t="shared" si="51"/>
        <v>56.92</v>
      </c>
      <c r="M63" s="3">
        <f t="shared" si="51"/>
        <v>56.92</v>
      </c>
      <c r="N63" s="3">
        <f t="shared" si="51"/>
        <v>56.92</v>
      </c>
      <c r="O63" s="3">
        <f t="shared" si="51"/>
        <v>56.92</v>
      </c>
      <c r="P63" s="3">
        <f t="shared" si="51"/>
        <v>56.93</v>
      </c>
      <c r="Q63" s="3">
        <f t="shared" si="51"/>
        <v>56.93</v>
      </c>
      <c r="R63" s="3">
        <f t="shared" si="51"/>
        <v>56.93</v>
      </c>
      <c r="S63" s="3">
        <f t="shared" si="51"/>
        <v>56.929999999999957</v>
      </c>
      <c r="T63" s="39">
        <f t="shared" si="3"/>
        <v>56.92</v>
      </c>
      <c r="U63" s="39">
        <f t="shared" si="4"/>
        <v>227.68</v>
      </c>
      <c r="V63" s="39">
        <f t="shared" si="5"/>
        <v>398.45000000000005</v>
      </c>
      <c r="W63" s="39">
        <f t="shared" si="6"/>
        <v>569.24</v>
      </c>
      <c r="X63" s="39">
        <f t="shared" si="7"/>
        <v>142.31</v>
      </c>
      <c r="Y63" s="39">
        <f t="shared" si="8"/>
        <v>284.62</v>
      </c>
      <c r="Z63" s="39">
        <f t="shared" si="9"/>
        <v>426.93</v>
      </c>
      <c r="AA63" s="39">
        <f t="shared" si="10"/>
        <v>569.24</v>
      </c>
    </row>
    <row r="64" spans="1:27" ht="63.75" customHeight="1" x14ac:dyDescent="0.25">
      <c r="A64" s="15" t="s">
        <v>97</v>
      </c>
      <c r="B64" s="98" t="s">
        <v>298</v>
      </c>
      <c r="C64" s="88"/>
      <c r="D64" s="88"/>
      <c r="E64" s="88"/>
      <c r="F64" s="89"/>
      <c r="G64" s="3">
        <v>566.1</v>
      </c>
      <c r="H64" s="48">
        <v>0</v>
      </c>
      <c r="I64" s="49">
        <v>0</v>
      </c>
      <c r="J64" s="49">
        <f t="shared" ref="J64:J66" si="52">TRUNC((G64-SUM(H64:I64))/10,2)</f>
        <v>56.61</v>
      </c>
      <c r="K64" s="49">
        <f>TRUNC((G64-SUM(H64:J64))/9,2)</f>
        <v>56.61</v>
      </c>
      <c r="L64" s="49">
        <f>TRUNC((G64-SUM(H64:K64))/8,2)</f>
        <v>56.61</v>
      </c>
      <c r="M64" s="49">
        <f>TRUNC((G64-SUM(H64:L64))/7,2)</f>
        <v>56.61</v>
      </c>
      <c r="N64" s="49">
        <f>TRUNC((G64-SUM(H64:M64))/6,2)</f>
        <v>56.61</v>
      </c>
      <c r="O64" s="49">
        <f>TRUNC((G64-SUM(H64:N64))/5,2)</f>
        <v>56.61</v>
      </c>
      <c r="P64" s="49">
        <f>TRUNC((G64-SUM(H64:O64))/4,2)</f>
        <v>56.61</v>
      </c>
      <c r="Q64" s="49">
        <f>TRUNC((G64-SUM(H64:P64))/3,2)</f>
        <v>56.61</v>
      </c>
      <c r="R64" s="49">
        <f>TRUNC((G64-SUM(H64:Q64))/2,2)</f>
        <v>56.61</v>
      </c>
      <c r="S64" s="49">
        <f>G64-SUM(H64:R64)</f>
        <v>56.609999999999957</v>
      </c>
      <c r="T64" s="39">
        <f t="shared" si="3"/>
        <v>56.61</v>
      </c>
      <c r="U64" s="39">
        <f t="shared" si="4"/>
        <v>226.44</v>
      </c>
      <c r="V64" s="39">
        <f t="shared" si="5"/>
        <v>396.27000000000004</v>
      </c>
      <c r="W64" s="39">
        <f t="shared" si="6"/>
        <v>566.1</v>
      </c>
      <c r="X64" s="39">
        <f t="shared" si="7"/>
        <v>141.52500000000001</v>
      </c>
      <c r="Y64" s="39">
        <f t="shared" si="8"/>
        <v>283.05</v>
      </c>
      <c r="Z64" s="39">
        <f t="shared" si="9"/>
        <v>424.57500000000005</v>
      </c>
      <c r="AA64" s="39">
        <f t="shared" si="10"/>
        <v>566.1</v>
      </c>
    </row>
    <row r="65" spans="1:27" ht="38.25" x14ac:dyDescent="0.25">
      <c r="A65" s="15" t="s">
        <v>98</v>
      </c>
      <c r="B65" s="98" t="s">
        <v>299</v>
      </c>
      <c r="C65" s="88"/>
      <c r="D65" s="88"/>
      <c r="E65" s="88"/>
      <c r="F65" s="89"/>
      <c r="G65" s="3">
        <v>0</v>
      </c>
      <c r="H65" s="48">
        <f>TRUNC((G65)/12,2)</f>
        <v>0</v>
      </c>
      <c r="I65" s="49">
        <v>0</v>
      </c>
      <c r="J65" s="49">
        <f t="shared" si="52"/>
        <v>0</v>
      </c>
      <c r="K65" s="49">
        <f>TRUNC((G65-SUM(H65:J65))/9,2)</f>
        <v>0</v>
      </c>
      <c r="L65" s="49">
        <f>TRUNC((G65-SUM(H65:K65))/8,2)</f>
        <v>0</v>
      </c>
      <c r="M65" s="49">
        <f>TRUNC((G65-SUM(H65:L65))/7,2)</f>
        <v>0</v>
      </c>
      <c r="N65" s="49">
        <f>TRUNC((G65-SUM(H65:M65))/6,2)</f>
        <v>0</v>
      </c>
      <c r="O65" s="49">
        <f>TRUNC((G65-SUM(H65:N65))/5,2)</f>
        <v>0</v>
      </c>
      <c r="P65" s="49">
        <f>TRUNC((G65-SUM(H65:O65))/4,2)</f>
        <v>0</v>
      </c>
      <c r="Q65" s="49">
        <f>TRUNC((G65-SUM(H65:P65))/3,2)</f>
        <v>0</v>
      </c>
      <c r="R65" s="49">
        <f>TRUNC((G65-SUM(H65:Q65))/2,2)</f>
        <v>0</v>
      </c>
      <c r="S65" s="49">
        <f>G65-SUM(H65:R65)</f>
        <v>0</v>
      </c>
      <c r="T65" s="39">
        <f t="shared" si="3"/>
        <v>0</v>
      </c>
      <c r="U65" s="39">
        <f t="shared" si="4"/>
        <v>0</v>
      </c>
      <c r="V65" s="39">
        <f t="shared" si="5"/>
        <v>0</v>
      </c>
      <c r="W65" s="39">
        <f t="shared" si="6"/>
        <v>0</v>
      </c>
      <c r="X65" s="39">
        <f t="shared" si="7"/>
        <v>0</v>
      </c>
      <c r="Y65" s="39">
        <f t="shared" si="8"/>
        <v>0</v>
      </c>
      <c r="Z65" s="39">
        <f t="shared" si="9"/>
        <v>0</v>
      </c>
      <c r="AA65" s="39">
        <f t="shared" si="10"/>
        <v>0</v>
      </c>
    </row>
    <row r="66" spans="1:27" ht="38.25" x14ac:dyDescent="0.25">
      <c r="A66" s="15" t="s">
        <v>99</v>
      </c>
      <c r="B66" s="98" t="s">
        <v>300</v>
      </c>
      <c r="C66" s="88"/>
      <c r="D66" s="88"/>
      <c r="E66" s="88"/>
      <c r="F66" s="89"/>
      <c r="G66" s="3">
        <v>3.14</v>
      </c>
      <c r="H66" s="48">
        <v>0</v>
      </c>
      <c r="I66" s="49">
        <v>0</v>
      </c>
      <c r="J66" s="49">
        <f t="shared" si="52"/>
        <v>0.31</v>
      </c>
      <c r="K66" s="49">
        <f>TRUNC((G66-SUM(H66:J66))/9,2)</f>
        <v>0.31</v>
      </c>
      <c r="L66" s="49">
        <f>TRUNC((G66-SUM(H66:K66))/8,2)</f>
        <v>0.31</v>
      </c>
      <c r="M66" s="49">
        <f>TRUNC((G66-SUM(H66:L66))/7,2)</f>
        <v>0.31</v>
      </c>
      <c r="N66" s="49">
        <f>TRUNC((G66-SUM(H66:M66))/6,2)</f>
        <v>0.31</v>
      </c>
      <c r="O66" s="49">
        <f>TRUNC((G66-SUM(H66:N66))/5,2)</f>
        <v>0.31</v>
      </c>
      <c r="P66" s="49">
        <f>TRUNC((G66-SUM(H66:O66))/4,2)</f>
        <v>0.32</v>
      </c>
      <c r="Q66" s="49">
        <f>TRUNC((G66-SUM(H66:P66))/3,2)</f>
        <v>0.32</v>
      </c>
      <c r="R66" s="49">
        <f>TRUNC((G66-SUM(H66:Q66))/2,2)</f>
        <v>0.32</v>
      </c>
      <c r="S66" s="49">
        <f>G66-SUM(H66:R66)</f>
        <v>0.32000000000000028</v>
      </c>
      <c r="T66" s="39">
        <f t="shared" si="3"/>
        <v>0.31</v>
      </c>
      <c r="U66" s="39">
        <f t="shared" si="4"/>
        <v>1.24</v>
      </c>
      <c r="V66" s="39">
        <f t="shared" si="5"/>
        <v>2.1800000000000002</v>
      </c>
      <c r="W66" s="39">
        <f t="shared" si="6"/>
        <v>3.14</v>
      </c>
      <c r="X66" s="39">
        <f t="shared" si="7"/>
        <v>0.78500000000000014</v>
      </c>
      <c r="Y66" s="39">
        <f t="shared" si="8"/>
        <v>1.5700000000000003</v>
      </c>
      <c r="Z66" s="39">
        <f t="shared" si="9"/>
        <v>2.3550000000000004</v>
      </c>
      <c r="AA66" s="39">
        <f t="shared" si="10"/>
        <v>3.1400000000000006</v>
      </c>
    </row>
    <row r="67" spans="1:27" ht="51" customHeight="1" x14ac:dyDescent="0.25">
      <c r="A67" s="16" t="s">
        <v>100</v>
      </c>
      <c r="B67" s="98" t="s">
        <v>237</v>
      </c>
      <c r="C67" s="88"/>
      <c r="D67" s="88"/>
      <c r="E67" s="88"/>
      <c r="F67" s="89"/>
      <c r="G67" s="3">
        <f>G68</f>
        <v>284600</v>
      </c>
      <c r="H67" s="3">
        <f t="shared" ref="H67:S69" si="53">H68</f>
        <v>0</v>
      </c>
      <c r="I67" s="3">
        <f t="shared" si="53"/>
        <v>0</v>
      </c>
      <c r="J67" s="3">
        <f t="shared" si="53"/>
        <v>0</v>
      </c>
      <c r="K67" s="3">
        <f t="shared" si="53"/>
        <v>0</v>
      </c>
      <c r="L67" s="3">
        <f t="shared" si="53"/>
        <v>0</v>
      </c>
      <c r="M67" s="3">
        <f t="shared" si="53"/>
        <v>0</v>
      </c>
      <c r="N67" s="3">
        <f t="shared" si="53"/>
        <v>0</v>
      </c>
      <c r="O67" s="3">
        <f t="shared" si="53"/>
        <v>0</v>
      </c>
      <c r="P67" s="3">
        <f t="shared" si="53"/>
        <v>0</v>
      </c>
      <c r="Q67" s="3">
        <f t="shared" si="53"/>
        <v>0</v>
      </c>
      <c r="R67" s="3">
        <f t="shared" si="53"/>
        <v>0</v>
      </c>
      <c r="S67" s="3">
        <f t="shared" si="53"/>
        <v>284600</v>
      </c>
      <c r="T67" s="39">
        <f t="shared" si="3"/>
        <v>0</v>
      </c>
      <c r="U67" s="39">
        <f t="shared" si="4"/>
        <v>0</v>
      </c>
      <c r="V67" s="39">
        <f t="shared" si="5"/>
        <v>0</v>
      </c>
      <c r="W67" s="39">
        <f t="shared" si="6"/>
        <v>284600</v>
      </c>
      <c r="X67" s="39">
        <f t="shared" si="7"/>
        <v>71150</v>
      </c>
      <c r="Y67" s="39">
        <f t="shared" si="8"/>
        <v>142300</v>
      </c>
      <c r="Z67" s="39">
        <f t="shared" si="9"/>
        <v>213450</v>
      </c>
      <c r="AA67" s="39">
        <f t="shared" si="10"/>
        <v>284600</v>
      </c>
    </row>
    <row r="68" spans="1:27" ht="165.75" customHeight="1" x14ac:dyDescent="0.25">
      <c r="A68" s="16" t="s">
        <v>101</v>
      </c>
      <c r="B68" s="98" t="s">
        <v>238</v>
      </c>
      <c r="C68" s="88"/>
      <c r="D68" s="88"/>
      <c r="E68" s="88"/>
      <c r="F68" s="89"/>
      <c r="G68" s="3">
        <f>G69</f>
        <v>284600</v>
      </c>
      <c r="H68" s="3">
        <f t="shared" si="53"/>
        <v>0</v>
      </c>
      <c r="I68" s="3">
        <f t="shared" si="53"/>
        <v>0</v>
      </c>
      <c r="J68" s="3">
        <f t="shared" si="53"/>
        <v>0</v>
      </c>
      <c r="K68" s="3">
        <f t="shared" si="53"/>
        <v>0</v>
      </c>
      <c r="L68" s="3">
        <f t="shared" si="53"/>
        <v>0</v>
      </c>
      <c r="M68" s="3">
        <f t="shared" si="53"/>
        <v>0</v>
      </c>
      <c r="N68" s="3">
        <f t="shared" si="53"/>
        <v>0</v>
      </c>
      <c r="O68" s="3">
        <f t="shared" si="53"/>
        <v>0</v>
      </c>
      <c r="P68" s="3">
        <f t="shared" si="53"/>
        <v>0</v>
      </c>
      <c r="Q68" s="3">
        <f t="shared" si="53"/>
        <v>0</v>
      </c>
      <c r="R68" s="3">
        <f t="shared" si="53"/>
        <v>0</v>
      </c>
      <c r="S68" s="3">
        <f t="shared" si="53"/>
        <v>284600</v>
      </c>
      <c r="T68" s="39">
        <f t="shared" si="3"/>
        <v>0</v>
      </c>
      <c r="U68" s="39">
        <f t="shared" si="4"/>
        <v>0</v>
      </c>
      <c r="V68" s="39">
        <f t="shared" si="5"/>
        <v>0</v>
      </c>
      <c r="W68" s="39">
        <f t="shared" si="6"/>
        <v>284600</v>
      </c>
      <c r="X68" s="39">
        <f t="shared" si="7"/>
        <v>71150</v>
      </c>
      <c r="Y68" s="39">
        <f t="shared" si="8"/>
        <v>142300</v>
      </c>
      <c r="Z68" s="39">
        <f t="shared" si="9"/>
        <v>213450</v>
      </c>
      <c r="AA68" s="39">
        <f t="shared" si="10"/>
        <v>284600</v>
      </c>
    </row>
    <row r="69" spans="1:27" ht="192.75" customHeight="1" x14ac:dyDescent="0.25">
      <c r="A69" s="16" t="s">
        <v>102</v>
      </c>
      <c r="B69" s="98" t="s">
        <v>239</v>
      </c>
      <c r="C69" s="88"/>
      <c r="D69" s="88"/>
      <c r="E69" s="88"/>
      <c r="F69" s="89"/>
      <c r="G69" s="3">
        <f>G70</f>
        <v>284600</v>
      </c>
      <c r="H69" s="3">
        <f t="shared" si="53"/>
        <v>0</v>
      </c>
      <c r="I69" s="3">
        <f t="shared" si="53"/>
        <v>0</v>
      </c>
      <c r="J69" s="3">
        <f t="shared" si="53"/>
        <v>0</v>
      </c>
      <c r="K69" s="3">
        <f t="shared" si="53"/>
        <v>0</v>
      </c>
      <c r="L69" s="3">
        <f t="shared" si="53"/>
        <v>0</v>
      </c>
      <c r="M69" s="3">
        <f t="shared" si="53"/>
        <v>0</v>
      </c>
      <c r="N69" s="3">
        <f t="shared" si="53"/>
        <v>0</v>
      </c>
      <c r="O69" s="3">
        <f t="shared" si="53"/>
        <v>0</v>
      </c>
      <c r="P69" s="3">
        <f t="shared" si="53"/>
        <v>0</v>
      </c>
      <c r="Q69" s="3">
        <f t="shared" si="53"/>
        <v>0</v>
      </c>
      <c r="R69" s="3">
        <f t="shared" si="53"/>
        <v>0</v>
      </c>
      <c r="S69" s="3">
        <f t="shared" si="53"/>
        <v>284600</v>
      </c>
      <c r="T69" s="39">
        <f t="shared" si="3"/>
        <v>0</v>
      </c>
      <c r="U69" s="39">
        <f t="shared" si="4"/>
        <v>0</v>
      </c>
      <c r="V69" s="39">
        <f t="shared" si="5"/>
        <v>0</v>
      </c>
      <c r="W69" s="39">
        <f t="shared" si="6"/>
        <v>284600</v>
      </c>
      <c r="X69" s="39">
        <f t="shared" si="7"/>
        <v>71150</v>
      </c>
      <c r="Y69" s="39">
        <f t="shared" si="8"/>
        <v>142300</v>
      </c>
      <c r="Z69" s="39">
        <f t="shared" si="9"/>
        <v>213450</v>
      </c>
      <c r="AA69" s="39">
        <f t="shared" si="10"/>
        <v>284600</v>
      </c>
    </row>
    <row r="70" spans="1:27" ht="204" customHeight="1" x14ac:dyDescent="0.25">
      <c r="A70" s="16" t="s">
        <v>103</v>
      </c>
      <c r="B70" s="98" t="s">
        <v>240</v>
      </c>
      <c r="C70" s="88"/>
      <c r="D70" s="88"/>
      <c r="E70" s="88"/>
      <c r="F70" s="89"/>
      <c r="G70" s="3">
        <v>284600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f>G70-H70-I70-J70-K70-L70-M70-N70-O70-P70-Q70-R70</f>
        <v>284600</v>
      </c>
      <c r="T70" s="39">
        <f t="shared" si="3"/>
        <v>0</v>
      </c>
      <c r="U70" s="39">
        <f t="shared" si="4"/>
        <v>0</v>
      </c>
      <c r="V70" s="39">
        <f t="shared" si="5"/>
        <v>0</v>
      </c>
      <c r="W70" s="39">
        <f t="shared" si="6"/>
        <v>284600</v>
      </c>
      <c r="X70" s="39">
        <f t="shared" si="7"/>
        <v>71150</v>
      </c>
      <c r="Y70" s="39">
        <f t="shared" si="8"/>
        <v>142300</v>
      </c>
      <c r="Z70" s="39">
        <f t="shared" si="9"/>
        <v>213450</v>
      </c>
      <c r="AA70" s="39">
        <f t="shared" si="10"/>
        <v>284600</v>
      </c>
    </row>
    <row r="71" spans="1:27" ht="25.5" customHeight="1" x14ac:dyDescent="0.25">
      <c r="A71" s="15" t="s">
        <v>34</v>
      </c>
      <c r="B71" s="98" t="s">
        <v>35</v>
      </c>
      <c r="C71" s="88"/>
      <c r="D71" s="88"/>
      <c r="E71" s="88"/>
      <c r="F71" s="89"/>
      <c r="G71" s="3">
        <f>G72</f>
        <v>2060</v>
      </c>
      <c r="H71" s="3">
        <f t="shared" ref="H71:S72" si="54">H72</f>
        <v>0</v>
      </c>
      <c r="I71" s="3">
        <f t="shared" si="54"/>
        <v>0</v>
      </c>
      <c r="J71" s="3">
        <f t="shared" si="54"/>
        <v>206</v>
      </c>
      <c r="K71" s="3">
        <f t="shared" si="54"/>
        <v>206</v>
      </c>
      <c r="L71" s="3">
        <f t="shared" si="54"/>
        <v>206</v>
      </c>
      <c r="M71" s="3">
        <f t="shared" si="54"/>
        <v>206</v>
      </c>
      <c r="N71" s="3">
        <f t="shared" si="54"/>
        <v>206</v>
      </c>
      <c r="O71" s="3">
        <f t="shared" si="54"/>
        <v>206</v>
      </c>
      <c r="P71" s="3">
        <f t="shared" si="54"/>
        <v>206</v>
      </c>
      <c r="Q71" s="3">
        <f t="shared" si="54"/>
        <v>206</v>
      </c>
      <c r="R71" s="3">
        <f t="shared" si="54"/>
        <v>206</v>
      </c>
      <c r="S71" s="3">
        <f t="shared" si="54"/>
        <v>206</v>
      </c>
      <c r="T71" s="39">
        <f t="shared" si="3"/>
        <v>206</v>
      </c>
      <c r="U71" s="39">
        <f t="shared" si="4"/>
        <v>824</v>
      </c>
      <c r="V71" s="39">
        <f t="shared" si="5"/>
        <v>1442</v>
      </c>
      <c r="W71" s="39">
        <f t="shared" si="6"/>
        <v>2060</v>
      </c>
      <c r="X71" s="39">
        <f t="shared" si="7"/>
        <v>515</v>
      </c>
      <c r="Y71" s="39">
        <f t="shared" si="8"/>
        <v>1030</v>
      </c>
      <c r="Z71" s="39">
        <f t="shared" si="9"/>
        <v>1545</v>
      </c>
      <c r="AA71" s="39">
        <f t="shared" si="10"/>
        <v>2060</v>
      </c>
    </row>
    <row r="72" spans="1:27" ht="51" customHeight="1" x14ac:dyDescent="0.25">
      <c r="A72" s="50" t="s">
        <v>338</v>
      </c>
      <c r="B72" s="98" t="s">
        <v>357</v>
      </c>
      <c r="C72" s="101"/>
      <c r="D72" s="101"/>
      <c r="E72" s="101"/>
      <c r="F72" s="102"/>
      <c r="G72" s="3">
        <f>G73</f>
        <v>2060</v>
      </c>
      <c r="H72" s="3">
        <f t="shared" si="54"/>
        <v>0</v>
      </c>
      <c r="I72" s="3">
        <f t="shared" si="54"/>
        <v>0</v>
      </c>
      <c r="J72" s="3">
        <f t="shared" si="54"/>
        <v>206</v>
      </c>
      <c r="K72" s="3">
        <f t="shared" si="54"/>
        <v>206</v>
      </c>
      <c r="L72" s="3">
        <f t="shared" si="54"/>
        <v>206</v>
      </c>
      <c r="M72" s="3">
        <f t="shared" si="54"/>
        <v>206</v>
      </c>
      <c r="N72" s="3">
        <f t="shared" si="54"/>
        <v>206</v>
      </c>
      <c r="O72" s="3">
        <f t="shared" si="54"/>
        <v>206</v>
      </c>
      <c r="P72" s="3">
        <f t="shared" si="54"/>
        <v>206</v>
      </c>
      <c r="Q72" s="3">
        <f t="shared" si="54"/>
        <v>206</v>
      </c>
      <c r="R72" s="3">
        <f t="shared" si="54"/>
        <v>206</v>
      </c>
      <c r="S72" s="3">
        <f t="shared" si="54"/>
        <v>206</v>
      </c>
      <c r="T72" s="39">
        <f t="shared" si="3"/>
        <v>206</v>
      </c>
      <c r="U72" s="39">
        <f t="shared" si="4"/>
        <v>824</v>
      </c>
      <c r="V72" s="39">
        <f t="shared" si="5"/>
        <v>1442</v>
      </c>
      <c r="W72" s="39">
        <f t="shared" si="6"/>
        <v>2060</v>
      </c>
      <c r="X72" s="39">
        <f t="shared" si="7"/>
        <v>515</v>
      </c>
      <c r="Y72" s="39">
        <f t="shared" si="8"/>
        <v>1030</v>
      </c>
      <c r="Z72" s="39">
        <f t="shared" si="9"/>
        <v>1545</v>
      </c>
      <c r="AA72" s="39">
        <f t="shared" si="10"/>
        <v>2060</v>
      </c>
    </row>
    <row r="73" spans="1:27" ht="153" customHeight="1" x14ac:dyDescent="0.25">
      <c r="A73" s="50" t="s">
        <v>339</v>
      </c>
      <c r="B73" s="98" t="s">
        <v>356</v>
      </c>
      <c r="C73" s="101"/>
      <c r="D73" s="101"/>
      <c r="E73" s="101"/>
      <c r="F73" s="102"/>
      <c r="G73" s="3">
        <f>G74</f>
        <v>2060</v>
      </c>
      <c r="H73" s="3">
        <f t="shared" ref="H73:S73" si="55">H74</f>
        <v>0</v>
      </c>
      <c r="I73" s="3">
        <f t="shared" si="55"/>
        <v>0</v>
      </c>
      <c r="J73" s="3">
        <f t="shared" si="55"/>
        <v>206</v>
      </c>
      <c r="K73" s="3">
        <f t="shared" si="55"/>
        <v>206</v>
      </c>
      <c r="L73" s="3">
        <f t="shared" si="55"/>
        <v>206</v>
      </c>
      <c r="M73" s="3">
        <f t="shared" si="55"/>
        <v>206</v>
      </c>
      <c r="N73" s="3">
        <f t="shared" si="55"/>
        <v>206</v>
      </c>
      <c r="O73" s="3">
        <f t="shared" si="55"/>
        <v>206</v>
      </c>
      <c r="P73" s="3">
        <f t="shared" si="55"/>
        <v>206</v>
      </c>
      <c r="Q73" s="3">
        <f t="shared" si="55"/>
        <v>206</v>
      </c>
      <c r="R73" s="3">
        <f t="shared" si="55"/>
        <v>206</v>
      </c>
      <c r="S73" s="3">
        <f t="shared" si="55"/>
        <v>206</v>
      </c>
      <c r="T73" s="39">
        <f t="shared" si="3"/>
        <v>206</v>
      </c>
      <c r="U73" s="39">
        <f t="shared" si="4"/>
        <v>824</v>
      </c>
      <c r="V73" s="39">
        <f t="shared" si="5"/>
        <v>1442</v>
      </c>
      <c r="W73" s="39">
        <f t="shared" si="6"/>
        <v>2060</v>
      </c>
      <c r="X73" s="39">
        <f t="shared" si="7"/>
        <v>515</v>
      </c>
      <c r="Y73" s="39">
        <f t="shared" si="8"/>
        <v>1030</v>
      </c>
      <c r="Z73" s="39">
        <f t="shared" si="9"/>
        <v>1545</v>
      </c>
      <c r="AA73" s="39">
        <f t="shared" si="10"/>
        <v>2060</v>
      </c>
    </row>
    <row r="74" spans="1:27" ht="127.5" customHeight="1" x14ac:dyDescent="0.25">
      <c r="A74" s="50" t="s">
        <v>340</v>
      </c>
      <c r="B74" s="98" t="s">
        <v>355</v>
      </c>
      <c r="C74" s="101"/>
      <c r="D74" s="101"/>
      <c r="E74" s="101"/>
      <c r="F74" s="102"/>
      <c r="G74" s="3">
        <v>2060</v>
      </c>
      <c r="H74" s="48">
        <v>0</v>
      </c>
      <c r="I74" s="49">
        <v>0</v>
      </c>
      <c r="J74" s="49">
        <f t="shared" ref="J74" si="56">TRUNC((G74-SUM(H74:I74))/10,2)</f>
        <v>206</v>
      </c>
      <c r="K74" s="49">
        <f>TRUNC((G74-SUM(H74:J74))/9,2)</f>
        <v>206</v>
      </c>
      <c r="L74" s="49">
        <f>TRUNC((G74-SUM(H74:K74))/8,2)</f>
        <v>206</v>
      </c>
      <c r="M74" s="49">
        <f>TRUNC((G74-SUM(H74:L74))/7,2)</f>
        <v>206</v>
      </c>
      <c r="N74" s="49">
        <f>TRUNC((G74-SUM(H74:M74))/6,2)</f>
        <v>206</v>
      </c>
      <c r="O74" s="49">
        <f>TRUNC((G74-SUM(H74:N74))/5,2)</f>
        <v>206</v>
      </c>
      <c r="P74" s="49">
        <f>TRUNC((G74-SUM(H74:O74))/4,2)</f>
        <v>206</v>
      </c>
      <c r="Q74" s="49">
        <f>TRUNC((G74-SUM(H74:P74))/3,2)</f>
        <v>206</v>
      </c>
      <c r="R74" s="49">
        <f>TRUNC((G74-SUM(H74:Q74))/2,2)</f>
        <v>206</v>
      </c>
      <c r="S74" s="49">
        <f>G74-SUM(H74:R74)</f>
        <v>206</v>
      </c>
      <c r="T74" s="39">
        <f t="shared" si="3"/>
        <v>206</v>
      </c>
      <c r="U74" s="39">
        <f t="shared" si="4"/>
        <v>824</v>
      </c>
      <c r="V74" s="39">
        <f t="shared" si="5"/>
        <v>1442</v>
      </c>
      <c r="W74" s="39">
        <f t="shared" si="6"/>
        <v>2060</v>
      </c>
      <c r="X74" s="39">
        <f t="shared" si="7"/>
        <v>515</v>
      </c>
      <c r="Y74" s="39">
        <f t="shared" si="8"/>
        <v>1030</v>
      </c>
      <c r="Z74" s="39">
        <f t="shared" si="9"/>
        <v>1545</v>
      </c>
      <c r="AA74" s="39">
        <f t="shared" si="10"/>
        <v>2060</v>
      </c>
    </row>
    <row r="75" spans="1:27" ht="27.75" customHeight="1" x14ac:dyDescent="0.25">
      <c r="A75" s="50" t="s">
        <v>362</v>
      </c>
      <c r="B75" s="98" t="s">
        <v>358</v>
      </c>
      <c r="C75" s="81"/>
      <c r="D75" s="81"/>
      <c r="E75" s="81"/>
      <c r="F75" s="82"/>
      <c r="G75" s="3">
        <f>G76</f>
        <v>0</v>
      </c>
      <c r="H75" s="3">
        <f t="shared" ref="H75:S76" si="57">H76</f>
        <v>3921.1</v>
      </c>
      <c r="I75" s="3">
        <f t="shared" si="57"/>
        <v>-3921.1</v>
      </c>
      <c r="J75" s="3">
        <f t="shared" si="57"/>
        <v>0</v>
      </c>
      <c r="K75" s="3">
        <f t="shared" si="57"/>
        <v>0</v>
      </c>
      <c r="L75" s="3">
        <f t="shared" si="57"/>
        <v>0</v>
      </c>
      <c r="M75" s="3">
        <f t="shared" si="57"/>
        <v>0</v>
      </c>
      <c r="N75" s="3">
        <f t="shared" si="57"/>
        <v>0</v>
      </c>
      <c r="O75" s="3">
        <f t="shared" si="57"/>
        <v>0</v>
      </c>
      <c r="P75" s="3">
        <f t="shared" si="57"/>
        <v>0</v>
      </c>
      <c r="Q75" s="3">
        <f t="shared" si="57"/>
        <v>0</v>
      </c>
      <c r="R75" s="3">
        <f t="shared" si="57"/>
        <v>0</v>
      </c>
      <c r="S75" s="3">
        <f t="shared" si="57"/>
        <v>0</v>
      </c>
      <c r="T75" s="39"/>
      <c r="U75" s="39"/>
      <c r="V75" s="39"/>
      <c r="W75" s="39"/>
      <c r="X75" s="39"/>
      <c r="Y75" s="39"/>
      <c r="Z75" s="39"/>
      <c r="AA75" s="39"/>
    </row>
    <row r="76" spans="1:27" ht="25.5" x14ac:dyDescent="0.25">
      <c r="A76" s="50" t="s">
        <v>361</v>
      </c>
      <c r="B76" s="98" t="s">
        <v>359</v>
      </c>
      <c r="C76" s="81"/>
      <c r="D76" s="81"/>
      <c r="E76" s="81"/>
      <c r="F76" s="82"/>
      <c r="G76" s="3">
        <f>G77</f>
        <v>0</v>
      </c>
      <c r="H76" s="3">
        <f t="shared" si="57"/>
        <v>3921.1</v>
      </c>
      <c r="I76" s="3">
        <f t="shared" si="57"/>
        <v>-3921.1</v>
      </c>
      <c r="J76" s="3">
        <f t="shared" si="57"/>
        <v>0</v>
      </c>
      <c r="K76" s="3">
        <f t="shared" si="57"/>
        <v>0</v>
      </c>
      <c r="L76" s="3">
        <f t="shared" si="57"/>
        <v>0</v>
      </c>
      <c r="M76" s="3">
        <f t="shared" si="57"/>
        <v>0</v>
      </c>
      <c r="N76" s="3">
        <f t="shared" si="57"/>
        <v>0</v>
      </c>
      <c r="O76" s="3">
        <f t="shared" si="57"/>
        <v>0</v>
      </c>
      <c r="P76" s="3">
        <f t="shared" si="57"/>
        <v>0</v>
      </c>
      <c r="Q76" s="3">
        <f t="shared" si="57"/>
        <v>0</v>
      </c>
      <c r="R76" s="3">
        <f t="shared" si="57"/>
        <v>0</v>
      </c>
      <c r="S76" s="3">
        <f t="shared" si="57"/>
        <v>0</v>
      </c>
      <c r="T76" s="39"/>
      <c r="U76" s="39"/>
      <c r="V76" s="39"/>
      <c r="W76" s="39"/>
      <c r="X76" s="39"/>
      <c r="Y76" s="39"/>
      <c r="Z76" s="39"/>
      <c r="AA76" s="39"/>
    </row>
    <row r="77" spans="1:27" ht="51" x14ac:dyDescent="0.25">
      <c r="A77" s="50" t="s">
        <v>360</v>
      </c>
      <c r="B77" s="98" t="s">
        <v>363</v>
      </c>
      <c r="C77" s="81"/>
      <c r="D77" s="81"/>
      <c r="E77" s="81"/>
      <c r="F77" s="82"/>
      <c r="G77" s="3">
        <v>0</v>
      </c>
      <c r="H77" s="48">
        <v>3921.1</v>
      </c>
      <c r="I77" s="49">
        <v>-3921.1</v>
      </c>
      <c r="J77" s="49">
        <f t="shared" ref="J77" si="58">TRUNC((G77-SUM(H77:I77))/10,2)</f>
        <v>0</v>
      </c>
      <c r="K77" s="49">
        <f>TRUNC((G77-SUM(H77:J77))/9,2)</f>
        <v>0</v>
      </c>
      <c r="L77" s="49">
        <f>TRUNC((G77-SUM(H77:K77))/8,2)</f>
        <v>0</v>
      </c>
      <c r="M77" s="49">
        <f>TRUNC((G77-SUM(H77:L77))/7,2)</f>
        <v>0</v>
      </c>
      <c r="N77" s="49">
        <f>TRUNC((G77-SUM(H77:M77))/6,2)</f>
        <v>0</v>
      </c>
      <c r="O77" s="49">
        <f>TRUNC((G77-SUM(H77:N77))/5,2)</f>
        <v>0</v>
      </c>
      <c r="P77" s="49">
        <f>TRUNC((G77-SUM(H77:O77))/4,2)</f>
        <v>0</v>
      </c>
      <c r="Q77" s="49">
        <f>TRUNC((G77-SUM(H77:P77))/3,2)</f>
        <v>0</v>
      </c>
      <c r="R77" s="49">
        <f>TRUNC((G77-SUM(H77:Q77))/2,2)</f>
        <v>0</v>
      </c>
      <c r="S77" s="49">
        <f>G77-SUM(H77:R77)</f>
        <v>0</v>
      </c>
      <c r="T77" s="39"/>
      <c r="U77" s="39"/>
      <c r="V77" s="39"/>
      <c r="W77" s="39"/>
      <c r="X77" s="39"/>
      <c r="Y77" s="39"/>
      <c r="Z77" s="39"/>
      <c r="AA77" s="39"/>
    </row>
    <row r="78" spans="1:27" ht="38.25" customHeight="1" x14ac:dyDescent="0.25">
      <c r="A78" s="15" t="s">
        <v>104</v>
      </c>
      <c r="B78" s="100"/>
      <c r="C78" s="88"/>
      <c r="D78" s="88"/>
      <c r="E78" s="88"/>
      <c r="F78" s="89"/>
      <c r="G78" s="3">
        <f t="shared" ref="G78:S78" si="59">G15</f>
        <v>86556261.140000001</v>
      </c>
      <c r="H78" s="3">
        <f t="shared" si="59"/>
        <v>2090129.8199999998</v>
      </c>
      <c r="I78" s="3">
        <f>I15</f>
        <v>6983606.6600000001</v>
      </c>
      <c r="J78" s="3">
        <f t="shared" si="59"/>
        <v>7704587.9100000001</v>
      </c>
      <c r="K78" s="3">
        <f t="shared" si="59"/>
        <v>7565554.0300000003</v>
      </c>
      <c r="L78" s="3">
        <f t="shared" si="59"/>
        <v>7648354.0600000005</v>
      </c>
      <c r="M78" s="3">
        <f t="shared" si="59"/>
        <v>7957604.0600000005</v>
      </c>
      <c r="N78" s="3">
        <f t="shared" si="59"/>
        <v>7625754.0800000001</v>
      </c>
      <c r="O78" s="3">
        <f t="shared" si="59"/>
        <v>7583154.0899999999</v>
      </c>
      <c r="P78" s="3">
        <f t="shared" si="59"/>
        <v>7879804.0999999996</v>
      </c>
      <c r="Q78" s="3">
        <f t="shared" si="59"/>
        <v>7668354.0999999996</v>
      </c>
      <c r="R78" s="3">
        <f t="shared" si="59"/>
        <v>7776004.1100000003</v>
      </c>
      <c r="S78" s="3">
        <f t="shared" si="59"/>
        <v>8073354.1199999889</v>
      </c>
      <c r="T78" s="39">
        <f t="shared" si="3"/>
        <v>16778324.390000001</v>
      </c>
      <c r="U78" s="39">
        <f t="shared" si="4"/>
        <v>39949836.540000007</v>
      </c>
      <c r="V78" s="39">
        <f t="shared" si="5"/>
        <v>63038548.81000001</v>
      </c>
      <c r="W78" s="39">
        <f t="shared" si="6"/>
        <v>86556261.140000001</v>
      </c>
      <c r="X78" s="39">
        <f t="shared" si="7"/>
        <v>21639065.285</v>
      </c>
      <c r="Y78" s="39">
        <f t="shared" si="8"/>
        <v>43278130.57</v>
      </c>
      <c r="Z78" s="39">
        <f t="shared" si="9"/>
        <v>64917195.855000004</v>
      </c>
      <c r="AA78" s="39">
        <f t="shared" si="10"/>
        <v>86556261.140000001</v>
      </c>
    </row>
    <row r="79" spans="1:27" ht="25.5" customHeight="1" x14ac:dyDescent="0.25">
      <c r="A79" s="15" t="s">
        <v>36</v>
      </c>
      <c r="B79" s="99" t="s">
        <v>37</v>
      </c>
      <c r="C79" s="88"/>
      <c r="D79" s="88"/>
      <c r="E79" s="88"/>
      <c r="F79" s="89"/>
      <c r="G79" s="3">
        <f t="shared" ref="G79:S79" si="60">G80+G117+G122</f>
        <v>442096142.35000002</v>
      </c>
      <c r="H79" s="3">
        <f t="shared" si="60"/>
        <v>22514325.050000001</v>
      </c>
      <c r="I79" s="3">
        <f t="shared" si="60"/>
        <v>44942545.940000005</v>
      </c>
      <c r="J79" s="3">
        <f t="shared" si="60"/>
        <v>18938887.5</v>
      </c>
      <c r="K79" s="3">
        <f t="shared" si="60"/>
        <v>18938887.5</v>
      </c>
      <c r="L79" s="3">
        <f t="shared" si="60"/>
        <v>18938887.5</v>
      </c>
      <c r="M79" s="3">
        <f t="shared" si="60"/>
        <v>18938887.5</v>
      </c>
      <c r="N79" s="3">
        <f t="shared" si="60"/>
        <v>18938887.5</v>
      </c>
      <c r="O79" s="3">
        <f t="shared" si="60"/>
        <v>18938887.5</v>
      </c>
      <c r="P79" s="3">
        <f t="shared" si="60"/>
        <v>18938887.5</v>
      </c>
      <c r="Q79" s="3">
        <f t="shared" si="60"/>
        <v>18938887.5</v>
      </c>
      <c r="R79" s="3">
        <f t="shared" si="60"/>
        <v>18938887.5</v>
      </c>
      <c r="S79" s="3">
        <f t="shared" si="60"/>
        <v>233768379.87</v>
      </c>
      <c r="T79" s="39">
        <f t="shared" si="3"/>
        <v>86395758.49000001</v>
      </c>
      <c r="U79" s="39">
        <f t="shared" si="4"/>
        <v>143212420.99000001</v>
      </c>
      <c r="V79" s="39">
        <f t="shared" si="5"/>
        <v>200029083.49000001</v>
      </c>
      <c r="W79" s="39">
        <f t="shared" si="6"/>
        <v>471675238.36000001</v>
      </c>
      <c r="X79" s="39">
        <f t="shared" si="7"/>
        <v>110524035.58750001</v>
      </c>
      <c r="Y79" s="39">
        <f t="shared" si="8"/>
        <v>221048071.17500001</v>
      </c>
      <c r="Z79" s="39">
        <f t="shared" si="9"/>
        <v>331572106.76250005</v>
      </c>
      <c r="AA79" s="39">
        <f t="shared" si="10"/>
        <v>442096142.35000002</v>
      </c>
    </row>
    <row r="80" spans="1:27" ht="77.25" customHeight="1" x14ac:dyDescent="0.25">
      <c r="A80" s="15" t="s">
        <v>38</v>
      </c>
      <c r="B80" s="99" t="s">
        <v>39</v>
      </c>
      <c r="C80" s="88"/>
      <c r="D80" s="88"/>
      <c r="E80" s="88"/>
      <c r="F80" s="89"/>
      <c r="G80" s="3">
        <f>G81+G95+G88+G114</f>
        <v>442096142.35000002</v>
      </c>
      <c r="H80" s="3">
        <f t="shared" ref="H80:S80" si="61">H81+H95+H88+H114</f>
        <v>22514451.640000001</v>
      </c>
      <c r="I80" s="3">
        <f t="shared" si="61"/>
        <v>44942545.940000005</v>
      </c>
      <c r="J80" s="3">
        <f t="shared" si="61"/>
        <v>18938887.5</v>
      </c>
      <c r="K80" s="3">
        <f t="shared" si="61"/>
        <v>18938887.5</v>
      </c>
      <c r="L80" s="3">
        <f t="shared" si="61"/>
        <v>18938887.5</v>
      </c>
      <c r="M80" s="3">
        <f t="shared" si="61"/>
        <v>18938887.5</v>
      </c>
      <c r="N80" s="3">
        <f t="shared" si="61"/>
        <v>18938887.5</v>
      </c>
      <c r="O80" s="3">
        <f t="shared" si="61"/>
        <v>18938887.5</v>
      </c>
      <c r="P80" s="3">
        <f t="shared" si="61"/>
        <v>18938887.5</v>
      </c>
      <c r="Q80" s="3">
        <f t="shared" si="61"/>
        <v>18938887.5</v>
      </c>
      <c r="R80" s="3">
        <f t="shared" si="61"/>
        <v>18938887.5</v>
      </c>
      <c r="S80" s="3">
        <f t="shared" si="61"/>
        <v>233768379.87</v>
      </c>
      <c r="T80" s="39">
        <f t="shared" si="3"/>
        <v>86395885.080000013</v>
      </c>
      <c r="U80" s="39">
        <f t="shared" si="4"/>
        <v>143212547.58000001</v>
      </c>
      <c r="V80" s="39">
        <f t="shared" si="5"/>
        <v>200029210.08000001</v>
      </c>
      <c r="W80" s="39">
        <f t="shared" si="6"/>
        <v>471675364.95000005</v>
      </c>
      <c r="X80" s="39">
        <f t="shared" si="7"/>
        <v>110524035.58750001</v>
      </c>
      <c r="Y80" s="39">
        <f t="shared" si="8"/>
        <v>221048071.17500001</v>
      </c>
      <c r="Z80" s="39">
        <f t="shared" si="9"/>
        <v>331572106.76250005</v>
      </c>
      <c r="AA80" s="39">
        <f t="shared" si="10"/>
        <v>442096142.35000002</v>
      </c>
    </row>
    <row r="81" spans="1:27" ht="38.25" customHeight="1" x14ac:dyDescent="0.25">
      <c r="A81" s="15" t="s">
        <v>40</v>
      </c>
      <c r="B81" s="99" t="s">
        <v>224</v>
      </c>
      <c r="C81" s="88"/>
      <c r="D81" s="88"/>
      <c r="E81" s="88"/>
      <c r="F81" s="89"/>
      <c r="G81" s="3">
        <f>G82+G86+G84</f>
        <v>227266650</v>
      </c>
      <c r="H81" s="3">
        <f t="shared" ref="H81:S81" si="62">H82+H86+H84</f>
        <v>12100000</v>
      </c>
      <c r="I81" s="3">
        <f t="shared" si="62"/>
        <v>25777774.98</v>
      </c>
      <c r="J81" s="3">
        <f t="shared" si="62"/>
        <v>18938887.5</v>
      </c>
      <c r="K81" s="3">
        <f t="shared" si="62"/>
        <v>18938887.5</v>
      </c>
      <c r="L81" s="3">
        <f t="shared" si="62"/>
        <v>18938887.5</v>
      </c>
      <c r="M81" s="3">
        <f t="shared" si="62"/>
        <v>18938887.5</v>
      </c>
      <c r="N81" s="3">
        <f t="shared" si="62"/>
        <v>18938887.5</v>
      </c>
      <c r="O81" s="3">
        <f t="shared" si="62"/>
        <v>18938887.5</v>
      </c>
      <c r="P81" s="3">
        <f t="shared" si="62"/>
        <v>18938887.5</v>
      </c>
      <c r="Q81" s="3">
        <f t="shared" si="62"/>
        <v>18938887.5</v>
      </c>
      <c r="R81" s="3">
        <f t="shared" si="62"/>
        <v>18938887.5</v>
      </c>
      <c r="S81" s="3">
        <f t="shared" si="62"/>
        <v>18938887.520000014</v>
      </c>
      <c r="T81" s="39">
        <f t="shared" si="3"/>
        <v>56816662.480000004</v>
      </c>
      <c r="U81" s="39">
        <f t="shared" si="4"/>
        <v>113633324.98</v>
      </c>
      <c r="V81" s="39">
        <f t="shared" si="5"/>
        <v>170449987.48000002</v>
      </c>
      <c r="W81" s="39">
        <f t="shared" si="6"/>
        <v>227266650.00000003</v>
      </c>
      <c r="X81" s="39">
        <f t="shared" si="7"/>
        <v>56816662.5</v>
      </c>
      <c r="Y81" s="39">
        <f t="shared" si="8"/>
        <v>113633325</v>
      </c>
      <c r="Z81" s="39">
        <f t="shared" si="9"/>
        <v>170449987.5</v>
      </c>
      <c r="AA81" s="39">
        <f t="shared" si="10"/>
        <v>227266650</v>
      </c>
    </row>
    <row r="82" spans="1:27" ht="38.25" customHeight="1" x14ac:dyDescent="0.25">
      <c r="A82" s="15" t="s">
        <v>105</v>
      </c>
      <c r="B82" s="99" t="s">
        <v>223</v>
      </c>
      <c r="C82" s="88"/>
      <c r="D82" s="88"/>
      <c r="E82" s="88"/>
      <c r="F82" s="89"/>
      <c r="G82" s="3">
        <f>G83</f>
        <v>81047456</v>
      </c>
      <c r="H82" s="3">
        <f t="shared" ref="H82:S82" si="63">H83</f>
        <v>0</v>
      </c>
      <c r="I82" s="3">
        <f t="shared" si="63"/>
        <v>13507909.32</v>
      </c>
      <c r="J82" s="3">
        <f t="shared" si="63"/>
        <v>6753954.666666667</v>
      </c>
      <c r="K82" s="3">
        <f t="shared" si="63"/>
        <v>6753954.666666667</v>
      </c>
      <c r="L82" s="3">
        <f t="shared" si="63"/>
        <v>6753954.666666667</v>
      </c>
      <c r="M82" s="3">
        <f t="shared" si="63"/>
        <v>6753954.666666667</v>
      </c>
      <c r="N82" s="3">
        <f t="shared" si="63"/>
        <v>6753954.666666667</v>
      </c>
      <c r="O82" s="3">
        <f t="shared" si="63"/>
        <v>6753954.666666667</v>
      </c>
      <c r="P82" s="3">
        <f t="shared" si="63"/>
        <v>6753954.666666667</v>
      </c>
      <c r="Q82" s="3">
        <f t="shared" si="63"/>
        <v>6753954.666666667</v>
      </c>
      <c r="R82" s="3">
        <f t="shared" si="63"/>
        <v>6753954.666666667</v>
      </c>
      <c r="S82" s="3">
        <f t="shared" si="63"/>
        <v>6753954.6800000155</v>
      </c>
      <c r="T82" s="39">
        <f t="shared" si="3"/>
        <v>20261863.986666668</v>
      </c>
      <c r="U82" s="39">
        <f t="shared" si="4"/>
        <v>40523727.986666664</v>
      </c>
      <c r="V82" s="39">
        <f t="shared" si="5"/>
        <v>60785591.986666657</v>
      </c>
      <c r="W82" s="39">
        <f t="shared" si="6"/>
        <v>81047456.000000015</v>
      </c>
      <c r="X82" s="39">
        <f t="shared" si="7"/>
        <v>20261864</v>
      </c>
      <c r="Y82" s="39">
        <f t="shared" si="8"/>
        <v>40523728</v>
      </c>
      <c r="Z82" s="39">
        <f t="shared" si="9"/>
        <v>60785592.000000007</v>
      </c>
      <c r="AA82" s="39">
        <f t="shared" si="10"/>
        <v>81047456</v>
      </c>
    </row>
    <row r="83" spans="1:27" ht="102" customHeight="1" x14ac:dyDescent="0.25">
      <c r="A83" s="15" t="s">
        <v>106</v>
      </c>
      <c r="B83" s="98" t="s">
        <v>220</v>
      </c>
      <c r="C83" s="88"/>
      <c r="D83" s="88"/>
      <c r="E83" s="88"/>
      <c r="F83" s="89"/>
      <c r="G83" s="3">
        <v>81047456</v>
      </c>
      <c r="H83" s="5">
        <v>0</v>
      </c>
      <c r="I83" s="5">
        <v>13507909.32</v>
      </c>
      <c r="J83" s="5">
        <f>G83/12</f>
        <v>6753954.666666667</v>
      </c>
      <c r="K83" s="5">
        <f>G83/12</f>
        <v>6753954.666666667</v>
      </c>
      <c r="L83" s="5">
        <f>G83/12</f>
        <v>6753954.666666667</v>
      </c>
      <c r="M83" s="5">
        <f>G83/12</f>
        <v>6753954.666666667</v>
      </c>
      <c r="N83" s="5">
        <f>G83/12</f>
        <v>6753954.666666667</v>
      </c>
      <c r="O83" s="5">
        <f>G83/12</f>
        <v>6753954.666666667</v>
      </c>
      <c r="P83" s="5">
        <f>G83/12</f>
        <v>6753954.666666667</v>
      </c>
      <c r="Q83" s="5">
        <f>G83/12</f>
        <v>6753954.666666667</v>
      </c>
      <c r="R83" s="5">
        <f>G83/12</f>
        <v>6753954.666666667</v>
      </c>
      <c r="S83" s="5">
        <f>G83-H83-I83-J83-K83-L83-M83-N83-O83-P83-Q83-R83</f>
        <v>6753954.6800000155</v>
      </c>
      <c r="T83" s="39">
        <f t="shared" ref="T83:T112" si="64">H83+I83+J83</f>
        <v>20261863.986666668</v>
      </c>
      <c r="U83" s="39">
        <f t="shared" ref="U83:U112" si="65">H83+I83+J83+K83+L83+M83</f>
        <v>40523727.986666664</v>
      </c>
      <c r="V83" s="39">
        <f t="shared" ref="V83:V112" si="66">H83+I83+J83+K83+L83+M83+N83+O83+P83</f>
        <v>60785591.986666657</v>
      </c>
      <c r="W83" s="39">
        <f t="shared" ref="W83:W112" si="67">H83+I83+J83+K83+L83+M83+N83+O83+P83+Q83+R83+S83</f>
        <v>81047456.000000015</v>
      </c>
      <c r="X83" s="39">
        <f t="shared" si="7"/>
        <v>20261864</v>
      </c>
      <c r="Y83" s="39">
        <f t="shared" si="8"/>
        <v>40523728</v>
      </c>
      <c r="Z83" s="39">
        <f t="shared" si="9"/>
        <v>60785592.000000007</v>
      </c>
      <c r="AA83" s="39">
        <f t="shared" si="10"/>
        <v>81047456</v>
      </c>
    </row>
    <row r="84" spans="1:27" ht="102" customHeight="1" x14ac:dyDescent="0.25">
      <c r="A84" s="46" t="s">
        <v>341</v>
      </c>
      <c r="B84" s="99" t="s">
        <v>343</v>
      </c>
      <c r="C84" s="88"/>
      <c r="D84" s="88"/>
      <c r="E84" s="88"/>
      <c r="F84" s="89"/>
      <c r="G84" s="3">
        <f>G85</f>
        <v>1019194</v>
      </c>
      <c r="H84" s="3">
        <f t="shared" ref="H84:S84" si="68">H85</f>
        <v>0</v>
      </c>
      <c r="I84" s="3">
        <f t="shared" si="68"/>
        <v>169865.66</v>
      </c>
      <c r="J84" s="3">
        <f t="shared" si="68"/>
        <v>84932.833333333328</v>
      </c>
      <c r="K84" s="3">
        <f t="shared" si="68"/>
        <v>84932.833333333328</v>
      </c>
      <c r="L84" s="3">
        <f t="shared" si="68"/>
        <v>84932.833333333328</v>
      </c>
      <c r="M84" s="3">
        <f t="shared" si="68"/>
        <v>84932.833333333328</v>
      </c>
      <c r="N84" s="3">
        <f t="shared" si="68"/>
        <v>84932.833333333328</v>
      </c>
      <c r="O84" s="3">
        <f t="shared" si="68"/>
        <v>84932.833333333328</v>
      </c>
      <c r="P84" s="3">
        <f t="shared" si="68"/>
        <v>84932.833333333328</v>
      </c>
      <c r="Q84" s="3">
        <f t="shared" si="68"/>
        <v>84932.833333333328</v>
      </c>
      <c r="R84" s="3">
        <f t="shared" si="68"/>
        <v>84932.833333333328</v>
      </c>
      <c r="S84" s="3">
        <f t="shared" si="68"/>
        <v>84932.839999999953</v>
      </c>
      <c r="T84" s="39"/>
      <c r="U84" s="39"/>
      <c r="V84" s="39"/>
      <c r="W84" s="39"/>
      <c r="X84" s="39">
        <f t="shared" si="7"/>
        <v>254798.5</v>
      </c>
      <c r="Y84" s="39">
        <f t="shared" si="8"/>
        <v>509597</v>
      </c>
      <c r="Z84" s="39">
        <f t="shared" si="9"/>
        <v>764395.5</v>
      </c>
      <c r="AA84" s="39">
        <f t="shared" si="10"/>
        <v>1019194</v>
      </c>
    </row>
    <row r="85" spans="1:27" ht="102" customHeight="1" x14ac:dyDescent="0.25">
      <c r="A85" s="46" t="s">
        <v>342</v>
      </c>
      <c r="B85" s="98" t="s">
        <v>354</v>
      </c>
      <c r="C85" s="88"/>
      <c r="D85" s="88"/>
      <c r="E85" s="88"/>
      <c r="F85" s="89"/>
      <c r="G85" s="3">
        <v>1019194</v>
      </c>
      <c r="H85" s="5">
        <v>0</v>
      </c>
      <c r="I85" s="5">
        <v>169865.66</v>
      </c>
      <c r="J85" s="5">
        <f t="shared" ref="J85" si="69">G85/12</f>
        <v>84932.833333333328</v>
      </c>
      <c r="K85" s="5">
        <f t="shared" ref="K85" si="70">G85/12</f>
        <v>84932.833333333328</v>
      </c>
      <c r="L85" s="5">
        <f t="shared" ref="L85" si="71">G85/12</f>
        <v>84932.833333333328</v>
      </c>
      <c r="M85" s="5">
        <f t="shared" ref="M85" si="72">G85/12</f>
        <v>84932.833333333328</v>
      </c>
      <c r="N85" s="5">
        <f t="shared" ref="N85" si="73">G85/12</f>
        <v>84932.833333333328</v>
      </c>
      <c r="O85" s="5">
        <f t="shared" ref="O85" si="74">G85/12</f>
        <v>84932.833333333328</v>
      </c>
      <c r="P85" s="5">
        <f t="shared" ref="P85" si="75">G85/12</f>
        <v>84932.833333333328</v>
      </c>
      <c r="Q85" s="5">
        <f t="shared" ref="Q85" si="76">G85/12</f>
        <v>84932.833333333328</v>
      </c>
      <c r="R85" s="5">
        <f t="shared" ref="R85" si="77">G85/12</f>
        <v>84932.833333333328</v>
      </c>
      <c r="S85" s="5">
        <f t="shared" ref="S85" si="78">G85-H85-I85-J85-K85-L85-M85-N85-O85-P85-Q85-R85</f>
        <v>84932.839999999953</v>
      </c>
      <c r="T85" s="39"/>
      <c r="U85" s="39"/>
      <c r="V85" s="39"/>
      <c r="W85" s="39"/>
      <c r="X85" s="39">
        <f t="shared" ref="X85:X137" si="79">G85/100*25</f>
        <v>254798.5</v>
      </c>
      <c r="Y85" s="39">
        <f t="shared" ref="Y85:Y137" si="80">G85/100*50</f>
        <v>509597</v>
      </c>
      <c r="Z85" s="39">
        <f t="shared" ref="Z85:Z137" si="81">G85/100*75</f>
        <v>764395.5</v>
      </c>
      <c r="AA85" s="39">
        <f t="shared" ref="AA85:AA137" si="82">G85/100*100</f>
        <v>1019194</v>
      </c>
    </row>
    <row r="86" spans="1:27" ht="102" customHeight="1" x14ac:dyDescent="0.25">
      <c r="A86" s="15" t="s">
        <v>107</v>
      </c>
      <c r="B86" s="98" t="s">
        <v>221</v>
      </c>
      <c r="C86" s="88"/>
      <c r="D86" s="88"/>
      <c r="E86" s="88"/>
      <c r="F86" s="89"/>
      <c r="G86" s="3">
        <f>G87</f>
        <v>145200000</v>
      </c>
      <c r="H86" s="3">
        <f t="shared" ref="H86:S86" si="83">H87</f>
        <v>12100000</v>
      </c>
      <c r="I86" s="3">
        <f t="shared" si="83"/>
        <v>12100000</v>
      </c>
      <c r="J86" s="3">
        <f t="shared" si="83"/>
        <v>12100000</v>
      </c>
      <c r="K86" s="3">
        <f t="shared" si="83"/>
        <v>12100000</v>
      </c>
      <c r="L86" s="3">
        <f t="shared" si="83"/>
        <v>12100000</v>
      </c>
      <c r="M86" s="3">
        <f t="shared" si="83"/>
        <v>12100000</v>
      </c>
      <c r="N86" s="3">
        <f t="shared" si="83"/>
        <v>12100000</v>
      </c>
      <c r="O86" s="3">
        <f t="shared" si="83"/>
        <v>12100000</v>
      </c>
      <c r="P86" s="3">
        <f t="shared" si="83"/>
        <v>12100000</v>
      </c>
      <c r="Q86" s="3">
        <f t="shared" si="83"/>
        <v>12100000</v>
      </c>
      <c r="R86" s="3">
        <f t="shared" si="83"/>
        <v>12100000</v>
      </c>
      <c r="S86" s="3">
        <f t="shared" si="83"/>
        <v>12100000</v>
      </c>
      <c r="T86" s="39">
        <f t="shared" si="64"/>
        <v>36300000</v>
      </c>
      <c r="U86" s="39">
        <f t="shared" si="65"/>
        <v>72600000</v>
      </c>
      <c r="V86" s="39">
        <f t="shared" si="66"/>
        <v>108900000</v>
      </c>
      <c r="W86" s="39">
        <f t="shared" si="67"/>
        <v>145200000</v>
      </c>
      <c r="X86" s="39">
        <f t="shared" si="79"/>
        <v>36300000</v>
      </c>
      <c r="Y86" s="39">
        <f t="shared" si="80"/>
        <v>72600000</v>
      </c>
      <c r="Z86" s="39">
        <f t="shared" si="81"/>
        <v>108900000</v>
      </c>
      <c r="AA86" s="39">
        <f t="shared" si="82"/>
        <v>145200000</v>
      </c>
    </row>
    <row r="87" spans="1:27" ht="114.75" customHeight="1" x14ac:dyDescent="0.25">
      <c r="A87" s="15" t="s">
        <v>108</v>
      </c>
      <c r="B87" s="98" t="s">
        <v>222</v>
      </c>
      <c r="C87" s="88"/>
      <c r="D87" s="88"/>
      <c r="E87" s="88"/>
      <c r="F87" s="89"/>
      <c r="G87" s="3">
        <v>145200000</v>
      </c>
      <c r="H87" s="5">
        <v>12100000</v>
      </c>
      <c r="I87" s="5">
        <v>12100000</v>
      </c>
      <c r="J87" s="5">
        <f>G87/12</f>
        <v>12100000</v>
      </c>
      <c r="K87" s="5">
        <f>G87/12</f>
        <v>12100000</v>
      </c>
      <c r="L87" s="5">
        <f>G87/12</f>
        <v>12100000</v>
      </c>
      <c r="M87" s="5">
        <f>G87/12</f>
        <v>12100000</v>
      </c>
      <c r="N87" s="5">
        <f>G87/12</f>
        <v>12100000</v>
      </c>
      <c r="O87" s="5">
        <f>G87/12</f>
        <v>12100000</v>
      </c>
      <c r="P87" s="5">
        <f>G87/12</f>
        <v>12100000</v>
      </c>
      <c r="Q87" s="5">
        <f>G87/12</f>
        <v>12100000</v>
      </c>
      <c r="R87" s="5">
        <f>G87/12</f>
        <v>12100000</v>
      </c>
      <c r="S87" s="5">
        <f>G87-H87-I87-J87-K87-L87-M87-N87-O87-P87-Q87-R87</f>
        <v>12100000</v>
      </c>
      <c r="T87" s="39">
        <f t="shared" si="64"/>
        <v>36300000</v>
      </c>
      <c r="U87" s="39">
        <f t="shared" si="65"/>
        <v>72600000</v>
      </c>
      <c r="V87" s="39">
        <f t="shared" si="66"/>
        <v>108900000</v>
      </c>
      <c r="W87" s="39">
        <f t="shared" si="67"/>
        <v>145200000</v>
      </c>
      <c r="X87" s="39">
        <f t="shared" si="79"/>
        <v>36300000</v>
      </c>
      <c r="Y87" s="39">
        <f t="shared" si="80"/>
        <v>72600000</v>
      </c>
      <c r="Z87" s="39">
        <f t="shared" si="81"/>
        <v>108900000</v>
      </c>
      <c r="AA87" s="39">
        <f t="shared" si="82"/>
        <v>145200000</v>
      </c>
    </row>
    <row r="88" spans="1:27" ht="63.75" customHeight="1" x14ac:dyDescent="0.25">
      <c r="A88" s="15" t="s">
        <v>41</v>
      </c>
      <c r="B88" s="99" t="s">
        <v>42</v>
      </c>
      <c r="C88" s="88"/>
      <c r="D88" s="88"/>
      <c r="E88" s="88"/>
      <c r="F88" s="89"/>
      <c r="G88" s="3">
        <f>G93+G91+G89</f>
        <v>36025449.780000001</v>
      </c>
      <c r="H88" s="3">
        <f t="shared" ref="H88:S88" si="84">H93+H91+H89</f>
        <v>0</v>
      </c>
      <c r="I88" s="3">
        <f t="shared" si="84"/>
        <v>3536035.2</v>
      </c>
      <c r="J88" s="3">
        <f t="shared" si="84"/>
        <v>0</v>
      </c>
      <c r="K88" s="3">
        <f t="shared" si="84"/>
        <v>0</v>
      </c>
      <c r="L88" s="3">
        <f t="shared" si="84"/>
        <v>0</v>
      </c>
      <c r="M88" s="3">
        <f t="shared" si="84"/>
        <v>0</v>
      </c>
      <c r="N88" s="3">
        <f t="shared" si="84"/>
        <v>0</v>
      </c>
      <c r="O88" s="3">
        <f t="shared" si="84"/>
        <v>0</v>
      </c>
      <c r="P88" s="3">
        <f t="shared" si="84"/>
        <v>0</v>
      </c>
      <c r="Q88" s="3">
        <f t="shared" si="84"/>
        <v>0</v>
      </c>
      <c r="R88" s="3">
        <f t="shared" si="84"/>
        <v>0</v>
      </c>
      <c r="S88" s="3">
        <f t="shared" si="84"/>
        <v>36025449.780000001</v>
      </c>
      <c r="T88" s="39">
        <f t="shared" si="64"/>
        <v>3536035.2</v>
      </c>
      <c r="U88" s="39">
        <f t="shared" si="65"/>
        <v>3536035.2</v>
      </c>
      <c r="V88" s="39">
        <f t="shared" si="66"/>
        <v>3536035.2</v>
      </c>
      <c r="W88" s="39">
        <f t="shared" si="67"/>
        <v>39561484.980000004</v>
      </c>
      <c r="X88" s="39">
        <f t="shared" si="79"/>
        <v>9006362.4450000003</v>
      </c>
      <c r="Y88" s="39">
        <f t="shared" si="80"/>
        <v>18012724.890000001</v>
      </c>
      <c r="Z88" s="39">
        <f t="shared" si="81"/>
        <v>27019087.335000001</v>
      </c>
      <c r="AA88" s="39">
        <f t="shared" si="82"/>
        <v>36025449.780000001</v>
      </c>
    </row>
    <row r="89" spans="1:27" ht="167.25" customHeight="1" x14ac:dyDescent="0.25">
      <c r="A89" s="15" t="s">
        <v>109</v>
      </c>
      <c r="B89" s="92" t="s">
        <v>241</v>
      </c>
      <c r="C89" s="78"/>
      <c r="D89" s="78"/>
      <c r="E89" s="78"/>
      <c r="F89" s="79"/>
      <c r="G89" s="3">
        <f>G90</f>
        <v>5819333.5</v>
      </c>
      <c r="H89" s="3">
        <f t="shared" ref="H89:S89" si="85">H90</f>
        <v>0</v>
      </c>
      <c r="I89" s="3">
        <f t="shared" si="85"/>
        <v>0</v>
      </c>
      <c r="J89" s="3">
        <f t="shared" si="85"/>
        <v>0</v>
      </c>
      <c r="K89" s="3">
        <f t="shared" si="85"/>
        <v>0</v>
      </c>
      <c r="L89" s="3">
        <f t="shared" si="85"/>
        <v>0</v>
      </c>
      <c r="M89" s="3">
        <f t="shared" si="85"/>
        <v>0</v>
      </c>
      <c r="N89" s="3">
        <f t="shared" si="85"/>
        <v>0</v>
      </c>
      <c r="O89" s="3">
        <f t="shared" si="85"/>
        <v>0</v>
      </c>
      <c r="P89" s="3">
        <f t="shared" si="85"/>
        <v>0</v>
      </c>
      <c r="Q89" s="3">
        <f t="shared" si="85"/>
        <v>0</v>
      </c>
      <c r="R89" s="3">
        <f t="shared" si="85"/>
        <v>0</v>
      </c>
      <c r="S89" s="3">
        <f t="shared" si="85"/>
        <v>5819333.5</v>
      </c>
      <c r="T89" s="39">
        <f t="shared" si="64"/>
        <v>0</v>
      </c>
      <c r="U89" s="39">
        <f t="shared" si="65"/>
        <v>0</v>
      </c>
      <c r="V89" s="39">
        <f t="shared" si="66"/>
        <v>0</v>
      </c>
      <c r="W89" s="39">
        <f t="shared" si="67"/>
        <v>5819333.5</v>
      </c>
      <c r="X89" s="39">
        <f t="shared" si="79"/>
        <v>1454833.375</v>
      </c>
      <c r="Y89" s="39">
        <f t="shared" si="80"/>
        <v>2909666.75</v>
      </c>
      <c r="Z89" s="39">
        <f t="shared" si="81"/>
        <v>4364500.125</v>
      </c>
      <c r="AA89" s="39">
        <f t="shared" si="82"/>
        <v>5819333.5</v>
      </c>
    </row>
    <row r="90" spans="1:27" ht="179.25" customHeight="1" x14ac:dyDescent="0.25">
      <c r="A90" s="15" t="s">
        <v>110</v>
      </c>
      <c r="B90" s="92" t="s">
        <v>242</v>
      </c>
      <c r="C90" s="78"/>
      <c r="D90" s="78"/>
      <c r="E90" s="78"/>
      <c r="F90" s="79"/>
      <c r="G90" s="3">
        <v>5819333.5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f>G90</f>
        <v>5819333.5</v>
      </c>
      <c r="T90" s="39">
        <f t="shared" si="64"/>
        <v>0</v>
      </c>
      <c r="U90" s="39">
        <f t="shared" si="65"/>
        <v>0</v>
      </c>
      <c r="V90" s="39">
        <f t="shared" si="66"/>
        <v>0</v>
      </c>
      <c r="W90" s="39">
        <f t="shared" si="67"/>
        <v>5819333.5</v>
      </c>
      <c r="X90" s="39">
        <f t="shared" si="79"/>
        <v>1454833.375</v>
      </c>
      <c r="Y90" s="39">
        <f t="shared" si="80"/>
        <v>2909666.75</v>
      </c>
      <c r="Z90" s="39">
        <f t="shared" si="81"/>
        <v>4364500.125</v>
      </c>
      <c r="AA90" s="39">
        <f t="shared" si="82"/>
        <v>5819333.5</v>
      </c>
    </row>
    <row r="91" spans="1:27" ht="131.25" customHeight="1" x14ac:dyDescent="0.25">
      <c r="A91" s="51" t="s">
        <v>344</v>
      </c>
      <c r="B91" s="92" t="s">
        <v>346</v>
      </c>
      <c r="C91" s="78"/>
      <c r="D91" s="78"/>
      <c r="E91" s="78"/>
      <c r="F91" s="79"/>
      <c r="G91" s="3">
        <f>G92</f>
        <v>4625400</v>
      </c>
      <c r="H91" s="3">
        <f t="shared" ref="H91:S91" si="86">H92</f>
        <v>0</v>
      </c>
      <c r="I91" s="3">
        <f t="shared" si="86"/>
        <v>70800</v>
      </c>
      <c r="J91" s="3">
        <f t="shared" si="86"/>
        <v>0</v>
      </c>
      <c r="K91" s="3">
        <f t="shared" si="86"/>
        <v>0</v>
      </c>
      <c r="L91" s="3">
        <f t="shared" si="86"/>
        <v>0</v>
      </c>
      <c r="M91" s="3">
        <f t="shared" si="86"/>
        <v>0</v>
      </c>
      <c r="N91" s="3">
        <f t="shared" si="86"/>
        <v>0</v>
      </c>
      <c r="O91" s="3">
        <f t="shared" si="86"/>
        <v>0</v>
      </c>
      <c r="P91" s="3">
        <f t="shared" si="86"/>
        <v>0</v>
      </c>
      <c r="Q91" s="3">
        <f t="shared" si="86"/>
        <v>0</v>
      </c>
      <c r="R91" s="3">
        <f t="shared" si="86"/>
        <v>0</v>
      </c>
      <c r="S91" s="3">
        <f t="shared" si="86"/>
        <v>4625400</v>
      </c>
      <c r="T91" s="39">
        <f t="shared" si="64"/>
        <v>70800</v>
      </c>
      <c r="U91" s="39">
        <f t="shared" si="65"/>
        <v>70800</v>
      </c>
      <c r="V91" s="39">
        <f t="shared" si="66"/>
        <v>70800</v>
      </c>
      <c r="W91" s="39">
        <f t="shared" si="67"/>
        <v>4696200</v>
      </c>
      <c r="X91" s="39">
        <f t="shared" si="79"/>
        <v>1156350</v>
      </c>
      <c r="Y91" s="39">
        <f t="shared" si="80"/>
        <v>2312700</v>
      </c>
      <c r="Z91" s="39">
        <f t="shared" si="81"/>
        <v>3469050</v>
      </c>
      <c r="AA91" s="39">
        <f t="shared" si="82"/>
        <v>4625400</v>
      </c>
    </row>
    <row r="92" spans="1:27" ht="140.25" customHeight="1" x14ac:dyDescent="0.25">
      <c r="A92" s="51" t="s">
        <v>345</v>
      </c>
      <c r="B92" s="92" t="s">
        <v>347</v>
      </c>
      <c r="C92" s="78"/>
      <c r="D92" s="78"/>
      <c r="E92" s="78"/>
      <c r="F92" s="79"/>
      <c r="G92" s="3">
        <v>4625400</v>
      </c>
      <c r="H92" s="5">
        <v>0</v>
      </c>
      <c r="I92" s="5">
        <v>70800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f>G92</f>
        <v>4625400</v>
      </c>
      <c r="T92" s="39">
        <f t="shared" si="64"/>
        <v>70800</v>
      </c>
      <c r="U92" s="39">
        <f t="shared" si="65"/>
        <v>70800</v>
      </c>
      <c r="V92" s="39">
        <f t="shared" si="66"/>
        <v>70800</v>
      </c>
      <c r="W92" s="39">
        <f t="shared" si="67"/>
        <v>4696200</v>
      </c>
      <c r="X92" s="39">
        <f t="shared" si="79"/>
        <v>1156350</v>
      </c>
      <c r="Y92" s="39">
        <f t="shared" si="80"/>
        <v>2312700</v>
      </c>
      <c r="Z92" s="39">
        <f t="shared" si="81"/>
        <v>3469050</v>
      </c>
      <c r="AA92" s="39">
        <f t="shared" si="82"/>
        <v>4625400</v>
      </c>
    </row>
    <row r="93" spans="1:27" ht="15" customHeight="1" x14ac:dyDescent="0.25">
      <c r="A93" s="15" t="s">
        <v>111</v>
      </c>
      <c r="B93" s="92" t="s">
        <v>302</v>
      </c>
      <c r="C93" s="95"/>
      <c r="D93" s="95"/>
      <c r="E93" s="95"/>
      <c r="F93" s="96"/>
      <c r="G93" s="3">
        <f>G94</f>
        <v>25580716.280000001</v>
      </c>
      <c r="H93" s="3">
        <f t="shared" ref="H93:S93" si="87">H94</f>
        <v>0</v>
      </c>
      <c r="I93" s="3">
        <f t="shared" si="87"/>
        <v>3465235.2</v>
      </c>
      <c r="J93" s="3">
        <f t="shared" si="87"/>
        <v>0</v>
      </c>
      <c r="K93" s="3">
        <f t="shared" si="87"/>
        <v>0</v>
      </c>
      <c r="L93" s="3">
        <f t="shared" si="87"/>
        <v>0</v>
      </c>
      <c r="M93" s="3">
        <f t="shared" si="87"/>
        <v>0</v>
      </c>
      <c r="N93" s="3">
        <f t="shared" si="87"/>
        <v>0</v>
      </c>
      <c r="O93" s="3">
        <f t="shared" si="87"/>
        <v>0</v>
      </c>
      <c r="P93" s="3">
        <f t="shared" si="87"/>
        <v>0</v>
      </c>
      <c r="Q93" s="3">
        <f t="shared" si="87"/>
        <v>0</v>
      </c>
      <c r="R93" s="3">
        <f t="shared" si="87"/>
        <v>0</v>
      </c>
      <c r="S93" s="3">
        <f t="shared" si="87"/>
        <v>25580716.280000001</v>
      </c>
      <c r="T93" s="39">
        <f t="shared" si="64"/>
        <v>3465235.2</v>
      </c>
      <c r="U93" s="39">
        <f t="shared" si="65"/>
        <v>3465235.2</v>
      </c>
      <c r="V93" s="39">
        <f t="shared" si="66"/>
        <v>3465235.2</v>
      </c>
      <c r="W93" s="39">
        <f t="shared" si="67"/>
        <v>29045951.48</v>
      </c>
      <c r="X93" s="39">
        <f t="shared" si="79"/>
        <v>6395179.0700000003</v>
      </c>
      <c r="Y93" s="39">
        <f t="shared" si="80"/>
        <v>12790358.140000001</v>
      </c>
      <c r="Z93" s="39">
        <f t="shared" si="81"/>
        <v>19185537.210000001</v>
      </c>
      <c r="AA93" s="39">
        <f t="shared" si="82"/>
        <v>25580716.280000001</v>
      </c>
    </row>
    <row r="94" spans="1:27" ht="38.25" customHeight="1" x14ac:dyDescent="0.25">
      <c r="A94" s="15" t="s">
        <v>112</v>
      </c>
      <c r="B94" s="97" t="s">
        <v>301</v>
      </c>
      <c r="C94" s="78"/>
      <c r="D94" s="78"/>
      <c r="E94" s="78"/>
      <c r="F94" s="79"/>
      <c r="G94" s="3">
        <v>25580716.280000001</v>
      </c>
      <c r="H94" s="5">
        <v>0</v>
      </c>
      <c r="I94" s="5">
        <v>3465235.2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f>G94</f>
        <v>25580716.280000001</v>
      </c>
      <c r="T94" s="39">
        <f t="shared" si="64"/>
        <v>3465235.2</v>
      </c>
      <c r="U94" s="39">
        <f t="shared" si="65"/>
        <v>3465235.2</v>
      </c>
      <c r="V94" s="39">
        <f t="shared" si="66"/>
        <v>3465235.2</v>
      </c>
      <c r="W94" s="39">
        <f t="shared" si="67"/>
        <v>29045951.48</v>
      </c>
      <c r="X94" s="39">
        <f t="shared" si="79"/>
        <v>6395179.0700000003</v>
      </c>
      <c r="Y94" s="39">
        <f t="shared" si="80"/>
        <v>12790358.140000001</v>
      </c>
      <c r="Z94" s="39">
        <f t="shared" si="81"/>
        <v>19185537.210000001</v>
      </c>
      <c r="AA94" s="39">
        <f t="shared" si="82"/>
        <v>25580716.280000001</v>
      </c>
    </row>
    <row r="95" spans="1:27" s="1" customFormat="1" ht="38.25" customHeight="1" x14ac:dyDescent="0.25">
      <c r="A95" s="15" t="s">
        <v>43</v>
      </c>
      <c r="B95" s="92" t="s">
        <v>44</v>
      </c>
      <c r="C95" s="95"/>
      <c r="D95" s="95"/>
      <c r="E95" s="95"/>
      <c r="F95" s="96"/>
      <c r="G95" s="3">
        <f t="shared" ref="G95:S95" si="88">G109+G103+G111+G99+G101+G105+G96+G107</f>
        <v>172156030.56999999</v>
      </c>
      <c r="H95" s="3">
        <f t="shared" si="88"/>
        <v>10414451.639999999</v>
      </c>
      <c r="I95" s="3">
        <f t="shared" si="88"/>
        <v>15584335.76</v>
      </c>
      <c r="J95" s="3">
        <f t="shared" si="88"/>
        <v>0</v>
      </c>
      <c r="K95" s="3">
        <f t="shared" si="88"/>
        <v>0</v>
      </c>
      <c r="L95" s="3">
        <f t="shared" si="88"/>
        <v>0</v>
      </c>
      <c r="M95" s="3">
        <f t="shared" si="88"/>
        <v>0</v>
      </c>
      <c r="N95" s="3">
        <f t="shared" si="88"/>
        <v>0</v>
      </c>
      <c r="O95" s="3">
        <f t="shared" si="88"/>
        <v>0</v>
      </c>
      <c r="P95" s="3">
        <f t="shared" si="88"/>
        <v>0</v>
      </c>
      <c r="Q95" s="3">
        <f t="shared" si="88"/>
        <v>0</v>
      </c>
      <c r="R95" s="3">
        <f t="shared" si="88"/>
        <v>0</v>
      </c>
      <c r="S95" s="3">
        <f t="shared" si="88"/>
        <v>172156030.56999999</v>
      </c>
      <c r="T95" s="52">
        <f t="shared" si="64"/>
        <v>25998787.399999999</v>
      </c>
      <c r="U95" s="52">
        <f t="shared" si="65"/>
        <v>25998787.399999999</v>
      </c>
      <c r="V95" s="52">
        <f t="shared" si="66"/>
        <v>25998787.399999999</v>
      </c>
      <c r="W95" s="52">
        <f t="shared" si="67"/>
        <v>198154817.97</v>
      </c>
      <c r="X95" s="39">
        <f t="shared" si="79"/>
        <v>43039007.642499998</v>
      </c>
      <c r="Y95" s="39">
        <f t="shared" si="80"/>
        <v>86078015.284999996</v>
      </c>
      <c r="Z95" s="39">
        <f t="shared" si="81"/>
        <v>129117022.92749999</v>
      </c>
      <c r="AA95" s="39">
        <f t="shared" si="82"/>
        <v>172156030.56999999</v>
      </c>
    </row>
    <row r="96" spans="1:27" ht="63.75" customHeight="1" x14ac:dyDescent="0.25">
      <c r="A96" s="15" t="s">
        <v>113</v>
      </c>
      <c r="B96" s="92" t="s">
        <v>114</v>
      </c>
      <c r="C96" s="78"/>
      <c r="D96" s="78"/>
      <c r="E96" s="78"/>
      <c r="F96" s="79"/>
      <c r="G96" s="3">
        <f>G97+G98</f>
        <v>16158402</v>
      </c>
      <c r="H96" s="3">
        <f t="shared" ref="H96:S96" si="89">H97+H98</f>
        <v>127775.54</v>
      </c>
      <c r="I96" s="3">
        <f t="shared" si="89"/>
        <v>2460257.91</v>
      </c>
      <c r="J96" s="3">
        <f t="shared" si="89"/>
        <v>0</v>
      </c>
      <c r="K96" s="3">
        <f t="shared" si="89"/>
        <v>0</v>
      </c>
      <c r="L96" s="3">
        <f t="shared" si="89"/>
        <v>0</v>
      </c>
      <c r="M96" s="3">
        <f t="shared" si="89"/>
        <v>0</v>
      </c>
      <c r="N96" s="3">
        <f t="shared" si="89"/>
        <v>0</v>
      </c>
      <c r="O96" s="3">
        <f t="shared" si="89"/>
        <v>0</v>
      </c>
      <c r="P96" s="3">
        <f t="shared" si="89"/>
        <v>0</v>
      </c>
      <c r="Q96" s="3">
        <f t="shared" si="89"/>
        <v>0</v>
      </c>
      <c r="R96" s="3">
        <f t="shared" si="89"/>
        <v>0</v>
      </c>
      <c r="S96" s="3">
        <f t="shared" si="89"/>
        <v>16158402</v>
      </c>
      <c r="T96" s="39">
        <f t="shared" si="64"/>
        <v>2588033.4500000002</v>
      </c>
      <c r="U96" s="39">
        <f t="shared" si="65"/>
        <v>2588033.4500000002</v>
      </c>
      <c r="V96" s="39">
        <f t="shared" si="66"/>
        <v>2588033.4500000002</v>
      </c>
      <c r="W96" s="39">
        <f t="shared" si="67"/>
        <v>18746435.449999999</v>
      </c>
      <c r="X96" s="39">
        <f t="shared" si="79"/>
        <v>4039600.4999999995</v>
      </c>
      <c r="Y96" s="39">
        <f t="shared" si="80"/>
        <v>8079200.9999999991</v>
      </c>
      <c r="Z96" s="39">
        <f t="shared" si="81"/>
        <v>12118801.5</v>
      </c>
      <c r="AA96" s="39">
        <f t="shared" si="82"/>
        <v>16158401.999999998</v>
      </c>
    </row>
    <row r="97" spans="1:27" ht="64.5" customHeight="1" x14ac:dyDescent="0.25">
      <c r="A97" s="15" t="s">
        <v>115</v>
      </c>
      <c r="B97" s="92" t="s">
        <v>226</v>
      </c>
      <c r="C97" s="78"/>
      <c r="D97" s="78"/>
      <c r="E97" s="78"/>
      <c r="F97" s="79"/>
      <c r="G97" s="3">
        <v>3936202</v>
      </c>
      <c r="H97" s="5">
        <v>127775.54</v>
      </c>
      <c r="I97" s="5">
        <v>307907.90999999997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f>G97</f>
        <v>3936202</v>
      </c>
      <c r="T97" s="39">
        <f t="shared" si="64"/>
        <v>435683.44999999995</v>
      </c>
      <c r="U97" s="39">
        <f t="shared" si="65"/>
        <v>435683.44999999995</v>
      </c>
      <c r="V97" s="39">
        <f t="shared" si="66"/>
        <v>435683.44999999995</v>
      </c>
      <c r="W97" s="39">
        <f t="shared" si="67"/>
        <v>4371885.45</v>
      </c>
      <c r="X97" s="39">
        <f t="shared" si="79"/>
        <v>984050.49999999988</v>
      </c>
      <c r="Y97" s="39">
        <f t="shared" si="80"/>
        <v>1968100.9999999998</v>
      </c>
      <c r="Z97" s="39">
        <f t="shared" si="81"/>
        <v>2952151.4999999995</v>
      </c>
      <c r="AA97" s="39">
        <f t="shared" si="82"/>
        <v>3936201.9999999995</v>
      </c>
    </row>
    <row r="98" spans="1:27" ht="65.25" customHeight="1" x14ac:dyDescent="0.25">
      <c r="A98" s="15" t="s">
        <v>115</v>
      </c>
      <c r="B98" s="92" t="s">
        <v>225</v>
      </c>
      <c r="C98" s="78"/>
      <c r="D98" s="78"/>
      <c r="E98" s="78"/>
      <c r="F98" s="79"/>
      <c r="G98" s="3">
        <v>12222200</v>
      </c>
      <c r="H98" s="3">
        <v>0</v>
      </c>
      <c r="I98" s="3">
        <v>2152350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5">
        <f>G98</f>
        <v>12222200</v>
      </c>
      <c r="T98" s="39">
        <f t="shared" si="64"/>
        <v>2152350</v>
      </c>
      <c r="U98" s="39">
        <f t="shared" si="65"/>
        <v>2152350</v>
      </c>
      <c r="V98" s="39">
        <f t="shared" si="66"/>
        <v>2152350</v>
      </c>
      <c r="W98" s="39">
        <f t="shared" si="67"/>
        <v>14374550</v>
      </c>
      <c r="X98" s="39">
        <f t="shared" si="79"/>
        <v>3055550</v>
      </c>
      <c r="Y98" s="39">
        <f t="shared" si="80"/>
        <v>6111100</v>
      </c>
      <c r="Z98" s="39">
        <f t="shared" si="81"/>
        <v>9166650</v>
      </c>
      <c r="AA98" s="39">
        <f t="shared" si="82"/>
        <v>12222200</v>
      </c>
    </row>
    <row r="99" spans="1:27" ht="89.25" customHeight="1" x14ac:dyDescent="0.25">
      <c r="A99" s="15" t="s">
        <v>116</v>
      </c>
      <c r="B99" s="92" t="s">
        <v>303</v>
      </c>
      <c r="C99" s="78"/>
      <c r="D99" s="78"/>
      <c r="E99" s="78"/>
      <c r="F99" s="79"/>
      <c r="G99" s="3">
        <f>G100</f>
        <v>4781500</v>
      </c>
      <c r="H99" s="3">
        <f t="shared" ref="H99:S99" si="90">H100</f>
        <v>248148.78</v>
      </c>
      <c r="I99" s="3">
        <f t="shared" si="90"/>
        <v>304966.52</v>
      </c>
      <c r="J99" s="3">
        <f t="shared" si="90"/>
        <v>0</v>
      </c>
      <c r="K99" s="3">
        <f t="shared" si="90"/>
        <v>0</v>
      </c>
      <c r="L99" s="3">
        <f t="shared" si="90"/>
        <v>0</v>
      </c>
      <c r="M99" s="3">
        <f t="shared" si="90"/>
        <v>0</v>
      </c>
      <c r="N99" s="3">
        <f t="shared" si="90"/>
        <v>0</v>
      </c>
      <c r="O99" s="3">
        <f t="shared" si="90"/>
        <v>0</v>
      </c>
      <c r="P99" s="3">
        <f t="shared" si="90"/>
        <v>0</v>
      </c>
      <c r="Q99" s="3">
        <f t="shared" si="90"/>
        <v>0</v>
      </c>
      <c r="R99" s="3">
        <f t="shared" si="90"/>
        <v>0</v>
      </c>
      <c r="S99" s="3">
        <f t="shared" si="90"/>
        <v>4781500</v>
      </c>
      <c r="T99" s="39">
        <f t="shared" si="64"/>
        <v>553115.30000000005</v>
      </c>
      <c r="U99" s="39">
        <f t="shared" si="65"/>
        <v>553115.30000000005</v>
      </c>
      <c r="V99" s="39">
        <f t="shared" si="66"/>
        <v>553115.30000000005</v>
      </c>
      <c r="W99" s="39">
        <f t="shared" si="67"/>
        <v>5334615.3</v>
      </c>
      <c r="X99" s="39">
        <f t="shared" si="79"/>
        <v>1195375</v>
      </c>
      <c r="Y99" s="39">
        <f t="shared" si="80"/>
        <v>2390750</v>
      </c>
      <c r="Z99" s="39">
        <f t="shared" si="81"/>
        <v>3586125</v>
      </c>
      <c r="AA99" s="39">
        <f t="shared" si="82"/>
        <v>4781500</v>
      </c>
    </row>
    <row r="100" spans="1:27" ht="114.75" customHeight="1" x14ac:dyDescent="0.25">
      <c r="A100" s="15" t="s">
        <v>117</v>
      </c>
      <c r="B100" s="92" t="s">
        <v>304</v>
      </c>
      <c r="C100" s="78"/>
      <c r="D100" s="78"/>
      <c r="E100" s="78"/>
      <c r="F100" s="79"/>
      <c r="G100" s="3">
        <v>4781500</v>
      </c>
      <c r="H100" s="5">
        <v>248148.78</v>
      </c>
      <c r="I100" s="5">
        <v>304966.52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f>G100</f>
        <v>4781500</v>
      </c>
      <c r="T100" s="39">
        <f t="shared" si="64"/>
        <v>553115.30000000005</v>
      </c>
      <c r="U100" s="39">
        <f t="shared" si="65"/>
        <v>553115.30000000005</v>
      </c>
      <c r="V100" s="39">
        <f t="shared" si="66"/>
        <v>553115.30000000005</v>
      </c>
      <c r="W100" s="39">
        <f t="shared" si="67"/>
        <v>5334615.3</v>
      </c>
      <c r="X100" s="39">
        <f t="shared" si="79"/>
        <v>1195375</v>
      </c>
      <c r="Y100" s="39">
        <f t="shared" si="80"/>
        <v>2390750</v>
      </c>
      <c r="Z100" s="39">
        <f t="shared" si="81"/>
        <v>3586125</v>
      </c>
      <c r="AA100" s="39">
        <f t="shared" si="82"/>
        <v>4781500</v>
      </c>
    </row>
    <row r="101" spans="1:27" ht="152.25" customHeight="1" x14ac:dyDescent="0.25">
      <c r="A101" s="15" t="s">
        <v>118</v>
      </c>
      <c r="B101" s="92" t="s">
        <v>305</v>
      </c>
      <c r="C101" s="78"/>
      <c r="D101" s="78"/>
      <c r="E101" s="78"/>
      <c r="F101" s="79"/>
      <c r="G101" s="3">
        <f>G102</f>
        <v>2669100</v>
      </c>
      <c r="H101" s="3">
        <f>H102</f>
        <v>0</v>
      </c>
      <c r="I101" s="3">
        <f t="shared" ref="I101:S101" si="91">I102</f>
        <v>516528</v>
      </c>
      <c r="J101" s="3">
        <f t="shared" si="91"/>
        <v>0</v>
      </c>
      <c r="K101" s="3">
        <f t="shared" si="91"/>
        <v>0</v>
      </c>
      <c r="L101" s="3">
        <f t="shared" si="91"/>
        <v>0</v>
      </c>
      <c r="M101" s="3">
        <f t="shared" si="91"/>
        <v>0</v>
      </c>
      <c r="N101" s="3">
        <f t="shared" si="91"/>
        <v>0</v>
      </c>
      <c r="O101" s="3">
        <f t="shared" si="91"/>
        <v>0</v>
      </c>
      <c r="P101" s="3">
        <f t="shared" si="91"/>
        <v>0</v>
      </c>
      <c r="Q101" s="3">
        <f t="shared" si="91"/>
        <v>0</v>
      </c>
      <c r="R101" s="3">
        <f t="shared" si="91"/>
        <v>0</v>
      </c>
      <c r="S101" s="3">
        <f t="shared" si="91"/>
        <v>2669100</v>
      </c>
      <c r="T101" s="39">
        <f t="shared" si="64"/>
        <v>516528</v>
      </c>
      <c r="U101" s="39">
        <f t="shared" si="65"/>
        <v>516528</v>
      </c>
      <c r="V101" s="39">
        <f t="shared" si="66"/>
        <v>516528</v>
      </c>
      <c r="W101" s="39">
        <f t="shared" si="67"/>
        <v>3185628</v>
      </c>
      <c r="X101" s="39">
        <f t="shared" si="79"/>
        <v>667275</v>
      </c>
      <c r="Y101" s="39">
        <f t="shared" si="80"/>
        <v>1334550</v>
      </c>
      <c r="Z101" s="39">
        <f t="shared" si="81"/>
        <v>2001825</v>
      </c>
      <c r="AA101" s="39">
        <f t="shared" si="82"/>
        <v>2669100</v>
      </c>
    </row>
    <row r="102" spans="1:27" ht="153" customHeight="1" x14ac:dyDescent="0.25">
      <c r="A102" s="15" t="s">
        <v>119</v>
      </c>
      <c r="B102" s="92" t="s">
        <v>306</v>
      </c>
      <c r="C102" s="78"/>
      <c r="D102" s="78"/>
      <c r="E102" s="78"/>
      <c r="F102" s="79"/>
      <c r="G102" s="3">
        <v>2669100</v>
      </c>
      <c r="H102" s="5">
        <v>0</v>
      </c>
      <c r="I102" s="5">
        <v>516528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f>G102</f>
        <v>2669100</v>
      </c>
      <c r="T102" s="39">
        <f t="shared" si="64"/>
        <v>516528</v>
      </c>
      <c r="U102" s="39">
        <f t="shared" si="65"/>
        <v>516528</v>
      </c>
      <c r="V102" s="39">
        <f t="shared" si="66"/>
        <v>516528</v>
      </c>
      <c r="W102" s="39">
        <f t="shared" si="67"/>
        <v>3185628</v>
      </c>
      <c r="X102" s="39">
        <f t="shared" si="79"/>
        <v>667275</v>
      </c>
      <c r="Y102" s="39">
        <f t="shared" si="80"/>
        <v>1334550</v>
      </c>
      <c r="Z102" s="39">
        <f t="shared" si="81"/>
        <v>2001825</v>
      </c>
      <c r="AA102" s="39">
        <f t="shared" si="82"/>
        <v>2669100</v>
      </c>
    </row>
    <row r="103" spans="1:27" ht="76.5" customHeight="1" x14ac:dyDescent="0.25">
      <c r="A103" s="15" t="s">
        <v>120</v>
      </c>
      <c r="B103" s="92" t="s">
        <v>307</v>
      </c>
      <c r="C103" s="78"/>
      <c r="D103" s="78"/>
      <c r="E103" s="78"/>
      <c r="F103" s="79"/>
      <c r="G103" s="3">
        <f>G104</f>
        <v>496700</v>
      </c>
      <c r="H103" s="3">
        <f t="shared" ref="H103:S103" si="92">H104</f>
        <v>38527.32</v>
      </c>
      <c r="I103" s="3">
        <f t="shared" si="92"/>
        <v>38527.33</v>
      </c>
      <c r="J103" s="3">
        <f t="shared" si="92"/>
        <v>0</v>
      </c>
      <c r="K103" s="3">
        <f t="shared" si="92"/>
        <v>0</v>
      </c>
      <c r="L103" s="3">
        <f t="shared" si="92"/>
        <v>0</v>
      </c>
      <c r="M103" s="3">
        <f t="shared" si="92"/>
        <v>0</v>
      </c>
      <c r="N103" s="3">
        <f t="shared" si="92"/>
        <v>0</v>
      </c>
      <c r="O103" s="3">
        <f t="shared" si="92"/>
        <v>0</v>
      </c>
      <c r="P103" s="3">
        <f t="shared" si="92"/>
        <v>0</v>
      </c>
      <c r="Q103" s="3">
        <f t="shared" si="92"/>
        <v>0</v>
      </c>
      <c r="R103" s="3">
        <f t="shared" si="92"/>
        <v>0</v>
      </c>
      <c r="S103" s="3">
        <f t="shared" si="92"/>
        <v>496700</v>
      </c>
      <c r="T103" s="39">
        <f t="shared" si="64"/>
        <v>77054.649999999994</v>
      </c>
      <c r="U103" s="39">
        <f t="shared" si="65"/>
        <v>77054.649999999994</v>
      </c>
      <c r="V103" s="39">
        <f t="shared" si="66"/>
        <v>77054.649999999994</v>
      </c>
      <c r="W103" s="39">
        <f t="shared" si="67"/>
        <v>573754.65</v>
      </c>
      <c r="X103" s="39">
        <f t="shared" si="79"/>
        <v>124175</v>
      </c>
      <c r="Y103" s="39">
        <f t="shared" si="80"/>
        <v>248350</v>
      </c>
      <c r="Z103" s="39">
        <f t="shared" si="81"/>
        <v>372525</v>
      </c>
      <c r="AA103" s="39">
        <f t="shared" si="82"/>
        <v>496700</v>
      </c>
    </row>
    <row r="104" spans="1:27" ht="89.25" customHeight="1" x14ac:dyDescent="0.25">
      <c r="A104" s="15" t="s">
        <v>121</v>
      </c>
      <c r="B104" s="92" t="s">
        <v>308</v>
      </c>
      <c r="C104" s="78"/>
      <c r="D104" s="78"/>
      <c r="E104" s="78"/>
      <c r="F104" s="79"/>
      <c r="G104" s="3">
        <v>496700</v>
      </c>
      <c r="H104" s="5">
        <v>38527.32</v>
      </c>
      <c r="I104" s="5">
        <v>38527.33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f>G104</f>
        <v>496700</v>
      </c>
      <c r="T104" s="39">
        <f t="shared" si="64"/>
        <v>77054.649999999994</v>
      </c>
      <c r="U104" s="39">
        <f t="shared" si="65"/>
        <v>77054.649999999994</v>
      </c>
      <c r="V104" s="39">
        <f t="shared" si="66"/>
        <v>77054.649999999994</v>
      </c>
      <c r="W104" s="39">
        <f t="shared" si="67"/>
        <v>573754.65</v>
      </c>
      <c r="X104" s="39">
        <f t="shared" si="79"/>
        <v>124175</v>
      </c>
      <c r="Y104" s="39">
        <f t="shared" si="80"/>
        <v>248350</v>
      </c>
      <c r="Z104" s="39">
        <f t="shared" si="81"/>
        <v>372525</v>
      </c>
      <c r="AA104" s="39">
        <f t="shared" si="82"/>
        <v>496700</v>
      </c>
    </row>
    <row r="105" spans="1:27" ht="114.75" customHeight="1" x14ac:dyDescent="0.25">
      <c r="A105" s="15" t="s">
        <v>122</v>
      </c>
      <c r="B105" s="92" t="s">
        <v>309</v>
      </c>
      <c r="C105" s="78"/>
      <c r="D105" s="78"/>
      <c r="E105" s="78"/>
      <c r="F105" s="79"/>
      <c r="G105" s="3">
        <f>G106</f>
        <v>640.57000000000005</v>
      </c>
      <c r="H105" s="3">
        <f t="shared" ref="H105:R105" si="93">H106</f>
        <v>0</v>
      </c>
      <c r="I105" s="3">
        <f t="shared" si="93"/>
        <v>0</v>
      </c>
      <c r="J105" s="3">
        <f t="shared" si="93"/>
        <v>0</v>
      </c>
      <c r="K105" s="3">
        <f t="shared" si="93"/>
        <v>0</v>
      </c>
      <c r="L105" s="3">
        <f t="shared" si="93"/>
        <v>0</v>
      </c>
      <c r="M105" s="3">
        <f t="shared" si="93"/>
        <v>0</v>
      </c>
      <c r="N105" s="3">
        <f t="shared" si="93"/>
        <v>0</v>
      </c>
      <c r="O105" s="3">
        <f t="shared" si="93"/>
        <v>0</v>
      </c>
      <c r="P105" s="3">
        <f t="shared" si="93"/>
        <v>0</v>
      </c>
      <c r="Q105" s="3">
        <f t="shared" si="93"/>
        <v>0</v>
      </c>
      <c r="R105" s="3">
        <f t="shared" si="93"/>
        <v>0</v>
      </c>
      <c r="S105" s="3">
        <f>S106</f>
        <v>640.57000000000005</v>
      </c>
      <c r="T105" s="39">
        <f t="shared" si="64"/>
        <v>0</v>
      </c>
      <c r="U105" s="39">
        <f t="shared" si="65"/>
        <v>0</v>
      </c>
      <c r="V105" s="39">
        <f t="shared" si="66"/>
        <v>0</v>
      </c>
      <c r="W105" s="39">
        <f t="shared" si="67"/>
        <v>640.57000000000005</v>
      </c>
      <c r="X105" s="39">
        <f t="shared" si="79"/>
        <v>160.14250000000001</v>
      </c>
      <c r="Y105" s="39">
        <f t="shared" si="80"/>
        <v>320.28500000000003</v>
      </c>
      <c r="Z105" s="39">
        <f t="shared" si="81"/>
        <v>480.42750000000001</v>
      </c>
      <c r="AA105" s="39">
        <f t="shared" si="82"/>
        <v>640.57000000000005</v>
      </c>
    </row>
    <row r="106" spans="1:27" ht="127.5" customHeight="1" x14ac:dyDescent="0.25">
      <c r="A106" s="15" t="s">
        <v>123</v>
      </c>
      <c r="B106" s="92" t="s">
        <v>310</v>
      </c>
      <c r="C106" s="78"/>
      <c r="D106" s="78"/>
      <c r="E106" s="78"/>
      <c r="F106" s="79"/>
      <c r="G106" s="3">
        <v>640.57000000000005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f>G106</f>
        <v>640.57000000000005</v>
      </c>
      <c r="T106" s="39">
        <f t="shared" si="64"/>
        <v>0</v>
      </c>
      <c r="U106" s="39">
        <f t="shared" si="65"/>
        <v>0</v>
      </c>
      <c r="V106" s="39">
        <f t="shared" si="66"/>
        <v>0</v>
      </c>
      <c r="W106" s="39">
        <f t="shared" si="67"/>
        <v>640.57000000000005</v>
      </c>
      <c r="X106" s="39">
        <f t="shared" si="79"/>
        <v>160.14250000000001</v>
      </c>
      <c r="Y106" s="39">
        <f t="shared" si="80"/>
        <v>320.28500000000003</v>
      </c>
      <c r="Z106" s="39">
        <f t="shared" si="81"/>
        <v>480.42750000000001</v>
      </c>
      <c r="AA106" s="39">
        <f t="shared" si="82"/>
        <v>640.57000000000005</v>
      </c>
    </row>
    <row r="107" spans="1:27" ht="51" customHeight="1" x14ac:dyDescent="0.25">
      <c r="A107" s="15" t="s">
        <v>124</v>
      </c>
      <c r="B107" s="92" t="s">
        <v>311</v>
      </c>
      <c r="C107" s="78"/>
      <c r="D107" s="78"/>
      <c r="E107" s="78"/>
      <c r="F107" s="79"/>
      <c r="G107" s="3">
        <f>G108</f>
        <v>75599</v>
      </c>
      <c r="H107" s="3">
        <f t="shared" ref="H107:S107" si="94">H108</f>
        <v>0</v>
      </c>
      <c r="I107" s="3">
        <f t="shared" si="94"/>
        <v>0</v>
      </c>
      <c r="J107" s="3">
        <f t="shared" si="94"/>
        <v>0</v>
      </c>
      <c r="K107" s="3">
        <f t="shared" si="94"/>
        <v>0</v>
      </c>
      <c r="L107" s="3">
        <f t="shared" si="94"/>
        <v>0</v>
      </c>
      <c r="M107" s="3">
        <f t="shared" si="94"/>
        <v>0</v>
      </c>
      <c r="N107" s="3">
        <f t="shared" si="94"/>
        <v>0</v>
      </c>
      <c r="O107" s="3">
        <f t="shared" si="94"/>
        <v>0</v>
      </c>
      <c r="P107" s="3">
        <f t="shared" si="94"/>
        <v>0</v>
      </c>
      <c r="Q107" s="3">
        <f t="shared" si="94"/>
        <v>0</v>
      </c>
      <c r="R107" s="3">
        <f t="shared" si="94"/>
        <v>0</v>
      </c>
      <c r="S107" s="3">
        <f t="shared" si="94"/>
        <v>75599</v>
      </c>
      <c r="T107" s="39">
        <f t="shared" si="64"/>
        <v>0</v>
      </c>
      <c r="U107" s="39">
        <f t="shared" si="65"/>
        <v>0</v>
      </c>
      <c r="V107" s="39">
        <f t="shared" si="66"/>
        <v>0</v>
      </c>
      <c r="W107" s="39">
        <f t="shared" si="67"/>
        <v>75599</v>
      </c>
      <c r="X107" s="39">
        <f t="shared" si="79"/>
        <v>18899.75</v>
      </c>
      <c r="Y107" s="39">
        <f t="shared" si="80"/>
        <v>37799.5</v>
      </c>
      <c r="Z107" s="39">
        <f t="shared" si="81"/>
        <v>56699.25</v>
      </c>
      <c r="AA107" s="39">
        <f t="shared" si="82"/>
        <v>75599</v>
      </c>
    </row>
    <row r="108" spans="1:27" ht="63.75" customHeight="1" x14ac:dyDescent="0.25">
      <c r="A108" s="15" t="s">
        <v>125</v>
      </c>
      <c r="B108" s="92" t="s">
        <v>312</v>
      </c>
      <c r="C108" s="78"/>
      <c r="D108" s="78"/>
      <c r="E108" s="78"/>
      <c r="F108" s="79"/>
      <c r="G108" s="3">
        <v>75599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f>G108</f>
        <v>75599</v>
      </c>
      <c r="T108" s="39">
        <f t="shared" si="64"/>
        <v>0</v>
      </c>
      <c r="U108" s="39">
        <f t="shared" si="65"/>
        <v>0</v>
      </c>
      <c r="V108" s="39">
        <f t="shared" si="66"/>
        <v>0</v>
      </c>
      <c r="W108" s="39">
        <f t="shared" si="67"/>
        <v>75599</v>
      </c>
      <c r="X108" s="39">
        <f t="shared" si="79"/>
        <v>18899.75</v>
      </c>
      <c r="Y108" s="39">
        <f t="shared" si="80"/>
        <v>37799.5</v>
      </c>
      <c r="Z108" s="39">
        <f t="shared" si="81"/>
        <v>56699.25</v>
      </c>
      <c r="AA108" s="39">
        <f t="shared" si="82"/>
        <v>75599</v>
      </c>
    </row>
    <row r="109" spans="1:27" ht="51" customHeight="1" x14ac:dyDescent="0.25">
      <c r="A109" s="15" t="s">
        <v>126</v>
      </c>
      <c r="B109" s="92" t="s">
        <v>313</v>
      </c>
      <c r="C109" s="78"/>
      <c r="D109" s="78"/>
      <c r="E109" s="78"/>
      <c r="F109" s="79"/>
      <c r="G109" s="3">
        <f>G110</f>
        <v>1080089</v>
      </c>
      <c r="H109" s="3">
        <f t="shared" ref="H109:S109" si="95">H110</f>
        <v>0</v>
      </c>
      <c r="I109" s="3">
        <f t="shared" si="95"/>
        <v>164056</v>
      </c>
      <c r="J109" s="3">
        <f t="shared" si="95"/>
        <v>0</v>
      </c>
      <c r="K109" s="3">
        <f t="shared" si="95"/>
        <v>0</v>
      </c>
      <c r="L109" s="3">
        <f t="shared" si="95"/>
        <v>0</v>
      </c>
      <c r="M109" s="3">
        <f t="shared" si="95"/>
        <v>0</v>
      </c>
      <c r="N109" s="3">
        <f t="shared" si="95"/>
        <v>0</v>
      </c>
      <c r="O109" s="3">
        <f t="shared" si="95"/>
        <v>0</v>
      </c>
      <c r="P109" s="3">
        <f t="shared" si="95"/>
        <v>0</v>
      </c>
      <c r="Q109" s="3">
        <f t="shared" si="95"/>
        <v>0</v>
      </c>
      <c r="R109" s="3">
        <f t="shared" si="95"/>
        <v>0</v>
      </c>
      <c r="S109" s="3">
        <f t="shared" si="95"/>
        <v>1080089</v>
      </c>
      <c r="T109" s="39">
        <f t="shared" si="64"/>
        <v>164056</v>
      </c>
      <c r="U109" s="39">
        <f t="shared" si="65"/>
        <v>164056</v>
      </c>
      <c r="V109" s="39">
        <f t="shared" si="66"/>
        <v>164056</v>
      </c>
      <c r="W109" s="39">
        <f t="shared" si="67"/>
        <v>1244145</v>
      </c>
      <c r="X109" s="39">
        <f t="shared" si="79"/>
        <v>270022.25</v>
      </c>
      <c r="Y109" s="39">
        <f t="shared" si="80"/>
        <v>540044.5</v>
      </c>
      <c r="Z109" s="39">
        <f t="shared" si="81"/>
        <v>810066.75</v>
      </c>
      <c r="AA109" s="39">
        <f t="shared" si="82"/>
        <v>1080089</v>
      </c>
    </row>
    <row r="110" spans="1:27" ht="63.75" customHeight="1" x14ac:dyDescent="0.25">
      <c r="A110" s="15" t="s">
        <v>127</v>
      </c>
      <c r="B110" s="92" t="s">
        <v>314</v>
      </c>
      <c r="C110" s="78"/>
      <c r="D110" s="78"/>
      <c r="E110" s="78"/>
      <c r="F110" s="79"/>
      <c r="G110" s="3">
        <v>1080089</v>
      </c>
      <c r="H110" s="5">
        <v>0</v>
      </c>
      <c r="I110" s="5">
        <v>164056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f>G110</f>
        <v>1080089</v>
      </c>
      <c r="T110" s="39">
        <f t="shared" si="64"/>
        <v>164056</v>
      </c>
      <c r="U110" s="39">
        <f t="shared" si="65"/>
        <v>164056</v>
      </c>
      <c r="V110" s="39">
        <f t="shared" si="66"/>
        <v>164056</v>
      </c>
      <c r="W110" s="39">
        <f t="shared" si="67"/>
        <v>1244145</v>
      </c>
      <c r="X110" s="39">
        <f t="shared" si="79"/>
        <v>270022.25</v>
      </c>
      <c r="Y110" s="39">
        <f t="shared" si="80"/>
        <v>540044.5</v>
      </c>
      <c r="Z110" s="39">
        <f t="shared" si="81"/>
        <v>810066.75</v>
      </c>
      <c r="AA110" s="39">
        <f t="shared" si="82"/>
        <v>1080089</v>
      </c>
    </row>
    <row r="111" spans="1:27" ht="25.5" customHeight="1" x14ac:dyDescent="0.25">
      <c r="A111" s="17" t="s">
        <v>128</v>
      </c>
      <c r="B111" s="92" t="s">
        <v>315</v>
      </c>
      <c r="C111" s="78"/>
      <c r="D111" s="78"/>
      <c r="E111" s="78"/>
      <c r="F111" s="79"/>
      <c r="G111" s="3">
        <f>G112</f>
        <v>146894000</v>
      </c>
      <c r="H111" s="3">
        <f t="shared" ref="H111:S111" si="96">H112</f>
        <v>10000000</v>
      </c>
      <c r="I111" s="3">
        <f t="shared" si="96"/>
        <v>12100000</v>
      </c>
      <c r="J111" s="3">
        <f t="shared" si="96"/>
        <v>0</v>
      </c>
      <c r="K111" s="3">
        <f t="shared" si="96"/>
        <v>0</v>
      </c>
      <c r="L111" s="3">
        <f t="shared" si="96"/>
        <v>0</v>
      </c>
      <c r="M111" s="3">
        <f t="shared" si="96"/>
        <v>0</v>
      </c>
      <c r="N111" s="3">
        <f t="shared" si="96"/>
        <v>0</v>
      </c>
      <c r="O111" s="3">
        <f t="shared" si="96"/>
        <v>0</v>
      </c>
      <c r="P111" s="3">
        <f t="shared" si="96"/>
        <v>0</v>
      </c>
      <c r="Q111" s="3">
        <f t="shared" si="96"/>
        <v>0</v>
      </c>
      <c r="R111" s="3">
        <f t="shared" si="96"/>
        <v>0</v>
      </c>
      <c r="S111" s="3">
        <f t="shared" si="96"/>
        <v>146894000</v>
      </c>
      <c r="T111" s="39">
        <f t="shared" si="64"/>
        <v>22100000</v>
      </c>
      <c r="U111" s="39">
        <f t="shared" si="65"/>
        <v>22100000</v>
      </c>
      <c r="V111" s="39">
        <f t="shared" si="66"/>
        <v>22100000</v>
      </c>
      <c r="W111" s="39">
        <f t="shared" si="67"/>
        <v>168994000</v>
      </c>
      <c r="X111" s="39">
        <f t="shared" si="79"/>
        <v>36723500</v>
      </c>
      <c r="Y111" s="39">
        <f t="shared" si="80"/>
        <v>73447000</v>
      </c>
      <c r="Z111" s="39">
        <f t="shared" si="81"/>
        <v>110170500</v>
      </c>
      <c r="AA111" s="39">
        <f t="shared" si="82"/>
        <v>146894000</v>
      </c>
    </row>
    <row r="112" spans="1:27" ht="38.25" customHeight="1" x14ac:dyDescent="0.25">
      <c r="A112" s="17" t="s">
        <v>129</v>
      </c>
      <c r="B112" s="92" t="s">
        <v>316</v>
      </c>
      <c r="C112" s="78"/>
      <c r="D112" s="78"/>
      <c r="E112" s="78"/>
      <c r="F112" s="79"/>
      <c r="G112" s="3">
        <f>G113</f>
        <v>146894000</v>
      </c>
      <c r="H112" s="3">
        <f t="shared" ref="H112:S112" si="97">H113</f>
        <v>10000000</v>
      </c>
      <c r="I112" s="3">
        <f t="shared" si="97"/>
        <v>12100000</v>
      </c>
      <c r="J112" s="3">
        <f t="shared" si="97"/>
        <v>0</v>
      </c>
      <c r="K112" s="3">
        <f t="shared" si="97"/>
        <v>0</v>
      </c>
      <c r="L112" s="3">
        <f t="shared" si="97"/>
        <v>0</v>
      </c>
      <c r="M112" s="3">
        <f t="shared" si="97"/>
        <v>0</v>
      </c>
      <c r="N112" s="3">
        <f t="shared" si="97"/>
        <v>0</v>
      </c>
      <c r="O112" s="3">
        <f t="shared" si="97"/>
        <v>0</v>
      </c>
      <c r="P112" s="3">
        <f t="shared" si="97"/>
        <v>0</v>
      </c>
      <c r="Q112" s="3">
        <f t="shared" si="97"/>
        <v>0</v>
      </c>
      <c r="R112" s="3">
        <f t="shared" si="97"/>
        <v>0</v>
      </c>
      <c r="S112" s="3">
        <f t="shared" si="97"/>
        <v>146894000</v>
      </c>
      <c r="T112" s="39">
        <f t="shared" si="64"/>
        <v>22100000</v>
      </c>
      <c r="U112" s="39">
        <f t="shared" si="65"/>
        <v>22100000</v>
      </c>
      <c r="V112" s="39">
        <f t="shared" si="66"/>
        <v>22100000</v>
      </c>
      <c r="W112" s="39">
        <f t="shared" si="67"/>
        <v>168994000</v>
      </c>
      <c r="X112" s="39">
        <f t="shared" si="79"/>
        <v>36723500</v>
      </c>
      <c r="Y112" s="39">
        <f t="shared" si="80"/>
        <v>73447000</v>
      </c>
      <c r="Z112" s="39">
        <f t="shared" si="81"/>
        <v>110170500</v>
      </c>
      <c r="AA112" s="39">
        <f t="shared" si="82"/>
        <v>146894000</v>
      </c>
    </row>
    <row r="113" spans="1:27" ht="38.25" customHeight="1" x14ac:dyDescent="0.25">
      <c r="A113" s="17" t="s">
        <v>130</v>
      </c>
      <c r="B113" s="92" t="s">
        <v>316</v>
      </c>
      <c r="C113" s="78"/>
      <c r="D113" s="78"/>
      <c r="E113" s="78"/>
      <c r="F113" s="79"/>
      <c r="G113" s="3">
        <v>146894000</v>
      </c>
      <c r="H113" s="5">
        <v>10000000</v>
      </c>
      <c r="I113" s="5">
        <v>12100000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f>G113</f>
        <v>146894000</v>
      </c>
      <c r="T113" s="39"/>
      <c r="U113" s="39"/>
      <c r="V113" s="39"/>
      <c r="W113" s="39"/>
      <c r="X113" s="39">
        <f t="shared" si="79"/>
        <v>36723500</v>
      </c>
      <c r="Y113" s="39">
        <f t="shared" si="80"/>
        <v>73447000</v>
      </c>
      <c r="Z113" s="39">
        <f t="shared" si="81"/>
        <v>110170500</v>
      </c>
      <c r="AA113" s="39">
        <f t="shared" si="82"/>
        <v>146894000</v>
      </c>
    </row>
    <row r="114" spans="1:27" ht="38.25" customHeight="1" x14ac:dyDescent="0.25">
      <c r="A114" s="51" t="s">
        <v>348</v>
      </c>
      <c r="B114" s="92" t="s">
        <v>350</v>
      </c>
      <c r="C114" s="95"/>
      <c r="D114" s="95"/>
      <c r="E114" s="95"/>
      <c r="F114" s="96"/>
      <c r="G114" s="3">
        <f>G115</f>
        <v>6648012</v>
      </c>
      <c r="H114" s="3">
        <f t="shared" ref="H114:R114" si="98">H115</f>
        <v>0</v>
      </c>
      <c r="I114" s="3">
        <f t="shared" si="98"/>
        <v>44400</v>
      </c>
      <c r="J114" s="3">
        <f t="shared" si="98"/>
        <v>0</v>
      </c>
      <c r="K114" s="3">
        <f t="shared" si="98"/>
        <v>0</v>
      </c>
      <c r="L114" s="3">
        <f t="shared" si="98"/>
        <v>0</v>
      </c>
      <c r="M114" s="3">
        <f t="shared" si="98"/>
        <v>0</v>
      </c>
      <c r="N114" s="3">
        <f t="shared" si="98"/>
        <v>0</v>
      </c>
      <c r="O114" s="3">
        <f t="shared" si="98"/>
        <v>0</v>
      </c>
      <c r="P114" s="3">
        <f t="shared" si="98"/>
        <v>0</v>
      </c>
      <c r="Q114" s="3">
        <f t="shared" si="98"/>
        <v>0</v>
      </c>
      <c r="R114" s="3">
        <f t="shared" si="98"/>
        <v>0</v>
      </c>
      <c r="S114" s="5">
        <f t="shared" ref="S114:S116" si="99">G114</f>
        <v>6648012</v>
      </c>
      <c r="T114" s="39"/>
      <c r="U114" s="39"/>
      <c r="V114" s="39"/>
      <c r="W114" s="39"/>
      <c r="X114" s="39">
        <f t="shared" si="79"/>
        <v>1662003</v>
      </c>
      <c r="Y114" s="39">
        <f t="shared" si="80"/>
        <v>3324006</v>
      </c>
      <c r="Z114" s="39">
        <f t="shared" si="81"/>
        <v>4986009</v>
      </c>
      <c r="AA114" s="39">
        <f t="shared" si="82"/>
        <v>6648012</v>
      </c>
    </row>
    <row r="115" spans="1:27" ht="38.25" customHeight="1" x14ac:dyDescent="0.25">
      <c r="A115" s="51" t="s">
        <v>349</v>
      </c>
      <c r="B115" s="92" t="s">
        <v>351</v>
      </c>
      <c r="C115" s="95"/>
      <c r="D115" s="95"/>
      <c r="E115" s="95"/>
      <c r="F115" s="96"/>
      <c r="G115" s="3">
        <f>G116</f>
        <v>6648012</v>
      </c>
      <c r="H115" s="3">
        <f t="shared" ref="H115:R115" si="100">H116</f>
        <v>0</v>
      </c>
      <c r="I115" s="3">
        <f t="shared" si="100"/>
        <v>44400</v>
      </c>
      <c r="J115" s="3">
        <f t="shared" si="100"/>
        <v>0</v>
      </c>
      <c r="K115" s="3">
        <f t="shared" si="100"/>
        <v>0</v>
      </c>
      <c r="L115" s="3">
        <f t="shared" si="100"/>
        <v>0</v>
      </c>
      <c r="M115" s="3">
        <f t="shared" si="100"/>
        <v>0</v>
      </c>
      <c r="N115" s="3">
        <f t="shared" si="100"/>
        <v>0</v>
      </c>
      <c r="O115" s="3">
        <f t="shared" si="100"/>
        <v>0</v>
      </c>
      <c r="P115" s="3">
        <f t="shared" si="100"/>
        <v>0</v>
      </c>
      <c r="Q115" s="3">
        <f t="shared" si="100"/>
        <v>0</v>
      </c>
      <c r="R115" s="3">
        <f t="shared" si="100"/>
        <v>0</v>
      </c>
      <c r="S115" s="5">
        <f t="shared" si="99"/>
        <v>6648012</v>
      </c>
      <c r="T115" s="39"/>
      <c r="U115" s="39"/>
      <c r="V115" s="39"/>
      <c r="W115" s="39"/>
      <c r="X115" s="39">
        <f t="shared" si="79"/>
        <v>1662003</v>
      </c>
      <c r="Y115" s="39">
        <f t="shared" si="80"/>
        <v>3324006</v>
      </c>
      <c r="Z115" s="39">
        <f t="shared" si="81"/>
        <v>4986009</v>
      </c>
      <c r="AA115" s="39">
        <f t="shared" si="82"/>
        <v>6648012</v>
      </c>
    </row>
    <row r="116" spans="1:27" ht="102.75" customHeight="1" x14ac:dyDescent="0.25">
      <c r="A116" s="17" t="s">
        <v>352</v>
      </c>
      <c r="B116" s="92" t="s">
        <v>353</v>
      </c>
      <c r="C116" s="95"/>
      <c r="D116" s="95"/>
      <c r="E116" s="95"/>
      <c r="F116" s="96"/>
      <c r="G116" s="3">
        <v>6648012</v>
      </c>
      <c r="H116" s="3">
        <v>0</v>
      </c>
      <c r="I116" s="3">
        <v>44400</v>
      </c>
      <c r="J116" s="3">
        <f t="shared" ref="J116:R116" si="101">J119</f>
        <v>0</v>
      </c>
      <c r="K116" s="3">
        <f t="shared" si="101"/>
        <v>0</v>
      </c>
      <c r="L116" s="3">
        <f t="shared" si="101"/>
        <v>0</v>
      </c>
      <c r="M116" s="3">
        <f t="shared" si="101"/>
        <v>0</v>
      </c>
      <c r="N116" s="3">
        <f t="shared" si="101"/>
        <v>0</v>
      </c>
      <c r="O116" s="3">
        <f t="shared" si="101"/>
        <v>0</v>
      </c>
      <c r="P116" s="3">
        <f t="shared" si="101"/>
        <v>0</v>
      </c>
      <c r="Q116" s="3">
        <f t="shared" si="101"/>
        <v>0</v>
      </c>
      <c r="R116" s="3">
        <f t="shared" si="101"/>
        <v>0</v>
      </c>
      <c r="S116" s="5">
        <f t="shared" si="99"/>
        <v>6648012</v>
      </c>
      <c r="T116" s="39">
        <f>H113+I113+J113</f>
        <v>22100000</v>
      </c>
      <c r="U116" s="39">
        <f>H113+I113+J113+K113+L113+M113</f>
        <v>22100000</v>
      </c>
      <c r="V116" s="39">
        <f>H113+I113+J113+K113+L113+M113+N113+O113+P113</f>
        <v>22100000</v>
      </c>
      <c r="W116" s="39">
        <f>H113+I113+J113+K113+L113+M113+N113+O113+P113+Q113+R113+S113</f>
        <v>168994000</v>
      </c>
      <c r="X116" s="39">
        <f t="shared" si="79"/>
        <v>1662003</v>
      </c>
      <c r="Y116" s="39">
        <f t="shared" si="80"/>
        <v>3324006</v>
      </c>
      <c r="Z116" s="39">
        <f t="shared" si="81"/>
        <v>4986009</v>
      </c>
      <c r="AA116" s="39">
        <f t="shared" si="82"/>
        <v>6648012</v>
      </c>
    </row>
    <row r="117" spans="1:27" ht="154.5" customHeight="1" x14ac:dyDescent="0.25">
      <c r="A117" s="18" t="s">
        <v>245</v>
      </c>
      <c r="B117" s="90" t="s">
        <v>317</v>
      </c>
      <c r="C117" s="91"/>
      <c r="D117" s="91"/>
      <c r="E117" s="91"/>
      <c r="F117" s="91"/>
      <c r="G117" s="3">
        <f>G118</f>
        <v>0</v>
      </c>
      <c r="H117" s="3">
        <f t="shared" ref="H117:S120" si="102">H118</f>
        <v>0</v>
      </c>
      <c r="I117" s="3">
        <f t="shared" si="102"/>
        <v>0</v>
      </c>
      <c r="J117" s="3">
        <f t="shared" si="102"/>
        <v>0</v>
      </c>
      <c r="K117" s="3">
        <f t="shared" si="102"/>
        <v>0</v>
      </c>
      <c r="L117" s="3">
        <f t="shared" si="102"/>
        <v>0</v>
      </c>
      <c r="M117" s="3">
        <f t="shared" si="102"/>
        <v>0</v>
      </c>
      <c r="N117" s="3">
        <f t="shared" si="102"/>
        <v>0</v>
      </c>
      <c r="O117" s="3">
        <f t="shared" si="102"/>
        <v>0</v>
      </c>
      <c r="P117" s="3">
        <f t="shared" si="102"/>
        <v>0</v>
      </c>
      <c r="Q117" s="3">
        <f t="shared" si="102"/>
        <v>0</v>
      </c>
      <c r="R117" s="3">
        <f t="shared" si="102"/>
        <v>0</v>
      </c>
      <c r="S117" s="3">
        <f t="shared" si="102"/>
        <v>0</v>
      </c>
      <c r="T117" s="39">
        <f t="shared" ref="T117:T147" si="103">H117+I117+J117</f>
        <v>0</v>
      </c>
      <c r="U117" s="39">
        <f t="shared" ref="U117:U147" si="104">H117+I117+J117+K117+L117+M117</f>
        <v>0</v>
      </c>
      <c r="V117" s="39">
        <f t="shared" ref="V117:V147" si="105">H117+I117+J117+K117+L117+M117+N117+O117+P117</f>
        <v>0</v>
      </c>
      <c r="W117" s="39">
        <f t="shared" ref="W117:W147" si="106">H117+I117+J117+K117+L117+M117+N117+O117+P117+Q117+R117+S117</f>
        <v>0</v>
      </c>
      <c r="X117" s="39">
        <f t="shared" si="79"/>
        <v>0</v>
      </c>
      <c r="Y117" s="39">
        <f t="shared" si="80"/>
        <v>0</v>
      </c>
      <c r="Z117" s="39">
        <f t="shared" si="81"/>
        <v>0</v>
      </c>
      <c r="AA117" s="39">
        <f t="shared" si="82"/>
        <v>0</v>
      </c>
    </row>
    <row r="118" spans="1:27" ht="192" customHeight="1" x14ac:dyDescent="0.25">
      <c r="A118" s="18" t="s">
        <v>246</v>
      </c>
      <c r="B118" s="90" t="s">
        <v>318</v>
      </c>
      <c r="C118" s="91"/>
      <c r="D118" s="91"/>
      <c r="E118" s="91"/>
      <c r="F118" s="91"/>
      <c r="G118" s="3">
        <f>G119</f>
        <v>0</v>
      </c>
      <c r="H118" s="3">
        <f t="shared" si="102"/>
        <v>0</v>
      </c>
      <c r="I118" s="3">
        <f t="shared" si="102"/>
        <v>0</v>
      </c>
      <c r="J118" s="3">
        <f t="shared" si="102"/>
        <v>0</v>
      </c>
      <c r="K118" s="3">
        <f t="shared" si="102"/>
        <v>0</v>
      </c>
      <c r="L118" s="3">
        <f t="shared" si="102"/>
        <v>0</v>
      </c>
      <c r="M118" s="3">
        <f t="shared" si="102"/>
        <v>0</v>
      </c>
      <c r="N118" s="3">
        <f t="shared" si="102"/>
        <v>0</v>
      </c>
      <c r="O118" s="3">
        <f t="shared" si="102"/>
        <v>0</v>
      </c>
      <c r="P118" s="3">
        <f t="shared" si="102"/>
        <v>0</v>
      </c>
      <c r="Q118" s="3">
        <f t="shared" si="102"/>
        <v>0</v>
      </c>
      <c r="R118" s="3">
        <f t="shared" si="102"/>
        <v>0</v>
      </c>
      <c r="S118" s="3">
        <f t="shared" si="102"/>
        <v>0</v>
      </c>
      <c r="T118" s="39">
        <f t="shared" si="103"/>
        <v>0</v>
      </c>
      <c r="U118" s="39">
        <f t="shared" si="104"/>
        <v>0</v>
      </c>
      <c r="V118" s="39">
        <f t="shared" si="105"/>
        <v>0</v>
      </c>
      <c r="W118" s="39">
        <f t="shared" si="106"/>
        <v>0</v>
      </c>
      <c r="X118" s="39">
        <f t="shared" si="79"/>
        <v>0</v>
      </c>
      <c r="Y118" s="39">
        <f t="shared" si="80"/>
        <v>0</v>
      </c>
      <c r="Z118" s="39">
        <f t="shared" si="81"/>
        <v>0</v>
      </c>
      <c r="AA118" s="39">
        <f t="shared" si="82"/>
        <v>0</v>
      </c>
    </row>
    <row r="119" spans="1:27" ht="179.25" customHeight="1" x14ac:dyDescent="0.25">
      <c r="A119" s="18" t="s">
        <v>247</v>
      </c>
      <c r="B119" s="90" t="s">
        <v>319</v>
      </c>
      <c r="C119" s="91"/>
      <c r="D119" s="91"/>
      <c r="E119" s="91"/>
      <c r="F119" s="91"/>
      <c r="G119" s="3">
        <f>G120</f>
        <v>0</v>
      </c>
      <c r="H119" s="3">
        <f t="shared" si="102"/>
        <v>0</v>
      </c>
      <c r="I119" s="3">
        <f t="shared" si="102"/>
        <v>0</v>
      </c>
      <c r="J119" s="3">
        <f t="shared" si="102"/>
        <v>0</v>
      </c>
      <c r="K119" s="3">
        <f t="shared" si="102"/>
        <v>0</v>
      </c>
      <c r="L119" s="3">
        <f t="shared" si="102"/>
        <v>0</v>
      </c>
      <c r="M119" s="3">
        <f t="shared" si="102"/>
        <v>0</v>
      </c>
      <c r="N119" s="3">
        <f t="shared" si="102"/>
        <v>0</v>
      </c>
      <c r="O119" s="3">
        <f t="shared" si="102"/>
        <v>0</v>
      </c>
      <c r="P119" s="3">
        <f t="shared" si="102"/>
        <v>0</v>
      </c>
      <c r="Q119" s="3">
        <f t="shared" si="102"/>
        <v>0</v>
      </c>
      <c r="R119" s="3">
        <f t="shared" si="102"/>
        <v>0</v>
      </c>
      <c r="S119" s="3">
        <f t="shared" si="102"/>
        <v>0</v>
      </c>
      <c r="T119" s="39">
        <f t="shared" si="103"/>
        <v>0</v>
      </c>
      <c r="U119" s="39">
        <f t="shared" si="104"/>
        <v>0</v>
      </c>
      <c r="V119" s="39">
        <f t="shared" si="105"/>
        <v>0</v>
      </c>
      <c r="W119" s="39">
        <f t="shared" si="106"/>
        <v>0</v>
      </c>
      <c r="X119" s="39">
        <f t="shared" si="79"/>
        <v>0</v>
      </c>
      <c r="Y119" s="39">
        <f t="shared" si="80"/>
        <v>0</v>
      </c>
      <c r="Z119" s="39">
        <f t="shared" si="81"/>
        <v>0</v>
      </c>
      <c r="AA119" s="39">
        <f t="shared" si="82"/>
        <v>0</v>
      </c>
    </row>
    <row r="120" spans="1:27" ht="64.5" customHeight="1" x14ac:dyDescent="0.25">
      <c r="A120" s="18" t="s">
        <v>248</v>
      </c>
      <c r="B120" s="90" t="s">
        <v>320</v>
      </c>
      <c r="C120" s="91"/>
      <c r="D120" s="91"/>
      <c r="E120" s="91"/>
      <c r="F120" s="91"/>
      <c r="G120" s="3">
        <f>G121</f>
        <v>0</v>
      </c>
      <c r="H120" s="3">
        <f t="shared" si="102"/>
        <v>0</v>
      </c>
      <c r="I120" s="3">
        <f t="shared" si="102"/>
        <v>0</v>
      </c>
      <c r="J120" s="3">
        <f t="shared" si="102"/>
        <v>0</v>
      </c>
      <c r="K120" s="3">
        <f t="shared" si="102"/>
        <v>0</v>
      </c>
      <c r="L120" s="3">
        <f t="shared" si="102"/>
        <v>0</v>
      </c>
      <c r="M120" s="3">
        <f t="shared" si="102"/>
        <v>0</v>
      </c>
      <c r="N120" s="3">
        <f t="shared" si="102"/>
        <v>0</v>
      </c>
      <c r="O120" s="3">
        <f t="shared" si="102"/>
        <v>0</v>
      </c>
      <c r="P120" s="3">
        <f t="shared" si="102"/>
        <v>0</v>
      </c>
      <c r="Q120" s="3">
        <f t="shared" si="102"/>
        <v>0</v>
      </c>
      <c r="R120" s="3">
        <f t="shared" si="102"/>
        <v>0</v>
      </c>
      <c r="S120" s="3">
        <f t="shared" si="102"/>
        <v>0</v>
      </c>
      <c r="T120" s="39">
        <f t="shared" si="103"/>
        <v>0</v>
      </c>
      <c r="U120" s="39">
        <f t="shared" si="104"/>
        <v>0</v>
      </c>
      <c r="V120" s="39">
        <f t="shared" si="105"/>
        <v>0</v>
      </c>
      <c r="W120" s="39">
        <f t="shared" si="106"/>
        <v>0</v>
      </c>
      <c r="X120" s="39">
        <f t="shared" si="79"/>
        <v>0</v>
      </c>
      <c r="Y120" s="39">
        <f t="shared" si="80"/>
        <v>0</v>
      </c>
      <c r="Z120" s="39">
        <f t="shared" si="81"/>
        <v>0</v>
      </c>
      <c r="AA120" s="39">
        <f t="shared" si="82"/>
        <v>0</v>
      </c>
    </row>
    <row r="121" spans="1:27" ht="64.5" customHeight="1" x14ac:dyDescent="0.25">
      <c r="A121" s="18" t="s">
        <v>249</v>
      </c>
      <c r="B121" s="90" t="s">
        <v>321</v>
      </c>
      <c r="C121" s="91"/>
      <c r="D121" s="91"/>
      <c r="E121" s="91"/>
      <c r="F121" s="91"/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9">
        <f t="shared" si="103"/>
        <v>0</v>
      </c>
      <c r="U121" s="39">
        <f t="shared" si="104"/>
        <v>0</v>
      </c>
      <c r="V121" s="39">
        <f t="shared" si="105"/>
        <v>0</v>
      </c>
      <c r="W121" s="39">
        <f t="shared" si="106"/>
        <v>0</v>
      </c>
      <c r="X121" s="39">
        <f t="shared" si="79"/>
        <v>0</v>
      </c>
      <c r="Y121" s="39">
        <f t="shared" si="80"/>
        <v>0</v>
      </c>
      <c r="Z121" s="39">
        <f t="shared" si="81"/>
        <v>0</v>
      </c>
      <c r="AA121" s="39">
        <f t="shared" si="82"/>
        <v>0</v>
      </c>
    </row>
    <row r="122" spans="1:27" ht="102.75" customHeight="1" x14ac:dyDescent="0.25">
      <c r="A122" s="18" t="s">
        <v>250</v>
      </c>
      <c r="B122" s="90" t="s">
        <v>322</v>
      </c>
      <c r="C122" s="91"/>
      <c r="D122" s="91"/>
      <c r="E122" s="91"/>
      <c r="F122" s="91"/>
      <c r="G122" s="3">
        <f>G123</f>
        <v>0</v>
      </c>
      <c r="H122" s="3">
        <f t="shared" ref="H122:S123" si="107">H123</f>
        <v>-126.59</v>
      </c>
      <c r="I122" s="3">
        <f t="shared" si="107"/>
        <v>0</v>
      </c>
      <c r="J122" s="3">
        <f t="shared" si="107"/>
        <v>0</v>
      </c>
      <c r="K122" s="3">
        <f t="shared" si="107"/>
        <v>0</v>
      </c>
      <c r="L122" s="3">
        <f t="shared" si="107"/>
        <v>0</v>
      </c>
      <c r="M122" s="3">
        <f t="shared" si="107"/>
        <v>0</v>
      </c>
      <c r="N122" s="3">
        <f t="shared" si="107"/>
        <v>0</v>
      </c>
      <c r="O122" s="3">
        <f t="shared" si="107"/>
        <v>0</v>
      </c>
      <c r="P122" s="3">
        <f t="shared" si="107"/>
        <v>0</v>
      </c>
      <c r="Q122" s="3">
        <f t="shared" si="107"/>
        <v>0</v>
      </c>
      <c r="R122" s="3">
        <f t="shared" si="107"/>
        <v>0</v>
      </c>
      <c r="S122" s="3">
        <f t="shared" si="107"/>
        <v>0</v>
      </c>
      <c r="T122" s="39">
        <f t="shared" si="103"/>
        <v>-126.59</v>
      </c>
      <c r="U122" s="39">
        <f t="shared" si="104"/>
        <v>-126.59</v>
      </c>
      <c r="V122" s="39">
        <f t="shared" si="105"/>
        <v>-126.59</v>
      </c>
      <c r="W122" s="39">
        <f t="shared" si="106"/>
        <v>-126.59</v>
      </c>
      <c r="X122" s="39">
        <f t="shared" si="79"/>
        <v>0</v>
      </c>
      <c r="Y122" s="39">
        <f t="shared" si="80"/>
        <v>0</v>
      </c>
      <c r="Z122" s="39">
        <f t="shared" si="81"/>
        <v>0</v>
      </c>
      <c r="AA122" s="39">
        <f t="shared" si="82"/>
        <v>0</v>
      </c>
    </row>
    <row r="123" spans="1:27" ht="90" customHeight="1" x14ac:dyDescent="0.25">
      <c r="A123" s="18" t="s">
        <v>251</v>
      </c>
      <c r="B123" s="90" t="s">
        <v>323</v>
      </c>
      <c r="C123" s="91"/>
      <c r="D123" s="91"/>
      <c r="E123" s="91"/>
      <c r="F123" s="91"/>
      <c r="G123" s="3">
        <f>G124</f>
        <v>0</v>
      </c>
      <c r="H123" s="3">
        <f t="shared" si="107"/>
        <v>-126.59</v>
      </c>
      <c r="I123" s="3">
        <f t="shared" si="107"/>
        <v>0</v>
      </c>
      <c r="J123" s="3">
        <f t="shared" si="107"/>
        <v>0</v>
      </c>
      <c r="K123" s="3">
        <f t="shared" si="107"/>
        <v>0</v>
      </c>
      <c r="L123" s="3">
        <f t="shared" si="107"/>
        <v>0</v>
      </c>
      <c r="M123" s="3">
        <f t="shared" si="107"/>
        <v>0</v>
      </c>
      <c r="N123" s="3">
        <f t="shared" si="107"/>
        <v>0</v>
      </c>
      <c r="O123" s="3">
        <f t="shared" si="107"/>
        <v>0</v>
      </c>
      <c r="P123" s="3">
        <f t="shared" si="107"/>
        <v>0</v>
      </c>
      <c r="Q123" s="3">
        <f t="shared" si="107"/>
        <v>0</v>
      </c>
      <c r="R123" s="3">
        <f t="shared" si="107"/>
        <v>0</v>
      </c>
      <c r="S123" s="3">
        <f t="shared" si="107"/>
        <v>0</v>
      </c>
      <c r="T123" s="39">
        <f t="shared" si="103"/>
        <v>-126.59</v>
      </c>
      <c r="U123" s="39">
        <f t="shared" si="104"/>
        <v>-126.59</v>
      </c>
      <c r="V123" s="39">
        <f t="shared" si="105"/>
        <v>-126.59</v>
      </c>
      <c r="W123" s="39">
        <f t="shared" si="106"/>
        <v>-126.59</v>
      </c>
      <c r="X123" s="39">
        <f t="shared" si="79"/>
        <v>0</v>
      </c>
      <c r="Y123" s="39">
        <f t="shared" si="80"/>
        <v>0</v>
      </c>
      <c r="Z123" s="39">
        <f t="shared" si="81"/>
        <v>0</v>
      </c>
      <c r="AA123" s="39">
        <f t="shared" si="82"/>
        <v>0</v>
      </c>
    </row>
    <row r="124" spans="1:27" ht="90" customHeight="1" x14ac:dyDescent="0.25">
      <c r="A124" s="18" t="s">
        <v>252</v>
      </c>
      <c r="B124" s="93" t="s">
        <v>324</v>
      </c>
      <c r="C124" s="94"/>
      <c r="D124" s="94"/>
      <c r="E124" s="94"/>
      <c r="F124" s="94"/>
      <c r="G124" s="3">
        <v>0</v>
      </c>
      <c r="H124" s="3">
        <v>-126.59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9">
        <f t="shared" si="103"/>
        <v>-126.59</v>
      </c>
      <c r="U124" s="39">
        <f t="shared" si="104"/>
        <v>-126.59</v>
      </c>
      <c r="V124" s="39">
        <f t="shared" si="105"/>
        <v>-126.59</v>
      </c>
      <c r="W124" s="39">
        <f t="shared" si="106"/>
        <v>-126.59</v>
      </c>
      <c r="X124" s="39">
        <f t="shared" si="79"/>
        <v>0</v>
      </c>
      <c r="Y124" s="39">
        <f t="shared" si="80"/>
        <v>0</v>
      </c>
      <c r="Z124" s="39">
        <f t="shared" si="81"/>
        <v>0</v>
      </c>
      <c r="AA124" s="39">
        <f t="shared" si="82"/>
        <v>0</v>
      </c>
    </row>
    <row r="125" spans="1:27" ht="26.25" customHeight="1" x14ac:dyDescent="0.25">
      <c r="A125" s="18" t="s">
        <v>325</v>
      </c>
      <c r="B125" s="90" t="s">
        <v>180</v>
      </c>
      <c r="C125" s="91"/>
      <c r="D125" s="91"/>
      <c r="E125" s="91"/>
      <c r="F125" s="91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9">
        <f t="shared" si="103"/>
        <v>0</v>
      </c>
      <c r="U125" s="39">
        <f t="shared" si="104"/>
        <v>0</v>
      </c>
      <c r="V125" s="39">
        <f t="shared" si="105"/>
        <v>0</v>
      </c>
      <c r="W125" s="39">
        <f t="shared" si="106"/>
        <v>0</v>
      </c>
      <c r="X125" s="39">
        <f t="shared" si="79"/>
        <v>0</v>
      </c>
      <c r="Y125" s="39">
        <f t="shared" si="80"/>
        <v>0</v>
      </c>
      <c r="Z125" s="39">
        <f t="shared" si="81"/>
        <v>0</v>
      </c>
      <c r="AA125" s="39">
        <f t="shared" si="82"/>
        <v>0</v>
      </c>
    </row>
    <row r="126" spans="1:27" ht="38.25" x14ac:dyDescent="0.25">
      <c r="A126" s="42" t="s">
        <v>263</v>
      </c>
      <c r="B126" s="90" t="s">
        <v>262</v>
      </c>
      <c r="C126" s="91"/>
      <c r="D126" s="91"/>
      <c r="E126" s="91"/>
      <c r="F126" s="91"/>
      <c r="G126" s="3">
        <f>G63</f>
        <v>569.24</v>
      </c>
      <c r="H126" s="3">
        <f t="shared" ref="H126:S126" si="108">H63</f>
        <v>0</v>
      </c>
      <c r="I126" s="3">
        <f t="shared" si="108"/>
        <v>0</v>
      </c>
      <c r="J126" s="3">
        <f t="shared" si="108"/>
        <v>56.92</v>
      </c>
      <c r="K126" s="3">
        <f t="shared" si="108"/>
        <v>56.92</v>
      </c>
      <c r="L126" s="3">
        <f t="shared" si="108"/>
        <v>56.92</v>
      </c>
      <c r="M126" s="3">
        <f t="shared" si="108"/>
        <v>56.92</v>
      </c>
      <c r="N126" s="3">
        <f t="shared" si="108"/>
        <v>56.92</v>
      </c>
      <c r="O126" s="3">
        <f t="shared" si="108"/>
        <v>56.92</v>
      </c>
      <c r="P126" s="3">
        <f t="shared" si="108"/>
        <v>56.93</v>
      </c>
      <c r="Q126" s="3">
        <f t="shared" si="108"/>
        <v>56.93</v>
      </c>
      <c r="R126" s="3">
        <f t="shared" si="108"/>
        <v>56.93</v>
      </c>
      <c r="S126" s="3">
        <f t="shared" si="108"/>
        <v>56.929999999999957</v>
      </c>
      <c r="T126" s="39">
        <f t="shared" si="103"/>
        <v>56.92</v>
      </c>
      <c r="U126" s="39">
        <f t="shared" si="104"/>
        <v>227.68</v>
      </c>
      <c r="V126" s="39">
        <f t="shared" si="105"/>
        <v>398.45000000000005</v>
      </c>
      <c r="W126" s="39">
        <f t="shared" si="106"/>
        <v>569.24</v>
      </c>
      <c r="X126" s="39">
        <f t="shared" si="79"/>
        <v>142.31</v>
      </c>
      <c r="Y126" s="39">
        <f t="shared" si="80"/>
        <v>284.62</v>
      </c>
      <c r="Z126" s="39">
        <f t="shared" si="81"/>
        <v>426.93</v>
      </c>
      <c r="AA126" s="39">
        <f t="shared" si="82"/>
        <v>569.24</v>
      </c>
    </row>
    <row r="127" spans="1:27" ht="17.25" customHeight="1" x14ac:dyDescent="0.25">
      <c r="A127" s="33" t="s">
        <v>266</v>
      </c>
      <c r="B127" s="90" t="s">
        <v>273</v>
      </c>
      <c r="C127" s="91"/>
      <c r="D127" s="91"/>
      <c r="E127" s="91"/>
      <c r="F127" s="91"/>
      <c r="G127" s="3">
        <f>G22</f>
        <v>2430850</v>
      </c>
      <c r="H127" s="3">
        <f t="shared" ref="H127:S127" si="109">H22</f>
        <v>181611.41999999998</v>
      </c>
      <c r="I127" s="3">
        <f t="shared" si="109"/>
        <v>1303.9199999999996</v>
      </c>
      <c r="J127" s="3">
        <f t="shared" si="109"/>
        <v>224793.44999999998</v>
      </c>
      <c r="K127" s="3">
        <f t="shared" si="109"/>
        <v>224793.44999999998</v>
      </c>
      <c r="L127" s="3">
        <f t="shared" si="109"/>
        <v>224793.46</v>
      </c>
      <c r="M127" s="3">
        <f t="shared" si="109"/>
        <v>224793.46</v>
      </c>
      <c r="N127" s="3">
        <f t="shared" si="109"/>
        <v>224793.46</v>
      </c>
      <c r="O127" s="3">
        <f t="shared" si="109"/>
        <v>224793.47</v>
      </c>
      <c r="P127" s="3">
        <f t="shared" si="109"/>
        <v>224793.47</v>
      </c>
      <c r="Q127" s="3">
        <f t="shared" si="109"/>
        <v>224793.47</v>
      </c>
      <c r="R127" s="3">
        <f t="shared" si="109"/>
        <v>224793.48</v>
      </c>
      <c r="S127" s="3">
        <f t="shared" si="109"/>
        <v>224793.49</v>
      </c>
      <c r="T127" s="39">
        <f t="shared" si="103"/>
        <v>407708.79</v>
      </c>
      <c r="U127" s="39">
        <f t="shared" si="104"/>
        <v>1082089.1599999999</v>
      </c>
      <c r="V127" s="39">
        <f t="shared" si="105"/>
        <v>1756469.5599999998</v>
      </c>
      <c r="W127" s="39">
        <f t="shared" si="106"/>
        <v>2430850</v>
      </c>
      <c r="X127" s="39">
        <f t="shared" si="79"/>
        <v>607712.5</v>
      </c>
      <c r="Y127" s="39">
        <f t="shared" si="80"/>
        <v>1215425</v>
      </c>
      <c r="Z127" s="39">
        <f t="shared" si="81"/>
        <v>1823137.5</v>
      </c>
      <c r="AA127" s="39">
        <f t="shared" si="82"/>
        <v>2430850</v>
      </c>
    </row>
    <row r="128" spans="1:27" ht="25.5" customHeight="1" x14ac:dyDescent="0.25">
      <c r="A128" s="33" t="s">
        <v>265</v>
      </c>
      <c r="B128" s="90" t="s">
        <v>274</v>
      </c>
      <c r="C128" s="91"/>
      <c r="D128" s="91"/>
      <c r="E128" s="91"/>
      <c r="F128" s="91"/>
      <c r="G128" s="3">
        <f>G50+G47+G44+G41+G39+G37+G35+G21+G20+G19+G74</f>
        <v>71576241.900000006</v>
      </c>
      <c r="H128" s="3">
        <f t="shared" ref="H128:S128" si="110">H50+H47+H44+H41+H39+H37+H35+H21+H20+H19+H74</f>
        <v>892801.77</v>
      </c>
      <c r="I128" s="3">
        <f t="shared" si="110"/>
        <v>6156403.25</v>
      </c>
      <c r="J128" s="3">
        <f t="shared" si="110"/>
        <v>6452703.6600000001</v>
      </c>
      <c r="K128" s="3">
        <f t="shared" si="110"/>
        <v>6452703.6600000001</v>
      </c>
      <c r="L128" s="3">
        <f t="shared" si="110"/>
        <v>6452703.6800000006</v>
      </c>
      <c r="M128" s="3">
        <f t="shared" si="110"/>
        <v>6452703.6800000006</v>
      </c>
      <c r="N128" s="3">
        <f t="shared" si="110"/>
        <v>6452703.7000000002</v>
      </c>
      <c r="O128" s="3">
        <f t="shared" si="110"/>
        <v>6452703.7000000002</v>
      </c>
      <c r="P128" s="3">
        <f t="shared" si="110"/>
        <v>6452703.7000000002</v>
      </c>
      <c r="Q128" s="3">
        <f t="shared" si="110"/>
        <v>6452703.7000000002</v>
      </c>
      <c r="R128" s="3">
        <f t="shared" si="110"/>
        <v>6452703.7000000002</v>
      </c>
      <c r="S128" s="3">
        <f t="shared" si="110"/>
        <v>6452703.699999989</v>
      </c>
      <c r="T128" s="39">
        <f t="shared" si="103"/>
        <v>13501908.68</v>
      </c>
      <c r="U128" s="39">
        <f t="shared" si="104"/>
        <v>32860019.699999999</v>
      </c>
      <c r="V128" s="39">
        <f t="shared" si="105"/>
        <v>52218130.800000004</v>
      </c>
      <c r="W128" s="39">
        <f t="shared" si="106"/>
        <v>71576241.900000006</v>
      </c>
      <c r="X128" s="39">
        <f t="shared" si="79"/>
        <v>17894060.475000001</v>
      </c>
      <c r="Y128" s="39">
        <f t="shared" si="80"/>
        <v>35788120.950000003</v>
      </c>
      <c r="Z128" s="39">
        <f t="shared" si="81"/>
        <v>53682181.425000012</v>
      </c>
      <c r="AA128" s="39">
        <f t="shared" si="82"/>
        <v>71576241.900000006</v>
      </c>
    </row>
    <row r="129" spans="1:27" ht="25.5" customHeight="1" x14ac:dyDescent="0.25">
      <c r="A129" s="33" t="s">
        <v>132</v>
      </c>
      <c r="B129" s="90" t="s">
        <v>133</v>
      </c>
      <c r="C129" s="91"/>
      <c r="D129" s="91"/>
      <c r="E129" s="91"/>
      <c r="F129" s="91"/>
      <c r="G129" s="3">
        <f>G121+G113+G110+G108+G106+G104+G102+G100+G97+G94+G92+G90+G70+G62+G59+G57+G55+G116</f>
        <v>215155892.34999999</v>
      </c>
      <c r="H129" s="3">
        <f t="shared" ref="H129:S129" si="111">H121+H113+H110+H108+H106+H104+H102+H100+H97+H94+H92+H90+H70+H62+H59+H57+H55+H116</f>
        <v>11426247.169999998</v>
      </c>
      <c r="I129" s="3">
        <f t="shared" si="111"/>
        <v>17842241.550000004</v>
      </c>
      <c r="J129" s="3">
        <f t="shared" si="111"/>
        <v>1027033.88</v>
      </c>
      <c r="K129" s="3">
        <f t="shared" si="111"/>
        <v>888000</v>
      </c>
      <c r="L129" s="3">
        <f t="shared" si="111"/>
        <v>970800</v>
      </c>
      <c r="M129" s="3">
        <f t="shared" si="111"/>
        <v>1280050</v>
      </c>
      <c r="N129" s="3">
        <f t="shared" si="111"/>
        <v>948200</v>
      </c>
      <c r="O129" s="3">
        <f t="shared" si="111"/>
        <v>905600</v>
      </c>
      <c r="P129" s="3">
        <f t="shared" si="111"/>
        <v>1202250</v>
      </c>
      <c r="Q129" s="3">
        <f t="shared" si="111"/>
        <v>990800</v>
      </c>
      <c r="R129" s="3">
        <f t="shared" si="111"/>
        <v>1098450</v>
      </c>
      <c r="S129" s="3">
        <f t="shared" si="111"/>
        <v>204003092.34999999</v>
      </c>
      <c r="T129" s="39">
        <f t="shared" si="103"/>
        <v>30295522.600000001</v>
      </c>
      <c r="U129" s="39">
        <f t="shared" si="104"/>
        <v>33434372.600000001</v>
      </c>
      <c r="V129" s="39">
        <f t="shared" si="105"/>
        <v>36490422.600000001</v>
      </c>
      <c r="W129" s="39">
        <f t="shared" si="106"/>
        <v>242582764.94999999</v>
      </c>
      <c r="X129" s="39">
        <f t="shared" si="79"/>
        <v>53788973.087499999</v>
      </c>
      <c r="Y129" s="39">
        <f t="shared" si="80"/>
        <v>107577946.175</v>
      </c>
      <c r="Z129" s="39">
        <f t="shared" si="81"/>
        <v>161366919.26249999</v>
      </c>
      <c r="AA129" s="39">
        <f t="shared" si="82"/>
        <v>215155892.34999999</v>
      </c>
    </row>
    <row r="130" spans="1:27" ht="49.5" customHeight="1" x14ac:dyDescent="0.25">
      <c r="A130" s="33" t="s">
        <v>131</v>
      </c>
      <c r="B130" s="93" t="s">
        <v>175</v>
      </c>
      <c r="C130" s="94"/>
      <c r="D130" s="94"/>
      <c r="E130" s="94"/>
      <c r="F130" s="94"/>
      <c r="G130" s="3">
        <f>G124+G98+G87+G83+G85+G77</f>
        <v>239488850</v>
      </c>
      <c r="H130" s="3">
        <f t="shared" ref="H130:S130" si="112">H124+H98+H87+H83+H85+H77</f>
        <v>12103794.51</v>
      </c>
      <c r="I130" s="3">
        <f t="shared" si="112"/>
        <v>27926203.879999999</v>
      </c>
      <c r="J130" s="3">
        <f t="shared" si="112"/>
        <v>18938887.5</v>
      </c>
      <c r="K130" s="3">
        <f t="shared" si="112"/>
        <v>18938887.5</v>
      </c>
      <c r="L130" s="3">
        <f t="shared" si="112"/>
        <v>18938887.5</v>
      </c>
      <c r="M130" s="3">
        <f t="shared" si="112"/>
        <v>18938887.5</v>
      </c>
      <c r="N130" s="3">
        <f t="shared" si="112"/>
        <v>18938887.5</v>
      </c>
      <c r="O130" s="3">
        <f t="shared" si="112"/>
        <v>18938887.5</v>
      </c>
      <c r="P130" s="3">
        <f t="shared" si="112"/>
        <v>18938887.5</v>
      </c>
      <c r="Q130" s="3">
        <f t="shared" si="112"/>
        <v>18938887.5</v>
      </c>
      <c r="R130" s="3">
        <f t="shared" si="112"/>
        <v>18938887.5</v>
      </c>
      <c r="S130" s="3">
        <f t="shared" si="112"/>
        <v>31161087.520000014</v>
      </c>
      <c r="T130" s="39">
        <f t="shared" si="103"/>
        <v>58968885.890000001</v>
      </c>
      <c r="U130" s="39">
        <f t="shared" si="104"/>
        <v>115785548.39</v>
      </c>
      <c r="V130" s="39">
        <f t="shared" si="105"/>
        <v>172602210.88999999</v>
      </c>
      <c r="W130" s="39">
        <f t="shared" si="106"/>
        <v>241641073.41</v>
      </c>
      <c r="X130" s="39">
        <f t="shared" si="79"/>
        <v>59872212.5</v>
      </c>
      <c r="Y130" s="39">
        <f t="shared" si="80"/>
        <v>119744425</v>
      </c>
      <c r="Z130" s="39">
        <f t="shared" si="81"/>
        <v>179616637.5</v>
      </c>
      <c r="AA130" s="39">
        <f t="shared" si="82"/>
        <v>239488850</v>
      </c>
    </row>
    <row r="131" spans="1:27" ht="38.25" customHeight="1" x14ac:dyDescent="0.25">
      <c r="A131" s="32" t="s">
        <v>58</v>
      </c>
      <c r="B131" s="87"/>
      <c r="C131" s="88"/>
      <c r="D131" s="88"/>
      <c r="E131" s="88"/>
      <c r="F131" s="89"/>
      <c r="G131" s="6">
        <f>G78+G79</f>
        <v>528652403.49000001</v>
      </c>
      <c r="H131" s="6">
        <f t="shared" ref="H131:S131" si="113">H78+H79</f>
        <v>24604454.870000001</v>
      </c>
      <c r="I131" s="6">
        <f t="shared" si="113"/>
        <v>51926152.600000009</v>
      </c>
      <c r="J131" s="6">
        <f t="shared" si="113"/>
        <v>26643475.41</v>
      </c>
      <c r="K131" s="6">
        <f t="shared" si="113"/>
        <v>26504441.530000001</v>
      </c>
      <c r="L131" s="6">
        <f t="shared" si="113"/>
        <v>26587241.560000002</v>
      </c>
      <c r="M131" s="6">
        <f t="shared" si="113"/>
        <v>26896491.560000002</v>
      </c>
      <c r="N131" s="6">
        <f t="shared" si="113"/>
        <v>26564641.579999998</v>
      </c>
      <c r="O131" s="6">
        <f t="shared" si="113"/>
        <v>26522041.59</v>
      </c>
      <c r="P131" s="6">
        <f t="shared" si="113"/>
        <v>26818691.600000001</v>
      </c>
      <c r="Q131" s="6">
        <f t="shared" si="113"/>
        <v>26607241.600000001</v>
      </c>
      <c r="R131" s="6">
        <f t="shared" si="113"/>
        <v>26714891.609999999</v>
      </c>
      <c r="S131" s="6">
        <f t="shared" si="113"/>
        <v>241841733.98999998</v>
      </c>
      <c r="T131" s="39">
        <f t="shared" si="103"/>
        <v>103174082.88000001</v>
      </c>
      <c r="U131" s="39">
        <f t="shared" si="104"/>
        <v>183162257.53000003</v>
      </c>
      <c r="V131" s="39">
        <f t="shared" si="105"/>
        <v>263067632.30000001</v>
      </c>
      <c r="W131" s="39">
        <f t="shared" si="106"/>
        <v>558231499.5</v>
      </c>
      <c r="X131" s="39">
        <f t="shared" si="79"/>
        <v>132163100.8725</v>
      </c>
      <c r="Y131" s="39">
        <f t="shared" si="80"/>
        <v>264326201.745</v>
      </c>
      <c r="Z131" s="39">
        <f t="shared" si="81"/>
        <v>396489302.61750001</v>
      </c>
      <c r="AA131" s="39">
        <f t="shared" si="82"/>
        <v>528652403.49000001</v>
      </c>
    </row>
    <row r="132" spans="1:27" ht="15" customHeight="1" x14ac:dyDescent="0.25">
      <c r="A132" s="19" t="s">
        <v>45</v>
      </c>
      <c r="B132" s="77"/>
      <c r="C132" s="78"/>
      <c r="D132" s="78"/>
      <c r="E132" s="78"/>
      <c r="F132" s="79"/>
      <c r="G132" s="20">
        <f>H132+I132+J132+K132+L132+M132+N132+O132+P132+Q132+R132+S132</f>
        <v>244364314.94999999</v>
      </c>
      <c r="H132" s="5">
        <f t="shared" ref="H132:R132" si="114">H88+H95</f>
        <v>10414451.639999999</v>
      </c>
      <c r="I132" s="5">
        <f t="shared" si="114"/>
        <v>19120370.960000001</v>
      </c>
      <c r="J132" s="5">
        <f t="shared" si="114"/>
        <v>0</v>
      </c>
      <c r="K132" s="5">
        <f t="shared" si="114"/>
        <v>0</v>
      </c>
      <c r="L132" s="5">
        <f t="shared" si="114"/>
        <v>0</v>
      </c>
      <c r="M132" s="5">
        <f t="shared" si="114"/>
        <v>0</v>
      </c>
      <c r="N132" s="5">
        <f t="shared" si="114"/>
        <v>0</v>
      </c>
      <c r="O132" s="5">
        <f t="shared" si="114"/>
        <v>0</v>
      </c>
      <c r="P132" s="5">
        <f t="shared" si="114"/>
        <v>0</v>
      </c>
      <c r="Q132" s="5">
        <f t="shared" si="114"/>
        <v>0</v>
      </c>
      <c r="R132" s="5">
        <f t="shared" si="114"/>
        <v>0</v>
      </c>
      <c r="S132" s="5">
        <f>S88+S95+S114</f>
        <v>214829492.34999999</v>
      </c>
      <c r="T132" s="39">
        <f t="shared" si="103"/>
        <v>29534822.600000001</v>
      </c>
      <c r="U132" s="39">
        <f t="shared" si="104"/>
        <v>29534822.600000001</v>
      </c>
      <c r="V132" s="39">
        <f t="shared" si="105"/>
        <v>29534822.600000001</v>
      </c>
      <c r="W132" s="39">
        <f t="shared" si="106"/>
        <v>244364314.94999999</v>
      </c>
      <c r="X132" s="39">
        <f t="shared" si="79"/>
        <v>61091078.737499997</v>
      </c>
      <c r="Y132" s="39">
        <f t="shared" si="80"/>
        <v>122182157.47499999</v>
      </c>
      <c r="Z132" s="39">
        <f t="shared" si="81"/>
        <v>183273236.21249998</v>
      </c>
      <c r="AA132" s="39">
        <f t="shared" si="82"/>
        <v>244364314.94999999</v>
      </c>
    </row>
    <row r="133" spans="1:27" ht="15" customHeight="1" x14ac:dyDescent="0.25">
      <c r="A133" s="86" t="s">
        <v>59</v>
      </c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70"/>
      <c r="T133" s="39">
        <f t="shared" si="103"/>
        <v>0</v>
      </c>
      <c r="U133" s="39">
        <f t="shared" si="104"/>
        <v>0</v>
      </c>
      <c r="V133" s="39">
        <f t="shared" si="105"/>
        <v>0</v>
      </c>
      <c r="W133" s="39">
        <f t="shared" si="106"/>
        <v>0</v>
      </c>
      <c r="X133" s="39">
        <f t="shared" si="79"/>
        <v>0</v>
      </c>
      <c r="Y133" s="39">
        <f t="shared" si="80"/>
        <v>0</v>
      </c>
      <c r="Z133" s="39">
        <f t="shared" si="81"/>
        <v>0</v>
      </c>
      <c r="AA133" s="39">
        <f t="shared" si="82"/>
        <v>0</v>
      </c>
    </row>
    <row r="134" spans="1:27" ht="50.25" customHeight="1" x14ac:dyDescent="0.25">
      <c r="A134" s="31" t="s">
        <v>131</v>
      </c>
      <c r="B134" s="80">
        <v>915</v>
      </c>
      <c r="C134" s="81"/>
      <c r="D134" s="81"/>
      <c r="E134" s="81"/>
      <c r="F134" s="82"/>
      <c r="G134" s="4">
        <f>G135</f>
        <v>0</v>
      </c>
      <c r="H134" s="4">
        <f t="shared" ref="H134:S134" si="115">H135</f>
        <v>0</v>
      </c>
      <c r="I134" s="4">
        <f t="shared" si="115"/>
        <v>0</v>
      </c>
      <c r="J134" s="4">
        <f t="shared" si="115"/>
        <v>0</v>
      </c>
      <c r="K134" s="4">
        <f t="shared" si="115"/>
        <v>0</v>
      </c>
      <c r="L134" s="4">
        <f t="shared" si="115"/>
        <v>0</v>
      </c>
      <c r="M134" s="4">
        <f t="shared" si="115"/>
        <v>0</v>
      </c>
      <c r="N134" s="4">
        <f t="shared" si="115"/>
        <v>0</v>
      </c>
      <c r="O134" s="4">
        <f t="shared" si="115"/>
        <v>0</v>
      </c>
      <c r="P134" s="4">
        <f t="shared" si="115"/>
        <v>0</v>
      </c>
      <c r="Q134" s="4">
        <f t="shared" si="115"/>
        <v>0</v>
      </c>
      <c r="R134" s="4">
        <f t="shared" si="115"/>
        <v>0</v>
      </c>
      <c r="S134" s="4">
        <f t="shared" si="115"/>
        <v>0</v>
      </c>
      <c r="T134" s="39">
        <f t="shared" si="103"/>
        <v>0</v>
      </c>
      <c r="U134" s="39">
        <f t="shared" si="104"/>
        <v>0</v>
      </c>
      <c r="V134" s="39">
        <f t="shared" si="105"/>
        <v>0</v>
      </c>
      <c r="W134" s="39">
        <f t="shared" si="106"/>
        <v>0</v>
      </c>
      <c r="X134" s="39">
        <f t="shared" si="79"/>
        <v>0</v>
      </c>
      <c r="Y134" s="39">
        <f t="shared" si="80"/>
        <v>0</v>
      </c>
      <c r="Z134" s="39">
        <f t="shared" si="81"/>
        <v>0</v>
      </c>
      <c r="AA134" s="39">
        <f t="shared" si="82"/>
        <v>0</v>
      </c>
    </row>
    <row r="135" spans="1:27" ht="89.25" customHeight="1" x14ac:dyDescent="0.25">
      <c r="A135" s="30" t="s">
        <v>258</v>
      </c>
      <c r="B135" s="74" t="s">
        <v>259</v>
      </c>
      <c r="C135" s="75"/>
      <c r="D135" s="75"/>
      <c r="E135" s="75"/>
      <c r="F135" s="76"/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39">
        <f t="shared" si="103"/>
        <v>0</v>
      </c>
      <c r="U135" s="39">
        <f t="shared" si="104"/>
        <v>0</v>
      </c>
      <c r="V135" s="39">
        <f t="shared" si="105"/>
        <v>0</v>
      </c>
      <c r="W135" s="39">
        <f t="shared" si="106"/>
        <v>0</v>
      </c>
      <c r="X135" s="39">
        <f t="shared" si="79"/>
        <v>0</v>
      </c>
      <c r="Y135" s="39">
        <f t="shared" si="80"/>
        <v>0</v>
      </c>
      <c r="Z135" s="39">
        <f t="shared" si="81"/>
        <v>0</v>
      </c>
      <c r="AA135" s="39">
        <f t="shared" si="82"/>
        <v>0</v>
      </c>
    </row>
    <row r="136" spans="1:27" ht="54" customHeight="1" x14ac:dyDescent="0.25">
      <c r="A136" s="19" t="s">
        <v>60</v>
      </c>
      <c r="B136" s="77" t="s">
        <v>180</v>
      </c>
      <c r="C136" s="78"/>
      <c r="D136" s="78"/>
      <c r="E136" s="78"/>
      <c r="F136" s="79"/>
      <c r="G136" s="4">
        <f>G134</f>
        <v>0</v>
      </c>
      <c r="H136" s="4">
        <f t="shared" ref="H136:S136" si="116">H134</f>
        <v>0</v>
      </c>
      <c r="I136" s="4">
        <f t="shared" si="116"/>
        <v>0</v>
      </c>
      <c r="J136" s="4">
        <f t="shared" si="116"/>
        <v>0</v>
      </c>
      <c r="K136" s="4">
        <f t="shared" si="116"/>
        <v>0</v>
      </c>
      <c r="L136" s="4">
        <f t="shared" si="116"/>
        <v>0</v>
      </c>
      <c r="M136" s="4">
        <f t="shared" si="116"/>
        <v>0</v>
      </c>
      <c r="N136" s="4">
        <f t="shared" si="116"/>
        <v>0</v>
      </c>
      <c r="O136" s="4">
        <f t="shared" si="116"/>
        <v>0</v>
      </c>
      <c r="P136" s="4">
        <f t="shared" si="116"/>
        <v>0</v>
      </c>
      <c r="Q136" s="4">
        <f t="shared" si="116"/>
        <v>0</v>
      </c>
      <c r="R136" s="4">
        <f t="shared" si="116"/>
        <v>0</v>
      </c>
      <c r="S136" s="4">
        <f t="shared" si="116"/>
        <v>0</v>
      </c>
      <c r="T136" s="39">
        <f t="shared" si="103"/>
        <v>0</v>
      </c>
      <c r="U136" s="39">
        <f t="shared" si="104"/>
        <v>0</v>
      </c>
      <c r="V136" s="39">
        <f t="shared" si="105"/>
        <v>0</v>
      </c>
      <c r="W136" s="39">
        <f t="shared" si="106"/>
        <v>0</v>
      </c>
      <c r="X136" s="39">
        <f t="shared" si="79"/>
        <v>0</v>
      </c>
      <c r="Y136" s="39">
        <f t="shared" si="80"/>
        <v>0</v>
      </c>
      <c r="Z136" s="39">
        <f t="shared" si="81"/>
        <v>0</v>
      </c>
      <c r="AA136" s="39">
        <f t="shared" si="82"/>
        <v>0</v>
      </c>
    </row>
    <row r="137" spans="1:27" ht="25.5" customHeight="1" x14ac:dyDescent="0.25">
      <c r="A137" s="21" t="s">
        <v>46</v>
      </c>
      <c r="B137" s="85"/>
      <c r="C137" s="78"/>
      <c r="D137" s="78"/>
      <c r="E137" s="78"/>
      <c r="F137" s="79"/>
      <c r="G137" s="7">
        <f t="shared" ref="G137:S137" si="117">G131+G136</f>
        <v>528652403.49000001</v>
      </c>
      <c r="H137" s="7">
        <f t="shared" si="117"/>
        <v>24604454.870000001</v>
      </c>
      <c r="I137" s="7">
        <f t="shared" si="117"/>
        <v>51926152.600000009</v>
      </c>
      <c r="J137" s="7">
        <f t="shared" si="117"/>
        <v>26643475.41</v>
      </c>
      <c r="K137" s="7">
        <f t="shared" si="117"/>
        <v>26504441.530000001</v>
      </c>
      <c r="L137" s="7">
        <f t="shared" si="117"/>
        <v>26587241.560000002</v>
      </c>
      <c r="M137" s="7">
        <f t="shared" si="117"/>
        <v>26896491.560000002</v>
      </c>
      <c r="N137" s="7">
        <f t="shared" si="117"/>
        <v>26564641.579999998</v>
      </c>
      <c r="O137" s="7">
        <f t="shared" si="117"/>
        <v>26522041.59</v>
      </c>
      <c r="P137" s="7">
        <f t="shared" si="117"/>
        <v>26818691.600000001</v>
      </c>
      <c r="Q137" s="7">
        <f t="shared" si="117"/>
        <v>26607241.600000001</v>
      </c>
      <c r="R137" s="7">
        <f t="shared" si="117"/>
        <v>26714891.609999999</v>
      </c>
      <c r="S137" s="7">
        <f t="shared" si="117"/>
        <v>241841733.98999998</v>
      </c>
      <c r="T137" s="39">
        <f t="shared" si="103"/>
        <v>103174082.88000001</v>
      </c>
      <c r="U137" s="39">
        <f t="shared" si="104"/>
        <v>183162257.53000003</v>
      </c>
      <c r="V137" s="39">
        <f t="shared" si="105"/>
        <v>263067632.30000001</v>
      </c>
      <c r="W137" s="39">
        <f t="shared" si="106"/>
        <v>558231499.5</v>
      </c>
      <c r="X137" s="39">
        <f t="shared" si="79"/>
        <v>132163100.8725</v>
      </c>
      <c r="Y137" s="39">
        <f t="shared" si="80"/>
        <v>264326201.745</v>
      </c>
      <c r="Z137" s="39">
        <f t="shared" si="81"/>
        <v>396489302.61750001</v>
      </c>
      <c r="AA137" s="39">
        <f t="shared" si="82"/>
        <v>528652403.49000001</v>
      </c>
    </row>
    <row r="138" spans="1:27" ht="15" customHeight="1" x14ac:dyDescent="0.25">
      <c r="A138" s="68" t="s">
        <v>47</v>
      </c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70"/>
      <c r="T138" s="39">
        <f t="shared" si="103"/>
        <v>0</v>
      </c>
      <c r="U138" s="39">
        <f t="shared" si="104"/>
        <v>0</v>
      </c>
      <c r="V138" s="39">
        <f t="shared" si="105"/>
        <v>0</v>
      </c>
      <c r="W138" s="39">
        <f t="shared" si="106"/>
        <v>0</v>
      </c>
      <c r="X138" s="65" t="s">
        <v>328</v>
      </c>
      <c r="Y138" s="65" t="s">
        <v>329</v>
      </c>
      <c r="Z138" s="65" t="s">
        <v>330</v>
      </c>
      <c r="AA138" s="65" t="s">
        <v>331</v>
      </c>
    </row>
    <row r="139" spans="1:27" ht="15" customHeight="1" x14ac:dyDescent="0.25">
      <c r="A139" s="71" t="s">
        <v>61</v>
      </c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3"/>
      <c r="T139" s="39">
        <f t="shared" si="103"/>
        <v>0</v>
      </c>
      <c r="U139" s="39">
        <f t="shared" si="104"/>
        <v>0</v>
      </c>
      <c r="V139" s="39">
        <f t="shared" si="105"/>
        <v>0</v>
      </c>
      <c r="W139" s="39">
        <f t="shared" si="106"/>
        <v>0</v>
      </c>
      <c r="X139" s="66"/>
      <c r="Y139" s="66"/>
      <c r="Z139" s="66"/>
      <c r="AA139" s="66"/>
    </row>
    <row r="140" spans="1:27" ht="25.5" customHeight="1" x14ac:dyDescent="0.25">
      <c r="A140" s="22" t="s">
        <v>132</v>
      </c>
      <c r="B140" s="23" t="s">
        <v>133</v>
      </c>
      <c r="C140" s="24"/>
      <c r="D140" s="24"/>
      <c r="E140" s="24"/>
      <c r="F140" s="24"/>
      <c r="G140" s="8">
        <f>G141+G147+G149+G153+G158+G163+G165+G171+G173+G177+G180</f>
        <v>605526228.69999993</v>
      </c>
      <c r="H140" s="8">
        <f t="shared" ref="H140:S140" si="118">H141+H147+H149+H153+H158+H163+H165+H171+H173+H177+H180</f>
        <v>18205022.259999998</v>
      </c>
      <c r="I140" s="8">
        <f t="shared" si="118"/>
        <v>50191007.939999998</v>
      </c>
      <c r="J140" s="8">
        <f t="shared" si="118"/>
        <v>23661219.550000001</v>
      </c>
      <c r="K140" s="8">
        <f t="shared" si="118"/>
        <v>24058348.710000001</v>
      </c>
      <c r="L140" s="8">
        <f t="shared" si="118"/>
        <v>26470144.690000001</v>
      </c>
      <c r="M140" s="8">
        <f t="shared" si="118"/>
        <v>25317654.129999999</v>
      </c>
      <c r="N140" s="8">
        <f t="shared" si="118"/>
        <v>24034425.810000002</v>
      </c>
      <c r="O140" s="8">
        <f t="shared" si="118"/>
        <v>19402699.489999998</v>
      </c>
      <c r="P140" s="8">
        <f t="shared" si="118"/>
        <v>24798033.060000002</v>
      </c>
      <c r="Q140" s="8">
        <f t="shared" si="118"/>
        <v>21429503.640000001</v>
      </c>
      <c r="R140" s="8">
        <f t="shared" si="118"/>
        <v>21876735.91</v>
      </c>
      <c r="S140" s="53">
        <f t="shared" si="118"/>
        <v>326081433.50999999</v>
      </c>
      <c r="T140" s="39">
        <f t="shared" si="103"/>
        <v>92057249.749999985</v>
      </c>
      <c r="U140" s="39">
        <f t="shared" si="104"/>
        <v>167903397.27999997</v>
      </c>
      <c r="V140" s="39">
        <f t="shared" si="105"/>
        <v>236138555.63999999</v>
      </c>
      <c r="W140" s="39">
        <f t="shared" si="106"/>
        <v>605526228.70000005</v>
      </c>
      <c r="X140" s="40">
        <f>G140/100*20</f>
        <v>121105245.73999999</v>
      </c>
      <c r="Y140" s="41">
        <f>G140/100*40</f>
        <v>242210491.47999999</v>
      </c>
      <c r="Z140" s="41">
        <f>G140/100*70</f>
        <v>423868360.08999997</v>
      </c>
      <c r="AA140" s="41">
        <f>G140/100*95</f>
        <v>575249917.26499999</v>
      </c>
    </row>
    <row r="141" spans="1:27" ht="25.5" customHeight="1" x14ac:dyDescent="0.25">
      <c r="A141" s="22" t="s">
        <v>185</v>
      </c>
      <c r="B141" s="23" t="s">
        <v>133</v>
      </c>
      <c r="C141" s="23" t="s">
        <v>134</v>
      </c>
      <c r="D141" s="24"/>
      <c r="E141" s="24"/>
      <c r="F141" s="24"/>
      <c r="G141" s="8">
        <f>G142+G143+G144+G145+G146</f>
        <v>59632270.659999996</v>
      </c>
      <c r="H141" s="8">
        <f t="shared" ref="H141:S141" si="119">H142+H143+H144+H145+H146</f>
        <v>1973408.65</v>
      </c>
      <c r="I141" s="8">
        <f t="shared" si="119"/>
        <v>4401965.1899999995</v>
      </c>
      <c r="J141" s="8">
        <f t="shared" si="119"/>
        <v>3900000</v>
      </c>
      <c r="K141" s="8">
        <f t="shared" si="119"/>
        <v>5153786.59</v>
      </c>
      <c r="L141" s="8">
        <f t="shared" si="119"/>
        <v>5826572.71</v>
      </c>
      <c r="M141" s="8">
        <f t="shared" si="119"/>
        <v>4917159.13</v>
      </c>
      <c r="N141" s="8">
        <f t="shared" si="119"/>
        <v>5349717.2</v>
      </c>
      <c r="O141" s="8">
        <f t="shared" si="119"/>
        <v>4750053.6099999994</v>
      </c>
      <c r="P141" s="8">
        <f t="shared" si="119"/>
        <v>4524142.3100000005</v>
      </c>
      <c r="Q141" s="8">
        <f t="shared" si="119"/>
        <v>4569648.05</v>
      </c>
      <c r="R141" s="8">
        <f t="shared" si="119"/>
        <v>4176009.13</v>
      </c>
      <c r="S141" s="53">
        <f t="shared" si="119"/>
        <v>10089808.090000005</v>
      </c>
      <c r="T141" s="39">
        <f t="shared" si="103"/>
        <v>10275373.84</v>
      </c>
      <c r="U141" s="39">
        <f t="shared" si="104"/>
        <v>26172892.27</v>
      </c>
      <c r="V141" s="39">
        <f t="shared" si="105"/>
        <v>40796805.390000001</v>
      </c>
      <c r="W141" s="39">
        <f t="shared" si="106"/>
        <v>59632270.660000004</v>
      </c>
      <c r="X141" s="40">
        <f t="shared" ref="X141:X200" si="120">G141/100*20</f>
        <v>11926454.131999999</v>
      </c>
      <c r="Y141" s="41">
        <f t="shared" ref="Y141:Y200" si="121">G141/100*40</f>
        <v>23852908.263999999</v>
      </c>
      <c r="Z141" s="41">
        <f t="shared" ref="Z141:Z200" si="122">G141/100*70</f>
        <v>41742589.461999997</v>
      </c>
      <c r="AA141" s="41">
        <f t="shared" ref="AA141:AA200" si="123">G141/100*95</f>
        <v>56650657.126999989</v>
      </c>
    </row>
    <row r="142" spans="1:27" ht="76.5" customHeight="1" x14ac:dyDescent="0.25">
      <c r="A142" s="22" t="s">
        <v>219</v>
      </c>
      <c r="B142" s="23" t="s">
        <v>133</v>
      </c>
      <c r="C142" s="23" t="s">
        <v>135</v>
      </c>
      <c r="D142" s="24"/>
      <c r="E142" s="24"/>
      <c r="F142" s="24"/>
      <c r="G142" s="8">
        <v>2604000</v>
      </c>
      <c r="H142" s="4">
        <v>194015.51</v>
      </c>
      <c r="I142" s="4">
        <v>187181.2</v>
      </c>
      <c r="J142" s="4">
        <v>200000</v>
      </c>
      <c r="K142" s="4">
        <v>200000</v>
      </c>
      <c r="L142" s="4">
        <v>200000</v>
      </c>
      <c r="M142" s="4">
        <v>380000</v>
      </c>
      <c r="N142" s="4">
        <v>200000</v>
      </c>
      <c r="O142" s="4">
        <v>200000</v>
      </c>
      <c r="P142" s="4">
        <v>200000</v>
      </c>
      <c r="Q142" s="4">
        <v>300000</v>
      </c>
      <c r="R142" s="4">
        <v>200000</v>
      </c>
      <c r="S142" s="4">
        <f>G142-H142-I142-J142-K142-L142-M142-N142-O142-P142-Q142-R142</f>
        <v>142803.29000000004</v>
      </c>
      <c r="T142" s="39">
        <f t="shared" si="103"/>
        <v>581196.71</v>
      </c>
      <c r="U142" s="39">
        <f t="shared" si="104"/>
        <v>1361196.71</v>
      </c>
      <c r="V142" s="39">
        <f t="shared" si="105"/>
        <v>1961196.71</v>
      </c>
      <c r="W142" s="39">
        <f t="shared" si="106"/>
        <v>2604000</v>
      </c>
      <c r="X142" s="40">
        <f t="shared" si="120"/>
        <v>520800</v>
      </c>
      <c r="Y142" s="41">
        <f t="shared" si="121"/>
        <v>1041600</v>
      </c>
      <c r="Z142" s="41">
        <f t="shared" si="122"/>
        <v>1822800</v>
      </c>
      <c r="AA142" s="41">
        <f t="shared" si="123"/>
        <v>2473800</v>
      </c>
    </row>
    <row r="143" spans="1:27" ht="102" customHeight="1" x14ac:dyDescent="0.25">
      <c r="A143" s="22" t="s">
        <v>218</v>
      </c>
      <c r="B143" s="23" t="s">
        <v>133</v>
      </c>
      <c r="C143" s="23" t="s">
        <v>136</v>
      </c>
      <c r="D143" s="24"/>
      <c r="E143" s="24"/>
      <c r="F143" s="24"/>
      <c r="G143" s="8">
        <v>28709349.600000001</v>
      </c>
      <c r="H143" s="4">
        <v>1751734.49</v>
      </c>
      <c r="I143" s="4">
        <v>1893412.36</v>
      </c>
      <c r="J143" s="4">
        <v>2000000</v>
      </c>
      <c r="K143" s="4">
        <v>2750000</v>
      </c>
      <c r="L143" s="4">
        <v>3300000</v>
      </c>
      <c r="M143" s="4">
        <v>2300000</v>
      </c>
      <c r="N143" s="4">
        <v>3000000</v>
      </c>
      <c r="O143" s="4">
        <v>2300000</v>
      </c>
      <c r="P143" s="4">
        <v>2300000</v>
      </c>
      <c r="Q143" s="4">
        <v>2300000</v>
      </c>
      <c r="R143" s="4">
        <v>2300000</v>
      </c>
      <c r="S143" s="4">
        <f>G143-H143-I143-J143-K143-L143-M143-N143-O143-P143-Q143-R143</f>
        <v>2514202.7500000037</v>
      </c>
      <c r="T143" s="39">
        <f t="shared" si="103"/>
        <v>5645146.8499999996</v>
      </c>
      <c r="U143" s="39">
        <f t="shared" si="104"/>
        <v>13995146.85</v>
      </c>
      <c r="V143" s="39">
        <f t="shared" si="105"/>
        <v>21595146.850000001</v>
      </c>
      <c r="W143" s="39">
        <f t="shared" si="106"/>
        <v>28709349.600000005</v>
      </c>
      <c r="X143" s="40">
        <f t="shared" si="120"/>
        <v>5741869.9200000009</v>
      </c>
      <c r="Y143" s="41">
        <f t="shared" si="121"/>
        <v>11483739.840000002</v>
      </c>
      <c r="Z143" s="41">
        <f t="shared" si="122"/>
        <v>20096544.720000003</v>
      </c>
      <c r="AA143" s="41">
        <f t="shared" si="123"/>
        <v>27273882.120000005</v>
      </c>
    </row>
    <row r="144" spans="1:27" ht="15" customHeight="1" x14ac:dyDescent="0.25">
      <c r="A144" s="22" t="s">
        <v>217</v>
      </c>
      <c r="B144" s="23" t="s">
        <v>133</v>
      </c>
      <c r="C144" s="23" t="s">
        <v>137</v>
      </c>
      <c r="D144" s="24"/>
      <c r="E144" s="24"/>
      <c r="F144" s="24"/>
      <c r="G144" s="8">
        <v>640.57000000000005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f>G144-H144-I144-J144-K144-L144-M144-N144-O144-P144-Q144-R144</f>
        <v>640.57000000000005</v>
      </c>
      <c r="T144" s="39">
        <f t="shared" si="103"/>
        <v>0</v>
      </c>
      <c r="U144" s="39">
        <f t="shared" si="104"/>
        <v>0</v>
      </c>
      <c r="V144" s="39">
        <f t="shared" si="105"/>
        <v>0</v>
      </c>
      <c r="W144" s="39">
        <f t="shared" si="106"/>
        <v>640.57000000000005</v>
      </c>
      <c r="X144" s="40">
        <f t="shared" si="120"/>
        <v>128.114</v>
      </c>
      <c r="Y144" s="41">
        <f t="shared" si="121"/>
        <v>256.22800000000001</v>
      </c>
      <c r="Z144" s="41">
        <f t="shared" si="122"/>
        <v>448.399</v>
      </c>
      <c r="AA144" s="41">
        <f t="shared" si="123"/>
        <v>608.54150000000004</v>
      </c>
    </row>
    <row r="145" spans="1:27" ht="15" customHeight="1" x14ac:dyDescent="0.25">
      <c r="A145" s="22" t="s">
        <v>216</v>
      </c>
      <c r="B145" s="23" t="s">
        <v>133</v>
      </c>
      <c r="C145" s="23" t="s">
        <v>138</v>
      </c>
      <c r="D145" s="24"/>
      <c r="E145" s="24"/>
      <c r="F145" s="24"/>
      <c r="G145" s="8">
        <v>1000000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f>G145-H145-I145-J145-K145-L145-M145-N145-O145-P145-Q145-R145</f>
        <v>1000000</v>
      </c>
      <c r="T145" s="39">
        <f t="shared" si="103"/>
        <v>0</v>
      </c>
      <c r="U145" s="39">
        <f t="shared" si="104"/>
        <v>0</v>
      </c>
      <c r="V145" s="39">
        <f t="shared" si="105"/>
        <v>0</v>
      </c>
      <c r="W145" s="39">
        <f t="shared" si="106"/>
        <v>1000000</v>
      </c>
      <c r="X145" s="40">
        <f t="shared" si="120"/>
        <v>200000</v>
      </c>
      <c r="Y145" s="41">
        <f t="shared" si="121"/>
        <v>400000</v>
      </c>
      <c r="Z145" s="41">
        <f t="shared" si="122"/>
        <v>700000</v>
      </c>
      <c r="AA145" s="41">
        <f t="shared" si="123"/>
        <v>950000</v>
      </c>
    </row>
    <row r="146" spans="1:27" ht="38.25" customHeight="1" x14ac:dyDescent="0.25">
      <c r="A146" s="22" t="s">
        <v>183</v>
      </c>
      <c r="B146" s="23" t="s">
        <v>133</v>
      </c>
      <c r="C146" s="23" t="s">
        <v>139</v>
      </c>
      <c r="D146" s="24"/>
      <c r="E146" s="24"/>
      <c r="F146" s="24"/>
      <c r="G146" s="8">
        <v>27318280.489999998</v>
      </c>
      <c r="H146" s="4">
        <v>27658.65</v>
      </c>
      <c r="I146" s="4">
        <v>2321371.63</v>
      </c>
      <c r="J146" s="4">
        <v>1700000</v>
      </c>
      <c r="K146" s="4">
        <v>2203786.59</v>
      </c>
      <c r="L146" s="4">
        <v>2326572.71</v>
      </c>
      <c r="M146" s="4">
        <v>2237159.13</v>
      </c>
      <c r="N146" s="4">
        <v>2149717.2000000002</v>
      </c>
      <c r="O146" s="4">
        <v>2250053.61</v>
      </c>
      <c r="P146" s="4">
        <v>2024142.31</v>
      </c>
      <c r="Q146" s="4">
        <v>1969648.05</v>
      </c>
      <c r="R146" s="4">
        <v>1676009.13</v>
      </c>
      <c r="S146" s="4">
        <f>G146-H146-I146-J146-K146-L146-M146-N146-O146-P146-Q146-R146</f>
        <v>6432161.4800000023</v>
      </c>
      <c r="T146" s="39">
        <f t="shared" si="103"/>
        <v>4049030.28</v>
      </c>
      <c r="U146" s="39">
        <f t="shared" si="104"/>
        <v>10816548.709999997</v>
      </c>
      <c r="V146" s="39">
        <f t="shared" si="105"/>
        <v>17240461.829999994</v>
      </c>
      <c r="W146" s="39">
        <f t="shared" si="106"/>
        <v>27318280.489999995</v>
      </c>
      <c r="X146" s="40">
        <f t="shared" si="120"/>
        <v>5463656.0979999993</v>
      </c>
      <c r="Y146" s="41">
        <f t="shared" si="121"/>
        <v>10927312.195999999</v>
      </c>
      <c r="Z146" s="41">
        <f t="shared" si="122"/>
        <v>19122796.342999998</v>
      </c>
      <c r="AA146" s="41">
        <f t="shared" si="123"/>
        <v>25952366.465499997</v>
      </c>
    </row>
    <row r="147" spans="1:27" ht="25.5" customHeight="1" x14ac:dyDescent="0.25">
      <c r="A147" s="22" t="s">
        <v>326</v>
      </c>
      <c r="B147" s="23" t="s">
        <v>133</v>
      </c>
      <c r="C147" s="23" t="s">
        <v>140</v>
      </c>
      <c r="D147" s="24"/>
      <c r="E147" s="24"/>
      <c r="F147" s="24"/>
      <c r="G147" s="8">
        <f>G148</f>
        <v>496700</v>
      </c>
      <c r="H147" s="4">
        <f>H148</f>
        <v>38527.32</v>
      </c>
      <c r="I147" s="4">
        <f t="shared" ref="I147:S147" si="124">I148</f>
        <v>38527.33</v>
      </c>
      <c r="J147" s="4">
        <f t="shared" si="124"/>
        <v>0</v>
      </c>
      <c r="K147" s="4">
        <f t="shared" si="124"/>
        <v>0</v>
      </c>
      <c r="L147" s="4">
        <f t="shared" si="124"/>
        <v>0</v>
      </c>
      <c r="M147" s="4">
        <f t="shared" si="124"/>
        <v>0</v>
      </c>
      <c r="N147" s="4">
        <f t="shared" si="124"/>
        <v>0</v>
      </c>
      <c r="O147" s="4">
        <f t="shared" si="124"/>
        <v>0</v>
      </c>
      <c r="P147" s="4">
        <f t="shared" si="124"/>
        <v>0</v>
      </c>
      <c r="Q147" s="4">
        <f t="shared" si="124"/>
        <v>0</v>
      </c>
      <c r="R147" s="4">
        <f t="shared" si="124"/>
        <v>0</v>
      </c>
      <c r="S147" s="4">
        <f t="shared" si="124"/>
        <v>419645.35</v>
      </c>
      <c r="T147" s="39">
        <f t="shared" si="103"/>
        <v>77054.649999999994</v>
      </c>
      <c r="U147" s="39">
        <f t="shared" si="104"/>
        <v>77054.649999999994</v>
      </c>
      <c r="V147" s="39">
        <f t="shared" si="105"/>
        <v>77054.649999999994</v>
      </c>
      <c r="W147" s="39">
        <f t="shared" si="106"/>
        <v>496700</v>
      </c>
      <c r="X147" s="40">
        <f t="shared" si="120"/>
        <v>99340</v>
      </c>
      <c r="Y147" s="41">
        <f t="shared" si="121"/>
        <v>198680</v>
      </c>
      <c r="Z147" s="41">
        <f t="shared" si="122"/>
        <v>347690</v>
      </c>
      <c r="AA147" s="41">
        <f t="shared" si="123"/>
        <v>471865</v>
      </c>
    </row>
    <row r="148" spans="1:27" ht="25.5" customHeight="1" x14ac:dyDescent="0.25">
      <c r="A148" s="22" t="s">
        <v>244</v>
      </c>
      <c r="B148" s="23" t="s">
        <v>133</v>
      </c>
      <c r="C148" s="23" t="s">
        <v>141</v>
      </c>
      <c r="D148" s="24"/>
      <c r="E148" s="24"/>
      <c r="F148" s="24"/>
      <c r="G148" s="8">
        <v>496700</v>
      </c>
      <c r="H148" s="4">
        <v>38527.32</v>
      </c>
      <c r="I148" s="4">
        <v>38527.33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f>G148-H148-I148-J148-K148-L148-M148-N148-O148-P148-Q148-R148</f>
        <v>419645.35</v>
      </c>
      <c r="T148" s="39">
        <f t="shared" ref="T148:T200" si="125">H148+I148+J148</f>
        <v>77054.649999999994</v>
      </c>
      <c r="U148" s="39">
        <f t="shared" ref="U148:U200" si="126">H148+I148+J148+K148+L148+M148</f>
        <v>77054.649999999994</v>
      </c>
      <c r="V148" s="39">
        <f t="shared" ref="V148:V200" si="127">H148+I148+J148+K148+L148+M148+N148+O148+P148</f>
        <v>77054.649999999994</v>
      </c>
      <c r="W148" s="39">
        <f t="shared" ref="W148:W200" si="128">H148+I148+J148+K148+L148+M148+N148+O148+P148+Q148+R148+S148</f>
        <v>496700</v>
      </c>
      <c r="X148" s="40">
        <f t="shared" si="120"/>
        <v>99340</v>
      </c>
      <c r="Y148" s="41">
        <f t="shared" si="121"/>
        <v>198680</v>
      </c>
      <c r="Z148" s="41">
        <f t="shared" si="122"/>
        <v>347690</v>
      </c>
      <c r="AA148" s="41">
        <f t="shared" si="123"/>
        <v>471865</v>
      </c>
    </row>
    <row r="149" spans="1:27" ht="51" customHeight="1" x14ac:dyDescent="0.25">
      <c r="A149" s="22" t="s">
        <v>215</v>
      </c>
      <c r="B149" s="23" t="s">
        <v>133</v>
      </c>
      <c r="C149" s="23" t="s">
        <v>142</v>
      </c>
      <c r="D149" s="24"/>
      <c r="E149" s="24"/>
      <c r="F149" s="24"/>
      <c r="G149" s="8">
        <f>G150+G151+G152</f>
        <v>19910273.050000001</v>
      </c>
      <c r="H149" s="8">
        <f t="shared" ref="H149:S149" si="129">H150+H151+H152</f>
        <v>463607.02</v>
      </c>
      <c r="I149" s="8">
        <f t="shared" si="129"/>
        <v>1520707.73</v>
      </c>
      <c r="J149" s="8">
        <f t="shared" si="129"/>
        <v>2100000</v>
      </c>
      <c r="K149" s="8">
        <f t="shared" si="129"/>
        <v>1524600</v>
      </c>
      <c r="L149" s="8">
        <f t="shared" si="129"/>
        <v>2524600</v>
      </c>
      <c r="M149" s="8">
        <f t="shared" si="129"/>
        <v>1524600</v>
      </c>
      <c r="N149" s="8">
        <f t="shared" si="129"/>
        <v>1524600</v>
      </c>
      <c r="O149" s="8">
        <f t="shared" si="129"/>
        <v>1524600</v>
      </c>
      <c r="P149" s="8">
        <f t="shared" si="129"/>
        <v>1524600</v>
      </c>
      <c r="Q149" s="8">
        <f t="shared" si="129"/>
        <v>1524600</v>
      </c>
      <c r="R149" s="8">
        <f t="shared" si="129"/>
        <v>1524600</v>
      </c>
      <c r="S149" s="53">
        <f t="shared" si="129"/>
        <v>2629158.3000000007</v>
      </c>
      <c r="T149" s="39">
        <f t="shared" si="125"/>
        <v>4084314.75</v>
      </c>
      <c r="U149" s="39">
        <f t="shared" si="126"/>
        <v>9658114.75</v>
      </c>
      <c r="V149" s="39">
        <f t="shared" si="127"/>
        <v>14231914.75</v>
      </c>
      <c r="W149" s="39">
        <f t="shared" si="128"/>
        <v>19910273.050000001</v>
      </c>
      <c r="X149" s="40">
        <f t="shared" si="120"/>
        <v>3982054.6100000003</v>
      </c>
      <c r="Y149" s="41">
        <f t="shared" si="121"/>
        <v>7964109.2200000007</v>
      </c>
      <c r="Z149" s="41">
        <f t="shared" si="122"/>
        <v>13937191.135</v>
      </c>
      <c r="AA149" s="41">
        <f t="shared" si="123"/>
        <v>18914759.397500001</v>
      </c>
    </row>
    <row r="150" spans="1:27" ht="15" customHeight="1" x14ac:dyDescent="0.25">
      <c r="A150" s="22" t="s">
        <v>214</v>
      </c>
      <c r="B150" s="23" t="s">
        <v>133</v>
      </c>
      <c r="C150" s="23" t="s">
        <v>143</v>
      </c>
      <c r="D150" s="24"/>
      <c r="E150" s="24"/>
      <c r="F150" s="24"/>
      <c r="G150" s="8">
        <v>1080089</v>
      </c>
      <c r="H150" s="4">
        <v>0</v>
      </c>
      <c r="I150" s="4">
        <v>164056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f>G150-H150-I150-J150-K150-L150-M150-N150-O150-P150-Q150-R150</f>
        <v>916033</v>
      </c>
      <c r="T150" s="39">
        <f t="shared" si="125"/>
        <v>164056</v>
      </c>
      <c r="U150" s="39">
        <f t="shared" si="126"/>
        <v>164056</v>
      </c>
      <c r="V150" s="39">
        <f t="shared" si="127"/>
        <v>164056</v>
      </c>
      <c r="W150" s="39">
        <f t="shared" si="128"/>
        <v>1080089</v>
      </c>
      <c r="X150" s="40">
        <f t="shared" si="120"/>
        <v>216017.8</v>
      </c>
      <c r="Y150" s="41">
        <f t="shared" si="121"/>
        <v>432035.6</v>
      </c>
      <c r="Z150" s="41">
        <f t="shared" si="122"/>
        <v>756062.29999999993</v>
      </c>
      <c r="AA150" s="41">
        <f t="shared" si="123"/>
        <v>1026084.5499999999</v>
      </c>
    </row>
    <row r="151" spans="1:27" ht="76.5" customHeight="1" x14ac:dyDescent="0.25">
      <c r="A151" s="22" t="s">
        <v>213</v>
      </c>
      <c r="B151" s="23" t="s">
        <v>133</v>
      </c>
      <c r="C151" s="23" t="s">
        <v>144</v>
      </c>
      <c r="D151" s="24"/>
      <c r="E151" s="24"/>
      <c r="F151" s="24"/>
      <c r="G151" s="8">
        <v>18581184.050000001</v>
      </c>
      <c r="H151" s="4">
        <v>463607.02</v>
      </c>
      <c r="I151" s="4">
        <v>1356651.73</v>
      </c>
      <c r="J151" s="4">
        <v>2100000</v>
      </c>
      <c r="K151" s="4">
        <v>1500000</v>
      </c>
      <c r="L151" s="4">
        <v>2500000</v>
      </c>
      <c r="M151" s="4">
        <v>1500000</v>
      </c>
      <c r="N151" s="4">
        <v>1500000</v>
      </c>
      <c r="O151" s="4">
        <v>1500000</v>
      </c>
      <c r="P151" s="4">
        <v>1500000</v>
      </c>
      <c r="Q151" s="4">
        <v>1500000</v>
      </c>
      <c r="R151" s="4">
        <v>1500000</v>
      </c>
      <c r="S151" s="4">
        <f>G151-H151-I151-J151-K151-L151-M151-N151-O151-P151-Q151-R151</f>
        <v>1660925.3000000007</v>
      </c>
      <c r="T151" s="39">
        <f t="shared" si="125"/>
        <v>3920258.75</v>
      </c>
      <c r="U151" s="39">
        <f t="shared" si="126"/>
        <v>9420258.75</v>
      </c>
      <c r="V151" s="39">
        <f t="shared" si="127"/>
        <v>13920258.75</v>
      </c>
      <c r="W151" s="39">
        <f t="shared" si="128"/>
        <v>18581184.050000001</v>
      </c>
      <c r="X151" s="40">
        <f t="shared" si="120"/>
        <v>3716236.8100000005</v>
      </c>
      <c r="Y151" s="41">
        <f t="shared" si="121"/>
        <v>7432473.620000001</v>
      </c>
      <c r="Z151" s="41">
        <f t="shared" si="122"/>
        <v>13006828.835000001</v>
      </c>
      <c r="AA151" s="41">
        <f t="shared" si="123"/>
        <v>17652124.8475</v>
      </c>
    </row>
    <row r="152" spans="1:27" ht="63.75" customHeight="1" x14ac:dyDescent="0.25">
      <c r="A152" s="22" t="s">
        <v>212</v>
      </c>
      <c r="B152" s="23" t="s">
        <v>133</v>
      </c>
      <c r="C152" s="23" t="s">
        <v>145</v>
      </c>
      <c r="D152" s="24"/>
      <c r="E152" s="24"/>
      <c r="F152" s="24"/>
      <c r="G152" s="8">
        <v>249000</v>
      </c>
      <c r="H152" s="4">
        <v>0</v>
      </c>
      <c r="I152" s="4">
        <v>0</v>
      </c>
      <c r="J152" s="4">
        <v>0</v>
      </c>
      <c r="K152" s="4">
        <v>24600</v>
      </c>
      <c r="L152" s="4">
        <v>24600</v>
      </c>
      <c r="M152" s="4">
        <v>24600</v>
      </c>
      <c r="N152" s="4">
        <v>24600</v>
      </c>
      <c r="O152" s="4">
        <v>24600</v>
      </c>
      <c r="P152" s="4">
        <v>24600</v>
      </c>
      <c r="Q152" s="4">
        <v>24600</v>
      </c>
      <c r="R152" s="4">
        <v>24600</v>
      </c>
      <c r="S152" s="4">
        <f>G152-H152-I152-J152-K152-L152-M152-N152-O152-P152-Q152-R152</f>
        <v>52200</v>
      </c>
      <c r="T152" s="39">
        <f t="shared" si="125"/>
        <v>0</v>
      </c>
      <c r="U152" s="39">
        <f t="shared" si="126"/>
        <v>73800</v>
      </c>
      <c r="V152" s="39">
        <f t="shared" si="127"/>
        <v>147600</v>
      </c>
      <c r="W152" s="39">
        <f t="shared" si="128"/>
        <v>249000</v>
      </c>
      <c r="X152" s="40">
        <f t="shared" si="120"/>
        <v>49800</v>
      </c>
      <c r="Y152" s="41">
        <f t="shared" si="121"/>
        <v>99600</v>
      </c>
      <c r="Z152" s="41">
        <f t="shared" si="122"/>
        <v>174300</v>
      </c>
      <c r="AA152" s="41">
        <f t="shared" si="123"/>
        <v>236550</v>
      </c>
    </row>
    <row r="153" spans="1:27" ht="25.5" customHeight="1" x14ac:dyDescent="0.25">
      <c r="A153" s="22" t="s">
        <v>211</v>
      </c>
      <c r="B153" s="23" t="s">
        <v>133</v>
      </c>
      <c r="C153" s="23" t="s">
        <v>146</v>
      </c>
      <c r="D153" s="24"/>
      <c r="E153" s="24"/>
      <c r="F153" s="24"/>
      <c r="G153" s="8">
        <f>G154+G155+G156+G157</f>
        <v>22953042.030000001</v>
      </c>
      <c r="H153" s="8">
        <f t="shared" ref="H153:S153" si="130">H154+H155+H156+H157</f>
        <v>0</v>
      </c>
      <c r="I153" s="8">
        <f t="shared" si="130"/>
        <v>1853276.97</v>
      </c>
      <c r="J153" s="8">
        <f t="shared" si="130"/>
        <v>1040069</v>
      </c>
      <c r="K153" s="8">
        <f t="shared" si="130"/>
        <v>978138</v>
      </c>
      <c r="L153" s="8">
        <f t="shared" si="130"/>
        <v>1181145</v>
      </c>
      <c r="M153" s="8">
        <f t="shared" si="130"/>
        <v>1165007</v>
      </c>
      <c r="N153" s="8">
        <f t="shared" si="130"/>
        <v>865007</v>
      </c>
      <c r="O153" s="8">
        <f t="shared" si="130"/>
        <v>865007</v>
      </c>
      <c r="P153" s="8">
        <f t="shared" si="130"/>
        <v>935421.66</v>
      </c>
      <c r="Q153" s="8">
        <f t="shared" si="130"/>
        <v>978138</v>
      </c>
      <c r="R153" s="8">
        <f t="shared" si="130"/>
        <v>978138</v>
      </c>
      <c r="S153" s="53">
        <f t="shared" si="130"/>
        <v>12113694.400000002</v>
      </c>
      <c r="T153" s="39">
        <f t="shared" si="125"/>
        <v>2893345.9699999997</v>
      </c>
      <c r="U153" s="39">
        <f t="shared" si="126"/>
        <v>6217635.9699999997</v>
      </c>
      <c r="V153" s="39">
        <f t="shared" si="127"/>
        <v>8883071.629999999</v>
      </c>
      <c r="W153" s="39">
        <f t="shared" si="128"/>
        <v>22953042.030000001</v>
      </c>
      <c r="X153" s="40">
        <f t="shared" si="120"/>
        <v>4590608.4059999995</v>
      </c>
      <c r="Y153" s="41">
        <f t="shared" si="121"/>
        <v>9181216.811999999</v>
      </c>
      <c r="Z153" s="41">
        <f t="shared" si="122"/>
        <v>16067129.421</v>
      </c>
      <c r="AA153" s="41">
        <f t="shared" si="123"/>
        <v>21805389.9285</v>
      </c>
    </row>
    <row r="154" spans="1:27" ht="25.5" customHeight="1" x14ac:dyDescent="0.25">
      <c r="A154" s="22" t="s">
        <v>210</v>
      </c>
      <c r="B154" s="23" t="s">
        <v>133</v>
      </c>
      <c r="C154" s="23" t="s">
        <v>147</v>
      </c>
      <c r="D154" s="24"/>
      <c r="E154" s="24"/>
      <c r="F154" s="24"/>
      <c r="G154" s="8">
        <v>137880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f>G154-H154-I154-J154-K154-L154-M154-N154-O154-P154-Q154-R154</f>
        <v>137880</v>
      </c>
      <c r="T154" s="39">
        <f t="shared" si="125"/>
        <v>0</v>
      </c>
      <c r="U154" s="39">
        <f t="shared" si="126"/>
        <v>0</v>
      </c>
      <c r="V154" s="39">
        <f t="shared" si="127"/>
        <v>0</v>
      </c>
      <c r="W154" s="39">
        <f t="shared" si="128"/>
        <v>137880</v>
      </c>
      <c r="X154" s="40">
        <f t="shared" si="120"/>
        <v>27576</v>
      </c>
      <c r="Y154" s="41">
        <f t="shared" si="121"/>
        <v>55152</v>
      </c>
      <c r="Z154" s="41">
        <f t="shared" si="122"/>
        <v>96516</v>
      </c>
      <c r="AA154" s="41">
        <f t="shared" si="123"/>
        <v>130986</v>
      </c>
    </row>
    <row r="155" spans="1:27" ht="25.5" customHeight="1" x14ac:dyDescent="0.25">
      <c r="A155" s="22" t="s">
        <v>209</v>
      </c>
      <c r="B155" s="23" t="s">
        <v>133</v>
      </c>
      <c r="C155" s="23" t="s">
        <v>148</v>
      </c>
      <c r="D155" s="24"/>
      <c r="E155" s="24"/>
      <c r="F155" s="24"/>
      <c r="G155" s="8">
        <v>22106333.420000002</v>
      </c>
      <c r="H155" s="4">
        <v>0</v>
      </c>
      <c r="I155" s="4">
        <v>1853276.97</v>
      </c>
      <c r="J155" s="4">
        <v>970069</v>
      </c>
      <c r="K155" s="4">
        <v>978138</v>
      </c>
      <c r="L155" s="4">
        <v>881145</v>
      </c>
      <c r="M155" s="4">
        <v>865007</v>
      </c>
      <c r="N155" s="4">
        <v>865007</v>
      </c>
      <c r="O155" s="4">
        <v>865007</v>
      </c>
      <c r="P155" s="4">
        <v>935421.66</v>
      </c>
      <c r="Q155" s="4">
        <v>978138</v>
      </c>
      <c r="R155" s="4">
        <v>978138</v>
      </c>
      <c r="S155" s="4">
        <f>G155-H155-I155-J155-K155-L155-M155-N155-O155-P155-Q155-R155</f>
        <v>11936985.790000003</v>
      </c>
      <c r="T155" s="39">
        <f t="shared" si="125"/>
        <v>2823345.9699999997</v>
      </c>
      <c r="U155" s="39">
        <f t="shared" si="126"/>
        <v>5547635.9699999997</v>
      </c>
      <c r="V155" s="39">
        <f t="shared" si="127"/>
        <v>8213071.6299999999</v>
      </c>
      <c r="W155" s="39">
        <f t="shared" si="128"/>
        <v>22106333.420000002</v>
      </c>
      <c r="X155" s="40">
        <f t="shared" si="120"/>
        <v>4421266.6840000004</v>
      </c>
      <c r="Y155" s="41">
        <f t="shared" si="121"/>
        <v>8842533.3680000007</v>
      </c>
      <c r="Z155" s="41">
        <f t="shared" si="122"/>
        <v>15474433.394000001</v>
      </c>
      <c r="AA155" s="41">
        <f t="shared" si="123"/>
        <v>21001016.749000002</v>
      </c>
    </row>
    <row r="156" spans="1:27" ht="15" customHeight="1" x14ac:dyDescent="0.25">
      <c r="A156" s="22" t="s">
        <v>208</v>
      </c>
      <c r="B156" s="23" t="s">
        <v>133</v>
      </c>
      <c r="C156" s="23" t="s">
        <v>149</v>
      </c>
      <c r="D156" s="24"/>
      <c r="E156" s="24"/>
      <c r="F156" s="24"/>
      <c r="G156" s="8">
        <v>4806.6099999999997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f>G156-H156-I156-J156-K156-L156-M156-N156-O156-P156-Q156-R156</f>
        <v>4806.6099999999997</v>
      </c>
      <c r="T156" s="39">
        <f t="shared" si="125"/>
        <v>0</v>
      </c>
      <c r="U156" s="39">
        <f t="shared" si="126"/>
        <v>0</v>
      </c>
      <c r="V156" s="39">
        <f t="shared" si="127"/>
        <v>0</v>
      </c>
      <c r="W156" s="39">
        <f t="shared" si="128"/>
        <v>4806.6099999999997</v>
      </c>
      <c r="X156" s="40">
        <f t="shared" si="120"/>
        <v>961.322</v>
      </c>
      <c r="Y156" s="41">
        <f t="shared" si="121"/>
        <v>1922.644</v>
      </c>
      <c r="Z156" s="41">
        <f t="shared" si="122"/>
        <v>3364.627</v>
      </c>
      <c r="AA156" s="41">
        <f t="shared" si="123"/>
        <v>4566.2794999999996</v>
      </c>
    </row>
    <row r="157" spans="1:27" ht="26.25" customHeight="1" x14ac:dyDescent="0.25">
      <c r="A157" s="22" t="s">
        <v>207</v>
      </c>
      <c r="B157" s="23" t="s">
        <v>133</v>
      </c>
      <c r="C157" s="23" t="s">
        <v>150</v>
      </c>
      <c r="D157" s="24"/>
      <c r="E157" s="24"/>
      <c r="F157" s="24"/>
      <c r="G157" s="8">
        <v>704022</v>
      </c>
      <c r="H157" s="4">
        <v>0</v>
      </c>
      <c r="I157" s="4">
        <v>0</v>
      </c>
      <c r="J157" s="4">
        <v>70000</v>
      </c>
      <c r="K157" s="4">
        <v>0</v>
      </c>
      <c r="L157" s="4">
        <v>300000</v>
      </c>
      <c r="M157" s="45">
        <v>300000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f>G157-H157-I157-J157-K157-L157-M157-N157-O157-P157-Q157-R157</f>
        <v>34022</v>
      </c>
      <c r="T157" s="39">
        <f t="shared" si="125"/>
        <v>70000</v>
      </c>
      <c r="U157" s="39">
        <f t="shared" si="126"/>
        <v>670000</v>
      </c>
      <c r="V157" s="39">
        <f t="shared" si="127"/>
        <v>670000</v>
      </c>
      <c r="W157" s="39">
        <f t="shared" si="128"/>
        <v>704022</v>
      </c>
      <c r="X157" s="40">
        <f t="shared" si="120"/>
        <v>140804.4</v>
      </c>
      <c r="Y157" s="41">
        <f t="shared" si="121"/>
        <v>281608.8</v>
      </c>
      <c r="Z157" s="41">
        <f t="shared" si="122"/>
        <v>492815.4</v>
      </c>
      <c r="AA157" s="41">
        <f t="shared" si="123"/>
        <v>668820.9</v>
      </c>
    </row>
    <row r="158" spans="1:27" ht="38.25" customHeight="1" x14ac:dyDescent="0.25">
      <c r="A158" s="22" t="s">
        <v>206</v>
      </c>
      <c r="B158" s="23" t="s">
        <v>133</v>
      </c>
      <c r="C158" s="23" t="s">
        <v>151</v>
      </c>
      <c r="D158" s="24"/>
      <c r="E158" s="24"/>
      <c r="F158" s="24"/>
      <c r="G158" s="8">
        <f>G159+G160+G161+G162</f>
        <v>169347516.96000001</v>
      </c>
      <c r="H158" s="8">
        <f t="shared" ref="H158:S158" si="131">H159+H160+H161+H162</f>
        <v>4119072.63</v>
      </c>
      <c r="I158" s="8">
        <f t="shared" si="131"/>
        <v>6770251.4299999997</v>
      </c>
      <c r="J158" s="8">
        <f t="shared" si="131"/>
        <v>6180000</v>
      </c>
      <c r="K158" s="8">
        <f t="shared" si="131"/>
        <v>6361053</v>
      </c>
      <c r="L158" s="8">
        <f t="shared" si="131"/>
        <v>6479553</v>
      </c>
      <c r="M158" s="8">
        <f t="shared" si="131"/>
        <v>5877553</v>
      </c>
      <c r="N158" s="8">
        <f t="shared" si="131"/>
        <v>5952721.4900000002</v>
      </c>
      <c r="O158" s="8">
        <f t="shared" si="131"/>
        <v>4290528.76</v>
      </c>
      <c r="P158" s="8">
        <f t="shared" si="131"/>
        <v>5034229.04</v>
      </c>
      <c r="Q158" s="8">
        <f t="shared" si="131"/>
        <v>4015317.74</v>
      </c>
      <c r="R158" s="8">
        <f t="shared" si="131"/>
        <v>3008853</v>
      </c>
      <c r="S158" s="53">
        <f t="shared" si="131"/>
        <v>111258383.87</v>
      </c>
      <c r="T158" s="39">
        <f t="shared" si="125"/>
        <v>17069324.059999999</v>
      </c>
      <c r="U158" s="39">
        <f t="shared" si="126"/>
        <v>35787483.060000002</v>
      </c>
      <c r="V158" s="39">
        <f t="shared" si="127"/>
        <v>51064962.350000001</v>
      </c>
      <c r="W158" s="39">
        <f t="shared" si="128"/>
        <v>169347516.96000001</v>
      </c>
      <c r="X158" s="40">
        <f t="shared" si="120"/>
        <v>33869503.392000005</v>
      </c>
      <c r="Y158" s="41">
        <f t="shared" si="121"/>
        <v>67739006.784000009</v>
      </c>
      <c r="Z158" s="41">
        <f t="shared" si="122"/>
        <v>118543261.87200001</v>
      </c>
      <c r="AA158" s="41">
        <f t="shared" si="123"/>
        <v>160880141.11200002</v>
      </c>
    </row>
    <row r="159" spans="1:27" ht="15" customHeight="1" x14ac:dyDescent="0.25">
      <c r="A159" s="22" t="s">
        <v>205</v>
      </c>
      <c r="B159" s="23" t="s">
        <v>133</v>
      </c>
      <c r="C159" s="23" t="s">
        <v>152</v>
      </c>
      <c r="D159" s="24"/>
      <c r="E159" s="24"/>
      <c r="F159" s="24"/>
      <c r="G159" s="8">
        <v>90764633.670000002</v>
      </c>
      <c r="H159" s="4">
        <v>0</v>
      </c>
      <c r="I159" s="4">
        <v>0</v>
      </c>
      <c r="J159" s="45">
        <v>480000</v>
      </c>
      <c r="K159" s="45">
        <v>480000</v>
      </c>
      <c r="L159" s="45">
        <v>480000</v>
      </c>
      <c r="M159" s="45">
        <v>480000</v>
      </c>
      <c r="N159" s="45">
        <v>480000</v>
      </c>
      <c r="O159" s="45">
        <v>480000</v>
      </c>
      <c r="P159" s="45">
        <v>480000</v>
      </c>
      <c r="Q159" s="45">
        <v>480000</v>
      </c>
      <c r="R159" s="45">
        <v>480000</v>
      </c>
      <c r="S159" s="4">
        <f>G159-H159-I159-J159-K159-L159-M159-N159-O159-P159-Q159-R159</f>
        <v>86444633.670000002</v>
      </c>
      <c r="T159" s="39">
        <f t="shared" si="125"/>
        <v>480000</v>
      </c>
      <c r="U159" s="39">
        <f t="shared" si="126"/>
        <v>1920000</v>
      </c>
      <c r="V159" s="39">
        <f t="shared" si="127"/>
        <v>3360000</v>
      </c>
      <c r="W159" s="39">
        <f t="shared" si="128"/>
        <v>90764633.670000002</v>
      </c>
      <c r="X159" s="40">
        <f t="shared" si="120"/>
        <v>18152926.734000001</v>
      </c>
      <c r="Y159" s="41">
        <f t="shared" si="121"/>
        <v>36305853.468000002</v>
      </c>
      <c r="Z159" s="41">
        <f t="shared" si="122"/>
        <v>63535243.568999998</v>
      </c>
      <c r="AA159" s="41">
        <f t="shared" si="123"/>
        <v>86226401.986499995</v>
      </c>
    </row>
    <row r="160" spans="1:27" ht="15" customHeight="1" x14ac:dyDescent="0.25">
      <c r="A160" s="22" t="s">
        <v>204</v>
      </c>
      <c r="B160" s="23" t="s">
        <v>133</v>
      </c>
      <c r="C160" s="23" t="s">
        <v>153</v>
      </c>
      <c r="D160" s="24"/>
      <c r="E160" s="24"/>
      <c r="F160" s="24"/>
      <c r="G160" s="8">
        <v>7750216.5800000001</v>
      </c>
      <c r="H160" s="4">
        <v>0</v>
      </c>
      <c r="I160" s="4">
        <v>551444.35</v>
      </c>
      <c r="J160" s="4">
        <v>300000</v>
      </c>
      <c r="K160" s="4">
        <v>297744</v>
      </c>
      <c r="L160" s="4">
        <v>291144</v>
      </c>
      <c r="M160" s="4">
        <v>291144</v>
      </c>
      <c r="N160" s="4">
        <f>3000000</f>
        <v>3000000</v>
      </c>
      <c r="O160" s="4">
        <v>691144</v>
      </c>
      <c r="P160" s="4">
        <v>931144</v>
      </c>
      <c r="Q160" s="4">
        <v>291144</v>
      </c>
      <c r="R160" s="4">
        <v>691144</v>
      </c>
      <c r="S160" s="4">
        <f>G160-H160-I160-J160-K160-L160-M160-N160-O160-P160-Q160-R160</f>
        <v>414164.23000000045</v>
      </c>
      <c r="T160" s="39">
        <f t="shared" si="125"/>
        <v>851444.35</v>
      </c>
      <c r="U160" s="39">
        <f t="shared" si="126"/>
        <v>1731476.35</v>
      </c>
      <c r="V160" s="39">
        <f t="shared" si="127"/>
        <v>6353764.3499999996</v>
      </c>
      <c r="W160" s="39">
        <f t="shared" si="128"/>
        <v>7750216.5800000001</v>
      </c>
      <c r="X160" s="40">
        <f t="shared" si="120"/>
        <v>1550043.3160000001</v>
      </c>
      <c r="Y160" s="41">
        <f t="shared" si="121"/>
        <v>3100086.6320000002</v>
      </c>
      <c r="Z160" s="41">
        <f t="shared" si="122"/>
        <v>5425151.6060000006</v>
      </c>
      <c r="AA160" s="41">
        <f t="shared" si="123"/>
        <v>7362705.7510000002</v>
      </c>
    </row>
    <row r="161" spans="1:27" ht="15" customHeight="1" x14ac:dyDescent="0.25">
      <c r="A161" s="22" t="s">
        <v>203</v>
      </c>
      <c r="B161" s="23" t="s">
        <v>133</v>
      </c>
      <c r="C161" s="23" t="s">
        <v>154</v>
      </c>
      <c r="D161" s="24"/>
      <c r="E161" s="24"/>
      <c r="F161" s="24"/>
      <c r="G161" s="8">
        <v>16866978.949999999</v>
      </c>
      <c r="H161" s="4">
        <v>0</v>
      </c>
      <c r="I161" s="4">
        <v>1205065.1399999999</v>
      </c>
      <c r="J161" s="4">
        <v>900000</v>
      </c>
      <c r="K161" s="4">
        <v>847029</v>
      </c>
      <c r="L161" s="4">
        <v>974629</v>
      </c>
      <c r="M161" s="4">
        <v>320129</v>
      </c>
      <c r="N161" s="4">
        <v>257729</v>
      </c>
      <c r="O161" s="4">
        <v>457729</v>
      </c>
      <c r="P161" s="4">
        <v>470229</v>
      </c>
      <c r="Q161" s="4">
        <v>260629</v>
      </c>
      <c r="R161" s="4">
        <v>201429</v>
      </c>
      <c r="S161" s="4">
        <f>G161-H161-I161-J161-K161-L161-M161-N161-O161-P161-Q161-R161</f>
        <v>10972381.809999999</v>
      </c>
      <c r="T161" s="39">
        <f t="shared" si="125"/>
        <v>2105065.1399999997</v>
      </c>
      <c r="U161" s="39">
        <f t="shared" si="126"/>
        <v>4246852.1399999997</v>
      </c>
      <c r="V161" s="39">
        <f t="shared" si="127"/>
        <v>5432539.1399999997</v>
      </c>
      <c r="W161" s="39">
        <f t="shared" si="128"/>
        <v>16866978.949999999</v>
      </c>
      <c r="X161" s="40">
        <f t="shared" si="120"/>
        <v>3373395.7899999996</v>
      </c>
      <c r="Y161" s="41">
        <f t="shared" si="121"/>
        <v>6746791.5799999991</v>
      </c>
      <c r="Z161" s="41">
        <f t="shared" si="122"/>
        <v>11806885.264999999</v>
      </c>
      <c r="AA161" s="41">
        <f t="shared" si="123"/>
        <v>16023630.002499998</v>
      </c>
    </row>
    <row r="162" spans="1:27" ht="38.25" customHeight="1" x14ac:dyDescent="0.25">
      <c r="A162" s="22" t="s">
        <v>202</v>
      </c>
      <c r="B162" s="23" t="s">
        <v>133</v>
      </c>
      <c r="C162" s="23" t="s">
        <v>155</v>
      </c>
      <c r="D162" s="24"/>
      <c r="E162" s="24"/>
      <c r="F162" s="24"/>
      <c r="G162" s="8">
        <v>53965687.759999998</v>
      </c>
      <c r="H162" s="4">
        <v>4119072.63</v>
      </c>
      <c r="I162" s="4">
        <v>5013741.9400000004</v>
      </c>
      <c r="J162" s="4">
        <v>4500000</v>
      </c>
      <c r="K162" s="4">
        <v>4736280</v>
      </c>
      <c r="L162" s="4">
        <v>4733780</v>
      </c>
      <c r="M162" s="4">
        <v>4786280</v>
      </c>
      <c r="N162" s="4">
        <v>2214992.4900000002</v>
      </c>
      <c r="O162" s="4">
        <v>2661655.7599999998</v>
      </c>
      <c r="P162" s="4">
        <v>3152856.04</v>
      </c>
      <c r="Q162" s="4">
        <v>2983544.74</v>
      </c>
      <c r="R162" s="4">
        <v>1636280</v>
      </c>
      <c r="S162" s="4">
        <f>G162-H162-I162-J162-K162-L162-M162-N162-O162-P162-Q162-R162</f>
        <v>13427204.159999998</v>
      </c>
      <c r="T162" s="39">
        <f t="shared" si="125"/>
        <v>13632814.57</v>
      </c>
      <c r="U162" s="39">
        <f t="shared" si="126"/>
        <v>27889154.57</v>
      </c>
      <c r="V162" s="39">
        <f t="shared" si="127"/>
        <v>35918658.859999999</v>
      </c>
      <c r="W162" s="39">
        <f t="shared" si="128"/>
        <v>53965687.759999998</v>
      </c>
      <c r="X162" s="40">
        <f t="shared" si="120"/>
        <v>10793137.552000001</v>
      </c>
      <c r="Y162" s="41">
        <f t="shared" si="121"/>
        <v>21586275.104000002</v>
      </c>
      <c r="Z162" s="41">
        <f t="shared" si="122"/>
        <v>37775981.432000004</v>
      </c>
      <c r="AA162" s="41">
        <f t="shared" si="123"/>
        <v>51267403.372000001</v>
      </c>
    </row>
    <row r="163" spans="1:27" ht="25.5" customHeight="1" x14ac:dyDescent="0.25">
      <c r="A163" s="22" t="s">
        <v>201</v>
      </c>
      <c r="B163" s="23" t="s">
        <v>133</v>
      </c>
      <c r="C163" s="23" t="s">
        <v>156</v>
      </c>
      <c r="D163" s="24"/>
      <c r="E163" s="24"/>
      <c r="F163" s="24"/>
      <c r="G163" s="8">
        <f>G164</f>
        <v>60000</v>
      </c>
      <c r="H163" s="4">
        <f>H164</f>
        <v>0</v>
      </c>
      <c r="I163" s="4">
        <f t="shared" ref="I163:S163" si="132">I164</f>
        <v>0</v>
      </c>
      <c r="J163" s="4">
        <f t="shared" si="132"/>
        <v>0</v>
      </c>
      <c r="K163" s="4">
        <f t="shared" si="132"/>
        <v>0</v>
      </c>
      <c r="L163" s="4">
        <f t="shared" si="132"/>
        <v>0</v>
      </c>
      <c r="M163" s="4">
        <f t="shared" si="132"/>
        <v>0</v>
      </c>
      <c r="N163" s="4">
        <f t="shared" si="132"/>
        <v>0</v>
      </c>
      <c r="O163" s="4">
        <f t="shared" si="132"/>
        <v>0</v>
      </c>
      <c r="P163" s="4">
        <f t="shared" si="132"/>
        <v>0</v>
      </c>
      <c r="Q163" s="4">
        <f t="shared" si="132"/>
        <v>0</v>
      </c>
      <c r="R163" s="45">
        <f t="shared" si="132"/>
        <v>60000</v>
      </c>
      <c r="S163" s="4">
        <f t="shared" si="132"/>
        <v>0</v>
      </c>
      <c r="T163" s="39">
        <f t="shared" si="125"/>
        <v>0</v>
      </c>
      <c r="U163" s="39">
        <f t="shared" si="126"/>
        <v>0</v>
      </c>
      <c r="V163" s="39">
        <f t="shared" si="127"/>
        <v>0</v>
      </c>
      <c r="W163" s="39">
        <f t="shared" si="128"/>
        <v>60000</v>
      </c>
      <c r="X163" s="40">
        <f t="shared" si="120"/>
        <v>12000</v>
      </c>
      <c r="Y163" s="41">
        <f t="shared" si="121"/>
        <v>24000</v>
      </c>
      <c r="Z163" s="41">
        <f t="shared" si="122"/>
        <v>42000</v>
      </c>
      <c r="AA163" s="41">
        <f t="shared" si="123"/>
        <v>57000</v>
      </c>
    </row>
    <row r="164" spans="1:27" ht="38.25" customHeight="1" x14ac:dyDescent="0.25">
      <c r="A164" s="22" t="s">
        <v>200</v>
      </c>
      <c r="B164" s="23" t="s">
        <v>133</v>
      </c>
      <c r="C164" s="23" t="s">
        <v>157</v>
      </c>
      <c r="D164" s="24"/>
      <c r="E164" s="24"/>
      <c r="F164" s="24"/>
      <c r="G164" s="8">
        <v>60000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60000</v>
      </c>
      <c r="S164" s="4">
        <f>G164-H164-I164-J164-K164-L164-M164-N164-O164-P164-Q164-R164</f>
        <v>0</v>
      </c>
      <c r="T164" s="39">
        <f t="shared" si="125"/>
        <v>0</v>
      </c>
      <c r="U164" s="39">
        <f t="shared" si="126"/>
        <v>0</v>
      </c>
      <c r="V164" s="39">
        <f t="shared" si="127"/>
        <v>0</v>
      </c>
      <c r="W164" s="39">
        <f t="shared" si="128"/>
        <v>60000</v>
      </c>
      <c r="X164" s="40">
        <f t="shared" si="120"/>
        <v>12000</v>
      </c>
      <c r="Y164" s="41">
        <f t="shared" si="121"/>
        <v>24000</v>
      </c>
      <c r="Z164" s="41">
        <f t="shared" si="122"/>
        <v>42000</v>
      </c>
      <c r="AA164" s="41">
        <f t="shared" si="123"/>
        <v>57000</v>
      </c>
    </row>
    <row r="165" spans="1:27" ht="15" customHeight="1" x14ac:dyDescent="0.25">
      <c r="A165" s="22" t="s">
        <v>199</v>
      </c>
      <c r="B165" s="23" t="s">
        <v>133</v>
      </c>
      <c r="C165" s="23" t="s">
        <v>158</v>
      </c>
      <c r="D165" s="24"/>
      <c r="E165" s="24"/>
      <c r="F165" s="24"/>
      <c r="G165" s="8">
        <f>G166+G167+G168+G169+G170</f>
        <v>263236702.87999997</v>
      </c>
      <c r="H165" s="4">
        <f>H166+H167+H168+H169+H170</f>
        <v>11075690.4</v>
      </c>
      <c r="I165" s="4">
        <f t="shared" ref="I165:R165" si="133">I166+I167+I168+I169+I170</f>
        <v>24558694.390000001</v>
      </c>
      <c r="J165" s="4">
        <f t="shared" si="133"/>
        <v>6511541.4299999997</v>
      </c>
      <c r="K165" s="4">
        <f t="shared" si="133"/>
        <v>6319732</v>
      </c>
      <c r="L165" s="4">
        <f t="shared" si="133"/>
        <v>6610434.8599999994</v>
      </c>
      <c r="M165" s="4">
        <f t="shared" si="133"/>
        <v>8117295.8799999999</v>
      </c>
      <c r="N165" s="4">
        <f t="shared" si="133"/>
        <v>6755771</v>
      </c>
      <c r="O165" s="4">
        <f t="shared" si="133"/>
        <v>4256471</v>
      </c>
      <c r="P165" s="4">
        <f t="shared" si="133"/>
        <v>9043600.9299999997</v>
      </c>
      <c r="Q165" s="4">
        <f t="shared" si="133"/>
        <v>6705894</v>
      </c>
      <c r="R165" s="4">
        <f t="shared" si="133"/>
        <v>8527016.8399999999</v>
      </c>
      <c r="S165" s="4">
        <f>S166+S167+S168+S169+S170</f>
        <v>164754560.15000001</v>
      </c>
      <c r="T165" s="39">
        <f t="shared" si="125"/>
        <v>42145926.219999999</v>
      </c>
      <c r="U165" s="39">
        <f t="shared" si="126"/>
        <v>63193388.960000001</v>
      </c>
      <c r="V165" s="39">
        <f t="shared" si="127"/>
        <v>83249231.890000015</v>
      </c>
      <c r="W165" s="39">
        <f t="shared" si="128"/>
        <v>263236702.88000003</v>
      </c>
      <c r="X165" s="40">
        <f t="shared" si="120"/>
        <v>52647340.57599999</v>
      </c>
      <c r="Y165" s="41">
        <f t="shared" si="121"/>
        <v>105294681.15199998</v>
      </c>
      <c r="Z165" s="41">
        <f t="shared" si="122"/>
        <v>184265692.01599997</v>
      </c>
      <c r="AA165" s="41">
        <f t="shared" si="123"/>
        <v>250074867.73599994</v>
      </c>
    </row>
    <row r="166" spans="1:27" ht="15" customHeight="1" x14ac:dyDescent="0.25">
      <c r="A166" s="22" t="s">
        <v>198</v>
      </c>
      <c r="B166" s="23" t="s">
        <v>133</v>
      </c>
      <c r="C166" s="23" t="s">
        <v>159</v>
      </c>
      <c r="D166" s="24"/>
      <c r="E166" s="24"/>
      <c r="F166" s="24"/>
      <c r="G166" s="8">
        <v>96557137.540000007</v>
      </c>
      <c r="H166" s="4">
        <v>4000000</v>
      </c>
      <c r="I166" s="4">
        <v>9339399.2300000004</v>
      </c>
      <c r="J166" s="4">
        <v>1107000</v>
      </c>
      <c r="K166" s="4">
        <v>1800000</v>
      </c>
      <c r="L166" s="4">
        <v>1523000</v>
      </c>
      <c r="M166" s="4">
        <v>1738200</v>
      </c>
      <c r="N166" s="4">
        <v>1889500</v>
      </c>
      <c r="O166" s="4">
        <v>1146369</v>
      </c>
      <c r="P166" s="4">
        <v>1721403.56</v>
      </c>
      <c r="Q166" s="4">
        <v>1879794</v>
      </c>
      <c r="R166" s="4">
        <v>2040702</v>
      </c>
      <c r="S166" s="4">
        <f>G166-H166-I166-J166-K166-L166-M166-N166-O166-P166-Q166-R166</f>
        <v>68371769.75</v>
      </c>
      <c r="T166" s="39">
        <f t="shared" si="125"/>
        <v>14446399.23</v>
      </c>
      <c r="U166" s="39">
        <f t="shared" si="126"/>
        <v>19507599.23</v>
      </c>
      <c r="V166" s="39">
        <f t="shared" si="127"/>
        <v>24264871.789999999</v>
      </c>
      <c r="W166" s="39">
        <f t="shared" si="128"/>
        <v>96557137.539999992</v>
      </c>
      <c r="X166" s="40">
        <f t="shared" si="120"/>
        <v>19311427.508000001</v>
      </c>
      <c r="Y166" s="41">
        <f t="shared" si="121"/>
        <v>38622855.016000003</v>
      </c>
      <c r="Z166" s="41">
        <f t="shared" si="122"/>
        <v>67589996.277999997</v>
      </c>
      <c r="AA166" s="41">
        <f t="shared" si="123"/>
        <v>91729280.663000003</v>
      </c>
    </row>
    <row r="167" spans="1:27" ht="15" customHeight="1" x14ac:dyDescent="0.25">
      <c r="A167" s="22" t="s">
        <v>197</v>
      </c>
      <c r="B167" s="23" t="s">
        <v>133</v>
      </c>
      <c r="C167" s="23" t="s">
        <v>160</v>
      </c>
      <c r="D167" s="24"/>
      <c r="E167" s="24"/>
      <c r="F167" s="24"/>
      <c r="G167" s="8">
        <v>109345329.27</v>
      </c>
      <c r="H167" s="4">
        <v>6000000</v>
      </c>
      <c r="I167" s="4">
        <v>9442900</v>
      </c>
      <c r="J167" s="4">
        <v>1818927</v>
      </c>
      <c r="K167" s="4">
        <v>1158225</v>
      </c>
      <c r="L167" s="4">
        <v>1512453.67</v>
      </c>
      <c r="M167" s="4">
        <v>1606954.73</v>
      </c>
      <c r="N167" s="4">
        <v>1721200</v>
      </c>
      <c r="O167" s="4">
        <v>1866776</v>
      </c>
      <c r="P167" s="4">
        <v>1547205.37</v>
      </c>
      <c r="Q167" s="4">
        <v>1555000</v>
      </c>
      <c r="R167" s="4">
        <v>2159000</v>
      </c>
      <c r="S167" s="4">
        <f>G167-H167-I167-J167-K167-L167-M167-N167-O167-P167-Q167-R167</f>
        <v>78956687.499999985</v>
      </c>
      <c r="T167" s="39">
        <f t="shared" si="125"/>
        <v>17261827</v>
      </c>
      <c r="U167" s="39">
        <f t="shared" si="126"/>
        <v>21539460.400000002</v>
      </c>
      <c r="V167" s="39">
        <f t="shared" si="127"/>
        <v>26674641.770000003</v>
      </c>
      <c r="W167" s="39">
        <f t="shared" si="128"/>
        <v>109345329.26999998</v>
      </c>
      <c r="X167" s="40">
        <f t="shared" si="120"/>
        <v>21869065.853999998</v>
      </c>
      <c r="Y167" s="41">
        <f t="shared" si="121"/>
        <v>43738131.707999997</v>
      </c>
      <c r="Z167" s="41">
        <f t="shared" si="122"/>
        <v>76541730.488999993</v>
      </c>
      <c r="AA167" s="41">
        <f t="shared" si="123"/>
        <v>103878062.80649999</v>
      </c>
    </row>
    <row r="168" spans="1:27" ht="25.5" customHeight="1" x14ac:dyDescent="0.25">
      <c r="A168" s="22" t="s">
        <v>196</v>
      </c>
      <c r="B168" s="23" t="s">
        <v>133</v>
      </c>
      <c r="C168" s="23" t="s">
        <v>161</v>
      </c>
      <c r="D168" s="24"/>
      <c r="E168" s="24"/>
      <c r="F168" s="24"/>
      <c r="G168" s="8">
        <v>29860026.449999999</v>
      </c>
      <c r="H168" s="4">
        <v>800000</v>
      </c>
      <c r="I168" s="4">
        <v>4866960</v>
      </c>
      <c r="J168" s="4">
        <v>2125614.4300000002</v>
      </c>
      <c r="K168" s="4">
        <v>1440507</v>
      </c>
      <c r="L168" s="4">
        <v>1398000</v>
      </c>
      <c r="M168" s="4">
        <v>2772141.15</v>
      </c>
      <c r="N168" s="4">
        <v>1145071</v>
      </c>
      <c r="O168" s="4">
        <v>1243326</v>
      </c>
      <c r="P168" s="4">
        <v>2048128</v>
      </c>
      <c r="Q168" s="4">
        <v>1222140</v>
      </c>
      <c r="R168" s="4">
        <v>2306678</v>
      </c>
      <c r="S168" s="4">
        <f>G168-H168-I168-J168-K168-L168-M168-N168-O168-P168-Q168-R168</f>
        <v>8491460.8699999992</v>
      </c>
      <c r="T168" s="39">
        <f t="shared" si="125"/>
        <v>7792574.4299999997</v>
      </c>
      <c r="U168" s="39">
        <f t="shared" si="126"/>
        <v>13403222.58</v>
      </c>
      <c r="V168" s="39">
        <f t="shared" si="127"/>
        <v>17839747.579999998</v>
      </c>
      <c r="W168" s="39">
        <f t="shared" si="128"/>
        <v>29860026.449999996</v>
      </c>
      <c r="X168" s="40">
        <f t="shared" si="120"/>
        <v>5972005.29</v>
      </c>
      <c r="Y168" s="41">
        <f t="shared" si="121"/>
        <v>11944010.58</v>
      </c>
      <c r="Z168" s="41">
        <f t="shared" si="122"/>
        <v>20902018.515000001</v>
      </c>
      <c r="AA168" s="41">
        <f t="shared" si="123"/>
        <v>28367025.127499998</v>
      </c>
    </row>
    <row r="169" spans="1:27" ht="15" customHeight="1" x14ac:dyDescent="0.25">
      <c r="A169" s="22" t="s">
        <v>195</v>
      </c>
      <c r="B169" s="23" t="s">
        <v>133</v>
      </c>
      <c r="C169" s="23" t="s">
        <v>162</v>
      </c>
      <c r="D169" s="24"/>
      <c r="E169" s="24"/>
      <c r="F169" s="24"/>
      <c r="G169" s="8">
        <v>1501099.42</v>
      </c>
      <c r="H169" s="4">
        <v>0</v>
      </c>
      <c r="I169" s="4">
        <v>14500</v>
      </c>
      <c r="J169" s="4">
        <v>60000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19298</v>
      </c>
      <c r="Q169" s="4">
        <v>48960</v>
      </c>
      <c r="R169" s="4">
        <v>20636.84</v>
      </c>
      <c r="S169" s="4">
        <f>G169-H169-I169-J169-K169-L169-M169-N169-O169-P169-Q169-R169</f>
        <v>1337704.5799999998</v>
      </c>
      <c r="T169" s="39">
        <f t="shared" si="125"/>
        <v>74500</v>
      </c>
      <c r="U169" s="39">
        <f t="shared" si="126"/>
        <v>74500</v>
      </c>
      <c r="V169" s="39">
        <f t="shared" si="127"/>
        <v>93798</v>
      </c>
      <c r="W169" s="39">
        <f t="shared" si="128"/>
        <v>1501099.42</v>
      </c>
      <c r="X169" s="40">
        <f t="shared" si="120"/>
        <v>300219.88399999996</v>
      </c>
      <c r="Y169" s="41">
        <f t="shared" si="121"/>
        <v>600439.76799999992</v>
      </c>
      <c r="Z169" s="41">
        <f t="shared" si="122"/>
        <v>1050769.594</v>
      </c>
      <c r="AA169" s="41">
        <f t="shared" si="123"/>
        <v>1426044.449</v>
      </c>
    </row>
    <row r="170" spans="1:27" ht="25.5" customHeight="1" x14ac:dyDescent="0.25">
      <c r="A170" s="22" t="s">
        <v>194</v>
      </c>
      <c r="B170" s="23" t="s">
        <v>133</v>
      </c>
      <c r="C170" s="23" t="s">
        <v>163</v>
      </c>
      <c r="D170" s="24"/>
      <c r="E170" s="24"/>
      <c r="F170" s="24"/>
      <c r="G170" s="8">
        <v>25973110.199999999</v>
      </c>
      <c r="H170" s="4">
        <v>275690.40000000002</v>
      </c>
      <c r="I170" s="4">
        <v>894935.16</v>
      </c>
      <c r="J170" s="4">
        <v>1400000</v>
      </c>
      <c r="K170" s="4">
        <v>1921000</v>
      </c>
      <c r="L170" s="4">
        <v>2176981.19</v>
      </c>
      <c r="M170" s="4">
        <v>2000000</v>
      </c>
      <c r="N170" s="4">
        <v>2000000</v>
      </c>
      <c r="O170" s="4">
        <v>0</v>
      </c>
      <c r="P170" s="4">
        <v>3707566</v>
      </c>
      <c r="Q170" s="4">
        <v>2000000</v>
      </c>
      <c r="R170" s="4">
        <v>2000000</v>
      </c>
      <c r="S170" s="4">
        <f>G170-H170-I170-J170-K170-L170-M170-N170-O170-P170-Q170-R170</f>
        <v>7596937.4499999993</v>
      </c>
      <c r="T170" s="39">
        <f t="shared" si="125"/>
        <v>2570625.56</v>
      </c>
      <c r="U170" s="39">
        <f t="shared" si="126"/>
        <v>8668606.75</v>
      </c>
      <c r="V170" s="39">
        <f t="shared" si="127"/>
        <v>14376172.75</v>
      </c>
      <c r="W170" s="39">
        <f t="shared" si="128"/>
        <v>25973110.199999999</v>
      </c>
      <c r="X170" s="40">
        <f t="shared" si="120"/>
        <v>5194622.04</v>
      </c>
      <c r="Y170" s="41">
        <f t="shared" si="121"/>
        <v>10389244.08</v>
      </c>
      <c r="Z170" s="41">
        <f t="shared" si="122"/>
        <v>18181177.140000001</v>
      </c>
      <c r="AA170" s="41">
        <f t="shared" si="123"/>
        <v>24674454.689999998</v>
      </c>
    </row>
    <row r="171" spans="1:27" ht="25.5" customHeight="1" x14ac:dyDescent="0.25">
      <c r="A171" s="22" t="s">
        <v>193</v>
      </c>
      <c r="B171" s="23" t="s">
        <v>133</v>
      </c>
      <c r="C171" s="23" t="s">
        <v>164</v>
      </c>
      <c r="D171" s="24"/>
      <c r="E171" s="24"/>
      <c r="F171" s="24"/>
      <c r="G171" s="8">
        <f>G172</f>
        <v>9994463.5299999993</v>
      </c>
      <c r="H171" s="4">
        <f>H172</f>
        <v>0</v>
      </c>
      <c r="I171" s="4">
        <f t="shared" ref="I171:S171" si="134">I172</f>
        <v>1850160</v>
      </c>
      <c r="J171" s="4">
        <f t="shared" si="134"/>
        <v>833000</v>
      </c>
      <c r="K171" s="4">
        <f t="shared" si="134"/>
        <v>833000</v>
      </c>
      <c r="L171" s="4">
        <f t="shared" si="134"/>
        <v>833000</v>
      </c>
      <c r="M171" s="4">
        <f t="shared" si="134"/>
        <v>833000</v>
      </c>
      <c r="N171" s="4">
        <f t="shared" si="134"/>
        <v>833000</v>
      </c>
      <c r="O171" s="4">
        <f t="shared" si="134"/>
        <v>833000</v>
      </c>
      <c r="P171" s="4">
        <f t="shared" si="134"/>
        <v>833000</v>
      </c>
      <c r="Q171" s="4">
        <f t="shared" si="134"/>
        <v>833000</v>
      </c>
      <c r="R171" s="4">
        <f t="shared" si="134"/>
        <v>833000</v>
      </c>
      <c r="S171" s="4">
        <f t="shared" si="134"/>
        <v>647303.52999999933</v>
      </c>
      <c r="T171" s="39">
        <f t="shared" si="125"/>
        <v>2683160</v>
      </c>
      <c r="U171" s="39">
        <f t="shared" si="126"/>
        <v>5182160</v>
      </c>
      <c r="V171" s="39">
        <f t="shared" si="127"/>
        <v>7681160</v>
      </c>
      <c r="W171" s="39">
        <f t="shared" si="128"/>
        <v>9994463.5299999993</v>
      </c>
      <c r="X171" s="40">
        <f t="shared" si="120"/>
        <v>1998892.7059999998</v>
      </c>
      <c r="Y171" s="41">
        <f t="shared" si="121"/>
        <v>3997785.4119999995</v>
      </c>
      <c r="Z171" s="41">
        <f t="shared" si="122"/>
        <v>6996124.4709999999</v>
      </c>
      <c r="AA171" s="41">
        <f t="shared" si="123"/>
        <v>9494740.3534999993</v>
      </c>
    </row>
    <row r="172" spans="1:27" ht="15" customHeight="1" x14ac:dyDescent="0.25">
      <c r="A172" s="22" t="s">
        <v>192</v>
      </c>
      <c r="B172" s="23" t="s">
        <v>133</v>
      </c>
      <c r="C172" s="23" t="s">
        <v>165</v>
      </c>
      <c r="D172" s="24"/>
      <c r="E172" s="24"/>
      <c r="F172" s="24"/>
      <c r="G172" s="8">
        <v>9994463.5299999993</v>
      </c>
      <c r="H172" s="4">
        <v>0</v>
      </c>
      <c r="I172" s="45">
        <v>1850160</v>
      </c>
      <c r="J172" s="45">
        <v>833000</v>
      </c>
      <c r="K172" s="45">
        <v>833000</v>
      </c>
      <c r="L172" s="45">
        <v>833000</v>
      </c>
      <c r="M172" s="45">
        <v>833000</v>
      </c>
      <c r="N172" s="45">
        <v>833000</v>
      </c>
      <c r="O172" s="45">
        <v>833000</v>
      </c>
      <c r="P172" s="45">
        <v>833000</v>
      </c>
      <c r="Q172" s="45">
        <v>833000</v>
      </c>
      <c r="R172" s="45">
        <v>833000</v>
      </c>
      <c r="S172" s="4">
        <f>G172-H172-I172-J172-K172-L172-M172-N172-O172-P172-Q172-R172</f>
        <v>647303.52999999933</v>
      </c>
      <c r="T172" s="39">
        <f t="shared" si="125"/>
        <v>2683160</v>
      </c>
      <c r="U172" s="39">
        <f t="shared" si="126"/>
        <v>5182160</v>
      </c>
      <c r="V172" s="39">
        <f t="shared" si="127"/>
        <v>7681160</v>
      </c>
      <c r="W172" s="39">
        <f t="shared" si="128"/>
        <v>9994463.5299999993</v>
      </c>
      <c r="X172" s="40">
        <f t="shared" si="120"/>
        <v>1998892.7059999998</v>
      </c>
      <c r="Y172" s="41">
        <f t="shared" si="121"/>
        <v>3997785.4119999995</v>
      </c>
      <c r="Z172" s="41">
        <f t="shared" si="122"/>
        <v>6996124.4709999999</v>
      </c>
      <c r="AA172" s="41">
        <f t="shared" si="123"/>
        <v>9494740.3534999993</v>
      </c>
    </row>
    <row r="173" spans="1:27" ht="25.5" customHeight="1" x14ac:dyDescent="0.25">
      <c r="A173" s="22" t="s">
        <v>182</v>
      </c>
      <c r="B173" s="23" t="s">
        <v>133</v>
      </c>
      <c r="C173" s="23" t="s">
        <v>166</v>
      </c>
      <c r="D173" s="24"/>
      <c r="E173" s="24"/>
      <c r="F173" s="24"/>
      <c r="G173" s="8">
        <f>G174+G175+G176</f>
        <v>22232000</v>
      </c>
      <c r="H173" s="4">
        <f>H174+H175+H176</f>
        <v>384716.24</v>
      </c>
      <c r="I173" s="4">
        <f t="shared" ref="I173:S173" si="135">I174+I175+I176</f>
        <v>3113853.93</v>
      </c>
      <c r="J173" s="4">
        <f t="shared" si="135"/>
        <v>33609.120000000003</v>
      </c>
      <c r="K173" s="4">
        <f t="shared" si="135"/>
        <v>33609.120000000003</v>
      </c>
      <c r="L173" s="4">
        <f t="shared" si="135"/>
        <v>33609.120000000003</v>
      </c>
      <c r="M173" s="4">
        <f t="shared" si="135"/>
        <v>33609.120000000003</v>
      </c>
      <c r="N173" s="4">
        <f t="shared" si="135"/>
        <v>33609.120000000003</v>
      </c>
      <c r="O173" s="4">
        <f t="shared" si="135"/>
        <v>33609.120000000003</v>
      </c>
      <c r="P173" s="4">
        <f t="shared" si="135"/>
        <v>33609.120000000003</v>
      </c>
      <c r="Q173" s="4">
        <f t="shared" si="135"/>
        <v>33609.120000000003</v>
      </c>
      <c r="R173" s="4">
        <f t="shared" si="135"/>
        <v>33609.120000000003</v>
      </c>
      <c r="S173" s="4">
        <f t="shared" si="135"/>
        <v>18430947.75</v>
      </c>
      <c r="T173" s="39">
        <f t="shared" si="125"/>
        <v>3532179.29</v>
      </c>
      <c r="U173" s="39">
        <f t="shared" si="126"/>
        <v>3633006.6500000004</v>
      </c>
      <c r="V173" s="39">
        <f t="shared" si="127"/>
        <v>3733834.0100000007</v>
      </c>
      <c r="W173" s="39">
        <f t="shared" si="128"/>
        <v>22232000</v>
      </c>
      <c r="X173" s="40">
        <f t="shared" si="120"/>
        <v>4446400</v>
      </c>
      <c r="Y173" s="41">
        <f t="shared" si="121"/>
        <v>8892800</v>
      </c>
      <c r="Z173" s="41">
        <f t="shared" si="122"/>
        <v>15562400</v>
      </c>
      <c r="AA173" s="41">
        <f t="shared" si="123"/>
        <v>21120400</v>
      </c>
    </row>
    <row r="174" spans="1:27" ht="15" customHeight="1" x14ac:dyDescent="0.25">
      <c r="A174" s="22" t="s">
        <v>181</v>
      </c>
      <c r="B174" s="23" t="s">
        <v>133</v>
      </c>
      <c r="C174" s="23" t="s">
        <v>167</v>
      </c>
      <c r="D174" s="24"/>
      <c r="E174" s="24"/>
      <c r="F174" s="24"/>
      <c r="G174" s="8">
        <v>100000</v>
      </c>
      <c r="H174" s="4">
        <v>8791.92</v>
      </c>
      <c r="I174" s="4">
        <v>7101.5</v>
      </c>
      <c r="J174" s="4">
        <v>7309.12</v>
      </c>
      <c r="K174" s="4">
        <v>7309.12</v>
      </c>
      <c r="L174" s="4">
        <v>7309.12</v>
      </c>
      <c r="M174" s="4">
        <v>7309.12</v>
      </c>
      <c r="N174" s="4">
        <v>7309.12</v>
      </c>
      <c r="O174" s="4">
        <v>7309.12</v>
      </c>
      <c r="P174" s="4">
        <v>7309.12</v>
      </c>
      <c r="Q174" s="4">
        <v>7309.12</v>
      </c>
      <c r="R174" s="4">
        <v>7309.12</v>
      </c>
      <c r="S174" s="4">
        <f>G174-H174-I174-J174-K174-L174-M174-N174-O174-P174-Q174-R174</f>
        <v>18324.5</v>
      </c>
      <c r="T174" s="39">
        <f t="shared" si="125"/>
        <v>23202.54</v>
      </c>
      <c r="U174" s="39">
        <f t="shared" si="126"/>
        <v>45129.9</v>
      </c>
      <c r="V174" s="39">
        <f t="shared" si="127"/>
        <v>67057.260000000009</v>
      </c>
      <c r="W174" s="39">
        <f t="shared" si="128"/>
        <v>100000</v>
      </c>
      <c r="X174" s="40">
        <f t="shared" si="120"/>
        <v>20000</v>
      </c>
      <c r="Y174" s="41">
        <f t="shared" si="121"/>
        <v>40000</v>
      </c>
      <c r="Z174" s="41">
        <f t="shared" si="122"/>
        <v>70000</v>
      </c>
      <c r="AA174" s="41">
        <f t="shared" si="123"/>
        <v>95000</v>
      </c>
    </row>
    <row r="175" spans="1:27" ht="25.5" customHeight="1" x14ac:dyDescent="0.25">
      <c r="A175" s="22" t="s">
        <v>191</v>
      </c>
      <c r="B175" s="23" t="s">
        <v>133</v>
      </c>
      <c r="C175" s="23" t="s">
        <v>168</v>
      </c>
      <c r="D175" s="24"/>
      <c r="E175" s="24"/>
      <c r="F175" s="24"/>
      <c r="G175" s="8">
        <v>12231200</v>
      </c>
      <c r="H175" s="4">
        <v>0</v>
      </c>
      <c r="I175" s="4">
        <v>2152350</v>
      </c>
      <c r="J175" s="4">
        <v>26300</v>
      </c>
      <c r="K175" s="4">
        <v>26300</v>
      </c>
      <c r="L175" s="4">
        <v>26300</v>
      </c>
      <c r="M175" s="4">
        <v>26300</v>
      </c>
      <c r="N175" s="4">
        <v>26300</v>
      </c>
      <c r="O175" s="4">
        <v>26300</v>
      </c>
      <c r="P175" s="4">
        <v>26300</v>
      </c>
      <c r="Q175" s="4">
        <v>26300</v>
      </c>
      <c r="R175" s="4">
        <v>26300</v>
      </c>
      <c r="S175" s="4">
        <f>G175-H175-I175-J175-K175-L175-M175-N175-O175-P175-Q175-R175</f>
        <v>9842150</v>
      </c>
      <c r="T175" s="39">
        <f t="shared" si="125"/>
        <v>2178650</v>
      </c>
      <c r="U175" s="39">
        <f t="shared" si="126"/>
        <v>2257550</v>
      </c>
      <c r="V175" s="39">
        <f t="shared" si="127"/>
        <v>2336450</v>
      </c>
      <c r="W175" s="39">
        <f t="shared" si="128"/>
        <v>12231200</v>
      </c>
      <c r="X175" s="40">
        <f t="shared" si="120"/>
        <v>2446240</v>
      </c>
      <c r="Y175" s="41">
        <f t="shared" si="121"/>
        <v>4892480</v>
      </c>
      <c r="Z175" s="41">
        <f t="shared" si="122"/>
        <v>8561840</v>
      </c>
      <c r="AA175" s="41">
        <f t="shared" si="123"/>
        <v>11619640</v>
      </c>
    </row>
    <row r="176" spans="1:27" ht="15" customHeight="1" x14ac:dyDescent="0.25">
      <c r="A176" s="22" t="s">
        <v>190</v>
      </c>
      <c r="B176" s="23" t="s">
        <v>133</v>
      </c>
      <c r="C176" s="23" t="s">
        <v>169</v>
      </c>
      <c r="D176" s="24"/>
      <c r="E176" s="24"/>
      <c r="F176" s="24"/>
      <c r="G176" s="8">
        <v>9900800</v>
      </c>
      <c r="H176" s="4">
        <v>375924.32</v>
      </c>
      <c r="I176" s="4">
        <v>954402.43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f>G176-H176-I176-J176-K176-L176-M176-N176-O176-P176-Q176-R176</f>
        <v>8570473.25</v>
      </c>
      <c r="T176" s="39">
        <f t="shared" si="125"/>
        <v>1330326.75</v>
      </c>
      <c r="U176" s="39">
        <f t="shared" si="126"/>
        <v>1330326.75</v>
      </c>
      <c r="V176" s="39">
        <f t="shared" si="127"/>
        <v>1330326.75</v>
      </c>
      <c r="W176" s="39">
        <f t="shared" si="128"/>
        <v>9900800</v>
      </c>
      <c r="X176" s="40">
        <f t="shared" si="120"/>
        <v>1980160</v>
      </c>
      <c r="Y176" s="41">
        <f t="shared" si="121"/>
        <v>3960320</v>
      </c>
      <c r="Z176" s="41">
        <f t="shared" si="122"/>
        <v>6930560</v>
      </c>
      <c r="AA176" s="41">
        <f t="shared" si="123"/>
        <v>9405760</v>
      </c>
    </row>
    <row r="177" spans="1:27" ht="25.5" customHeight="1" x14ac:dyDescent="0.25">
      <c r="A177" s="22" t="s">
        <v>189</v>
      </c>
      <c r="B177" s="23" t="s">
        <v>133</v>
      </c>
      <c r="C177" s="23" t="s">
        <v>170</v>
      </c>
      <c r="D177" s="24"/>
      <c r="E177" s="24"/>
      <c r="F177" s="24"/>
      <c r="G177" s="8">
        <f>G178+G179</f>
        <v>32072036.649999999</v>
      </c>
      <c r="H177" s="4">
        <v>0</v>
      </c>
      <c r="I177" s="4">
        <f t="shared" ref="I177:S177" si="136">I178+I179</f>
        <v>5071135.97</v>
      </c>
      <c r="J177" s="4">
        <f t="shared" si="136"/>
        <v>2401000</v>
      </c>
      <c r="K177" s="4">
        <f t="shared" si="136"/>
        <v>2400000</v>
      </c>
      <c r="L177" s="4">
        <f t="shared" si="136"/>
        <v>2475000</v>
      </c>
      <c r="M177" s="4">
        <f t="shared" si="136"/>
        <v>2400000</v>
      </c>
      <c r="N177" s="4">
        <f t="shared" si="136"/>
        <v>2420000</v>
      </c>
      <c r="O177" s="4">
        <f t="shared" si="136"/>
        <v>2400000</v>
      </c>
      <c r="P177" s="4">
        <f t="shared" si="136"/>
        <v>2420000</v>
      </c>
      <c r="Q177" s="4">
        <f t="shared" si="136"/>
        <v>2400000</v>
      </c>
      <c r="R177" s="4">
        <f t="shared" si="136"/>
        <v>2400000</v>
      </c>
      <c r="S177" s="4">
        <f t="shared" si="136"/>
        <v>5284900.68</v>
      </c>
      <c r="T177" s="39">
        <f t="shared" si="125"/>
        <v>7472135.9699999997</v>
      </c>
      <c r="U177" s="39">
        <f t="shared" si="126"/>
        <v>14747135.969999999</v>
      </c>
      <c r="V177" s="39">
        <f t="shared" si="127"/>
        <v>21987135.969999999</v>
      </c>
      <c r="W177" s="39">
        <f t="shared" si="128"/>
        <v>32072036.649999999</v>
      </c>
      <c r="X177" s="40">
        <f t="shared" si="120"/>
        <v>6414407.3300000001</v>
      </c>
      <c r="Y177" s="41">
        <f t="shared" si="121"/>
        <v>12828814.66</v>
      </c>
      <c r="Z177" s="41">
        <f t="shared" si="122"/>
        <v>22450425.655000001</v>
      </c>
      <c r="AA177" s="41">
        <f t="shared" si="123"/>
        <v>30468434.817499999</v>
      </c>
    </row>
    <row r="178" spans="1:27" ht="15" customHeight="1" x14ac:dyDescent="0.25">
      <c r="A178" s="22" t="s">
        <v>188</v>
      </c>
      <c r="B178" s="23" t="s">
        <v>133</v>
      </c>
      <c r="C178" s="23" t="s">
        <v>171</v>
      </c>
      <c r="D178" s="24"/>
      <c r="E178" s="24"/>
      <c r="F178" s="24"/>
      <c r="G178" s="8">
        <v>165000</v>
      </c>
      <c r="H178" s="4">
        <v>0</v>
      </c>
      <c r="I178" s="4">
        <v>20000</v>
      </c>
      <c r="J178" s="4">
        <v>1000</v>
      </c>
      <c r="K178" s="4">
        <v>0</v>
      </c>
      <c r="L178" s="4">
        <v>75000</v>
      </c>
      <c r="M178" s="4">
        <v>0</v>
      </c>
      <c r="N178" s="4">
        <v>20000</v>
      </c>
      <c r="O178" s="4">
        <v>0</v>
      </c>
      <c r="P178" s="4">
        <v>20000</v>
      </c>
      <c r="Q178" s="4">
        <v>0</v>
      </c>
      <c r="R178" s="4">
        <v>0</v>
      </c>
      <c r="S178" s="4">
        <f>G178-H178-I178-J178-K178-L178-M178-N178-O178-P178-Q178-R178</f>
        <v>29000</v>
      </c>
      <c r="T178" s="39">
        <f t="shared" si="125"/>
        <v>21000</v>
      </c>
      <c r="U178" s="39">
        <f t="shared" si="126"/>
        <v>96000</v>
      </c>
      <c r="V178" s="39">
        <f t="shared" si="127"/>
        <v>136000</v>
      </c>
      <c r="W178" s="39">
        <f t="shared" si="128"/>
        <v>165000</v>
      </c>
      <c r="X178" s="40">
        <f t="shared" si="120"/>
        <v>33000</v>
      </c>
      <c r="Y178" s="41">
        <f t="shared" si="121"/>
        <v>66000</v>
      </c>
      <c r="Z178" s="41">
        <f t="shared" si="122"/>
        <v>115500</v>
      </c>
      <c r="AA178" s="41">
        <f t="shared" si="123"/>
        <v>156750</v>
      </c>
    </row>
    <row r="179" spans="1:27" ht="15" customHeight="1" x14ac:dyDescent="0.25">
      <c r="A179" s="22" t="s">
        <v>187</v>
      </c>
      <c r="B179" s="23" t="s">
        <v>133</v>
      </c>
      <c r="C179" s="23" t="s">
        <v>172</v>
      </c>
      <c r="D179" s="24"/>
      <c r="E179" s="24"/>
      <c r="F179" s="24"/>
      <c r="G179" s="8">
        <v>31907036.649999999</v>
      </c>
      <c r="H179" s="4">
        <v>0</v>
      </c>
      <c r="I179" s="56">
        <v>5051135.97</v>
      </c>
      <c r="J179" s="4">
        <v>2400000</v>
      </c>
      <c r="K179" s="4">
        <v>2400000</v>
      </c>
      <c r="L179" s="4">
        <v>2400000</v>
      </c>
      <c r="M179" s="4">
        <v>2400000</v>
      </c>
      <c r="N179" s="4">
        <v>2400000</v>
      </c>
      <c r="O179" s="4">
        <v>2400000</v>
      </c>
      <c r="P179" s="4">
        <v>2400000</v>
      </c>
      <c r="Q179" s="4">
        <v>2400000</v>
      </c>
      <c r="R179" s="4">
        <v>2400000</v>
      </c>
      <c r="S179" s="4">
        <f>G179-H179-I179-J179-K179-L179-M179-N179-O179-P179-Q179-R179</f>
        <v>5255900.68</v>
      </c>
      <c r="T179" s="39">
        <f t="shared" si="125"/>
        <v>7451135.9699999997</v>
      </c>
      <c r="U179" s="39">
        <f t="shared" si="126"/>
        <v>14651135.969999999</v>
      </c>
      <c r="V179" s="39">
        <f t="shared" si="127"/>
        <v>21851135.969999999</v>
      </c>
      <c r="W179" s="39">
        <f t="shared" si="128"/>
        <v>31907036.649999999</v>
      </c>
      <c r="X179" s="40">
        <f t="shared" si="120"/>
        <v>6381407.3300000001</v>
      </c>
      <c r="Y179" s="41">
        <f t="shared" si="121"/>
        <v>12762814.66</v>
      </c>
      <c r="Z179" s="41">
        <f t="shared" si="122"/>
        <v>22334925.655000001</v>
      </c>
      <c r="AA179" s="41">
        <f t="shared" si="123"/>
        <v>30311684.817499999</v>
      </c>
    </row>
    <row r="180" spans="1:27" ht="25.5" customHeight="1" x14ac:dyDescent="0.25">
      <c r="A180" s="22" t="s">
        <v>327</v>
      </c>
      <c r="B180" s="23" t="s">
        <v>133</v>
      </c>
      <c r="C180" s="23" t="s">
        <v>173</v>
      </c>
      <c r="D180" s="24"/>
      <c r="E180" s="24"/>
      <c r="F180" s="24"/>
      <c r="G180" s="8">
        <f>G181</f>
        <v>5591222.9400000004</v>
      </c>
      <c r="H180" s="4">
        <f>H181</f>
        <v>150000</v>
      </c>
      <c r="I180" s="4">
        <f t="shared" ref="I180:S180" si="137">I181</f>
        <v>1012435</v>
      </c>
      <c r="J180" s="4">
        <f t="shared" si="137"/>
        <v>662000</v>
      </c>
      <c r="K180" s="4">
        <f t="shared" si="137"/>
        <v>454430</v>
      </c>
      <c r="L180" s="4">
        <f t="shared" si="137"/>
        <v>506230</v>
      </c>
      <c r="M180" s="4">
        <f t="shared" si="137"/>
        <v>449430</v>
      </c>
      <c r="N180" s="4">
        <f t="shared" si="137"/>
        <v>300000</v>
      </c>
      <c r="O180" s="4">
        <f t="shared" si="137"/>
        <v>449430</v>
      </c>
      <c r="P180" s="4">
        <f t="shared" si="137"/>
        <v>449430</v>
      </c>
      <c r="Q180" s="4">
        <f t="shared" si="137"/>
        <v>369296.73</v>
      </c>
      <c r="R180" s="4">
        <f t="shared" si="137"/>
        <v>335509.82</v>
      </c>
      <c r="S180" s="4">
        <f t="shared" si="137"/>
        <v>453031.39000000042</v>
      </c>
      <c r="T180" s="39">
        <f t="shared" si="125"/>
        <v>1824435</v>
      </c>
      <c r="U180" s="39">
        <f t="shared" si="126"/>
        <v>3234525</v>
      </c>
      <c r="V180" s="39">
        <f t="shared" si="127"/>
        <v>4433385</v>
      </c>
      <c r="W180" s="39">
        <f t="shared" si="128"/>
        <v>5591222.9400000013</v>
      </c>
      <c r="X180" s="40">
        <f t="shared" si="120"/>
        <v>1118244.588</v>
      </c>
      <c r="Y180" s="41">
        <f t="shared" si="121"/>
        <v>2236489.176</v>
      </c>
      <c r="Z180" s="41">
        <f t="shared" si="122"/>
        <v>3913856.0580000002</v>
      </c>
      <c r="AA180" s="41">
        <f t="shared" si="123"/>
        <v>5311661.7930000005</v>
      </c>
    </row>
    <row r="181" spans="1:27" ht="25.5" customHeight="1" x14ac:dyDescent="0.25">
      <c r="A181" s="22" t="s">
        <v>186</v>
      </c>
      <c r="B181" s="23" t="s">
        <v>133</v>
      </c>
      <c r="C181" s="23" t="s">
        <v>174</v>
      </c>
      <c r="D181" s="24"/>
      <c r="E181" s="24"/>
      <c r="F181" s="24"/>
      <c r="G181" s="8">
        <v>5591222.9400000004</v>
      </c>
      <c r="H181" s="4">
        <v>150000</v>
      </c>
      <c r="I181" s="4">
        <v>1012435</v>
      </c>
      <c r="J181" s="4">
        <v>662000</v>
      </c>
      <c r="K181" s="4">
        <v>454430</v>
      </c>
      <c r="L181" s="4">
        <v>506230</v>
      </c>
      <c r="M181" s="4">
        <v>449430</v>
      </c>
      <c r="N181" s="4">
        <v>300000</v>
      </c>
      <c r="O181" s="4">
        <v>449430</v>
      </c>
      <c r="P181" s="4">
        <v>449430</v>
      </c>
      <c r="Q181" s="4">
        <v>369296.73</v>
      </c>
      <c r="R181" s="4">
        <v>335509.82</v>
      </c>
      <c r="S181" s="4">
        <f>G181-H181-I181-J181-K181-L181-M181-N181-O181-P181-Q181-R181</f>
        <v>453031.39000000042</v>
      </c>
      <c r="T181" s="39">
        <f t="shared" si="125"/>
        <v>1824435</v>
      </c>
      <c r="U181" s="39">
        <f t="shared" si="126"/>
        <v>3234525</v>
      </c>
      <c r="V181" s="39">
        <f t="shared" si="127"/>
        <v>4433385</v>
      </c>
      <c r="W181" s="39">
        <f t="shared" si="128"/>
        <v>5591222.9400000013</v>
      </c>
      <c r="X181" s="40">
        <f t="shared" si="120"/>
        <v>1118244.588</v>
      </c>
      <c r="Y181" s="41">
        <f t="shared" si="121"/>
        <v>2236489.176</v>
      </c>
      <c r="Z181" s="41">
        <f t="shared" si="122"/>
        <v>3913856.0580000002</v>
      </c>
      <c r="AA181" s="41">
        <f t="shared" si="123"/>
        <v>5311661.7930000005</v>
      </c>
    </row>
    <row r="182" spans="1:27" ht="51.75" customHeight="1" x14ac:dyDescent="0.25">
      <c r="A182" s="22" t="s">
        <v>131</v>
      </c>
      <c r="B182" s="23" t="s">
        <v>175</v>
      </c>
      <c r="C182" s="24"/>
      <c r="D182" s="24"/>
      <c r="E182" s="24"/>
      <c r="F182" s="24"/>
      <c r="G182" s="8">
        <f>G183+G186</f>
        <v>10320472.870000001</v>
      </c>
      <c r="H182" s="4">
        <f>H183+H186</f>
        <v>501589.60000000003</v>
      </c>
      <c r="I182" s="4">
        <f t="shared" ref="I182:S182" si="138">I183+I186</f>
        <v>525406.46</v>
      </c>
      <c r="J182" s="4">
        <f t="shared" si="138"/>
        <v>800500</v>
      </c>
      <c r="K182" s="4">
        <f t="shared" si="138"/>
        <v>710500</v>
      </c>
      <c r="L182" s="4">
        <f t="shared" si="138"/>
        <v>1410500</v>
      </c>
      <c r="M182" s="4">
        <f t="shared" si="138"/>
        <v>300500</v>
      </c>
      <c r="N182" s="4">
        <f t="shared" si="138"/>
        <v>1170500</v>
      </c>
      <c r="O182" s="4">
        <f t="shared" si="138"/>
        <v>510500</v>
      </c>
      <c r="P182" s="4">
        <f t="shared" si="138"/>
        <v>750500</v>
      </c>
      <c r="Q182" s="4">
        <f t="shared" si="138"/>
        <v>1110500</v>
      </c>
      <c r="R182" s="4">
        <f t="shared" si="138"/>
        <v>990500</v>
      </c>
      <c r="S182" s="4">
        <f t="shared" si="138"/>
        <v>1538976.810000001</v>
      </c>
      <c r="T182" s="39">
        <f t="shared" si="125"/>
        <v>1827496.06</v>
      </c>
      <c r="U182" s="39">
        <f t="shared" si="126"/>
        <v>4248996.0600000005</v>
      </c>
      <c r="V182" s="39">
        <f t="shared" si="127"/>
        <v>6680496.0600000005</v>
      </c>
      <c r="W182" s="39">
        <f t="shared" si="128"/>
        <v>10320472.870000001</v>
      </c>
      <c r="X182" s="40">
        <f t="shared" si="120"/>
        <v>2064094.574</v>
      </c>
      <c r="Y182" s="41">
        <f t="shared" si="121"/>
        <v>4128189.148</v>
      </c>
      <c r="Z182" s="41">
        <f t="shared" si="122"/>
        <v>7224331.0090000005</v>
      </c>
      <c r="AA182" s="41">
        <f t="shared" si="123"/>
        <v>9804449.2265000008</v>
      </c>
    </row>
    <row r="183" spans="1:27" ht="25.5" customHeight="1" x14ac:dyDescent="0.25">
      <c r="A183" s="22" t="s">
        <v>185</v>
      </c>
      <c r="B183" s="23" t="s">
        <v>175</v>
      </c>
      <c r="C183" s="23" t="s">
        <v>134</v>
      </c>
      <c r="D183" s="24"/>
      <c r="E183" s="24"/>
      <c r="F183" s="24"/>
      <c r="G183" s="8">
        <f>G184+G185</f>
        <v>10314472.870000001</v>
      </c>
      <c r="H183" s="4">
        <f>H184+H185</f>
        <v>501089.60000000003</v>
      </c>
      <c r="I183" s="4">
        <f t="shared" ref="I183:S183" si="139">I184+I185</f>
        <v>524906.46</v>
      </c>
      <c r="J183" s="4">
        <f t="shared" si="139"/>
        <v>800000</v>
      </c>
      <c r="K183" s="4">
        <f t="shared" si="139"/>
        <v>710000</v>
      </c>
      <c r="L183" s="4">
        <f t="shared" si="139"/>
        <v>1410000</v>
      </c>
      <c r="M183" s="4">
        <f t="shared" si="139"/>
        <v>300000</v>
      </c>
      <c r="N183" s="4">
        <f t="shared" si="139"/>
        <v>1170000</v>
      </c>
      <c r="O183" s="4">
        <f t="shared" si="139"/>
        <v>510000</v>
      </c>
      <c r="P183" s="4">
        <f t="shared" si="139"/>
        <v>750000</v>
      </c>
      <c r="Q183" s="4">
        <f t="shared" si="139"/>
        <v>1110000</v>
      </c>
      <c r="R183" s="4">
        <f t="shared" si="139"/>
        <v>990000</v>
      </c>
      <c r="S183" s="4">
        <f t="shared" si="139"/>
        <v>1538476.810000001</v>
      </c>
      <c r="T183" s="39">
        <f t="shared" si="125"/>
        <v>1825996.06</v>
      </c>
      <c r="U183" s="39">
        <f t="shared" si="126"/>
        <v>4245996.0600000005</v>
      </c>
      <c r="V183" s="39">
        <f t="shared" si="127"/>
        <v>6675996.0600000005</v>
      </c>
      <c r="W183" s="39">
        <f t="shared" si="128"/>
        <v>10314472.870000001</v>
      </c>
      <c r="X183" s="40">
        <f t="shared" si="120"/>
        <v>2062894.574</v>
      </c>
      <c r="Y183" s="41">
        <f t="shared" si="121"/>
        <v>4125789.148</v>
      </c>
      <c r="Z183" s="41">
        <f t="shared" si="122"/>
        <v>7220131.0090000005</v>
      </c>
      <c r="AA183" s="41">
        <f t="shared" si="123"/>
        <v>9798749.2265000008</v>
      </c>
    </row>
    <row r="184" spans="1:27" ht="102" customHeight="1" x14ac:dyDescent="0.25">
      <c r="A184" s="22" t="s">
        <v>218</v>
      </c>
      <c r="B184" s="23" t="s">
        <v>175</v>
      </c>
      <c r="C184" s="23" t="s">
        <v>136</v>
      </c>
      <c r="D184" s="24"/>
      <c r="E184" s="24"/>
      <c r="F184" s="24"/>
      <c r="G184" s="8">
        <v>7825824.2300000004</v>
      </c>
      <c r="H184" s="4">
        <v>492459.14</v>
      </c>
      <c r="I184" s="4">
        <v>522776</v>
      </c>
      <c r="J184" s="45">
        <v>600000</v>
      </c>
      <c r="K184" s="45">
        <v>600000</v>
      </c>
      <c r="L184" s="4">
        <v>1300000</v>
      </c>
      <c r="M184" s="4">
        <v>300000</v>
      </c>
      <c r="N184" s="4">
        <v>1100000</v>
      </c>
      <c r="O184" s="4">
        <v>400000</v>
      </c>
      <c r="P184" s="4">
        <v>500000</v>
      </c>
      <c r="Q184" s="4">
        <v>600000</v>
      </c>
      <c r="R184" s="4">
        <v>600000</v>
      </c>
      <c r="S184" s="4">
        <f>G184-H184-I184-J184-K184-L184-M184-N184-O184-P184-Q184-R184</f>
        <v>810589.09000000078</v>
      </c>
      <c r="T184" s="39">
        <f t="shared" si="125"/>
        <v>1615235.1400000001</v>
      </c>
      <c r="U184" s="39">
        <f t="shared" si="126"/>
        <v>3815235.14</v>
      </c>
      <c r="V184" s="39">
        <f t="shared" si="127"/>
        <v>5815235.1400000006</v>
      </c>
      <c r="W184" s="39">
        <f t="shared" si="128"/>
        <v>7825824.2300000014</v>
      </c>
      <c r="X184" s="40">
        <f t="shared" si="120"/>
        <v>1565164.8459999999</v>
      </c>
      <c r="Y184" s="41">
        <f t="shared" si="121"/>
        <v>3130329.6919999998</v>
      </c>
      <c r="Z184" s="41">
        <f t="shared" si="122"/>
        <v>5478076.9610000001</v>
      </c>
      <c r="AA184" s="41">
        <f t="shared" si="123"/>
        <v>7434533.0185000002</v>
      </c>
    </row>
    <row r="185" spans="1:27" ht="38.25" customHeight="1" x14ac:dyDescent="0.25">
      <c r="A185" s="22" t="s">
        <v>183</v>
      </c>
      <c r="B185" s="23" t="s">
        <v>175</v>
      </c>
      <c r="C185" s="23" t="s">
        <v>139</v>
      </c>
      <c r="D185" s="24"/>
      <c r="E185" s="24"/>
      <c r="F185" s="24"/>
      <c r="G185" s="8">
        <v>2488648.64</v>
      </c>
      <c r="H185" s="4">
        <v>8630.4599999999991</v>
      </c>
      <c r="I185" s="4">
        <v>2130.46</v>
      </c>
      <c r="J185" s="45">
        <v>200000</v>
      </c>
      <c r="K185" s="45">
        <v>110000</v>
      </c>
      <c r="L185" s="4">
        <v>110000</v>
      </c>
      <c r="M185" s="4">
        <v>0</v>
      </c>
      <c r="N185" s="4">
        <v>70000</v>
      </c>
      <c r="O185" s="4">
        <v>110000</v>
      </c>
      <c r="P185" s="4">
        <v>250000</v>
      </c>
      <c r="Q185" s="4">
        <v>510000</v>
      </c>
      <c r="R185" s="4">
        <v>390000</v>
      </c>
      <c r="S185" s="4">
        <f>G185-H185-I185-J185-K185-L185-M185-N185-O185-P185-Q185-R185</f>
        <v>727887.7200000002</v>
      </c>
      <c r="T185" s="39">
        <f t="shared" si="125"/>
        <v>210760.91999999998</v>
      </c>
      <c r="U185" s="39">
        <f t="shared" si="126"/>
        <v>430760.92</v>
      </c>
      <c r="V185" s="39">
        <f t="shared" si="127"/>
        <v>860760.91999999993</v>
      </c>
      <c r="W185" s="39">
        <f t="shared" si="128"/>
        <v>2488648.64</v>
      </c>
      <c r="X185" s="40">
        <f t="shared" si="120"/>
        <v>497729.728</v>
      </c>
      <c r="Y185" s="41">
        <f t="shared" si="121"/>
        <v>995459.45600000001</v>
      </c>
      <c r="Z185" s="41">
        <f t="shared" si="122"/>
        <v>1742054.0480000002</v>
      </c>
      <c r="AA185" s="41">
        <f t="shared" si="123"/>
        <v>2364216.2080000001</v>
      </c>
    </row>
    <row r="186" spans="1:27" ht="25.5" customHeight="1" x14ac:dyDescent="0.25">
      <c r="A186" s="22" t="s">
        <v>182</v>
      </c>
      <c r="B186" s="23" t="s">
        <v>175</v>
      </c>
      <c r="C186" s="23" t="s">
        <v>166</v>
      </c>
      <c r="D186" s="24"/>
      <c r="E186" s="24"/>
      <c r="F186" s="24"/>
      <c r="G186" s="8">
        <f>G187</f>
        <v>6000</v>
      </c>
      <c r="H186" s="4">
        <f>H187</f>
        <v>500</v>
      </c>
      <c r="I186" s="4">
        <f t="shared" ref="I186:S186" si="140">I187</f>
        <v>500</v>
      </c>
      <c r="J186" s="4">
        <f t="shared" si="140"/>
        <v>500</v>
      </c>
      <c r="K186" s="4">
        <f t="shared" si="140"/>
        <v>500</v>
      </c>
      <c r="L186" s="4">
        <f t="shared" si="140"/>
        <v>500</v>
      </c>
      <c r="M186" s="4">
        <f t="shared" si="140"/>
        <v>500</v>
      </c>
      <c r="N186" s="4">
        <f t="shared" si="140"/>
        <v>500</v>
      </c>
      <c r="O186" s="4">
        <f t="shared" si="140"/>
        <v>500</v>
      </c>
      <c r="P186" s="4">
        <f t="shared" si="140"/>
        <v>500</v>
      </c>
      <c r="Q186" s="4">
        <f t="shared" si="140"/>
        <v>500</v>
      </c>
      <c r="R186" s="4">
        <f t="shared" si="140"/>
        <v>500</v>
      </c>
      <c r="S186" s="4">
        <f t="shared" si="140"/>
        <v>500</v>
      </c>
      <c r="T186" s="39">
        <f t="shared" si="125"/>
        <v>1500</v>
      </c>
      <c r="U186" s="39">
        <f t="shared" si="126"/>
        <v>3000</v>
      </c>
      <c r="V186" s="39">
        <f t="shared" si="127"/>
        <v>4500</v>
      </c>
      <c r="W186" s="39">
        <f t="shared" si="128"/>
        <v>6000</v>
      </c>
      <c r="X186" s="40">
        <f t="shared" si="120"/>
        <v>1200</v>
      </c>
      <c r="Y186" s="41">
        <f t="shared" si="121"/>
        <v>2400</v>
      </c>
      <c r="Z186" s="41">
        <f t="shared" si="122"/>
        <v>4200</v>
      </c>
      <c r="AA186" s="41">
        <f t="shared" si="123"/>
        <v>5700</v>
      </c>
    </row>
    <row r="187" spans="1:27" ht="15" customHeight="1" x14ac:dyDescent="0.25">
      <c r="A187" s="22" t="s">
        <v>181</v>
      </c>
      <c r="B187" s="23" t="s">
        <v>175</v>
      </c>
      <c r="C187" s="23" t="s">
        <v>167</v>
      </c>
      <c r="D187" s="24"/>
      <c r="E187" s="24"/>
      <c r="F187" s="24"/>
      <c r="G187" s="8">
        <v>6000</v>
      </c>
      <c r="H187" s="4">
        <v>500</v>
      </c>
      <c r="I187" s="4">
        <v>500</v>
      </c>
      <c r="J187" s="4">
        <v>500</v>
      </c>
      <c r="K187" s="4">
        <v>500</v>
      </c>
      <c r="L187" s="4">
        <v>500</v>
      </c>
      <c r="M187" s="4">
        <v>500</v>
      </c>
      <c r="N187" s="4">
        <v>500</v>
      </c>
      <c r="O187" s="4">
        <v>500</v>
      </c>
      <c r="P187" s="4">
        <v>500</v>
      </c>
      <c r="Q187" s="4">
        <v>500</v>
      </c>
      <c r="R187" s="4">
        <v>500</v>
      </c>
      <c r="S187" s="4">
        <f>G187-H187-I187-J187-K187-L187-M187-N187-O187-P187-Q187-R187</f>
        <v>500</v>
      </c>
      <c r="T187" s="39">
        <f t="shared" si="125"/>
        <v>1500</v>
      </c>
      <c r="U187" s="39">
        <f t="shared" si="126"/>
        <v>3000</v>
      </c>
      <c r="V187" s="39">
        <f t="shared" si="127"/>
        <v>4500</v>
      </c>
      <c r="W187" s="39">
        <f t="shared" si="128"/>
        <v>6000</v>
      </c>
      <c r="X187" s="40">
        <f t="shared" si="120"/>
        <v>1200</v>
      </c>
      <c r="Y187" s="41">
        <f t="shared" si="121"/>
        <v>2400</v>
      </c>
      <c r="Z187" s="41">
        <f t="shared" si="122"/>
        <v>4200</v>
      </c>
      <c r="AA187" s="41">
        <f t="shared" si="123"/>
        <v>5700</v>
      </c>
    </row>
    <row r="188" spans="1:27" ht="76.5" customHeight="1" x14ac:dyDescent="0.25">
      <c r="A188" s="22" t="s">
        <v>176</v>
      </c>
      <c r="B188" s="23" t="s">
        <v>177</v>
      </c>
      <c r="C188" s="24"/>
      <c r="D188" s="24"/>
      <c r="E188" s="24"/>
      <c r="F188" s="24"/>
      <c r="G188" s="8">
        <f>G189+G192</f>
        <v>7302312.1699999999</v>
      </c>
      <c r="H188" s="8">
        <f t="shared" ref="H188:S188" si="141">H189+H192</f>
        <v>440737.42000000004</v>
      </c>
      <c r="I188" s="8">
        <f t="shared" si="141"/>
        <v>447687</v>
      </c>
      <c r="J188" s="8">
        <f t="shared" si="141"/>
        <v>434500</v>
      </c>
      <c r="K188" s="8">
        <f t="shared" si="141"/>
        <v>480500</v>
      </c>
      <c r="L188" s="8">
        <f t="shared" si="141"/>
        <v>703500</v>
      </c>
      <c r="M188" s="8">
        <f t="shared" si="141"/>
        <v>900500</v>
      </c>
      <c r="N188" s="8">
        <f t="shared" si="141"/>
        <v>435500</v>
      </c>
      <c r="O188" s="8">
        <f t="shared" si="141"/>
        <v>434500</v>
      </c>
      <c r="P188" s="8">
        <f t="shared" si="141"/>
        <v>455500</v>
      </c>
      <c r="Q188" s="8">
        <f t="shared" si="141"/>
        <v>480500</v>
      </c>
      <c r="R188" s="8">
        <f t="shared" si="141"/>
        <v>600500</v>
      </c>
      <c r="S188" s="53">
        <f t="shared" si="141"/>
        <v>1488387.75</v>
      </c>
      <c r="T188" s="39">
        <f t="shared" si="125"/>
        <v>1322924.42</v>
      </c>
      <c r="U188" s="39">
        <f t="shared" si="126"/>
        <v>3407424.42</v>
      </c>
      <c r="V188" s="39">
        <f t="shared" si="127"/>
        <v>4732924.42</v>
      </c>
      <c r="W188" s="39">
        <f t="shared" si="128"/>
        <v>7302312.1699999999</v>
      </c>
      <c r="X188" s="40">
        <f t="shared" si="120"/>
        <v>1460462.4340000001</v>
      </c>
      <c r="Y188" s="41">
        <f t="shared" si="121"/>
        <v>2920924.8680000002</v>
      </c>
      <c r="Z188" s="41">
        <f t="shared" si="122"/>
        <v>5111618.5190000003</v>
      </c>
      <c r="AA188" s="41">
        <f t="shared" si="123"/>
        <v>6937196.5615000008</v>
      </c>
    </row>
    <row r="189" spans="1:27" ht="25.5" customHeight="1" x14ac:dyDescent="0.25">
      <c r="A189" s="22" t="s">
        <v>185</v>
      </c>
      <c r="B189" s="23" t="s">
        <v>177</v>
      </c>
      <c r="C189" s="23" t="s">
        <v>134</v>
      </c>
      <c r="D189" s="24"/>
      <c r="E189" s="24"/>
      <c r="F189" s="24"/>
      <c r="G189" s="8">
        <f>G190+G191</f>
        <v>7296312.1699999999</v>
      </c>
      <c r="H189" s="8">
        <f t="shared" ref="H189:S189" si="142">H190+H191</f>
        <v>440237.42000000004</v>
      </c>
      <c r="I189" s="8">
        <f t="shared" si="142"/>
        <v>447187</v>
      </c>
      <c r="J189" s="8">
        <f t="shared" si="142"/>
        <v>434000</v>
      </c>
      <c r="K189" s="8">
        <f t="shared" si="142"/>
        <v>480000</v>
      </c>
      <c r="L189" s="8">
        <f t="shared" si="142"/>
        <v>703000</v>
      </c>
      <c r="M189" s="8">
        <f t="shared" si="142"/>
        <v>900000</v>
      </c>
      <c r="N189" s="8">
        <f t="shared" si="142"/>
        <v>435000</v>
      </c>
      <c r="O189" s="8">
        <f t="shared" si="142"/>
        <v>434000</v>
      </c>
      <c r="P189" s="8">
        <f t="shared" si="142"/>
        <v>455000</v>
      </c>
      <c r="Q189" s="8">
        <f t="shared" si="142"/>
        <v>480000</v>
      </c>
      <c r="R189" s="8">
        <f t="shared" si="142"/>
        <v>600000</v>
      </c>
      <c r="S189" s="53">
        <f t="shared" si="142"/>
        <v>1487887.75</v>
      </c>
      <c r="T189" s="39">
        <f t="shared" si="125"/>
        <v>1321424.42</v>
      </c>
      <c r="U189" s="39">
        <f t="shared" si="126"/>
        <v>3404424.42</v>
      </c>
      <c r="V189" s="39">
        <f t="shared" si="127"/>
        <v>4728424.42</v>
      </c>
      <c r="W189" s="39">
        <f t="shared" si="128"/>
        <v>7296312.1699999999</v>
      </c>
      <c r="X189" s="40">
        <f t="shared" si="120"/>
        <v>1459262.4340000001</v>
      </c>
      <c r="Y189" s="41">
        <f t="shared" si="121"/>
        <v>2918524.8680000002</v>
      </c>
      <c r="Z189" s="41">
        <f t="shared" si="122"/>
        <v>5107418.5190000003</v>
      </c>
      <c r="AA189" s="41">
        <f t="shared" si="123"/>
        <v>6931496.5615000008</v>
      </c>
    </row>
    <row r="190" spans="1:27" ht="88.5" customHeight="1" x14ac:dyDescent="0.25">
      <c r="A190" s="22" t="s">
        <v>184</v>
      </c>
      <c r="B190" s="23" t="s">
        <v>177</v>
      </c>
      <c r="C190" s="23" t="s">
        <v>178</v>
      </c>
      <c r="D190" s="24"/>
      <c r="E190" s="24"/>
      <c r="F190" s="24"/>
      <c r="G190" s="8">
        <v>6981826.1699999999</v>
      </c>
      <c r="H190" s="4">
        <v>437428.77</v>
      </c>
      <c r="I190" s="4">
        <v>444725.28</v>
      </c>
      <c r="J190" s="4">
        <v>430000</v>
      </c>
      <c r="K190" s="4">
        <v>430000</v>
      </c>
      <c r="L190" s="4">
        <v>700000</v>
      </c>
      <c r="M190" s="4">
        <v>900000</v>
      </c>
      <c r="N190" s="4">
        <v>430000</v>
      </c>
      <c r="O190" s="4">
        <v>430000</v>
      </c>
      <c r="P190" s="4">
        <v>430000</v>
      </c>
      <c r="Q190" s="4">
        <v>430000</v>
      </c>
      <c r="R190" s="44">
        <v>550000</v>
      </c>
      <c r="S190" s="45">
        <f>G190-H190-I190-J190-K190-L190-M190-N190-O190-P190-Q190-R190</f>
        <v>1369672.12</v>
      </c>
      <c r="T190" s="39">
        <f t="shared" si="125"/>
        <v>1312154.05</v>
      </c>
      <c r="U190" s="39">
        <f t="shared" si="126"/>
        <v>3342154.05</v>
      </c>
      <c r="V190" s="39">
        <f t="shared" si="127"/>
        <v>4632154.05</v>
      </c>
      <c r="W190" s="39">
        <f t="shared" si="128"/>
        <v>6981826.1699999999</v>
      </c>
      <c r="X190" s="40">
        <f t="shared" si="120"/>
        <v>1396365.2340000002</v>
      </c>
      <c r="Y190" s="41">
        <f t="shared" si="121"/>
        <v>2792730.4680000003</v>
      </c>
      <c r="Z190" s="41">
        <f t="shared" si="122"/>
        <v>4887278.3190000001</v>
      </c>
      <c r="AA190" s="41">
        <f t="shared" si="123"/>
        <v>6632734.8615000006</v>
      </c>
    </row>
    <row r="191" spans="1:27" ht="38.25" customHeight="1" x14ac:dyDescent="0.25">
      <c r="A191" s="22" t="s">
        <v>183</v>
      </c>
      <c r="B191" s="23" t="s">
        <v>177</v>
      </c>
      <c r="C191" s="23" t="s">
        <v>139</v>
      </c>
      <c r="D191" s="24"/>
      <c r="E191" s="24"/>
      <c r="F191" s="24"/>
      <c r="G191" s="8">
        <v>314486</v>
      </c>
      <c r="H191" s="4">
        <v>2808.65</v>
      </c>
      <c r="I191" s="4">
        <v>2461.7199999999998</v>
      </c>
      <c r="J191" s="4">
        <v>4000</v>
      </c>
      <c r="K191" s="4">
        <v>50000</v>
      </c>
      <c r="L191" s="4">
        <v>3000</v>
      </c>
      <c r="M191" s="4">
        <v>0</v>
      </c>
      <c r="N191" s="4">
        <v>5000</v>
      </c>
      <c r="O191" s="4">
        <v>4000</v>
      </c>
      <c r="P191" s="4">
        <v>25000</v>
      </c>
      <c r="Q191" s="4">
        <v>50000</v>
      </c>
      <c r="R191" s="44">
        <v>50000</v>
      </c>
      <c r="S191" s="45">
        <f>G191-H191-I191-J191-K191-L191-M191-N191-O191-P191-Q191-R191</f>
        <v>118215.63</v>
      </c>
      <c r="T191" s="39">
        <f t="shared" si="125"/>
        <v>9270.369999999999</v>
      </c>
      <c r="U191" s="39">
        <f t="shared" si="126"/>
        <v>62270.369999999995</v>
      </c>
      <c r="V191" s="39">
        <f t="shared" si="127"/>
        <v>96270.37</v>
      </c>
      <c r="W191" s="39">
        <f t="shared" si="128"/>
        <v>314486</v>
      </c>
      <c r="X191" s="40">
        <f t="shared" si="120"/>
        <v>62897.200000000004</v>
      </c>
      <c r="Y191" s="41">
        <f t="shared" si="121"/>
        <v>125794.40000000001</v>
      </c>
      <c r="Z191" s="41">
        <f t="shared" si="122"/>
        <v>220140.2</v>
      </c>
      <c r="AA191" s="41">
        <f t="shared" si="123"/>
        <v>298761.7</v>
      </c>
    </row>
    <row r="192" spans="1:27" ht="25.5" customHeight="1" x14ac:dyDescent="0.25">
      <c r="A192" s="22" t="s">
        <v>182</v>
      </c>
      <c r="B192" s="23" t="s">
        <v>177</v>
      </c>
      <c r="C192" s="23" t="s">
        <v>166</v>
      </c>
      <c r="D192" s="24"/>
      <c r="E192" s="24"/>
      <c r="F192" s="24"/>
      <c r="G192" s="8">
        <f>G193</f>
        <v>6000</v>
      </c>
      <c r="H192" s="8">
        <f t="shared" ref="H192:S192" si="143">H193</f>
        <v>500</v>
      </c>
      <c r="I192" s="8">
        <f t="shared" si="143"/>
        <v>500</v>
      </c>
      <c r="J192" s="8">
        <f t="shared" si="143"/>
        <v>500</v>
      </c>
      <c r="K192" s="8">
        <f t="shared" si="143"/>
        <v>500</v>
      </c>
      <c r="L192" s="8">
        <f t="shared" si="143"/>
        <v>500</v>
      </c>
      <c r="M192" s="8">
        <f t="shared" si="143"/>
        <v>500</v>
      </c>
      <c r="N192" s="8">
        <f t="shared" si="143"/>
        <v>500</v>
      </c>
      <c r="O192" s="8">
        <f t="shared" si="143"/>
        <v>500</v>
      </c>
      <c r="P192" s="8">
        <f t="shared" si="143"/>
        <v>500</v>
      </c>
      <c r="Q192" s="8">
        <f t="shared" si="143"/>
        <v>500</v>
      </c>
      <c r="R192" s="8">
        <f t="shared" si="143"/>
        <v>500</v>
      </c>
      <c r="S192" s="53">
        <f t="shared" si="143"/>
        <v>500</v>
      </c>
      <c r="T192" s="39">
        <f t="shared" si="125"/>
        <v>1500</v>
      </c>
      <c r="U192" s="39">
        <f t="shared" si="126"/>
        <v>3000</v>
      </c>
      <c r="V192" s="39">
        <f t="shared" si="127"/>
        <v>4500</v>
      </c>
      <c r="W192" s="39">
        <f t="shared" si="128"/>
        <v>6000</v>
      </c>
      <c r="X192" s="40">
        <f t="shared" si="120"/>
        <v>1200</v>
      </c>
      <c r="Y192" s="41">
        <f t="shared" si="121"/>
        <v>2400</v>
      </c>
      <c r="Z192" s="41">
        <f t="shared" si="122"/>
        <v>4200</v>
      </c>
      <c r="AA192" s="41">
        <f t="shared" si="123"/>
        <v>5700</v>
      </c>
    </row>
    <row r="193" spans="1:27" ht="15" customHeight="1" x14ac:dyDescent="0.25">
      <c r="A193" s="22" t="s">
        <v>181</v>
      </c>
      <c r="B193" s="23" t="s">
        <v>177</v>
      </c>
      <c r="C193" s="23" t="s">
        <v>167</v>
      </c>
      <c r="D193" s="24"/>
      <c r="E193" s="24"/>
      <c r="F193" s="24"/>
      <c r="G193" s="8">
        <v>6000</v>
      </c>
      <c r="H193" s="4">
        <v>500</v>
      </c>
      <c r="I193" s="4">
        <v>500</v>
      </c>
      <c r="J193" s="4">
        <v>500</v>
      </c>
      <c r="K193" s="4">
        <v>500</v>
      </c>
      <c r="L193" s="4">
        <v>500</v>
      </c>
      <c r="M193" s="4">
        <v>500</v>
      </c>
      <c r="N193" s="4">
        <v>500</v>
      </c>
      <c r="O193" s="4">
        <v>500</v>
      </c>
      <c r="P193" s="4">
        <v>500</v>
      </c>
      <c r="Q193" s="4">
        <v>500</v>
      </c>
      <c r="R193" s="4">
        <v>500</v>
      </c>
      <c r="S193" s="4">
        <f>G193-H193-I193-J193-K193-L193-M193-N193-O193-P193-Q193-R193</f>
        <v>500</v>
      </c>
      <c r="T193" s="39">
        <f t="shared" si="125"/>
        <v>1500</v>
      </c>
      <c r="U193" s="39">
        <f t="shared" si="126"/>
        <v>3000</v>
      </c>
      <c r="V193" s="39">
        <f t="shared" si="127"/>
        <v>4500</v>
      </c>
      <c r="W193" s="39">
        <f t="shared" si="128"/>
        <v>6000</v>
      </c>
      <c r="X193" s="40">
        <f t="shared" si="120"/>
        <v>1200</v>
      </c>
      <c r="Y193" s="41">
        <f t="shared" si="121"/>
        <v>2400</v>
      </c>
      <c r="Z193" s="41">
        <f t="shared" si="122"/>
        <v>4200</v>
      </c>
      <c r="AA193" s="41">
        <f t="shared" si="123"/>
        <v>5700</v>
      </c>
    </row>
    <row r="194" spans="1:27" ht="15" customHeight="1" x14ac:dyDescent="0.25">
      <c r="A194" s="34" t="s">
        <v>48</v>
      </c>
      <c r="B194" s="77" t="s">
        <v>180</v>
      </c>
      <c r="C194" s="78"/>
      <c r="D194" s="78"/>
      <c r="E194" s="78"/>
      <c r="F194" s="79"/>
      <c r="G194" s="9">
        <f>G140+G182+G188</f>
        <v>623149013.73999989</v>
      </c>
      <c r="H194" s="9">
        <f t="shared" ref="H194:S194" si="144">H140+H182+H188</f>
        <v>19147349.280000001</v>
      </c>
      <c r="I194" s="9">
        <f t="shared" si="144"/>
        <v>51164101.399999999</v>
      </c>
      <c r="J194" s="9">
        <f t="shared" si="144"/>
        <v>24896219.550000001</v>
      </c>
      <c r="K194" s="9">
        <f t="shared" si="144"/>
        <v>25249348.710000001</v>
      </c>
      <c r="L194" s="9">
        <f t="shared" si="144"/>
        <v>28584144.690000001</v>
      </c>
      <c r="M194" s="9">
        <f t="shared" si="144"/>
        <v>26518654.129999999</v>
      </c>
      <c r="N194" s="9">
        <f t="shared" si="144"/>
        <v>25640425.810000002</v>
      </c>
      <c r="O194" s="9">
        <f t="shared" si="144"/>
        <v>20347699.489999998</v>
      </c>
      <c r="P194" s="9">
        <f t="shared" si="144"/>
        <v>26004033.060000002</v>
      </c>
      <c r="Q194" s="9">
        <f t="shared" si="144"/>
        <v>23020503.640000001</v>
      </c>
      <c r="R194" s="9">
        <f t="shared" si="144"/>
        <v>23467735.91</v>
      </c>
      <c r="S194" s="9">
        <f t="shared" si="144"/>
        <v>329108798.06999999</v>
      </c>
      <c r="T194" s="39">
        <f t="shared" si="125"/>
        <v>95207670.230000004</v>
      </c>
      <c r="U194" s="39">
        <f t="shared" si="126"/>
        <v>175559817.75999999</v>
      </c>
      <c r="V194" s="39">
        <f t="shared" si="127"/>
        <v>247551976.12</v>
      </c>
      <c r="W194" s="39">
        <f t="shared" si="128"/>
        <v>623149013.74000001</v>
      </c>
      <c r="X194" s="40">
        <f t="shared" si="120"/>
        <v>124629802.74799997</v>
      </c>
      <c r="Y194" s="41">
        <f t="shared" si="121"/>
        <v>249259605.49599993</v>
      </c>
      <c r="Z194" s="41">
        <f t="shared" si="122"/>
        <v>436204309.61799991</v>
      </c>
      <c r="AA194" s="41">
        <f t="shared" si="123"/>
        <v>591991563.05299985</v>
      </c>
    </row>
    <row r="195" spans="1:27" ht="25.5" customHeight="1" x14ac:dyDescent="0.25">
      <c r="A195" s="19" t="s">
        <v>49</v>
      </c>
      <c r="B195" s="77" t="s">
        <v>180</v>
      </c>
      <c r="C195" s="78"/>
      <c r="D195" s="78"/>
      <c r="E195" s="78"/>
      <c r="F195" s="79"/>
      <c r="G195" s="7">
        <f>G194</f>
        <v>623149013.73999989</v>
      </c>
      <c r="H195" s="7">
        <f>H194</f>
        <v>19147349.280000001</v>
      </c>
      <c r="I195" s="7">
        <f t="shared" ref="I195:S195" si="145">I194</f>
        <v>51164101.399999999</v>
      </c>
      <c r="J195" s="7">
        <f t="shared" si="145"/>
        <v>24896219.550000001</v>
      </c>
      <c r="K195" s="7">
        <f t="shared" si="145"/>
        <v>25249348.710000001</v>
      </c>
      <c r="L195" s="7">
        <f t="shared" si="145"/>
        <v>28584144.690000001</v>
      </c>
      <c r="M195" s="7">
        <f t="shared" si="145"/>
        <v>26518654.129999999</v>
      </c>
      <c r="N195" s="7">
        <f t="shared" si="145"/>
        <v>25640425.810000002</v>
      </c>
      <c r="O195" s="7">
        <f t="shared" si="145"/>
        <v>20347699.489999998</v>
      </c>
      <c r="P195" s="7">
        <f t="shared" si="145"/>
        <v>26004033.060000002</v>
      </c>
      <c r="Q195" s="7">
        <f t="shared" si="145"/>
        <v>23020503.640000001</v>
      </c>
      <c r="R195" s="7">
        <f t="shared" si="145"/>
        <v>23467735.91</v>
      </c>
      <c r="S195" s="7">
        <f t="shared" si="145"/>
        <v>329108798.06999999</v>
      </c>
      <c r="T195" s="39">
        <f t="shared" si="125"/>
        <v>95207670.230000004</v>
      </c>
      <c r="U195" s="39">
        <f t="shared" si="126"/>
        <v>175559817.75999999</v>
      </c>
      <c r="V195" s="39">
        <f t="shared" si="127"/>
        <v>247551976.12</v>
      </c>
      <c r="W195" s="39">
        <f t="shared" si="128"/>
        <v>623149013.74000001</v>
      </c>
      <c r="X195" s="40">
        <f t="shared" si="120"/>
        <v>124629802.74799997</v>
      </c>
      <c r="Y195" s="41">
        <f t="shared" si="121"/>
        <v>249259605.49599993</v>
      </c>
      <c r="Z195" s="41">
        <f t="shared" si="122"/>
        <v>436204309.61799991</v>
      </c>
      <c r="AA195" s="41">
        <f t="shared" si="123"/>
        <v>591991563.05299985</v>
      </c>
    </row>
    <row r="196" spans="1:27" ht="51" customHeight="1" x14ac:dyDescent="0.25">
      <c r="A196" s="19" t="s">
        <v>50</v>
      </c>
      <c r="B196" s="77" t="s">
        <v>180</v>
      </c>
      <c r="C196" s="78"/>
      <c r="D196" s="78"/>
      <c r="E196" s="78"/>
      <c r="F196" s="79"/>
      <c r="G196" s="4">
        <f>G197</f>
        <v>0</v>
      </c>
      <c r="H196" s="4">
        <f t="shared" ref="H196:S196" si="146">H197</f>
        <v>0</v>
      </c>
      <c r="I196" s="4">
        <f t="shared" si="146"/>
        <v>0</v>
      </c>
      <c r="J196" s="4">
        <f t="shared" si="146"/>
        <v>0</v>
      </c>
      <c r="K196" s="4">
        <f t="shared" si="146"/>
        <v>0</v>
      </c>
      <c r="L196" s="4">
        <f t="shared" si="146"/>
        <v>0</v>
      </c>
      <c r="M196" s="4">
        <f t="shared" si="146"/>
        <v>0</v>
      </c>
      <c r="N196" s="4">
        <f t="shared" si="146"/>
        <v>0</v>
      </c>
      <c r="O196" s="4">
        <f t="shared" si="146"/>
        <v>0</v>
      </c>
      <c r="P196" s="4">
        <f t="shared" si="146"/>
        <v>0</v>
      </c>
      <c r="Q196" s="4">
        <f t="shared" si="146"/>
        <v>0</v>
      </c>
      <c r="R196" s="4">
        <f t="shared" si="146"/>
        <v>0</v>
      </c>
      <c r="S196" s="4">
        <f t="shared" si="146"/>
        <v>0</v>
      </c>
      <c r="T196" s="39">
        <f t="shared" si="125"/>
        <v>0</v>
      </c>
      <c r="U196" s="39">
        <f t="shared" si="126"/>
        <v>0</v>
      </c>
      <c r="V196" s="39">
        <f t="shared" si="127"/>
        <v>0</v>
      </c>
      <c r="W196" s="39">
        <f t="shared" si="128"/>
        <v>0</v>
      </c>
      <c r="X196" s="40">
        <f t="shared" si="120"/>
        <v>0</v>
      </c>
      <c r="Y196" s="41">
        <f t="shared" si="121"/>
        <v>0</v>
      </c>
      <c r="Z196" s="41">
        <f t="shared" si="122"/>
        <v>0</v>
      </c>
      <c r="AA196" s="41">
        <f t="shared" si="123"/>
        <v>0</v>
      </c>
    </row>
    <row r="197" spans="1:27" ht="53.25" customHeight="1" x14ac:dyDescent="0.25">
      <c r="A197" s="35" t="s">
        <v>131</v>
      </c>
      <c r="B197" s="80">
        <v>915</v>
      </c>
      <c r="C197" s="81"/>
      <c r="D197" s="81"/>
      <c r="E197" s="81"/>
      <c r="F197" s="82"/>
      <c r="G197" s="10">
        <f>G198</f>
        <v>0</v>
      </c>
      <c r="H197" s="4">
        <f>H198</f>
        <v>0</v>
      </c>
      <c r="I197" s="4">
        <f t="shared" ref="I197:S197" si="147">I198</f>
        <v>0</v>
      </c>
      <c r="J197" s="4">
        <f t="shared" si="147"/>
        <v>0</v>
      </c>
      <c r="K197" s="4">
        <f t="shared" si="147"/>
        <v>0</v>
      </c>
      <c r="L197" s="4">
        <f t="shared" si="147"/>
        <v>0</v>
      </c>
      <c r="M197" s="4">
        <f t="shared" si="147"/>
        <v>0</v>
      </c>
      <c r="N197" s="4">
        <f t="shared" si="147"/>
        <v>0</v>
      </c>
      <c r="O197" s="4">
        <f t="shared" si="147"/>
        <v>0</v>
      </c>
      <c r="P197" s="4">
        <f t="shared" si="147"/>
        <v>0</v>
      </c>
      <c r="Q197" s="4">
        <f t="shared" si="147"/>
        <v>0</v>
      </c>
      <c r="R197" s="4">
        <f t="shared" si="147"/>
        <v>0</v>
      </c>
      <c r="S197" s="4">
        <f t="shared" si="147"/>
        <v>0</v>
      </c>
      <c r="T197" s="39">
        <f t="shared" si="125"/>
        <v>0</v>
      </c>
      <c r="U197" s="39">
        <f t="shared" si="126"/>
        <v>0</v>
      </c>
      <c r="V197" s="39">
        <f t="shared" si="127"/>
        <v>0</v>
      </c>
      <c r="W197" s="39">
        <f t="shared" si="128"/>
        <v>0</v>
      </c>
      <c r="X197" s="40">
        <f t="shared" si="120"/>
        <v>0</v>
      </c>
      <c r="Y197" s="41">
        <f t="shared" si="121"/>
        <v>0</v>
      </c>
      <c r="Z197" s="41">
        <f t="shared" si="122"/>
        <v>0</v>
      </c>
      <c r="AA197" s="41">
        <f t="shared" si="123"/>
        <v>0</v>
      </c>
    </row>
    <row r="198" spans="1:27" ht="89.25" customHeight="1" x14ac:dyDescent="0.25">
      <c r="A198" s="36" t="s">
        <v>256</v>
      </c>
      <c r="B198" s="74" t="s">
        <v>257</v>
      </c>
      <c r="C198" s="75"/>
      <c r="D198" s="75"/>
      <c r="E198" s="75"/>
      <c r="F198" s="76"/>
      <c r="G198" s="29">
        <v>0</v>
      </c>
      <c r="H198" s="29">
        <v>0</v>
      </c>
      <c r="I198" s="29">
        <v>0</v>
      </c>
      <c r="J198" s="29">
        <v>0</v>
      </c>
      <c r="K198" s="29">
        <v>0</v>
      </c>
      <c r="L198" s="29">
        <v>0</v>
      </c>
      <c r="M198" s="29">
        <v>0</v>
      </c>
      <c r="N198" s="29">
        <v>0</v>
      </c>
      <c r="O198" s="29">
        <v>0</v>
      </c>
      <c r="P198" s="29">
        <v>0</v>
      </c>
      <c r="Q198" s="29">
        <v>0</v>
      </c>
      <c r="R198" s="29">
        <v>0</v>
      </c>
      <c r="S198" s="29">
        <v>0</v>
      </c>
      <c r="T198" s="39">
        <f t="shared" si="125"/>
        <v>0</v>
      </c>
      <c r="U198" s="39">
        <f t="shared" si="126"/>
        <v>0</v>
      </c>
      <c r="V198" s="39">
        <f t="shared" si="127"/>
        <v>0</v>
      </c>
      <c r="W198" s="39">
        <f t="shared" si="128"/>
        <v>0</v>
      </c>
      <c r="X198" s="40">
        <f t="shared" si="120"/>
        <v>0</v>
      </c>
      <c r="Y198" s="41">
        <f t="shared" si="121"/>
        <v>0</v>
      </c>
      <c r="Z198" s="41">
        <f t="shared" si="122"/>
        <v>0</v>
      </c>
      <c r="AA198" s="41">
        <f t="shared" si="123"/>
        <v>0</v>
      </c>
    </row>
    <row r="199" spans="1:27" ht="52.5" customHeight="1" x14ac:dyDescent="0.25">
      <c r="A199" s="19" t="s">
        <v>51</v>
      </c>
      <c r="B199" s="77" t="s">
        <v>180</v>
      </c>
      <c r="C199" s="78"/>
      <c r="D199" s="78"/>
      <c r="E199" s="78"/>
      <c r="F199" s="79"/>
      <c r="G199" s="4">
        <f t="shared" ref="G199:S199" si="148">G196</f>
        <v>0</v>
      </c>
      <c r="H199" s="4">
        <f t="shared" si="148"/>
        <v>0</v>
      </c>
      <c r="I199" s="4">
        <f t="shared" si="148"/>
        <v>0</v>
      </c>
      <c r="J199" s="4">
        <f t="shared" si="148"/>
        <v>0</v>
      </c>
      <c r="K199" s="4">
        <f t="shared" si="148"/>
        <v>0</v>
      </c>
      <c r="L199" s="4">
        <f t="shared" si="148"/>
        <v>0</v>
      </c>
      <c r="M199" s="4">
        <f t="shared" si="148"/>
        <v>0</v>
      </c>
      <c r="N199" s="4">
        <f t="shared" si="148"/>
        <v>0</v>
      </c>
      <c r="O199" s="4">
        <f t="shared" si="148"/>
        <v>0</v>
      </c>
      <c r="P199" s="4">
        <f t="shared" si="148"/>
        <v>0</v>
      </c>
      <c r="Q199" s="4">
        <f t="shared" si="148"/>
        <v>0</v>
      </c>
      <c r="R199" s="4">
        <f t="shared" si="148"/>
        <v>0</v>
      </c>
      <c r="S199" s="4">
        <f t="shared" si="148"/>
        <v>0</v>
      </c>
      <c r="T199" s="39">
        <f t="shared" si="125"/>
        <v>0</v>
      </c>
      <c r="U199" s="39">
        <f t="shared" si="126"/>
        <v>0</v>
      </c>
      <c r="V199" s="39">
        <f t="shared" si="127"/>
        <v>0</v>
      </c>
      <c r="W199" s="39">
        <f t="shared" si="128"/>
        <v>0</v>
      </c>
      <c r="X199" s="40">
        <f t="shared" si="120"/>
        <v>0</v>
      </c>
      <c r="Y199" s="41">
        <f t="shared" si="121"/>
        <v>0</v>
      </c>
      <c r="Z199" s="41">
        <f t="shared" si="122"/>
        <v>0</v>
      </c>
      <c r="AA199" s="41">
        <f t="shared" si="123"/>
        <v>0</v>
      </c>
    </row>
    <row r="200" spans="1:27" ht="25.5" customHeight="1" x14ac:dyDescent="0.25">
      <c r="A200" s="19" t="s">
        <v>52</v>
      </c>
      <c r="B200" s="77" t="s">
        <v>180</v>
      </c>
      <c r="C200" s="78"/>
      <c r="D200" s="78"/>
      <c r="E200" s="78"/>
      <c r="F200" s="79"/>
      <c r="G200" s="4">
        <f>G195+G196</f>
        <v>623149013.73999989</v>
      </c>
      <c r="H200" s="43">
        <f t="shared" ref="H200:S200" si="149">H195+H196</f>
        <v>19147349.280000001</v>
      </c>
      <c r="I200" s="43">
        <f t="shared" si="149"/>
        <v>51164101.399999999</v>
      </c>
      <c r="J200" s="43">
        <f t="shared" si="149"/>
        <v>24896219.550000001</v>
      </c>
      <c r="K200" s="43">
        <f t="shared" si="149"/>
        <v>25249348.710000001</v>
      </c>
      <c r="L200" s="43">
        <f t="shared" si="149"/>
        <v>28584144.690000001</v>
      </c>
      <c r="M200" s="43">
        <f t="shared" si="149"/>
        <v>26518654.129999999</v>
      </c>
      <c r="N200" s="43">
        <f t="shared" si="149"/>
        <v>25640425.810000002</v>
      </c>
      <c r="O200" s="43">
        <f t="shared" si="149"/>
        <v>20347699.489999998</v>
      </c>
      <c r="P200" s="43">
        <f t="shared" si="149"/>
        <v>26004033.060000002</v>
      </c>
      <c r="Q200" s="43">
        <f t="shared" si="149"/>
        <v>23020503.640000001</v>
      </c>
      <c r="R200" s="43">
        <f t="shared" si="149"/>
        <v>23467735.91</v>
      </c>
      <c r="S200" s="43">
        <f t="shared" si="149"/>
        <v>329108798.06999999</v>
      </c>
      <c r="T200" s="54">
        <f t="shared" si="125"/>
        <v>95207670.230000004</v>
      </c>
      <c r="U200" s="54">
        <f t="shared" si="126"/>
        <v>175559817.75999999</v>
      </c>
      <c r="V200" s="54">
        <f t="shared" si="127"/>
        <v>247551976.12</v>
      </c>
      <c r="W200" s="54">
        <f t="shared" si="128"/>
        <v>623149013.74000001</v>
      </c>
      <c r="X200" s="54">
        <f t="shared" si="120"/>
        <v>124629802.74799997</v>
      </c>
      <c r="Y200" s="55">
        <f t="shared" si="121"/>
        <v>249259605.49599993</v>
      </c>
      <c r="Z200" s="55">
        <f t="shared" si="122"/>
        <v>436204309.61799991</v>
      </c>
      <c r="AA200" s="55">
        <f t="shared" si="123"/>
        <v>591991563.05299985</v>
      </c>
    </row>
    <row r="201" spans="1:27" ht="26.25" x14ac:dyDescent="0.25">
      <c r="A201" s="47" t="s">
        <v>336</v>
      </c>
      <c r="B201" s="77" t="s">
        <v>180</v>
      </c>
      <c r="C201" s="78"/>
      <c r="D201" s="78"/>
      <c r="E201" s="78"/>
      <c r="F201" s="79"/>
      <c r="G201" s="43">
        <f>G131-G195</f>
        <v>-94496610.249999881</v>
      </c>
      <c r="H201" s="43">
        <f>H131-H195</f>
        <v>5457105.5899999999</v>
      </c>
      <c r="I201" s="43">
        <f t="shared" ref="I201:S201" si="150">I131-I195</f>
        <v>762051.20000001043</v>
      </c>
      <c r="J201" s="43">
        <f t="shared" si="150"/>
        <v>1747255.8599999994</v>
      </c>
      <c r="K201" s="43">
        <f t="shared" si="150"/>
        <v>1255092.8200000003</v>
      </c>
      <c r="L201" s="43">
        <f t="shared" si="150"/>
        <v>-1996903.129999999</v>
      </c>
      <c r="M201" s="43">
        <f t="shared" si="150"/>
        <v>377837.43000000343</v>
      </c>
      <c r="N201" s="43">
        <f t="shared" si="150"/>
        <v>924215.76999999583</v>
      </c>
      <c r="O201" s="43">
        <f t="shared" si="150"/>
        <v>6174342.1000000015</v>
      </c>
      <c r="P201" s="43">
        <f t="shared" si="150"/>
        <v>814658.53999999911</v>
      </c>
      <c r="Q201" s="43">
        <f t="shared" si="150"/>
        <v>3586737.9600000009</v>
      </c>
      <c r="R201" s="43">
        <f t="shared" si="150"/>
        <v>3247155.6999999993</v>
      </c>
      <c r="S201" s="43">
        <f t="shared" si="150"/>
        <v>-87267064.080000013</v>
      </c>
      <c r="T201" s="54">
        <f>T137</f>
        <v>103174082.88000001</v>
      </c>
      <c r="U201" s="54">
        <f t="shared" ref="U201:AA201" si="151">U137</f>
        <v>183162257.53000003</v>
      </c>
      <c r="V201" s="54">
        <f t="shared" si="151"/>
        <v>263067632.30000001</v>
      </c>
      <c r="W201" s="54">
        <f t="shared" si="151"/>
        <v>558231499.5</v>
      </c>
      <c r="X201" s="54">
        <f t="shared" si="151"/>
        <v>132163100.8725</v>
      </c>
      <c r="Y201" s="54">
        <f t="shared" si="151"/>
        <v>264326201.745</v>
      </c>
      <c r="Z201" s="54">
        <f t="shared" si="151"/>
        <v>396489302.61750001</v>
      </c>
      <c r="AA201" s="54">
        <f t="shared" si="151"/>
        <v>528652403.49000001</v>
      </c>
    </row>
    <row r="202" spans="1:27" ht="26.25" x14ac:dyDescent="0.25">
      <c r="A202" s="47" t="s">
        <v>337</v>
      </c>
      <c r="B202" s="77" t="s">
        <v>180</v>
      </c>
      <c r="C202" s="78"/>
      <c r="D202" s="78"/>
      <c r="E202" s="78"/>
      <c r="F202" s="79"/>
      <c r="G202" s="5">
        <f t="shared" ref="G202:S202" si="152">G11+G201+G136-G199</f>
        <v>-84242360.099999875</v>
      </c>
      <c r="H202" s="5">
        <f t="shared" si="152"/>
        <v>15711355.74</v>
      </c>
      <c r="I202" s="5">
        <f t="shared" si="152"/>
        <v>16473406.940000011</v>
      </c>
      <c r="J202" s="5">
        <f t="shared" si="152"/>
        <v>18220662.800000012</v>
      </c>
      <c r="K202" s="5">
        <f t="shared" si="152"/>
        <v>19475755.620000012</v>
      </c>
      <c r="L202" s="5">
        <f t="shared" si="152"/>
        <v>17478852.490000013</v>
      </c>
      <c r="M202" s="5">
        <f t="shared" si="152"/>
        <v>17856689.920000017</v>
      </c>
      <c r="N202" s="5">
        <f t="shared" si="152"/>
        <v>18780905.690000013</v>
      </c>
      <c r="O202" s="5">
        <f t="shared" si="152"/>
        <v>24955247.790000014</v>
      </c>
      <c r="P202" s="5">
        <f t="shared" si="152"/>
        <v>25769906.330000013</v>
      </c>
      <c r="Q202" s="5">
        <f t="shared" si="152"/>
        <v>29356644.290000014</v>
      </c>
      <c r="R202" s="5">
        <f t="shared" si="152"/>
        <v>32603799.990000013</v>
      </c>
      <c r="S202" s="5">
        <f t="shared" si="152"/>
        <v>-54663264.090000004</v>
      </c>
      <c r="T202"/>
      <c r="U202"/>
      <c r="V202"/>
      <c r="W202"/>
      <c r="X202"/>
      <c r="Y202"/>
      <c r="Z202"/>
      <c r="AA202"/>
    </row>
    <row r="204" spans="1:27" ht="20.25" customHeight="1" x14ac:dyDescent="0.25">
      <c r="A204" s="83" t="s">
        <v>53</v>
      </c>
      <c r="B204" s="83"/>
      <c r="C204" s="83"/>
      <c r="D204" s="83"/>
      <c r="E204" s="83"/>
      <c r="F204" s="84" t="s">
        <v>54</v>
      </c>
      <c r="G204" s="84"/>
      <c r="H204" s="84"/>
      <c r="N204" s="27"/>
      <c r="O204" s="57" t="s">
        <v>368</v>
      </c>
    </row>
    <row r="205" spans="1:27" ht="11.25" customHeight="1" x14ac:dyDescent="0.25">
      <c r="F205" s="67" t="s">
        <v>55</v>
      </c>
      <c r="G205" s="67"/>
      <c r="H205" s="67"/>
      <c r="N205" s="59" t="s">
        <v>179</v>
      </c>
      <c r="O205" s="58"/>
    </row>
    <row r="206" spans="1:27" x14ac:dyDescent="0.25">
      <c r="A206" s="25" t="s">
        <v>56</v>
      </c>
    </row>
  </sheetData>
  <mergeCells count="181">
    <mergeCell ref="A1:S1"/>
    <mergeCell ref="A2:S2"/>
    <mergeCell ref="A3:S3"/>
    <mergeCell ref="G8:G10"/>
    <mergeCell ref="A8:A10"/>
    <mergeCell ref="H8:J8"/>
    <mergeCell ref="K8:M8"/>
    <mergeCell ref="N8:P8"/>
    <mergeCell ref="Q8:S8"/>
    <mergeCell ref="H9:H10"/>
    <mergeCell ref="I9:I10"/>
    <mergeCell ref="J9:J10"/>
    <mergeCell ref="K9:K10"/>
    <mergeCell ref="R9:R10"/>
    <mergeCell ref="S9:S10"/>
    <mergeCell ref="A7:S7"/>
    <mergeCell ref="L9:L10"/>
    <mergeCell ref="M9:M10"/>
    <mergeCell ref="N9:N10"/>
    <mergeCell ref="O9:O10"/>
    <mergeCell ref="P9:P10"/>
    <mergeCell ref="P4:S4"/>
    <mergeCell ref="A5:S5"/>
    <mergeCell ref="A14:S14"/>
    <mergeCell ref="Q9:Q10"/>
    <mergeCell ref="B8:F10"/>
    <mergeCell ref="A12:S12"/>
    <mergeCell ref="A13:S13"/>
    <mergeCell ref="B32:F32"/>
    <mergeCell ref="B33:F33"/>
    <mergeCell ref="B34:F34"/>
    <mergeCell ref="B35:F35"/>
    <mergeCell ref="B20:F20"/>
    <mergeCell ref="B21:F21"/>
    <mergeCell ref="B22:F22"/>
    <mergeCell ref="B23:F23"/>
    <mergeCell ref="B24:F24"/>
    <mergeCell ref="B15:F15"/>
    <mergeCell ref="B16:F16"/>
    <mergeCell ref="B17:F17"/>
    <mergeCell ref="B18:F18"/>
    <mergeCell ref="B19:F19"/>
    <mergeCell ref="B11:F11"/>
    <mergeCell ref="B36:F36"/>
    <mergeCell ref="B25:F25"/>
    <mergeCell ref="B26:F26"/>
    <mergeCell ref="B27:F27"/>
    <mergeCell ref="B28:F28"/>
    <mergeCell ref="B29:F29"/>
    <mergeCell ref="B40:F40"/>
    <mergeCell ref="B41:F41"/>
    <mergeCell ref="B42:F42"/>
    <mergeCell ref="B30:F30"/>
    <mergeCell ref="B31:F31"/>
    <mergeCell ref="B60:F60"/>
    <mergeCell ref="B43:F43"/>
    <mergeCell ref="B44:F44"/>
    <mergeCell ref="B37:F37"/>
    <mergeCell ref="B38:F38"/>
    <mergeCell ref="B39:F39"/>
    <mergeCell ref="B50:F50"/>
    <mergeCell ref="B51:F51"/>
    <mergeCell ref="B55:F55"/>
    <mergeCell ref="B56:F56"/>
    <mergeCell ref="B57:F57"/>
    <mergeCell ref="B58:F58"/>
    <mergeCell ref="B59:F59"/>
    <mergeCell ref="B52:F52"/>
    <mergeCell ref="B53:F53"/>
    <mergeCell ref="B54:F54"/>
    <mergeCell ref="B45:F45"/>
    <mergeCell ref="B46:F46"/>
    <mergeCell ref="B47:F47"/>
    <mergeCell ref="B48:F48"/>
    <mergeCell ref="B49:F49"/>
    <mergeCell ref="B65:F65"/>
    <mergeCell ref="B66:F66"/>
    <mergeCell ref="B67:F67"/>
    <mergeCell ref="B68:F68"/>
    <mergeCell ref="B69:F69"/>
    <mergeCell ref="B61:F61"/>
    <mergeCell ref="B62:F62"/>
    <mergeCell ref="B63:F63"/>
    <mergeCell ref="B64:F64"/>
    <mergeCell ref="B79:F79"/>
    <mergeCell ref="B78:F78"/>
    <mergeCell ref="B80:F80"/>
    <mergeCell ref="B81:F81"/>
    <mergeCell ref="B82:F82"/>
    <mergeCell ref="B70:F70"/>
    <mergeCell ref="B71:F71"/>
    <mergeCell ref="B72:F72"/>
    <mergeCell ref="B73:F73"/>
    <mergeCell ref="B74:F74"/>
    <mergeCell ref="B75:F75"/>
    <mergeCell ref="B76:F76"/>
    <mergeCell ref="B77:F77"/>
    <mergeCell ref="B90:F90"/>
    <mergeCell ref="B91:F91"/>
    <mergeCell ref="B92:F92"/>
    <mergeCell ref="B83:F83"/>
    <mergeCell ref="B86:F86"/>
    <mergeCell ref="B87:F87"/>
    <mergeCell ref="B88:F88"/>
    <mergeCell ref="B89:F89"/>
    <mergeCell ref="B84:F84"/>
    <mergeCell ref="B85:F85"/>
    <mergeCell ref="B93:F93"/>
    <mergeCell ref="B94:F94"/>
    <mergeCell ref="B95:F95"/>
    <mergeCell ref="B107:F107"/>
    <mergeCell ref="B108:F108"/>
    <mergeCell ref="B109:F109"/>
    <mergeCell ref="B110:F110"/>
    <mergeCell ref="B114:F114"/>
    <mergeCell ref="B111:F111"/>
    <mergeCell ref="B96:F96"/>
    <mergeCell ref="B97:F97"/>
    <mergeCell ref="B99:F99"/>
    <mergeCell ref="B100:F100"/>
    <mergeCell ref="B101:F101"/>
    <mergeCell ref="B98:F98"/>
    <mergeCell ref="B112:F112"/>
    <mergeCell ref="B102:F102"/>
    <mergeCell ref="B103:F103"/>
    <mergeCell ref="B104:F104"/>
    <mergeCell ref="B105:F105"/>
    <mergeCell ref="B106:F106"/>
    <mergeCell ref="B137:F137"/>
    <mergeCell ref="A133:S133"/>
    <mergeCell ref="B131:F131"/>
    <mergeCell ref="B132:F132"/>
    <mergeCell ref="B134:F134"/>
    <mergeCell ref="B126:F126"/>
    <mergeCell ref="B127:F127"/>
    <mergeCell ref="B128:F128"/>
    <mergeCell ref="B113:F113"/>
    <mergeCell ref="B125:F125"/>
    <mergeCell ref="B135:F135"/>
    <mergeCell ref="B129:F129"/>
    <mergeCell ref="B130:F130"/>
    <mergeCell ref="B136:F136"/>
    <mergeCell ref="B120:F120"/>
    <mergeCell ref="B121:F121"/>
    <mergeCell ref="B122:F122"/>
    <mergeCell ref="B123:F123"/>
    <mergeCell ref="B124:F124"/>
    <mergeCell ref="B117:F117"/>
    <mergeCell ref="B118:F118"/>
    <mergeCell ref="B119:F119"/>
    <mergeCell ref="B115:F115"/>
    <mergeCell ref="B116:F116"/>
    <mergeCell ref="F205:H205"/>
    <mergeCell ref="A138:S138"/>
    <mergeCell ref="A139:S139"/>
    <mergeCell ref="B198:F198"/>
    <mergeCell ref="B199:F199"/>
    <mergeCell ref="B200:F200"/>
    <mergeCell ref="B201:F201"/>
    <mergeCell ref="B197:F197"/>
    <mergeCell ref="B194:F194"/>
    <mergeCell ref="B195:F195"/>
    <mergeCell ref="B196:F196"/>
    <mergeCell ref="B202:F202"/>
    <mergeCell ref="A204:E204"/>
    <mergeCell ref="F204:H204"/>
    <mergeCell ref="X8:X14"/>
    <mergeCell ref="Y8:Y14"/>
    <mergeCell ref="Z8:Z14"/>
    <mergeCell ref="AA8:AA14"/>
    <mergeCell ref="X7:AA7"/>
    <mergeCell ref="T7:W7"/>
    <mergeCell ref="X6:AA6"/>
    <mergeCell ref="X138:X139"/>
    <mergeCell ref="Y138:Y139"/>
    <mergeCell ref="Z138:Z139"/>
    <mergeCell ref="AA138:AA139"/>
    <mergeCell ref="T8:T14"/>
    <mergeCell ref="U8:U14"/>
    <mergeCell ref="V8:V14"/>
    <mergeCell ref="W8:W14"/>
  </mergeCells>
  <pageMargins left="0.78740157480314965" right="0.39370078740157483" top="0.39370078740157483" bottom="0.39370078740157483" header="0" footer="0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01.02.2021</vt:lpstr>
      <vt:lpstr>'на 01.02.2021'!Область_печати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2021-03-11T07:11:55Z</cp:lastPrinted>
  <dcterms:created xsi:type="dcterms:W3CDTF">2020-01-20T14:38:19Z</dcterms:created>
  <dcterms:modified xsi:type="dcterms:W3CDTF">2021-03-11T07:12:05Z</dcterms:modified>
</cp:coreProperties>
</file>