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3.2020\"/>
    </mc:Choice>
  </mc:AlternateContent>
  <bookViews>
    <workbookView xWindow="0" yWindow="0" windowWidth="14370" windowHeight="12360"/>
  </bookViews>
  <sheets>
    <sheet name="на 01.03.2020" sheetId="1" r:id="rId1"/>
  </sheets>
  <definedNames>
    <definedName name="_xlnm._FilterDatabase" localSheetId="0" hidden="1">'на 01.03.2020'!$A$80:$AB$205</definedName>
    <definedName name="_xlnm.Print_Area" localSheetId="0">'на 01.03.2020'!$A$1:$S$209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H131" i="1"/>
  <c r="I131" i="1"/>
  <c r="J131" i="1"/>
  <c r="K131" i="1"/>
  <c r="L131" i="1"/>
  <c r="M131" i="1"/>
  <c r="N131" i="1"/>
  <c r="O131" i="1"/>
  <c r="P131" i="1"/>
  <c r="Q131" i="1"/>
  <c r="R131" i="1"/>
  <c r="S131" i="1"/>
  <c r="G131" i="1"/>
  <c r="H130" i="1"/>
  <c r="H77" i="1"/>
  <c r="I77" i="1"/>
  <c r="J77" i="1"/>
  <c r="K77" i="1"/>
  <c r="L77" i="1"/>
  <c r="M77" i="1"/>
  <c r="N77" i="1"/>
  <c r="O77" i="1"/>
  <c r="P77" i="1"/>
  <c r="Q77" i="1"/>
  <c r="R77" i="1"/>
  <c r="S77" i="1"/>
  <c r="G77" i="1"/>
  <c r="J79" i="1"/>
  <c r="K79" i="1" s="1"/>
  <c r="G132" i="1"/>
  <c r="L79" i="1" l="1"/>
  <c r="H11" i="1"/>
  <c r="G11" i="1"/>
  <c r="M79" i="1" l="1"/>
  <c r="I74" i="1"/>
  <c r="H74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G200" i="1"/>
  <c r="N79" i="1" l="1"/>
  <c r="O79" i="1" s="1"/>
  <c r="H137" i="1"/>
  <c r="I137" i="1"/>
  <c r="J137" i="1"/>
  <c r="K137" i="1"/>
  <c r="L137" i="1"/>
  <c r="M137" i="1"/>
  <c r="N137" i="1"/>
  <c r="O137" i="1"/>
  <c r="P137" i="1"/>
  <c r="Q137" i="1"/>
  <c r="R137" i="1"/>
  <c r="S137" i="1"/>
  <c r="G137" i="1"/>
  <c r="P79" i="1" l="1"/>
  <c r="S125" i="1"/>
  <c r="S122" i="1"/>
  <c r="S117" i="1"/>
  <c r="S114" i="1"/>
  <c r="S112" i="1"/>
  <c r="S110" i="1"/>
  <c r="S108" i="1"/>
  <c r="S106" i="1"/>
  <c r="S104" i="1"/>
  <c r="S102" i="1"/>
  <c r="S101" i="1"/>
  <c r="S98" i="1"/>
  <c r="S96" i="1"/>
  <c r="S94" i="1"/>
  <c r="S92" i="1"/>
  <c r="S90" i="1"/>
  <c r="Q79" i="1" l="1"/>
  <c r="R79" i="1" s="1"/>
  <c r="S79" i="1" s="1"/>
  <c r="G183" i="1"/>
  <c r="G180" i="1"/>
  <c r="G176" i="1"/>
  <c r="G174" i="1"/>
  <c r="G168" i="1"/>
  <c r="G166" i="1"/>
  <c r="G161" i="1"/>
  <c r="G156" i="1"/>
  <c r="G152" i="1"/>
  <c r="G150" i="1"/>
  <c r="G144" i="1"/>
  <c r="G143" i="1" l="1"/>
  <c r="G197" i="1" s="1"/>
  <c r="G198" i="1" s="1"/>
  <c r="J186" i="1"/>
  <c r="H89" i="1"/>
  <c r="I89" i="1"/>
  <c r="J89" i="1"/>
  <c r="K89" i="1"/>
  <c r="L89" i="1"/>
  <c r="M89" i="1"/>
  <c r="N89" i="1"/>
  <c r="O89" i="1"/>
  <c r="P89" i="1"/>
  <c r="Q89" i="1"/>
  <c r="R89" i="1"/>
  <c r="H129" i="1" l="1"/>
  <c r="G74" i="1"/>
  <c r="H73" i="1"/>
  <c r="I129" i="1"/>
  <c r="H30" i="1"/>
  <c r="G30" i="1"/>
  <c r="I30" i="1"/>
  <c r="H116" i="1"/>
  <c r="H24" i="1"/>
  <c r="G73" i="1" l="1"/>
  <c r="I73" i="1"/>
  <c r="J78" i="1"/>
  <c r="J31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201" i="1"/>
  <c r="Y201" i="1"/>
  <c r="Z201" i="1"/>
  <c r="AA201" i="1"/>
  <c r="AA143" i="1"/>
  <c r="Z143" i="1"/>
  <c r="Y143" i="1"/>
  <c r="X143" i="1"/>
  <c r="T57" i="1"/>
  <c r="U57" i="1"/>
  <c r="V57" i="1"/>
  <c r="W57" i="1"/>
  <c r="T59" i="1"/>
  <c r="U59" i="1"/>
  <c r="V59" i="1"/>
  <c r="W59" i="1"/>
  <c r="T64" i="1"/>
  <c r="U64" i="1"/>
  <c r="V64" i="1"/>
  <c r="W64" i="1"/>
  <c r="T72" i="1"/>
  <c r="U72" i="1"/>
  <c r="V72" i="1"/>
  <c r="W72" i="1"/>
  <c r="T90" i="1"/>
  <c r="U90" i="1"/>
  <c r="V90" i="1"/>
  <c r="T92" i="1"/>
  <c r="U92" i="1"/>
  <c r="V92" i="1"/>
  <c r="T94" i="1"/>
  <c r="U94" i="1"/>
  <c r="V94" i="1"/>
  <c r="T96" i="1"/>
  <c r="U96" i="1"/>
  <c r="V96" i="1"/>
  <c r="T98" i="1"/>
  <c r="U98" i="1"/>
  <c r="V98" i="1"/>
  <c r="T101" i="1"/>
  <c r="U101" i="1"/>
  <c r="V101" i="1"/>
  <c r="T102" i="1"/>
  <c r="U102" i="1"/>
  <c r="V102" i="1"/>
  <c r="T104" i="1"/>
  <c r="U104" i="1"/>
  <c r="V104" i="1"/>
  <c r="T106" i="1"/>
  <c r="U106" i="1"/>
  <c r="V106" i="1"/>
  <c r="T108" i="1"/>
  <c r="U108" i="1"/>
  <c r="V108" i="1"/>
  <c r="T110" i="1"/>
  <c r="U110" i="1"/>
  <c r="V110" i="1"/>
  <c r="T112" i="1"/>
  <c r="U112" i="1"/>
  <c r="V112" i="1"/>
  <c r="T114" i="1"/>
  <c r="U114" i="1"/>
  <c r="V114" i="1"/>
  <c r="T117" i="1"/>
  <c r="U117" i="1"/>
  <c r="V117" i="1"/>
  <c r="T122" i="1"/>
  <c r="U122" i="1"/>
  <c r="V122" i="1"/>
  <c r="W122" i="1"/>
  <c r="T125" i="1"/>
  <c r="U125" i="1"/>
  <c r="V125" i="1"/>
  <c r="W125" i="1"/>
  <c r="T126" i="1"/>
  <c r="U126" i="1"/>
  <c r="V126" i="1"/>
  <c r="W126" i="1"/>
  <c r="T136" i="1"/>
  <c r="U136" i="1"/>
  <c r="V136" i="1"/>
  <c r="W136" i="1"/>
  <c r="T138" i="1"/>
  <c r="U138" i="1"/>
  <c r="V138" i="1"/>
  <c r="W138" i="1"/>
  <c r="T141" i="1"/>
  <c r="U141" i="1"/>
  <c r="V141" i="1"/>
  <c r="W141" i="1"/>
  <c r="T142" i="1"/>
  <c r="U142" i="1"/>
  <c r="V142" i="1"/>
  <c r="W142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1" i="1"/>
  <c r="U151" i="1"/>
  <c r="V151" i="1"/>
  <c r="T153" i="1"/>
  <c r="U153" i="1"/>
  <c r="V153" i="1"/>
  <c r="T154" i="1"/>
  <c r="U154" i="1"/>
  <c r="V154" i="1"/>
  <c r="T155" i="1"/>
  <c r="U155" i="1"/>
  <c r="V155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7" i="1"/>
  <c r="U167" i="1"/>
  <c r="V167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7" i="1"/>
  <c r="U177" i="1"/>
  <c r="V177" i="1"/>
  <c r="T178" i="1"/>
  <c r="U178" i="1"/>
  <c r="V178" i="1"/>
  <c r="T179" i="1"/>
  <c r="U179" i="1"/>
  <c r="V179" i="1"/>
  <c r="T181" i="1"/>
  <c r="U181" i="1"/>
  <c r="V181" i="1"/>
  <c r="T182" i="1"/>
  <c r="U182" i="1"/>
  <c r="V182" i="1"/>
  <c r="T184" i="1"/>
  <c r="U184" i="1"/>
  <c r="V184" i="1"/>
  <c r="T187" i="1"/>
  <c r="U187" i="1"/>
  <c r="V187" i="1"/>
  <c r="T188" i="1"/>
  <c r="U188" i="1"/>
  <c r="V188" i="1"/>
  <c r="T190" i="1"/>
  <c r="U190" i="1"/>
  <c r="V190" i="1"/>
  <c r="T193" i="1"/>
  <c r="U193" i="1"/>
  <c r="V193" i="1"/>
  <c r="T194" i="1"/>
  <c r="U194" i="1"/>
  <c r="V194" i="1"/>
  <c r="T196" i="1"/>
  <c r="U196" i="1"/>
  <c r="V196" i="1"/>
  <c r="T201" i="1"/>
  <c r="U201" i="1"/>
  <c r="V201" i="1"/>
  <c r="W201" i="1"/>
  <c r="G130" i="1"/>
  <c r="G133" i="1"/>
  <c r="K31" i="1" l="1"/>
  <c r="K30" i="1" s="1"/>
  <c r="J30" i="1"/>
  <c r="J129" i="1"/>
  <c r="K78" i="1"/>
  <c r="I139" i="1"/>
  <c r="J139" i="1"/>
  <c r="K139" i="1"/>
  <c r="L139" i="1"/>
  <c r="M139" i="1"/>
  <c r="N139" i="1"/>
  <c r="O139" i="1"/>
  <c r="P139" i="1"/>
  <c r="Q139" i="1"/>
  <c r="R139" i="1"/>
  <c r="S139" i="1"/>
  <c r="G139" i="1"/>
  <c r="I199" i="1"/>
  <c r="I202" i="1" l="1"/>
  <c r="L31" i="1"/>
  <c r="M31" i="1" s="1"/>
  <c r="M30" i="1" s="1"/>
  <c r="L78" i="1"/>
  <c r="K129" i="1"/>
  <c r="G199" i="1"/>
  <c r="G203" i="1" s="1"/>
  <c r="Y200" i="1"/>
  <c r="Z200" i="1"/>
  <c r="X200" i="1"/>
  <c r="AA200" i="1"/>
  <c r="H139" i="1"/>
  <c r="V137" i="1"/>
  <c r="U137" i="1"/>
  <c r="T137" i="1"/>
  <c r="W137" i="1"/>
  <c r="H199" i="1"/>
  <c r="H202" i="1" s="1"/>
  <c r="G202" i="1" l="1"/>
  <c r="Z202" i="1" s="1"/>
  <c r="N31" i="1"/>
  <c r="O31" i="1" s="1"/>
  <c r="O30" i="1" s="1"/>
  <c r="L30" i="1"/>
  <c r="L129" i="1"/>
  <c r="M78" i="1"/>
  <c r="N78" i="1" s="1"/>
  <c r="Y202" i="1"/>
  <c r="V139" i="1"/>
  <c r="W139" i="1"/>
  <c r="T139" i="1"/>
  <c r="U139" i="1"/>
  <c r="Y199" i="1"/>
  <c r="Z199" i="1"/>
  <c r="X199" i="1"/>
  <c r="AA199" i="1"/>
  <c r="R85" i="1"/>
  <c r="Q85" i="1"/>
  <c r="P85" i="1"/>
  <c r="O85" i="1"/>
  <c r="N85" i="1"/>
  <c r="M85" i="1"/>
  <c r="L85" i="1"/>
  <c r="K85" i="1"/>
  <c r="J85" i="1"/>
  <c r="R87" i="1"/>
  <c r="Q87" i="1"/>
  <c r="P87" i="1"/>
  <c r="O87" i="1"/>
  <c r="N87" i="1"/>
  <c r="M87" i="1"/>
  <c r="L87" i="1"/>
  <c r="K87" i="1"/>
  <c r="J87" i="1"/>
  <c r="S159" i="1"/>
  <c r="W159" i="1" s="1"/>
  <c r="K152" i="1"/>
  <c r="I144" i="1"/>
  <c r="J144" i="1"/>
  <c r="K144" i="1"/>
  <c r="L144" i="1"/>
  <c r="M144" i="1"/>
  <c r="N144" i="1"/>
  <c r="O144" i="1"/>
  <c r="P144" i="1"/>
  <c r="Q144" i="1"/>
  <c r="R144" i="1"/>
  <c r="H144" i="1"/>
  <c r="S85" i="1" l="1"/>
  <c r="W85" i="1" s="1"/>
  <c r="N30" i="1"/>
  <c r="AA202" i="1"/>
  <c r="X202" i="1"/>
  <c r="S87" i="1"/>
  <c r="P31" i="1"/>
  <c r="P30" i="1" s="1"/>
  <c r="O78" i="1"/>
  <c r="P78" i="1" s="1"/>
  <c r="N129" i="1"/>
  <c r="M129" i="1"/>
  <c r="V144" i="1"/>
  <c r="U144" i="1"/>
  <c r="T144" i="1"/>
  <c r="U87" i="1"/>
  <c r="V87" i="1"/>
  <c r="T87" i="1"/>
  <c r="U85" i="1"/>
  <c r="V85" i="1"/>
  <c r="T85" i="1"/>
  <c r="H133" i="1"/>
  <c r="J133" i="1"/>
  <c r="N133" i="1"/>
  <c r="R133" i="1"/>
  <c r="K133" i="1"/>
  <c r="O133" i="1"/>
  <c r="L133" i="1"/>
  <c r="P133" i="1"/>
  <c r="I133" i="1"/>
  <c r="M133" i="1"/>
  <c r="Q133" i="1"/>
  <c r="W87" i="1"/>
  <c r="I195" i="1"/>
  <c r="J195" i="1"/>
  <c r="K195" i="1"/>
  <c r="L195" i="1"/>
  <c r="M195" i="1"/>
  <c r="N195" i="1"/>
  <c r="O195" i="1"/>
  <c r="P195" i="1"/>
  <c r="Q195" i="1"/>
  <c r="R195" i="1"/>
  <c r="H195" i="1"/>
  <c r="I192" i="1"/>
  <c r="J192" i="1"/>
  <c r="K192" i="1"/>
  <c r="L192" i="1"/>
  <c r="M192" i="1"/>
  <c r="N192" i="1"/>
  <c r="O192" i="1"/>
  <c r="P192" i="1"/>
  <c r="Q192" i="1"/>
  <c r="R192" i="1"/>
  <c r="H192" i="1"/>
  <c r="I189" i="1"/>
  <c r="J189" i="1"/>
  <c r="K189" i="1"/>
  <c r="L189" i="1"/>
  <c r="M189" i="1"/>
  <c r="N189" i="1"/>
  <c r="O189" i="1"/>
  <c r="P189" i="1"/>
  <c r="Q189" i="1"/>
  <c r="R189" i="1"/>
  <c r="H189" i="1"/>
  <c r="I186" i="1"/>
  <c r="K186" i="1"/>
  <c r="L186" i="1"/>
  <c r="M186" i="1"/>
  <c r="N186" i="1"/>
  <c r="O186" i="1"/>
  <c r="P186" i="1"/>
  <c r="Q186" i="1"/>
  <c r="R186" i="1"/>
  <c r="H186" i="1"/>
  <c r="Q31" i="1" l="1"/>
  <c r="Q78" i="1"/>
  <c r="P129" i="1"/>
  <c r="O129" i="1"/>
  <c r="V192" i="1"/>
  <c r="T192" i="1"/>
  <c r="U192" i="1"/>
  <c r="V189" i="1"/>
  <c r="T189" i="1"/>
  <c r="U189" i="1"/>
  <c r="V186" i="1"/>
  <c r="U186" i="1"/>
  <c r="T186" i="1"/>
  <c r="Y198" i="1"/>
  <c r="Z198" i="1"/>
  <c r="X198" i="1"/>
  <c r="AA198" i="1"/>
  <c r="V195" i="1"/>
  <c r="U195" i="1"/>
  <c r="T195" i="1"/>
  <c r="V133" i="1"/>
  <c r="T133" i="1"/>
  <c r="U133" i="1"/>
  <c r="L185" i="1"/>
  <c r="H185" i="1"/>
  <c r="O185" i="1"/>
  <c r="K185" i="1"/>
  <c r="R185" i="1"/>
  <c r="N185" i="1"/>
  <c r="J185" i="1"/>
  <c r="R191" i="1"/>
  <c r="P185" i="1"/>
  <c r="Q191" i="1"/>
  <c r="Q185" i="1"/>
  <c r="M185" i="1"/>
  <c r="I185" i="1"/>
  <c r="J191" i="1"/>
  <c r="I191" i="1"/>
  <c r="M191" i="1"/>
  <c r="P191" i="1"/>
  <c r="L191" i="1"/>
  <c r="O191" i="1"/>
  <c r="K191" i="1"/>
  <c r="N191" i="1"/>
  <c r="H191" i="1"/>
  <c r="I183" i="1"/>
  <c r="J183" i="1"/>
  <c r="K183" i="1"/>
  <c r="L183" i="1"/>
  <c r="M183" i="1"/>
  <c r="N183" i="1"/>
  <c r="O183" i="1"/>
  <c r="P183" i="1"/>
  <c r="Q183" i="1"/>
  <c r="R183" i="1"/>
  <c r="H183" i="1"/>
  <c r="I180" i="1"/>
  <c r="J180" i="1"/>
  <c r="K180" i="1"/>
  <c r="L180" i="1"/>
  <c r="M180" i="1"/>
  <c r="N180" i="1"/>
  <c r="O180" i="1"/>
  <c r="P180" i="1"/>
  <c r="Q180" i="1"/>
  <c r="R180" i="1"/>
  <c r="H180" i="1"/>
  <c r="I176" i="1"/>
  <c r="J176" i="1"/>
  <c r="K176" i="1"/>
  <c r="L176" i="1"/>
  <c r="M176" i="1"/>
  <c r="N176" i="1"/>
  <c r="O176" i="1"/>
  <c r="P176" i="1"/>
  <c r="Q176" i="1"/>
  <c r="R176" i="1"/>
  <c r="H176" i="1"/>
  <c r="I174" i="1"/>
  <c r="J174" i="1"/>
  <c r="K174" i="1"/>
  <c r="L174" i="1"/>
  <c r="M174" i="1"/>
  <c r="N174" i="1"/>
  <c r="O174" i="1"/>
  <c r="P174" i="1"/>
  <c r="Q174" i="1"/>
  <c r="R174" i="1"/>
  <c r="H174" i="1"/>
  <c r="I168" i="1"/>
  <c r="J168" i="1"/>
  <c r="K168" i="1"/>
  <c r="L168" i="1"/>
  <c r="M168" i="1"/>
  <c r="N168" i="1"/>
  <c r="O168" i="1"/>
  <c r="P168" i="1"/>
  <c r="Q168" i="1"/>
  <c r="R168" i="1"/>
  <c r="H168" i="1"/>
  <c r="I166" i="1"/>
  <c r="J166" i="1"/>
  <c r="K166" i="1"/>
  <c r="L166" i="1"/>
  <c r="M166" i="1"/>
  <c r="N166" i="1"/>
  <c r="O166" i="1"/>
  <c r="P166" i="1"/>
  <c r="Q166" i="1"/>
  <c r="R166" i="1"/>
  <c r="H166" i="1"/>
  <c r="Q161" i="1"/>
  <c r="R161" i="1"/>
  <c r="S162" i="1"/>
  <c r="W162" i="1" s="1"/>
  <c r="I161" i="1"/>
  <c r="J161" i="1"/>
  <c r="K161" i="1"/>
  <c r="L161" i="1"/>
  <c r="M161" i="1"/>
  <c r="N161" i="1"/>
  <c r="O161" i="1"/>
  <c r="P161" i="1"/>
  <c r="H161" i="1"/>
  <c r="I156" i="1"/>
  <c r="J156" i="1"/>
  <c r="K156" i="1"/>
  <c r="L156" i="1"/>
  <c r="M156" i="1"/>
  <c r="N156" i="1"/>
  <c r="O156" i="1"/>
  <c r="P156" i="1"/>
  <c r="Q156" i="1"/>
  <c r="R156" i="1"/>
  <c r="H156" i="1"/>
  <c r="I152" i="1"/>
  <c r="J152" i="1"/>
  <c r="L152" i="1"/>
  <c r="M152" i="1"/>
  <c r="N152" i="1"/>
  <c r="O152" i="1"/>
  <c r="P152" i="1"/>
  <c r="Q152" i="1"/>
  <c r="R152" i="1"/>
  <c r="H152" i="1"/>
  <c r="I150" i="1"/>
  <c r="J150" i="1"/>
  <c r="K150" i="1"/>
  <c r="L150" i="1"/>
  <c r="M150" i="1"/>
  <c r="N150" i="1"/>
  <c r="O150" i="1"/>
  <c r="P150" i="1"/>
  <c r="Q150" i="1"/>
  <c r="R150" i="1"/>
  <c r="H150" i="1"/>
  <c r="Q30" i="1" l="1"/>
  <c r="R31" i="1"/>
  <c r="R78" i="1"/>
  <c r="Q129" i="1"/>
  <c r="V174" i="1"/>
  <c r="T174" i="1"/>
  <c r="U174" i="1"/>
  <c r="V168" i="1"/>
  <c r="U168" i="1"/>
  <c r="T168" i="1"/>
  <c r="V150" i="1"/>
  <c r="T150" i="1"/>
  <c r="U150" i="1"/>
  <c r="V156" i="1"/>
  <c r="T156" i="1"/>
  <c r="U156" i="1"/>
  <c r="V176" i="1"/>
  <c r="U176" i="1"/>
  <c r="T176" i="1"/>
  <c r="V191" i="1"/>
  <c r="U191" i="1"/>
  <c r="T191" i="1"/>
  <c r="V185" i="1"/>
  <c r="T185" i="1"/>
  <c r="U185" i="1"/>
  <c r="V152" i="1"/>
  <c r="U152" i="1"/>
  <c r="T152" i="1"/>
  <c r="V183" i="1"/>
  <c r="U183" i="1"/>
  <c r="T183" i="1"/>
  <c r="V161" i="1"/>
  <c r="U161" i="1"/>
  <c r="T161" i="1"/>
  <c r="V166" i="1"/>
  <c r="T166" i="1"/>
  <c r="U166" i="1"/>
  <c r="V180" i="1"/>
  <c r="T180" i="1"/>
  <c r="U180" i="1"/>
  <c r="Y203" i="1"/>
  <c r="Z203" i="1"/>
  <c r="X203" i="1"/>
  <c r="AA203" i="1"/>
  <c r="J143" i="1"/>
  <c r="J197" i="1" s="1"/>
  <c r="Q143" i="1"/>
  <c r="Q197" i="1" s="1"/>
  <c r="M143" i="1"/>
  <c r="M197" i="1" s="1"/>
  <c r="H143" i="1"/>
  <c r="I143" i="1"/>
  <c r="I197" i="1" s="1"/>
  <c r="P143" i="1"/>
  <c r="P197" i="1" s="1"/>
  <c r="L143" i="1"/>
  <c r="L197" i="1" s="1"/>
  <c r="K143" i="1"/>
  <c r="K197" i="1" s="1"/>
  <c r="O143" i="1"/>
  <c r="O197" i="1" s="1"/>
  <c r="R143" i="1"/>
  <c r="R197" i="1" s="1"/>
  <c r="N143" i="1"/>
  <c r="N197" i="1" s="1"/>
  <c r="S146" i="1"/>
  <c r="W146" i="1" s="1"/>
  <c r="S147" i="1"/>
  <c r="W147" i="1" s="1"/>
  <c r="S148" i="1"/>
  <c r="W148" i="1" s="1"/>
  <c r="S149" i="1"/>
  <c r="W149" i="1" s="1"/>
  <c r="S151" i="1"/>
  <c r="S153" i="1"/>
  <c r="W153" i="1" s="1"/>
  <c r="S154" i="1"/>
  <c r="W154" i="1" s="1"/>
  <c r="S155" i="1"/>
  <c r="W155" i="1" s="1"/>
  <c r="S157" i="1"/>
  <c r="W157" i="1" s="1"/>
  <c r="S158" i="1"/>
  <c r="W158" i="1" s="1"/>
  <c r="S160" i="1"/>
  <c r="W160" i="1" s="1"/>
  <c r="S163" i="1"/>
  <c r="W163" i="1" s="1"/>
  <c r="S164" i="1"/>
  <c r="W164" i="1" s="1"/>
  <c r="S165" i="1"/>
  <c r="W165" i="1" s="1"/>
  <c r="S167" i="1"/>
  <c r="S169" i="1"/>
  <c r="W169" i="1" s="1"/>
  <c r="S170" i="1"/>
  <c r="W170" i="1" s="1"/>
  <c r="S171" i="1"/>
  <c r="W171" i="1" s="1"/>
  <c r="S172" i="1"/>
  <c r="W172" i="1" s="1"/>
  <c r="S173" i="1"/>
  <c r="W173" i="1" s="1"/>
  <c r="S175" i="1"/>
  <c r="S177" i="1"/>
  <c r="W177" i="1" s="1"/>
  <c r="S178" i="1"/>
  <c r="W178" i="1" s="1"/>
  <c r="S179" i="1"/>
  <c r="W179" i="1" s="1"/>
  <c r="S181" i="1"/>
  <c r="W181" i="1" s="1"/>
  <c r="S182" i="1"/>
  <c r="W182" i="1" s="1"/>
  <c r="S184" i="1"/>
  <c r="S187" i="1"/>
  <c r="W187" i="1" s="1"/>
  <c r="S188" i="1"/>
  <c r="W188" i="1" s="1"/>
  <c r="S190" i="1"/>
  <c r="S193" i="1"/>
  <c r="W193" i="1" s="1"/>
  <c r="S194" i="1"/>
  <c r="W194" i="1" s="1"/>
  <c r="S196" i="1"/>
  <c r="S145" i="1"/>
  <c r="W145" i="1" s="1"/>
  <c r="S31" i="1" l="1"/>
  <c r="S30" i="1" s="1"/>
  <c r="R30" i="1"/>
  <c r="R129" i="1"/>
  <c r="S78" i="1"/>
  <c r="S166" i="1"/>
  <c r="W166" i="1" s="1"/>
  <c r="W167" i="1"/>
  <c r="S195" i="1"/>
  <c r="W195" i="1" s="1"/>
  <c r="W196" i="1"/>
  <c r="S174" i="1"/>
  <c r="W174" i="1" s="1"/>
  <c r="W175" i="1"/>
  <c r="S150" i="1"/>
  <c r="W150" i="1" s="1"/>
  <c r="W151" i="1"/>
  <c r="H197" i="1"/>
  <c r="H198" i="1" s="1"/>
  <c r="H203" i="1" s="1"/>
  <c r="V143" i="1"/>
  <c r="T143" i="1"/>
  <c r="U143" i="1"/>
  <c r="S183" i="1"/>
  <c r="W183" i="1" s="1"/>
  <c r="W184" i="1"/>
  <c r="S189" i="1"/>
  <c r="W189" i="1" s="1"/>
  <c r="W190" i="1"/>
  <c r="P199" i="1"/>
  <c r="P202" i="1" s="1"/>
  <c r="K199" i="1"/>
  <c r="K202" i="1" s="1"/>
  <c r="L199" i="1"/>
  <c r="L202" i="1" s="1"/>
  <c r="P198" i="1"/>
  <c r="R198" i="1"/>
  <c r="Q198" i="1"/>
  <c r="N198" i="1"/>
  <c r="M198" i="1"/>
  <c r="O198" i="1"/>
  <c r="I198" i="1"/>
  <c r="I203" i="1" s="1"/>
  <c r="J198" i="1"/>
  <c r="S192" i="1"/>
  <c r="K198" i="1"/>
  <c r="S186" i="1"/>
  <c r="L198" i="1"/>
  <c r="S144" i="1"/>
  <c r="W144" i="1" s="1"/>
  <c r="S180" i="1"/>
  <c r="W180" i="1" s="1"/>
  <c r="S176" i="1"/>
  <c r="W176" i="1" s="1"/>
  <c r="S168" i="1"/>
  <c r="W168" i="1" s="1"/>
  <c r="S161" i="1"/>
  <c r="W161" i="1" s="1"/>
  <c r="S156" i="1"/>
  <c r="W156" i="1" s="1"/>
  <c r="S152" i="1"/>
  <c r="W152" i="1" s="1"/>
  <c r="K203" i="1" l="1"/>
  <c r="L203" i="1"/>
  <c r="P203" i="1"/>
  <c r="S129" i="1"/>
  <c r="S191" i="1"/>
  <c r="W191" i="1" s="1"/>
  <c r="W192" i="1"/>
  <c r="V198" i="1"/>
  <c r="U198" i="1"/>
  <c r="T198" i="1"/>
  <c r="T200" i="1"/>
  <c r="U200" i="1"/>
  <c r="V200" i="1"/>
  <c r="S185" i="1"/>
  <c r="W185" i="1" s="1"/>
  <c r="W186" i="1"/>
  <c r="V197" i="1"/>
  <c r="T197" i="1"/>
  <c r="U197" i="1"/>
  <c r="O199" i="1"/>
  <c r="O202" i="1" s="1"/>
  <c r="N199" i="1"/>
  <c r="N202" i="1" s="1"/>
  <c r="R199" i="1"/>
  <c r="R202" i="1" s="1"/>
  <c r="J199" i="1"/>
  <c r="J203" i="1" s="1"/>
  <c r="M199" i="1"/>
  <c r="M202" i="1" s="1"/>
  <c r="Q199" i="1"/>
  <c r="Q202" i="1" s="1"/>
  <c r="S143" i="1"/>
  <c r="G89" i="1"/>
  <c r="H121" i="1"/>
  <c r="I121" i="1"/>
  <c r="I120" i="1" s="1"/>
  <c r="I119" i="1" s="1"/>
  <c r="I118" i="1" s="1"/>
  <c r="J121" i="1"/>
  <c r="J120" i="1" s="1"/>
  <c r="J119" i="1" s="1"/>
  <c r="J118" i="1" s="1"/>
  <c r="K121" i="1"/>
  <c r="K120" i="1" s="1"/>
  <c r="K119" i="1" s="1"/>
  <c r="K118" i="1" s="1"/>
  <c r="L121" i="1"/>
  <c r="L120" i="1" s="1"/>
  <c r="L119" i="1" s="1"/>
  <c r="L118" i="1" s="1"/>
  <c r="M121" i="1"/>
  <c r="M120" i="1" s="1"/>
  <c r="M119" i="1" s="1"/>
  <c r="M118" i="1" s="1"/>
  <c r="N121" i="1"/>
  <c r="N120" i="1" s="1"/>
  <c r="N119" i="1" s="1"/>
  <c r="N118" i="1" s="1"/>
  <c r="O121" i="1"/>
  <c r="O120" i="1" s="1"/>
  <c r="O119" i="1" s="1"/>
  <c r="O118" i="1" s="1"/>
  <c r="P121" i="1"/>
  <c r="P120" i="1" s="1"/>
  <c r="P119" i="1" s="1"/>
  <c r="P118" i="1" s="1"/>
  <c r="Q121" i="1"/>
  <c r="Q120" i="1" s="1"/>
  <c r="Q119" i="1" s="1"/>
  <c r="Q118" i="1" s="1"/>
  <c r="R121" i="1"/>
  <c r="R120" i="1" s="1"/>
  <c r="R119" i="1" s="1"/>
  <c r="R118" i="1" s="1"/>
  <c r="S121" i="1"/>
  <c r="S120" i="1" s="1"/>
  <c r="S119" i="1" s="1"/>
  <c r="S118" i="1" s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G121" i="1"/>
  <c r="G120" i="1" s="1"/>
  <c r="G119" i="1" s="1"/>
  <c r="G118" i="1" s="1"/>
  <c r="G124" i="1"/>
  <c r="G123" i="1" s="1"/>
  <c r="Q203" i="1" l="1"/>
  <c r="R203" i="1"/>
  <c r="O203" i="1"/>
  <c r="N203" i="1"/>
  <c r="M203" i="1"/>
  <c r="H120" i="1"/>
  <c r="V121" i="1"/>
  <c r="T121" i="1"/>
  <c r="U121" i="1"/>
  <c r="W121" i="1"/>
  <c r="J202" i="1"/>
  <c r="V199" i="1"/>
  <c r="T199" i="1"/>
  <c r="U199" i="1"/>
  <c r="S197" i="1"/>
  <c r="S198" i="1" s="1"/>
  <c r="W143" i="1"/>
  <c r="H123" i="1"/>
  <c r="V124" i="1"/>
  <c r="U124" i="1"/>
  <c r="W124" i="1"/>
  <c r="T124" i="1"/>
  <c r="S133" i="1"/>
  <c r="W133" i="1" s="1"/>
  <c r="W102" i="1"/>
  <c r="W198" i="1" l="1"/>
  <c r="W197" i="1"/>
  <c r="V202" i="1"/>
  <c r="T202" i="1"/>
  <c r="U202" i="1"/>
  <c r="J20" i="1"/>
  <c r="V123" i="1"/>
  <c r="T123" i="1"/>
  <c r="U123" i="1"/>
  <c r="W123" i="1"/>
  <c r="H119" i="1"/>
  <c r="V120" i="1"/>
  <c r="W120" i="1"/>
  <c r="T120" i="1"/>
  <c r="U120" i="1"/>
  <c r="H132" i="1"/>
  <c r="J21" i="1"/>
  <c r="T21" i="1" l="1"/>
  <c r="T20" i="1"/>
  <c r="W200" i="1"/>
  <c r="S199" i="1"/>
  <c r="S203" i="1" s="1"/>
  <c r="H118" i="1"/>
  <c r="V119" i="1"/>
  <c r="U119" i="1"/>
  <c r="W119" i="1"/>
  <c r="T119" i="1"/>
  <c r="I130" i="1"/>
  <c r="I132" i="1"/>
  <c r="J19" i="1"/>
  <c r="J76" i="1"/>
  <c r="J75" i="1"/>
  <c r="J74" i="1" s="1"/>
  <c r="J73" i="1" s="1"/>
  <c r="J68" i="1"/>
  <c r="J67" i="1"/>
  <c r="T67" i="1" s="1"/>
  <c r="J66" i="1"/>
  <c r="J52" i="1"/>
  <c r="J49" i="1"/>
  <c r="T49" i="1" s="1"/>
  <c r="J46" i="1"/>
  <c r="J43" i="1"/>
  <c r="T43" i="1" s="1"/>
  <c r="J41" i="1"/>
  <c r="J40" i="1"/>
  <c r="K40" i="1" s="1"/>
  <c r="J38" i="1"/>
  <c r="J37" i="1"/>
  <c r="J35" i="1"/>
  <c r="J29" i="1"/>
  <c r="T29" i="1" s="1"/>
  <c r="J27" i="1"/>
  <c r="J25" i="1"/>
  <c r="T25" i="1" s="1"/>
  <c r="K21" i="1"/>
  <c r="L21" i="1" s="1"/>
  <c r="K20" i="1"/>
  <c r="T75" i="1" l="1"/>
  <c r="T52" i="1"/>
  <c r="K25" i="1"/>
  <c r="L25" i="1" s="1"/>
  <c r="M25" i="1" s="1"/>
  <c r="K43" i="1"/>
  <c r="T68" i="1"/>
  <c r="T61" i="1"/>
  <c r="K27" i="1"/>
  <c r="L27" i="1" s="1"/>
  <c r="M27" i="1" s="1"/>
  <c r="T27" i="1"/>
  <c r="T38" i="1"/>
  <c r="T46" i="1"/>
  <c r="T66" i="1"/>
  <c r="T76" i="1"/>
  <c r="V118" i="1"/>
  <c r="T118" i="1"/>
  <c r="W118" i="1"/>
  <c r="U118" i="1"/>
  <c r="S202" i="1"/>
  <c r="W202" i="1" s="1"/>
  <c r="W199" i="1"/>
  <c r="T35" i="1"/>
  <c r="T19" i="1"/>
  <c r="T40" i="1"/>
  <c r="T41" i="1"/>
  <c r="T37" i="1"/>
  <c r="K19" i="1"/>
  <c r="L19" i="1" s="1"/>
  <c r="K52" i="1"/>
  <c r="J130" i="1"/>
  <c r="J132" i="1"/>
  <c r="M21" i="1"/>
  <c r="N21" i="1" s="1"/>
  <c r="K76" i="1"/>
  <c r="K75" i="1"/>
  <c r="K74" i="1" s="1"/>
  <c r="K73" i="1" s="1"/>
  <c r="K68" i="1"/>
  <c r="K67" i="1"/>
  <c r="K66" i="1"/>
  <c r="K49" i="1"/>
  <c r="K46" i="1"/>
  <c r="K41" i="1"/>
  <c r="L40" i="1"/>
  <c r="K38" i="1"/>
  <c r="L38" i="1" s="1"/>
  <c r="K37" i="1"/>
  <c r="K35" i="1"/>
  <c r="L35" i="1" s="1"/>
  <c r="K29" i="1"/>
  <c r="L20" i="1"/>
  <c r="U25" i="1" l="1"/>
  <c r="U27" i="1"/>
  <c r="T130" i="1"/>
  <c r="U61" i="1"/>
  <c r="T132" i="1"/>
  <c r="L43" i="1"/>
  <c r="U21" i="1"/>
  <c r="M19" i="1"/>
  <c r="N19" i="1" s="1"/>
  <c r="K130" i="1"/>
  <c r="L52" i="1"/>
  <c r="K132" i="1"/>
  <c r="O21" i="1"/>
  <c r="P21" i="1" s="1"/>
  <c r="Q21" i="1" s="1"/>
  <c r="L76" i="1"/>
  <c r="L75" i="1"/>
  <c r="L74" i="1" s="1"/>
  <c r="L73" i="1" s="1"/>
  <c r="L68" i="1"/>
  <c r="L67" i="1"/>
  <c r="L66" i="1"/>
  <c r="L49" i="1"/>
  <c r="L46" i="1"/>
  <c r="L41" i="1"/>
  <c r="M40" i="1"/>
  <c r="U40" i="1" s="1"/>
  <c r="M38" i="1"/>
  <c r="N38" i="1" s="1"/>
  <c r="O38" i="1" s="1"/>
  <c r="P38" i="1" s="1"/>
  <c r="L37" i="1"/>
  <c r="M35" i="1"/>
  <c r="L29" i="1"/>
  <c r="N27" i="1"/>
  <c r="O27" i="1" s="1"/>
  <c r="P27" i="1" s="1"/>
  <c r="N25" i="1"/>
  <c r="M20" i="1"/>
  <c r="V21" i="1" l="1"/>
  <c r="V38" i="1"/>
  <c r="V27" i="1"/>
  <c r="U19" i="1"/>
  <c r="U38" i="1"/>
  <c r="U20" i="1"/>
  <c r="O25" i="1"/>
  <c r="P25" i="1" s="1"/>
  <c r="M43" i="1"/>
  <c r="U35" i="1"/>
  <c r="O19" i="1"/>
  <c r="M52" i="1"/>
  <c r="L130" i="1"/>
  <c r="M76" i="1"/>
  <c r="U76" i="1" s="1"/>
  <c r="L132" i="1"/>
  <c r="R21" i="1"/>
  <c r="M75" i="1"/>
  <c r="M74" i="1" s="1"/>
  <c r="M73" i="1" s="1"/>
  <c r="M68" i="1"/>
  <c r="U68" i="1" s="1"/>
  <c r="M67" i="1"/>
  <c r="M66" i="1"/>
  <c r="M49" i="1"/>
  <c r="N49" i="1" s="1"/>
  <c r="M46" i="1"/>
  <c r="M41" i="1"/>
  <c r="N40" i="1"/>
  <c r="Q38" i="1"/>
  <c r="M37" i="1"/>
  <c r="U37" i="1" s="1"/>
  <c r="N35" i="1"/>
  <c r="M29" i="1"/>
  <c r="Q27" i="1"/>
  <c r="N20" i="1"/>
  <c r="Q25" i="1" l="1"/>
  <c r="R25" i="1" s="1"/>
  <c r="S25" i="1" s="1"/>
  <c r="V61" i="1"/>
  <c r="N76" i="1"/>
  <c r="R27" i="1"/>
  <c r="S27" i="1" s="1"/>
  <c r="U46" i="1"/>
  <c r="S21" i="1"/>
  <c r="W21" i="1" s="1"/>
  <c r="U52" i="1"/>
  <c r="U66" i="1"/>
  <c r="U29" i="1"/>
  <c r="U49" i="1"/>
  <c r="R38" i="1"/>
  <c r="S38" i="1" s="1"/>
  <c r="U67" i="1"/>
  <c r="P19" i="1"/>
  <c r="Q19" i="1" s="1"/>
  <c r="O20" i="1"/>
  <c r="N41" i="1"/>
  <c r="U41" i="1"/>
  <c r="S61" i="1"/>
  <c r="N75" i="1"/>
  <c r="N43" i="1"/>
  <c r="O43" i="1" s="1"/>
  <c r="U43" i="1"/>
  <c r="V25" i="1"/>
  <c r="U75" i="1"/>
  <c r="M130" i="1"/>
  <c r="U130" i="1" s="1"/>
  <c r="N52" i="1"/>
  <c r="M132" i="1"/>
  <c r="U132" i="1" s="1"/>
  <c r="N68" i="1"/>
  <c r="N67" i="1"/>
  <c r="O67" i="1" s="1"/>
  <c r="N66" i="1"/>
  <c r="O49" i="1"/>
  <c r="P49" i="1" s="1"/>
  <c r="Q49" i="1" s="1"/>
  <c r="R49" i="1" s="1"/>
  <c r="N46" i="1"/>
  <c r="O46" i="1" s="1"/>
  <c r="O40" i="1"/>
  <c r="P40" i="1" s="1"/>
  <c r="Q40" i="1" s="1"/>
  <c r="R40" i="1" s="1"/>
  <c r="S40" i="1" s="1"/>
  <c r="N37" i="1"/>
  <c r="O35" i="1"/>
  <c r="P35" i="1" s="1"/>
  <c r="Q35" i="1" s="1"/>
  <c r="R35" i="1" s="1"/>
  <c r="S35" i="1" s="1"/>
  <c r="N29" i="1"/>
  <c r="N74" i="1" l="1"/>
  <c r="N73" i="1" s="1"/>
  <c r="O75" i="1"/>
  <c r="O74" i="1" s="1"/>
  <c r="O73" i="1" s="1"/>
  <c r="W25" i="1"/>
  <c r="N132" i="1"/>
  <c r="O76" i="1"/>
  <c r="V49" i="1"/>
  <c r="W38" i="1"/>
  <c r="W27" i="1"/>
  <c r="P20" i="1"/>
  <c r="V20" i="1" s="1"/>
  <c r="R19" i="1"/>
  <c r="S19" i="1" s="1"/>
  <c r="W35" i="1"/>
  <c r="V40" i="1"/>
  <c r="W40" i="1"/>
  <c r="O41" i="1"/>
  <c r="P41" i="1" s="1"/>
  <c r="Q41" i="1" s="1"/>
  <c r="R41" i="1" s="1"/>
  <c r="P43" i="1"/>
  <c r="Q43" i="1" s="1"/>
  <c r="R43" i="1" s="1"/>
  <c r="S43" i="1" s="1"/>
  <c r="V35" i="1"/>
  <c r="V19" i="1"/>
  <c r="W61" i="1"/>
  <c r="N130" i="1"/>
  <c r="O52" i="1"/>
  <c r="P76" i="1"/>
  <c r="V76" i="1" s="1"/>
  <c r="P46" i="1"/>
  <c r="Q46" i="1" s="1"/>
  <c r="P67" i="1"/>
  <c r="Q67" i="1" s="1"/>
  <c r="R67" i="1" s="1"/>
  <c r="S67" i="1" s="1"/>
  <c r="O66" i="1"/>
  <c r="P66" i="1" s="1"/>
  <c r="Q66" i="1" s="1"/>
  <c r="O68" i="1"/>
  <c r="P68" i="1" s="1"/>
  <c r="Q68" i="1" s="1"/>
  <c r="R68" i="1" s="1"/>
  <c r="S49" i="1"/>
  <c r="W49" i="1" s="1"/>
  <c r="O37" i="1"/>
  <c r="O29" i="1"/>
  <c r="O132" i="1" l="1"/>
  <c r="P75" i="1"/>
  <c r="V68" i="1"/>
  <c r="V41" i="1"/>
  <c r="S41" i="1"/>
  <c r="W41" i="1" s="1"/>
  <c r="W19" i="1"/>
  <c r="P29" i="1"/>
  <c r="Q29" i="1" s="1"/>
  <c r="R29" i="1" s="1"/>
  <c r="S29" i="1" s="1"/>
  <c r="W43" i="1"/>
  <c r="V46" i="1"/>
  <c r="Q20" i="1"/>
  <c r="V67" i="1"/>
  <c r="P37" i="1"/>
  <c r="Q37" i="1" s="1"/>
  <c r="R37" i="1" s="1"/>
  <c r="S37" i="1" s="1"/>
  <c r="V43" i="1"/>
  <c r="W67" i="1"/>
  <c r="V66" i="1"/>
  <c r="P52" i="1"/>
  <c r="O130" i="1"/>
  <c r="Q76" i="1"/>
  <c r="R46" i="1"/>
  <c r="S68" i="1"/>
  <c r="W68" i="1" s="1"/>
  <c r="R66" i="1"/>
  <c r="S66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P132" i="1" l="1"/>
  <c r="V132" i="1" s="1"/>
  <c r="P74" i="1"/>
  <c r="P73" i="1" s="1"/>
  <c r="Q75" i="1"/>
  <c r="V75" i="1"/>
  <c r="V29" i="1"/>
  <c r="P130" i="1"/>
  <c r="V130" i="1" s="1"/>
  <c r="V52" i="1"/>
  <c r="W29" i="1"/>
  <c r="V37" i="1"/>
  <c r="U100" i="1"/>
  <c r="V100" i="1"/>
  <c r="T100" i="1"/>
  <c r="S46" i="1"/>
  <c r="W46" i="1" s="1"/>
  <c r="R20" i="1"/>
  <c r="S20" i="1" s="1"/>
  <c r="W66" i="1"/>
  <c r="W37" i="1"/>
  <c r="Q52" i="1"/>
  <c r="R76" i="1"/>
  <c r="W117" i="1"/>
  <c r="W114" i="1"/>
  <c r="W112" i="1"/>
  <c r="W110" i="1"/>
  <c r="W108" i="1"/>
  <c r="G105" i="1"/>
  <c r="I105" i="1"/>
  <c r="J105" i="1"/>
  <c r="K105" i="1"/>
  <c r="L105" i="1"/>
  <c r="M105" i="1"/>
  <c r="N105" i="1"/>
  <c r="O105" i="1"/>
  <c r="P105" i="1"/>
  <c r="Q105" i="1"/>
  <c r="R105" i="1"/>
  <c r="H105" i="1"/>
  <c r="W104" i="1"/>
  <c r="W98" i="1"/>
  <c r="W96" i="1"/>
  <c r="W94" i="1"/>
  <c r="W92" i="1"/>
  <c r="I63" i="1"/>
  <c r="I62" i="1" s="1"/>
  <c r="J63" i="1"/>
  <c r="J62" i="1" s="1"/>
  <c r="K63" i="1"/>
  <c r="K62" i="1" s="1"/>
  <c r="L63" i="1"/>
  <c r="L62" i="1" s="1"/>
  <c r="M63" i="1"/>
  <c r="M62" i="1" s="1"/>
  <c r="N63" i="1"/>
  <c r="N62" i="1" s="1"/>
  <c r="O63" i="1"/>
  <c r="O62" i="1" s="1"/>
  <c r="P63" i="1"/>
  <c r="P62" i="1" s="1"/>
  <c r="Q63" i="1"/>
  <c r="Q62" i="1" s="1"/>
  <c r="R63" i="1"/>
  <c r="R62" i="1" s="1"/>
  <c r="S63" i="1"/>
  <c r="S62" i="1" s="1"/>
  <c r="H63" i="1"/>
  <c r="Q132" i="1" l="1"/>
  <c r="Q74" i="1"/>
  <c r="Q73" i="1" s="1"/>
  <c r="W90" i="1"/>
  <c r="S89" i="1"/>
  <c r="R75" i="1"/>
  <c r="H62" i="1"/>
  <c r="U63" i="1"/>
  <c r="V63" i="1"/>
  <c r="T63" i="1"/>
  <c r="W63" i="1"/>
  <c r="S105" i="1"/>
  <c r="W105" i="1" s="1"/>
  <c r="W106" i="1"/>
  <c r="U105" i="1"/>
  <c r="V105" i="1"/>
  <c r="T105" i="1"/>
  <c r="S100" i="1"/>
  <c r="W100" i="1" s="1"/>
  <c r="W101" i="1"/>
  <c r="W20" i="1"/>
  <c r="R52" i="1"/>
  <c r="Q130" i="1"/>
  <c r="S76" i="1"/>
  <c r="H18" i="1"/>
  <c r="I18" i="1"/>
  <c r="I17" i="1" s="1"/>
  <c r="J18" i="1"/>
  <c r="J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I24" i="1"/>
  <c r="J24" i="1"/>
  <c r="K24" i="1"/>
  <c r="L24" i="1"/>
  <c r="M24" i="1"/>
  <c r="N24" i="1"/>
  <c r="O24" i="1"/>
  <c r="P24" i="1"/>
  <c r="Q24" i="1"/>
  <c r="R24" i="1"/>
  <c r="S24" i="1"/>
  <c r="H26" i="1"/>
  <c r="I26" i="1"/>
  <c r="J26" i="1"/>
  <c r="K26" i="1"/>
  <c r="L26" i="1"/>
  <c r="M26" i="1"/>
  <c r="N26" i="1"/>
  <c r="O26" i="1"/>
  <c r="P26" i="1"/>
  <c r="Q26" i="1"/>
  <c r="R26" i="1"/>
  <c r="S26" i="1"/>
  <c r="H28" i="1"/>
  <c r="I28" i="1"/>
  <c r="J28" i="1"/>
  <c r="K28" i="1"/>
  <c r="L28" i="1"/>
  <c r="M28" i="1"/>
  <c r="N28" i="1"/>
  <c r="O28" i="1"/>
  <c r="P28" i="1"/>
  <c r="Q28" i="1"/>
  <c r="R28" i="1"/>
  <c r="S28" i="1"/>
  <c r="H34" i="1"/>
  <c r="I34" i="1"/>
  <c r="J34" i="1"/>
  <c r="K34" i="1"/>
  <c r="L34" i="1"/>
  <c r="M34" i="1"/>
  <c r="N34" i="1"/>
  <c r="O34" i="1"/>
  <c r="P34" i="1"/>
  <c r="Q34" i="1"/>
  <c r="R34" i="1"/>
  <c r="S34" i="1"/>
  <c r="H36" i="1"/>
  <c r="I36" i="1"/>
  <c r="J36" i="1"/>
  <c r="K36" i="1"/>
  <c r="L36" i="1"/>
  <c r="M36" i="1"/>
  <c r="N36" i="1"/>
  <c r="O36" i="1"/>
  <c r="P36" i="1"/>
  <c r="Q36" i="1"/>
  <c r="R36" i="1"/>
  <c r="S36" i="1"/>
  <c r="H39" i="1"/>
  <c r="I39" i="1"/>
  <c r="J39" i="1"/>
  <c r="K39" i="1"/>
  <c r="L39" i="1"/>
  <c r="M39" i="1"/>
  <c r="N39" i="1"/>
  <c r="O39" i="1"/>
  <c r="P39" i="1"/>
  <c r="Q39" i="1"/>
  <c r="R39" i="1"/>
  <c r="S39" i="1"/>
  <c r="H42" i="1"/>
  <c r="I42" i="1"/>
  <c r="J42" i="1"/>
  <c r="K42" i="1"/>
  <c r="L42" i="1"/>
  <c r="M42" i="1"/>
  <c r="N42" i="1"/>
  <c r="O42" i="1"/>
  <c r="P42" i="1"/>
  <c r="Q42" i="1"/>
  <c r="R42" i="1"/>
  <c r="S42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I47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R132" i="1" l="1"/>
  <c r="R74" i="1"/>
  <c r="R73" i="1" s="1"/>
  <c r="H23" i="1"/>
  <c r="L23" i="1"/>
  <c r="L22" i="1" s="1"/>
  <c r="L128" i="1" s="1"/>
  <c r="S23" i="1"/>
  <c r="S22" i="1" s="1"/>
  <c r="S128" i="1" s="1"/>
  <c r="O23" i="1"/>
  <c r="O22" i="1" s="1"/>
  <c r="O128" i="1" s="1"/>
  <c r="K23" i="1"/>
  <c r="K22" i="1" s="1"/>
  <c r="K128" i="1" s="1"/>
  <c r="R23" i="1"/>
  <c r="R22" i="1" s="1"/>
  <c r="R128" i="1" s="1"/>
  <c r="N23" i="1"/>
  <c r="N22" i="1" s="1"/>
  <c r="N128" i="1" s="1"/>
  <c r="J23" i="1"/>
  <c r="J22" i="1" s="1"/>
  <c r="J128" i="1" s="1"/>
  <c r="P23" i="1"/>
  <c r="P22" i="1" s="1"/>
  <c r="P128" i="1" s="1"/>
  <c r="Q23" i="1"/>
  <c r="Q22" i="1" s="1"/>
  <c r="Q128" i="1" s="1"/>
  <c r="M23" i="1"/>
  <c r="M22" i="1" s="1"/>
  <c r="M128" i="1" s="1"/>
  <c r="I23" i="1"/>
  <c r="I22" i="1" s="1"/>
  <c r="I128" i="1" s="1"/>
  <c r="S75" i="1"/>
  <c r="S74" i="1" s="1"/>
  <c r="S73" i="1" s="1"/>
  <c r="U62" i="1"/>
  <c r="V62" i="1"/>
  <c r="T62" i="1"/>
  <c r="W62" i="1"/>
  <c r="H47" i="1"/>
  <c r="H44" i="1" s="1"/>
  <c r="U48" i="1"/>
  <c r="V48" i="1"/>
  <c r="T48" i="1"/>
  <c r="W48" i="1"/>
  <c r="U45" i="1"/>
  <c r="V45" i="1"/>
  <c r="T45" i="1"/>
  <c r="W45" i="1"/>
  <c r="U42" i="1"/>
  <c r="V42" i="1"/>
  <c r="T42" i="1"/>
  <c r="W42" i="1"/>
  <c r="U39" i="1"/>
  <c r="V39" i="1"/>
  <c r="T39" i="1"/>
  <c r="W39" i="1"/>
  <c r="U36" i="1"/>
  <c r="V36" i="1"/>
  <c r="T36" i="1"/>
  <c r="W36" i="1"/>
  <c r="U34" i="1"/>
  <c r="V34" i="1"/>
  <c r="T34" i="1"/>
  <c r="W34" i="1"/>
  <c r="U28" i="1"/>
  <c r="V28" i="1"/>
  <c r="T28" i="1"/>
  <c r="W28" i="1"/>
  <c r="U26" i="1"/>
  <c r="V26" i="1"/>
  <c r="T26" i="1"/>
  <c r="W26" i="1"/>
  <c r="U24" i="1"/>
  <c r="V24" i="1"/>
  <c r="T24" i="1"/>
  <c r="W24" i="1"/>
  <c r="H17" i="1"/>
  <c r="U18" i="1"/>
  <c r="V18" i="1"/>
  <c r="T18" i="1"/>
  <c r="W18" i="1"/>
  <c r="W76" i="1"/>
  <c r="S52" i="1"/>
  <c r="S130" i="1" s="1"/>
  <c r="R130" i="1"/>
  <c r="Q44" i="1"/>
  <c r="M44" i="1"/>
  <c r="I44" i="1"/>
  <c r="P44" i="1"/>
  <c r="L44" i="1"/>
  <c r="S44" i="1"/>
  <c r="O44" i="1"/>
  <c r="K44" i="1"/>
  <c r="R44" i="1"/>
  <c r="N44" i="1"/>
  <c r="J44" i="1"/>
  <c r="Q33" i="1"/>
  <c r="Q32" i="1" s="1"/>
  <c r="M33" i="1"/>
  <c r="M32" i="1" s="1"/>
  <c r="I33" i="1"/>
  <c r="I32" i="1" s="1"/>
  <c r="P33" i="1"/>
  <c r="P32" i="1" s="1"/>
  <c r="L33" i="1"/>
  <c r="L32" i="1" s="1"/>
  <c r="H33" i="1"/>
  <c r="S33" i="1"/>
  <c r="S32" i="1" s="1"/>
  <c r="O33" i="1"/>
  <c r="O32" i="1" s="1"/>
  <c r="K33" i="1"/>
  <c r="K32" i="1" s="1"/>
  <c r="R33" i="1"/>
  <c r="R32" i="1" s="1"/>
  <c r="N33" i="1"/>
  <c r="N32" i="1" s="1"/>
  <c r="J33" i="1"/>
  <c r="J32" i="1" s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I116" i="1"/>
  <c r="I115" i="1" s="1"/>
  <c r="J116" i="1"/>
  <c r="J115" i="1" s="1"/>
  <c r="K116" i="1"/>
  <c r="K115" i="1" s="1"/>
  <c r="L116" i="1"/>
  <c r="L115" i="1" s="1"/>
  <c r="M116" i="1"/>
  <c r="M115" i="1" s="1"/>
  <c r="N116" i="1"/>
  <c r="N115" i="1" s="1"/>
  <c r="O116" i="1"/>
  <c r="O115" i="1" s="1"/>
  <c r="P116" i="1"/>
  <c r="P115" i="1" s="1"/>
  <c r="Q116" i="1"/>
  <c r="Q115" i="1" s="1"/>
  <c r="R116" i="1"/>
  <c r="R115" i="1" s="1"/>
  <c r="H115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7" i="1"/>
  <c r="I97" i="1"/>
  <c r="J97" i="1"/>
  <c r="K97" i="1"/>
  <c r="L97" i="1"/>
  <c r="M97" i="1"/>
  <c r="N97" i="1"/>
  <c r="O97" i="1"/>
  <c r="P97" i="1"/>
  <c r="Q97" i="1"/>
  <c r="R97" i="1"/>
  <c r="S97" i="1"/>
  <c r="H95" i="1"/>
  <c r="I95" i="1"/>
  <c r="J95" i="1"/>
  <c r="K95" i="1"/>
  <c r="L95" i="1"/>
  <c r="M95" i="1"/>
  <c r="N95" i="1"/>
  <c r="O95" i="1"/>
  <c r="P95" i="1"/>
  <c r="Q95" i="1"/>
  <c r="R95" i="1"/>
  <c r="S95" i="1"/>
  <c r="H93" i="1"/>
  <c r="I93" i="1"/>
  <c r="J93" i="1"/>
  <c r="K93" i="1"/>
  <c r="L93" i="1"/>
  <c r="M93" i="1"/>
  <c r="N93" i="1"/>
  <c r="O93" i="1"/>
  <c r="P93" i="1"/>
  <c r="Q93" i="1"/>
  <c r="R93" i="1"/>
  <c r="S93" i="1"/>
  <c r="H91" i="1"/>
  <c r="I91" i="1"/>
  <c r="J91" i="1"/>
  <c r="K91" i="1"/>
  <c r="L91" i="1"/>
  <c r="M91" i="1"/>
  <c r="N91" i="1"/>
  <c r="O91" i="1"/>
  <c r="P91" i="1"/>
  <c r="Q91" i="1"/>
  <c r="R91" i="1"/>
  <c r="S91" i="1"/>
  <c r="H86" i="1"/>
  <c r="I86" i="1"/>
  <c r="J86" i="1"/>
  <c r="K86" i="1"/>
  <c r="L86" i="1"/>
  <c r="M86" i="1"/>
  <c r="N86" i="1"/>
  <c r="O86" i="1"/>
  <c r="P86" i="1"/>
  <c r="Q86" i="1"/>
  <c r="R86" i="1"/>
  <c r="S86" i="1"/>
  <c r="H84" i="1"/>
  <c r="I84" i="1"/>
  <c r="J84" i="1"/>
  <c r="J83" i="1" s="1"/>
  <c r="K84" i="1"/>
  <c r="K83" i="1" s="1"/>
  <c r="L84" i="1"/>
  <c r="L83" i="1" s="1"/>
  <c r="M84" i="1"/>
  <c r="M83" i="1" s="1"/>
  <c r="N84" i="1"/>
  <c r="N83" i="1" s="1"/>
  <c r="O84" i="1"/>
  <c r="O83" i="1" s="1"/>
  <c r="P84" i="1"/>
  <c r="P83" i="1" s="1"/>
  <c r="Q84" i="1"/>
  <c r="Q83" i="1" s="1"/>
  <c r="R84" i="1"/>
  <c r="S84" i="1"/>
  <c r="S83" i="1" s="1"/>
  <c r="H83" i="1"/>
  <c r="H71" i="1"/>
  <c r="I71" i="1"/>
  <c r="J71" i="1"/>
  <c r="K71" i="1"/>
  <c r="L71" i="1"/>
  <c r="M71" i="1"/>
  <c r="M70" i="1" s="1"/>
  <c r="M69" i="1" s="1"/>
  <c r="N71" i="1"/>
  <c r="N70" i="1" s="1"/>
  <c r="N69" i="1" s="1"/>
  <c r="O71" i="1"/>
  <c r="O70" i="1" s="1"/>
  <c r="O69" i="1" s="1"/>
  <c r="P71" i="1"/>
  <c r="P70" i="1" s="1"/>
  <c r="P69" i="1" s="1"/>
  <c r="Q71" i="1"/>
  <c r="Q70" i="1" s="1"/>
  <c r="Q69" i="1" s="1"/>
  <c r="R71" i="1"/>
  <c r="R70" i="1" s="1"/>
  <c r="R69" i="1" s="1"/>
  <c r="S71" i="1"/>
  <c r="S70" i="1" s="1"/>
  <c r="S69" i="1" s="1"/>
  <c r="H70" i="1"/>
  <c r="I70" i="1"/>
  <c r="I69" i="1" s="1"/>
  <c r="J70" i="1"/>
  <c r="J69" i="1" s="1"/>
  <c r="K70" i="1"/>
  <c r="K69" i="1" s="1"/>
  <c r="L70" i="1"/>
  <c r="L69" i="1" s="1"/>
  <c r="H65" i="1"/>
  <c r="I65" i="1"/>
  <c r="I127" i="1" s="1"/>
  <c r="J65" i="1"/>
  <c r="J127" i="1" s="1"/>
  <c r="K65" i="1"/>
  <c r="K127" i="1" s="1"/>
  <c r="L65" i="1"/>
  <c r="L127" i="1" s="1"/>
  <c r="M65" i="1"/>
  <c r="M127" i="1" s="1"/>
  <c r="N65" i="1"/>
  <c r="N127" i="1" s="1"/>
  <c r="O65" i="1"/>
  <c r="O127" i="1" s="1"/>
  <c r="P65" i="1"/>
  <c r="P127" i="1" s="1"/>
  <c r="Q65" i="1"/>
  <c r="Q127" i="1" s="1"/>
  <c r="R65" i="1"/>
  <c r="R127" i="1" s="1"/>
  <c r="S65" i="1"/>
  <c r="S127" i="1" s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M58" i="1"/>
  <c r="N58" i="1"/>
  <c r="O58" i="1"/>
  <c r="P58" i="1"/>
  <c r="Q58" i="1"/>
  <c r="R58" i="1"/>
  <c r="S58" i="1"/>
  <c r="H56" i="1"/>
  <c r="I56" i="1"/>
  <c r="J56" i="1"/>
  <c r="K56" i="1"/>
  <c r="L56" i="1"/>
  <c r="M56" i="1"/>
  <c r="N56" i="1"/>
  <c r="O56" i="1"/>
  <c r="P56" i="1"/>
  <c r="Q56" i="1"/>
  <c r="Q55" i="1" s="1"/>
  <c r="Q54" i="1" s="1"/>
  <c r="R56" i="1"/>
  <c r="S56" i="1"/>
  <c r="G116" i="1"/>
  <c r="G113" i="1"/>
  <c r="G111" i="1"/>
  <c r="G109" i="1"/>
  <c r="G107" i="1"/>
  <c r="G103" i="1"/>
  <c r="G97" i="1"/>
  <c r="G95" i="1"/>
  <c r="G93" i="1"/>
  <c r="G91" i="1"/>
  <c r="G86" i="1"/>
  <c r="G84" i="1"/>
  <c r="G71" i="1"/>
  <c r="G70" i="1" s="1"/>
  <c r="G69" i="1" s="1"/>
  <c r="G65" i="1"/>
  <c r="G127" i="1" s="1"/>
  <c r="G63" i="1"/>
  <c r="G62" i="1" s="1"/>
  <c r="G60" i="1"/>
  <c r="G58" i="1"/>
  <c r="G56" i="1"/>
  <c r="G51" i="1"/>
  <c r="G50" i="1" s="1"/>
  <c r="G48" i="1"/>
  <c r="G47" i="1" s="1"/>
  <c r="G45" i="1"/>
  <c r="G42" i="1"/>
  <c r="G39" i="1"/>
  <c r="G36" i="1"/>
  <c r="G34" i="1"/>
  <c r="G28" i="1"/>
  <c r="G26" i="1"/>
  <c r="G24" i="1"/>
  <c r="G18" i="1"/>
  <c r="G17" i="1" s="1"/>
  <c r="G115" i="1" l="1"/>
  <c r="G99" i="1" s="1"/>
  <c r="S116" i="1"/>
  <c r="S115" i="1" s="1"/>
  <c r="W115" i="1" s="1"/>
  <c r="G23" i="1"/>
  <c r="G22" i="1" s="1"/>
  <c r="G128" i="1" s="1"/>
  <c r="W75" i="1"/>
  <c r="S132" i="1"/>
  <c r="W132" i="1" s="1"/>
  <c r="W130" i="1"/>
  <c r="U56" i="1"/>
  <c r="V56" i="1"/>
  <c r="T56" i="1"/>
  <c r="W56" i="1"/>
  <c r="U58" i="1"/>
  <c r="V58" i="1"/>
  <c r="T58" i="1"/>
  <c r="W58" i="1"/>
  <c r="U60" i="1"/>
  <c r="V60" i="1"/>
  <c r="T60" i="1"/>
  <c r="W60" i="1"/>
  <c r="H127" i="1"/>
  <c r="U65" i="1"/>
  <c r="V65" i="1"/>
  <c r="T65" i="1"/>
  <c r="W65" i="1"/>
  <c r="H50" i="1"/>
  <c r="U51" i="1"/>
  <c r="V51" i="1"/>
  <c r="T51" i="1"/>
  <c r="U17" i="1"/>
  <c r="V17" i="1"/>
  <c r="T17" i="1"/>
  <c r="W17" i="1"/>
  <c r="H69" i="1"/>
  <c r="U70" i="1"/>
  <c r="V70" i="1"/>
  <c r="T70" i="1"/>
  <c r="W70" i="1"/>
  <c r="U71" i="1"/>
  <c r="V71" i="1"/>
  <c r="T71" i="1"/>
  <c r="W71" i="1"/>
  <c r="U74" i="1"/>
  <c r="V74" i="1"/>
  <c r="T74" i="1"/>
  <c r="W74" i="1"/>
  <c r="U89" i="1"/>
  <c r="V89" i="1"/>
  <c r="T89" i="1"/>
  <c r="W89" i="1"/>
  <c r="U91" i="1"/>
  <c r="V91" i="1"/>
  <c r="T91" i="1"/>
  <c r="W91" i="1"/>
  <c r="U93" i="1"/>
  <c r="V93" i="1"/>
  <c r="W93" i="1"/>
  <c r="T93" i="1"/>
  <c r="U95" i="1"/>
  <c r="V95" i="1"/>
  <c r="T95" i="1"/>
  <c r="W95" i="1"/>
  <c r="U97" i="1"/>
  <c r="V97" i="1"/>
  <c r="T97" i="1"/>
  <c r="W97" i="1"/>
  <c r="U103" i="1"/>
  <c r="V103" i="1"/>
  <c r="T103" i="1"/>
  <c r="W103" i="1"/>
  <c r="U107" i="1"/>
  <c r="V107" i="1"/>
  <c r="T107" i="1"/>
  <c r="W107" i="1"/>
  <c r="U109" i="1"/>
  <c r="V109" i="1"/>
  <c r="W109" i="1"/>
  <c r="T109" i="1"/>
  <c r="U111" i="1"/>
  <c r="V111" i="1"/>
  <c r="T111" i="1"/>
  <c r="W111" i="1"/>
  <c r="U113" i="1"/>
  <c r="V113" i="1"/>
  <c r="T113" i="1"/>
  <c r="W113" i="1"/>
  <c r="U115" i="1"/>
  <c r="T115" i="1"/>
  <c r="V115" i="1"/>
  <c r="U116" i="1"/>
  <c r="V116" i="1"/>
  <c r="T116" i="1"/>
  <c r="U47" i="1"/>
  <c r="V47" i="1"/>
  <c r="T47" i="1"/>
  <c r="W47" i="1"/>
  <c r="U84" i="1"/>
  <c r="V84" i="1"/>
  <c r="T84" i="1"/>
  <c r="W84" i="1"/>
  <c r="U86" i="1"/>
  <c r="V86" i="1"/>
  <c r="T86" i="1"/>
  <c r="W86" i="1"/>
  <c r="H22" i="1"/>
  <c r="U23" i="1"/>
  <c r="V23" i="1"/>
  <c r="T23" i="1"/>
  <c r="W23" i="1"/>
  <c r="H32" i="1"/>
  <c r="U33" i="1"/>
  <c r="V33" i="1"/>
  <c r="T33" i="1"/>
  <c r="W33" i="1"/>
  <c r="U44" i="1"/>
  <c r="V44" i="1"/>
  <c r="T44" i="1"/>
  <c r="W44" i="1"/>
  <c r="W52" i="1"/>
  <c r="S51" i="1"/>
  <c r="S50" i="1" s="1"/>
  <c r="S16" i="1" s="1"/>
  <c r="I83" i="1"/>
  <c r="U83" i="1" s="1"/>
  <c r="H88" i="1"/>
  <c r="R83" i="1"/>
  <c r="I88" i="1"/>
  <c r="G88" i="1"/>
  <c r="K88" i="1"/>
  <c r="J88" i="1"/>
  <c r="L88" i="1"/>
  <c r="N88" i="1"/>
  <c r="M88" i="1"/>
  <c r="M99" i="1"/>
  <c r="P88" i="1"/>
  <c r="L99" i="1"/>
  <c r="S88" i="1"/>
  <c r="N99" i="1"/>
  <c r="J99" i="1"/>
  <c r="R99" i="1"/>
  <c r="L16" i="1"/>
  <c r="O99" i="1"/>
  <c r="K99" i="1"/>
  <c r="M55" i="1"/>
  <c r="M54" i="1" s="1"/>
  <c r="M53" i="1" s="1"/>
  <c r="R88" i="1"/>
  <c r="R135" i="1" s="1"/>
  <c r="G55" i="1"/>
  <c r="G54" i="1" s="1"/>
  <c r="G53" i="1" s="1"/>
  <c r="P55" i="1"/>
  <c r="P54" i="1" s="1"/>
  <c r="P53" i="1" s="1"/>
  <c r="L55" i="1"/>
  <c r="L54" i="1" s="1"/>
  <c r="L53" i="1" s="1"/>
  <c r="Q88" i="1"/>
  <c r="Q99" i="1"/>
  <c r="I99" i="1"/>
  <c r="P99" i="1"/>
  <c r="H99" i="1"/>
  <c r="R16" i="1"/>
  <c r="O88" i="1"/>
  <c r="O135" i="1" s="1"/>
  <c r="I55" i="1"/>
  <c r="I54" i="1" s="1"/>
  <c r="I53" i="1" s="1"/>
  <c r="G83" i="1"/>
  <c r="K55" i="1"/>
  <c r="K54" i="1" s="1"/>
  <c r="K53" i="1" s="1"/>
  <c r="O55" i="1"/>
  <c r="O54" i="1" s="1"/>
  <c r="O53" i="1" s="1"/>
  <c r="G33" i="1"/>
  <c r="G32" i="1" s="1"/>
  <c r="H55" i="1"/>
  <c r="Q53" i="1"/>
  <c r="S55" i="1"/>
  <c r="S54" i="1" s="1"/>
  <c r="R55" i="1"/>
  <c r="R54" i="1" s="1"/>
  <c r="R53" i="1" s="1"/>
  <c r="N55" i="1"/>
  <c r="N54" i="1" s="1"/>
  <c r="N53" i="1" s="1"/>
  <c r="J55" i="1"/>
  <c r="J54" i="1" s="1"/>
  <c r="J53" i="1" s="1"/>
  <c r="I16" i="1"/>
  <c r="N16" i="1"/>
  <c r="K16" i="1"/>
  <c r="M16" i="1"/>
  <c r="J16" i="1"/>
  <c r="O16" i="1"/>
  <c r="P16" i="1"/>
  <c r="Q16" i="1"/>
  <c r="G44" i="1"/>
  <c r="Q135" i="1" l="1"/>
  <c r="M135" i="1"/>
  <c r="K135" i="1"/>
  <c r="N135" i="1"/>
  <c r="H135" i="1"/>
  <c r="P135" i="1"/>
  <c r="L135" i="1"/>
  <c r="J135" i="1"/>
  <c r="S99" i="1"/>
  <c r="W99" i="1" s="1"/>
  <c r="W116" i="1"/>
  <c r="S53" i="1"/>
  <c r="S15" i="1" s="1"/>
  <c r="S80" i="1" s="1"/>
  <c r="L15" i="1"/>
  <c r="L80" i="1" s="1"/>
  <c r="T83" i="1"/>
  <c r="W51" i="1"/>
  <c r="V83" i="1"/>
  <c r="U99" i="1"/>
  <c r="V99" i="1"/>
  <c r="T99" i="1"/>
  <c r="U88" i="1"/>
  <c r="V88" i="1"/>
  <c r="T88" i="1"/>
  <c r="W88" i="1"/>
  <c r="W83" i="1"/>
  <c r="U73" i="1"/>
  <c r="V73" i="1"/>
  <c r="T73" i="1"/>
  <c r="W73" i="1"/>
  <c r="H54" i="1"/>
  <c r="U55" i="1"/>
  <c r="V55" i="1"/>
  <c r="T55" i="1"/>
  <c r="W55" i="1"/>
  <c r="U69" i="1"/>
  <c r="V69" i="1"/>
  <c r="T69" i="1"/>
  <c r="W69" i="1"/>
  <c r="U32" i="1"/>
  <c r="V32" i="1"/>
  <c r="T32" i="1"/>
  <c r="W32" i="1"/>
  <c r="U50" i="1"/>
  <c r="V50" i="1"/>
  <c r="T50" i="1"/>
  <c r="W50" i="1"/>
  <c r="H16" i="1"/>
  <c r="H128" i="1"/>
  <c r="U22" i="1"/>
  <c r="V22" i="1"/>
  <c r="T22" i="1"/>
  <c r="W22" i="1"/>
  <c r="V127" i="1"/>
  <c r="W127" i="1"/>
  <c r="T127" i="1"/>
  <c r="U127" i="1"/>
  <c r="J82" i="1"/>
  <c r="J81" i="1" s="1"/>
  <c r="H82" i="1"/>
  <c r="I135" i="1"/>
  <c r="L82" i="1"/>
  <c r="M82" i="1"/>
  <c r="M81" i="1" s="1"/>
  <c r="N82" i="1"/>
  <c r="N81" i="1" s="1"/>
  <c r="R82" i="1"/>
  <c r="R81" i="1" s="1"/>
  <c r="R15" i="1"/>
  <c r="R80" i="1" s="1"/>
  <c r="O82" i="1"/>
  <c r="O81" i="1" s="1"/>
  <c r="K82" i="1"/>
  <c r="K81" i="1" s="1"/>
  <c r="P82" i="1"/>
  <c r="P81" i="1" s="1"/>
  <c r="I82" i="1"/>
  <c r="I81" i="1" s="1"/>
  <c r="G16" i="1"/>
  <c r="G15" i="1" s="1"/>
  <c r="G80" i="1" s="1"/>
  <c r="G134" i="1" s="1"/>
  <c r="G82" i="1"/>
  <c r="G81" i="1" s="1"/>
  <c r="Q82" i="1"/>
  <c r="Q81" i="1" s="1"/>
  <c r="M15" i="1"/>
  <c r="M80" i="1" s="1"/>
  <c r="O15" i="1"/>
  <c r="O80" i="1" s="1"/>
  <c r="O134" i="1" s="1"/>
  <c r="K15" i="1"/>
  <c r="K80" i="1" s="1"/>
  <c r="Q15" i="1"/>
  <c r="Q80" i="1" s="1"/>
  <c r="N15" i="1"/>
  <c r="N80" i="1" s="1"/>
  <c r="P15" i="1"/>
  <c r="P80" i="1" s="1"/>
  <c r="I15" i="1"/>
  <c r="I80" i="1" s="1"/>
  <c r="J15" i="1"/>
  <c r="J80" i="1" s="1"/>
  <c r="G205" i="1" l="1"/>
  <c r="G204" i="1"/>
  <c r="O140" i="1"/>
  <c r="O204" i="1"/>
  <c r="S135" i="1"/>
  <c r="G135" i="1" s="1"/>
  <c r="W135" i="1"/>
  <c r="S82" i="1"/>
  <c r="S81" i="1" s="1"/>
  <c r="S134" i="1" s="1"/>
  <c r="J134" i="1"/>
  <c r="V128" i="1"/>
  <c r="T128" i="1"/>
  <c r="U128" i="1"/>
  <c r="W128" i="1"/>
  <c r="H81" i="1"/>
  <c r="U82" i="1"/>
  <c r="V82" i="1"/>
  <c r="T82" i="1"/>
  <c r="U16" i="1"/>
  <c r="V16" i="1"/>
  <c r="T16" i="1"/>
  <c r="W16" i="1"/>
  <c r="V135" i="1"/>
  <c r="T135" i="1"/>
  <c r="U135" i="1"/>
  <c r="H53" i="1"/>
  <c r="U54" i="1"/>
  <c r="V54" i="1"/>
  <c r="T54" i="1"/>
  <c r="W54" i="1"/>
  <c r="L81" i="1"/>
  <c r="L134" i="1" s="1"/>
  <c r="R134" i="1"/>
  <c r="M134" i="1"/>
  <c r="N134" i="1"/>
  <c r="K134" i="1"/>
  <c r="I134" i="1"/>
  <c r="I204" i="1" s="1"/>
  <c r="P134" i="1"/>
  <c r="Q134" i="1"/>
  <c r="R140" i="1" l="1"/>
  <c r="R204" i="1"/>
  <c r="K140" i="1"/>
  <c r="K204" i="1"/>
  <c r="L140" i="1"/>
  <c r="L204" i="1"/>
  <c r="Q140" i="1"/>
  <c r="Q204" i="1"/>
  <c r="N140" i="1"/>
  <c r="N204" i="1"/>
  <c r="J140" i="1"/>
  <c r="J204" i="1"/>
  <c r="P140" i="1"/>
  <c r="P204" i="1"/>
  <c r="M140" i="1"/>
  <c r="M204" i="1"/>
  <c r="S140" i="1"/>
  <c r="S204" i="1"/>
  <c r="W82" i="1"/>
  <c r="U81" i="1"/>
  <c r="V81" i="1"/>
  <c r="T81" i="1"/>
  <c r="W81" i="1"/>
  <c r="U53" i="1"/>
  <c r="V53" i="1"/>
  <c r="T53" i="1"/>
  <c r="W53" i="1"/>
  <c r="H15" i="1"/>
  <c r="I140" i="1"/>
  <c r="H80" i="1" l="1"/>
  <c r="H134" i="1" s="1"/>
  <c r="H204" i="1" s="1"/>
  <c r="H205" i="1" s="1"/>
  <c r="I11" i="1" s="1"/>
  <c r="I205" i="1" s="1"/>
  <c r="J11" i="1" s="1"/>
  <c r="J205" i="1" s="1"/>
  <c r="K11" i="1" s="1"/>
  <c r="K205" i="1" s="1"/>
  <c r="L11" i="1" s="1"/>
  <c r="L205" i="1" s="1"/>
  <c r="M11" i="1" s="1"/>
  <c r="M205" i="1" s="1"/>
  <c r="N11" i="1" s="1"/>
  <c r="N205" i="1" s="1"/>
  <c r="O11" i="1" s="1"/>
  <c r="O205" i="1" s="1"/>
  <c r="P11" i="1" s="1"/>
  <c r="P205" i="1" s="1"/>
  <c r="Q11" i="1" s="1"/>
  <c r="Q205" i="1" s="1"/>
  <c r="R11" i="1" s="1"/>
  <c r="R205" i="1" s="1"/>
  <c r="S11" i="1" s="1"/>
  <c r="S205" i="1" s="1"/>
  <c r="U15" i="1"/>
  <c r="W15" i="1"/>
  <c r="V15" i="1"/>
  <c r="T15" i="1"/>
  <c r="T203" i="1" l="1"/>
  <c r="U80" i="1"/>
  <c r="V80" i="1"/>
  <c r="T80" i="1"/>
  <c r="W80" i="1"/>
  <c r="V205" i="1" l="1"/>
  <c r="T205" i="1"/>
  <c r="U205" i="1"/>
  <c r="U203" i="1"/>
  <c r="H140" i="1"/>
  <c r="G140" i="1" s="1"/>
  <c r="V134" i="1"/>
  <c r="T134" i="1"/>
  <c r="U134" i="1"/>
  <c r="W134" i="1"/>
  <c r="V203" i="1"/>
  <c r="Y205" i="1" l="1"/>
  <c r="Z205" i="1"/>
  <c r="X205" i="1"/>
  <c r="AA205" i="1"/>
  <c r="W205" i="1"/>
  <c r="W203" i="1"/>
  <c r="V140" i="1"/>
  <c r="U140" i="1"/>
  <c r="W140" i="1"/>
  <c r="T140" i="1"/>
</calcChain>
</file>

<file path=xl/sharedStrings.xml><?xml version="1.0" encoding="utf-8"?>
<sst xmlns="http://schemas.openxmlformats.org/spreadsheetml/2006/main" count="476" uniqueCount="377">
  <si>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</si>
  <si>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</si>
  <si>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</si>
  <si>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</si>
  <si>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</si>
  <si>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</si>
  <si>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</si>
  <si>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</si>
  <si>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</si>
  <si>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</si>
  <si>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</si>
  <si>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</si>
  <si>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</si>
  <si>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</si>
  <si>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</si>
  <si>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</si>
  <si>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</si>
  <si>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</si>
  <si>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</si>
  <si>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</si>
  <si>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</si>
  <si>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</si>
  <si>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</si>
  <si>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</si>
  <si>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</si>
  <si>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</si>
  <si>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</si>
  <si>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</si>
  <si>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</si>
  <si>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</si>
  <si>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</si>
  <si>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</si>
  <si>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</si>
  <si>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</si>
  <si>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</si>
  <si>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</si>
  <si>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</si>
  <si>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</si>
  <si>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</si>
  <si>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</si>
  <si>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</si>
  <si>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</si>
  <si>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</si>
  <si>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</si>
  <si>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</si>
  <si>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</si>
  <si>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</si>
  <si>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</si>
  <si>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</si>
  <si>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</si>
  <si>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</si>
  <si>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</si>
  <si>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</si>
  <si>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Начальник финансового отдела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</si>
  <si>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</si>
  <si>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</si>
  <si>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</si>
  <si>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</si>
  <si>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</si>
  <si>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</si>
  <si>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</si>
  <si>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</si>
  <si>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</si>
  <si>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</si>
  <si>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</si>
  <si>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</si>
  <si>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</si>
  <si>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</si>
  <si>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</si>
  <si>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</si>
  <si>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</si>
  <si>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</si>
  <si>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</si>
  <si>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</si>
  <si>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</si>
  <si>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</si>
  <si>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</si>
  <si>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</si>
  <si>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</si>
  <si>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</si>
  <si>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</si>
  <si>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</si>
  <si>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</si>
  <si>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</si>
  <si>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</si>
  <si>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</si>
  <si>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</si>
  <si>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</si>
  <si>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</si>
  <si>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</si>
  <si>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</si>
  <si>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</si>
  <si>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</si>
  <si>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</si>
  <si>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</si>
  <si>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</si>
  <si>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</si>
  <si>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</si>
  <si>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</si>
  <si>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</si>
  <si>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</si>
  <si>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</si>
  <si>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</si>
  <si>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</si>
  <si>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</si>
  <si>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</si>
  <si>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</si>
  <si>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</si>
  <si>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</si>
  <si>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</si>
  <si>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</si>
  <si>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</si>
  <si>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</si>
  <si>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</si>
  <si>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</si>
  <si>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</si>
  <si>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</si>
  <si>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</si>
  <si>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</si>
  <si>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</si>
  <si>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</si>
  <si>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</si>
  <si>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</si>
  <si>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</si>
  <si>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</si>
  <si>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</si>
  <si>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</si>
  <si>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</si>
  <si>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</si>
  <si>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</si>
  <si>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</si>
  <si>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</si>
  <si>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</si>
  <si>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</si>
  <si>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</si>
  <si>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</si>
  <si>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</si>
  <si>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</si>
  <si>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</si>
  <si>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</si>
  <si>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</si>
  <si>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</si>
  <si>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</si>
  <si>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</si>
  <si>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</si>
  <si>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</si>
  <si>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</si>
  <si>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</si>
  <si>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</si>
  <si>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</si>
  <si>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</si>
  <si>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</si>
  <si>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</si>
  <si>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</si>
  <si>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</si>
  <si>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</si>
  <si>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</si>
  <si>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</si>
  <si>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</si>
  <si>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</si>
  <si>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</si>
  <si>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</si>
  <si>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</si>
  <si>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</si>
  <si>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</si>
  <si>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</si>
  <si>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</si>
  <si>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</si>
  <si>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</si>
  <si>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</si>
  <si>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</si>
  <si>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</si>
  <si>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</si>
  <si>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</si>
  <si>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</si>
  <si>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</si>
  <si>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</si>
  <si>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</si>
  <si>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</si>
  <si>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</si>
  <si>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</si>
  <si>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</si>
  <si>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</si>
  <si>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</si>
  <si>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</si>
  <si>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</si>
  <si>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</si>
  <si>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</si>
  <si>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</si>
  <si>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</si>
  <si>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</si>
  <si>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</si>
  <si>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</si>
  <si>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</si>
  <si>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</si>
  <si>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</si>
  <si>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</si>
  <si>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</si>
  <si>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</si>
  <si>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</si>
  <si>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</si>
  <si>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</si>
  <si>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</si>
  <si>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</si>
  <si>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</si>
  <si>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</si>
  <si>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</si>
  <si>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</si>
  <si>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</si>
  <si>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</si>
  <si>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</si>
  <si>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</si>
  <si>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</si>
  <si>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</si>
  <si>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</si>
  <si>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</si>
  <si>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</si>
  <si>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</si>
  <si>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</si>
  <si>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</si>
  <si>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</si>
  <si>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</si>
  <si>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</si>
  <si>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</si>
  <si>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</si>
  <si>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</si>
  <si>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</si>
  <si>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</si>
  <si>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</si>
  <si>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</si>
  <si>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</si>
  <si>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</si>
  <si>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</si>
  <si>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</si>
  <si>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</si>
  <si>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</si>
  <si>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</si>
  <si>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</si>
  <si>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</si>
  <si>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</si>
  <si>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</si>
  <si>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</si>
  <si>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</si>
  <si>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</si>
  <si>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</si>
  <si>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</si>
  <si>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</si>
  <si>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</si>
  <si>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</si>
  <si>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</si>
  <si>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</si>
  <si>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</si>
  <si>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</si>
  <si>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</si>
  <si>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</si>
  <si>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</si>
  <si>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</si>
  <si>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</si>
  <si>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</si>
  <si>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</si>
  <si>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</si>
  <si>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</si>
  <si>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</si>
  <si>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</si>
  <si>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</si>
  <si>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</si>
  <si>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</si>
  <si>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</si>
  <si>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</si>
  <si>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</si>
  <si>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</si>
  <si>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</si>
  <si>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</si>
  <si>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</si>
  <si>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</si>
  <si>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</si>
  <si>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</si>
  <si>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</si>
  <si>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</si>
  <si>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</si>
  <si>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</si>
  <si>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</si>
  <si>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</si>
  <si>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</si>
  <si>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</si>
  <si>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</si>
  <si>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</si>
  <si>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</si>
  <si>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</si>
  <si>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</si>
  <si>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</si>
  <si>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</si>
  <si>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</si>
  <si>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</si>
  <si>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</si>
  <si>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</si>
  <si>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</si>
  <si>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</si>
  <si>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</si>
  <si>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</si>
  <si>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</si>
  <si>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</si>
  <si>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</si>
  <si>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</si>
  <si>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</si>
  <si>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</si>
  <si>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</si>
  <si>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</si>
  <si>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</si>
  <si>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</si>
  <si>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</si>
  <si>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</si>
  <si>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</si>
  <si>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</si>
  <si>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</si>
  <si>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</si>
  <si>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</si>
  <si>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</si>
  <si>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</si>
  <si>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</si>
  <si>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</si>
  <si>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</si>
  <si>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914 1 16 03000 00 0000 140</t>
  </si>
  <si>
    <t>914 1 16 03010 01 0000 140</t>
  </si>
  <si>
    <t>914 1 16 03030 01 0000 140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</si>
  <si>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</si>
  <si>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</si>
  <si>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</si>
  <si>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</si>
  <si>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</si>
  <si>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</si>
  <si>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</si>
  <si>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</si>
  <si>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</si>
  <si>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</si>
  <si>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</si>
  <si>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</si>
  <si>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</si>
  <si>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</si>
  <si>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</si>
  <si>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</si>
  <si>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</si>
  <si>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</si>
  <si>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</si>
  <si>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</si>
  <si>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</si>
  <si>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</si>
  <si>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</si>
  <si>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</si>
  <si>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</si>
  <si>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</si>
  <si>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</si>
  <si>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</si>
  <si>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</si>
  <si>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</si>
  <si>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</si>
  <si>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</si>
  <si>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</si>
  <si>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</si>
  <si>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</si>
  <si>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</si>
  <si>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</si>
  <si>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</si>
  <si>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</si>
  <si>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>141 1 16 10120 00 0000 140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</si>
  <si>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</si>
  <si>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</si>
  <si>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</si>
  <si>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</si>
  <si>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по состоянию на 01.03.2020 года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</si>
  <si>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</si>
  <si>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</si>
  <si>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</si>
  <si>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от 10 марта 2020 № 07-рф</t>
  </si>
  <si>
    <t>188 1 16 10123 01 0000 140</t>
  </si>
  <si>
    <t>188</t>
  </si>
  <si>
    <t>Министерство внутренних дел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</si>
</sst>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33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2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9"/>
  <sheetViews>
    <sheetView tabSelected="1" zoomScaleNormal="100" workbookViewId="0">
      <selection activeCell="R182" sqref="R182"/>
    </sheetView>
  </sheetViews>
  <sheetFormatPr defaultRowHeight="15" outlineLevelCol="1" x14ac:dyDescent="0.25"/>
  <cols>
    <col min="1" max="1" width="22.42578125" style="18" customWidth="1"/>
    <col min="2" max="2" width="3.5703125" style="19" bestFit="1" customWidth="1"/>
    <col min="3" max="3" width="4.42578125" style="19" bestFit="1" customWidth="1"/>
    <col min="4" max="4" width="9.5703125" style="19" bestFit="1" customWidth="1"/>
    <col min="5" max="5" width="3.5703125" style="19" bestFit="1" customWidth="1"/>
    <col min="6" max="6" width="6.85546875" style="19" customWidth="1"/>
    <col min="7" max="7" width="14.85546875" style="20" customWidth="1"/>
    <col min="8" max="8" width="12.28515625" style="21" bestFit="1" customWidth="1"/>
    <col min="9" max="9" width="14" style="38" customWidth="1"/>
    <col min="10" max="18" width="12.28515625" style="21" bestFit="1" customWidth="1"/>
    <col min="19" max="19" width="13.85546875" style="21" customWidth="1"/>
    <col min="20" max="20" width="12.5703125" style="28" hidden="1" customWidth="1" outlineLevel="1"/>
    <col min="21" max="23" width="13.7109375" style="28" hidden="1" customWidth="1" outlineLevel="1"/>
    <col min="24" max="24" width="11" style="28" hidden="1" customWidth="1" outlineLevel="1"/>
    <col min="25" max="27" width="11.7109375" style="28" hidden="1" customWidth="1" outlineLevel="1"/>
    <col min="28" max="28" width="9.140625" collapsed="1"/>
  </cols>
  <sheetData>
    <row r="1" spans="1:27" x14ac:dyDescent="0.25">
      <c r="A1" s="114" t="s">
        <v>272</v>
      </c>
      <c r="B1" s="114"/>
      <c r="C1" s="114"/>
      <c r="D1" s="114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7" x14ac:dyDescent="0.25">
      <c r="A2" s="114" t="s">
        <v>273</v>
      </c>
      <c r="B2" s="114"/>
      <c r="C2" s="114"/>
      <c r="D2" s="114"/>
      <c r="E2" s="114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7" x14ac:dyDescent="0.25">
      <c r="A3" s="114" t="s">
        <v>274</v>
      </c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7" s="1" customFormat="1" x14ac:dyDescent="0.25">
      <c r="A4" s="8"/>
      <c r="B4" s="8"/>
      <c r="C4" s="8"/>
      <c r="D4" s="8"/>
      <c r="E4" s="8"/>
      <c r="F4" s="9"/>
      <c r="G4" s="10"/>
      <c r="H4" s="10"/>
      <c r="I4" s="37"/>
      <c r="J4" s="10"/>
      <c r="K4" s="10"/>
      <c r="L4" s="10"/>
      <c r="M4" s="10"/>
      <c r="N4" s="10"/>
      <c r="O4" s="10"/>
      <c r="P4" s="115" t="s">
        <v>373</v>
      </c>
      <c r="Q4" s="129"/>
      <c r="R4" s="129"/>
      <c r="S4" s="129"/>
      <c r="T4" s="29"/>
      <c r="U4" s="29"/>
      <c r="V4" s="29"/>
      <c r="W4" s="29"/>
      <c r="X4" s="29"/>
      <c r="Y4" s="29"/>
      <c r="Z4" s="29"/>
      <c r="AA4" s="29"/>
    </row>
    <row r="5" spans="1:27" s="1" customFormat="1" x14ac:dyDescent="0.25">
      <c r="A5" s="130" t="s">
        <v>263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29"/>
      <c r="U5" s="29"/>
      <c r="V5" s="29"/>
      <c r="W5" s="29"/>
      <c r="X5" s="29"/>
      <c r="Y5" s="29"/>
      <c r="Z5" s="29"/>
      <c r="AA5" s="29"/>
    </row>
    <row r="6" spans="1:27" s="1" customFormat="1" x14ac:dyDescent="0.25">
      <c r="A6" s="74" t="s">
        <v>369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29"/>
      <c r="U6" s="29"/>
      <c r="V6" s="29"/>
      <c r="W6" s="29"/>
      <c r="X6" s="53" t="s">
        <v>358</v>
      </c>
      <c r="Y6" s="54"/>
      <c r="Z6" s="54"/>
      <c r="AA6" s="54"/>
    </row>
    <row r="7" spans="1:27" x14ac:dyDescent="0.25">
      <c r="A7" s="127" t="s">
        <v>261</v>
      </c>
      <c r="B7" s="127"/>
      <c r="C7" s="127"/>
      <c r="D7" s="127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52" t="s">
        <v>357</v>
      </c>
      <c r="U7" s="52"/>
      <c r="V7" s="52"/>
      <c r="W7" s="52"/>
      <c r="X7" s="52" t="s">
        <v>356</v>
      </c>
      <c r="Y7" s="52"/>
      <c r="Z7" s="52"/>
      <c r="AA7" s="52"/>
    </row>
    <row r="8" spans="1:27" ht="15" customHeight="1" x14ac:dyDescent="0.25">
      <c r="A8" s="119" t="s">
        <v>0</v>
      </c>
      <c r="B8" s="103" t="s">
        <v>1</v>
      </c>
      <c r="C8" s="104"/>
      <c r="D8" s="104"/>
      <c r="E8" s="104"/>
      <c r="F8" s="105"/>
      <c r="G8" s="116" t="s">
        <v>58</v>
      </c>
      <c r="H8" s="122" t="s">
        <v>2</v>
      </c>
      <c r="I8" s="123"/>
      <c r="J8" s="124"/>
      <c r="K8" s="122" t="s">
        <v>3</v>
      </c>
      <c r="L8" s="123"/>
      <c r="M8" s="124"/>
      <c r="N8" s="122" t="s">
        <v>4</v>
      </c>
      <c r="O8" s="123"/>
      <c r="P8" s="124"/>
      <c r="Q8" s="125" t="s">
        <v>5</v>
      </c>
      <c r="R8" s="125"/>
      <c r="S8" s="125"/>
      <c r="T8" s="50" t="s">
        <v>352</v>
      </c>
      <c r="U8" s="50" t="s">
        <v>353</v>
      </c>
      <c r="V8" s="50" t="s">
        <v>354</v>
      </c>
      <c r="W8" s="50" t="s">
        <v>355</v>
      </c>
      <c r="X8" s="50" t="s">
        <v>352</v>
      </c>
      <c r="Y8" s="50" t="s">
        <v>353</v>
      </c>
      <c r="Z8" s="50" t="s">
        <v>354</v>
      </c>
      <c r="AA8" s="50" t="s">
        <v>355</v>
      </c>
    </row>
    <row r="9" spans="1:27" s="1" customFormat="1" x14ac:dyDescent="0.25">
      <c r="A9" s="120"/>
      <c r="B9" s="106"/>
      <c r="C9" s="107"/>
      <c r="D9" s="107"/>
      <c r="E9" s="107"/>
      <c r="F9" s="108"/>
      <c r="G9" s="117"/>
      <c r="H9" s="101" t="s">
        <v>6</v>
      </c>
      <c r="I9" s="101" t="s">
        <v>7</v>
      </c>
      <c r="J9" s="101" t="s">
        <v>8</v>
      </c>
      <c r="K9" s="101" t="s">
        <v>9</v>
      </c>
      <c r="L9" s="101" t="s">
        <v>10</v>
      </c>
      <c r="M9" s="101" t="s">
        <v>11</v>
      </c>
      <c r="N9" s="101" t="s">
        <v>12</v>
      </c>
      <c r="O9" s="101" t="s">
        <v>13</v>
      </c>
      <c r="P9" s="101" t="s">
        <v>14</v>
      </c>
      <c r="Q9" s="101" t="s">
        <v>15</v>
      </c>
      <c r="R9" s="101" t="s">
        <v>16</v>
      </c>
      <c r="S9" s="126" t="s">
        <v>17</v>
      </c>
      <c r="T9" s="51"/>
      <c r="U9" s="52"/>
      <c r="V9" s="52"/>
      <c r="W9" s="52"/>
      <c r="X9" s="51"/>
      <c r="Y9" s="52"/>
      <c r="Z9" s="52"/>
      <c r="AA9" s="52"/>
    </row>
    <row r="10" spans="1:27" s="1" customFormat="1" ht="58.5" customHeight="1" x14ac:dyDescent="0.25">
      <c r="A10" s="121"/>
      <c r="B10" s="109"/>
      <c r="C10" s="110"/>
      <c r="D10" s="110"/>
      <c r="E10" s="110"/>
      <c r="F10" s="111"/>
      <c r="G10" s="118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26"/>
      <c r="T10" s="51"/>
      <c r="U10" s="52"/>
      <c r="V10" s="52"/>
      <c r="W10" s="52"/>
      <c r="X10" s="51"/>
      <c r="Y10" s="52"/>
      <c r="Z10" s="52"/>
      <c r="AA10" s="52"/>
    </row>
    <row r="11" spans="1:27" s="1" customFormat="1" ht="27" customHeight="1" x14ac:dyDescent="0.25">
      <c r="A11" s="14" t="s">
        <v>370</v>
      </c>
      <c r="B11" s="84" t="s">
        <v>192</v>
      </c>
      <c r="C11" s="85"/>
      <c r="D11" s="85"/>
      <c r="E11" s="85"/>
      <c r="F11" s="86"/>
      <c r="G11" s="4">
        <f>12255788.25-168333.98</f>
        <v>12087454.27</v>
      </c>
      <c r="H11" s="4">
        <f>12255788.25-168333.98</f>
        <v>12087454.27</v>
      </c>
      <c r="I11" s="34">
        <f>H205</f>
        <v>10692002.230000004</v>
      </c>
      <c r="J11" s="34">
        <f>I205</f>
        <v>10093766.249999993</v>
      </c>
      <c r="K11" s="34">
        <f t="shared" ref="K11:S11" si="0">J205</f>
        <v>10276907.803333327</v>
      </c>
      <c r="L11" s="34">
        <f t="shared" si="0"/>
        <v>10290287.246666662</v>
      </c>
      <c r="M11" s="34">
        <f t="shared" si="0"/>
        <v>16678000.359999999</v>
      </c>
      <c r="N11" s="34">
        <f t="shared" si="0"/>
        <v>13966220.123333331</v>
      </c>
      <c r="O11" s="34">
        <f t="shared" si="0"/>
        <v>13208164.846666664</v>
      </c>
      <c r="P11" s="34">
        <f t="shared" si="0"/>
        <v>17918075.850000001</v>
      </c>
      <c r="Q11" s="34">
        <f t="shared" si="0"/>
        <v>17180599.403333336</v>
      </c>
      <c r="R11" s="34">
        <f t="shared" si="0"/>
        <v>19550930.266666669</v>
      </c>
      <c r="S11" s="34">
        <f t="shared" si="0"/>
        <v>23300706.860000007</v>
      </c>
      <c r="T11" s="51"/>
      <c r="U11" s="52"/>
      <c r="V11" s="52"/>
      <c r="W11" s="52"/>
      <c r="X11" s="51"/>
      <c r="Y11" s="52"/>
      <c r="Z11" s="52"/>
      <c r="AA11" s="52"/>
    </row>
    <row r="12" spans="1:27" s="1" customFormat="1" x14ac:dyDescent="0.25">
      <c r="A12" s="112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51"/>
      <c r="U12" s="52"/>
      <c r="V12" s="52"/>
      <c r="W12" s="52"/>
      <c r="X12" s="51"/>
      <c r="Y12" s="52"/>
      <c r="Z12" s="52"/>
      <c r="AA12" s="52"/>
    </row>
    <row r="13" spans="1:27" s="1" customFormat="1" x14ac:dyDescent="0.25">
      <c r="A13" s="112" t="s">
        <v>19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51"/>
      <c r="U13" s="52"/>
      <c r="V13" s="52"/>
      <c r="W13" s="52"/>
      <c r="X13" s="51"/>
      <c r="Y13" s="52"/>
      <c r="Z13" s="52"/>
      <c r="AA13" s="52"/>
    </row>
    <row r="14" spans="1:27" s="1" customFormat="1" x14ac:dyDescent="0.25">
      <c r="A14" s="99" t="s">
        <v>63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51"/>
      <c r="U14" s="52"/>
      <c r="V14" s="52"/>
      <c r="W14" s="52"/>
      <c r="X14" s="51"/>
      <c r="Y14" s="52"/>
      <c r="Z14" s="52"/>
      <c r="AA14" s="52"/>
    </row>
    <row r="15" spans="1:27" ht="38.25" x14ac:dyDescent="0.25">
      <c r="A15" s="11" t="s">
        <v>20</v>
      </c>
      <c r="B15" s="93" t="s">
        <v>21</v>
      </c>
      <c r="C15" s="62"/>
      <c r="D15" s="62"/>
      <c r="E15" s="62"/>
      <c r="F15" s="63"/>
      <c r="G15" s="2">
        <f t="shared" ref="G15:S15" si="1">G16+G53</f>
        <v>84018681.650000006</v>
      </c>
      <c r="H15" s="2">
        <f t="shared" si="1"/>
        <v>2509579.2300000004</v>
      </c>
      <c r="I15" s="2">
        <f t="shared" si="1"/>
        <v>7300558.4700000007</v>
      </c>
      <c r="J15" s="2">
        <f t="shared" si="1"/>
        <v>7245467.9500000002</v>
      </c>
      <c r="K15" s="2">
        <f t="shared" si="1"/>
        <v>8291675.0700000003</v>
      </c>
      <c r="L15" s="2">
        <f t="shared" si="1"/>
        <v>19166675.070000004</v>
      </c>
      <c r="M15" s="2">
        <f t="shared" si="1"/>
        <v>5627389.3699999992</v>
      </c>
      <c r="N15" s="2">
        <f t="shared" si="1"/>
        <v>5502389.3899999987</v>
      </c>
      <c r="O15" s="2">
        <f t="shared" si="1"/>
        <v>5502389.4099999992</v>
      </c>
      <c r="P15" s="2">
        <f t="shared" si="1"/>
        <v>5627389.419999999</v>
      </c>
      <c r="Q15" s="2">
        <f t="shared" si="1"/>
        <v>5502389.419999999</v>
      </c>
      <c r="R15" s="2">
        <f t="shared" si="1"/>
        <v>5503389.419999999</v>
      </c>
      <c r="S15" s="2">
        <f t="shared" si="1"/>
        <v>6239389.4299999923</v>
      </c>
      <c r="T15" s="30">
        <f>H15+I15+J15</f>
        <v>17055605.650000002</v>
      </c>
      <c r="U15" s="30">
        <f>H15+I15+J15+K15+L15+M15</f>
        <v>50141345.160000004</v>
      </c>
      <c r="V15" s="30">
        <f>H15+I15+J15+K15+L15+M15+N15+O15+P15</f>
        <v>66773513.380000003</v>
      </c>
      <c r="W15" s="30">
        <f>H15+I15+J15+K15+L15+M15+N15+O15+P15+Q15+R15+S15</f>
        <v>84018681.649999991</v>
      </c>
      <c r="X15" s="30"/>
      <c r="Y15" s="30"/>
      <c r="Z15" s="30"/>
      <c r="AA15" s="30"/>
    </row>
    <row r="16" spans="1:27" ht="15" customHeight="1" x14ac:dyDescent="0.25">
      <c r="A16" s="11" t="s">
        <v>64</v>
      </c>
      <c r="B16" s="113"/>
      <c r="C16" s="62"/>
      <c r="D16" s="62"/>
      <c r="E16" s="62"/>
      <c r="F16" s="63"/>
      <c r="G16" s="2">
        <f t="shared" ref="G16:S16" si="2">G17+G32+G50+G44+G22</f>
        <v>72401723.650000006</v>
      </c>
      <c r="H16" s="2">
        <f t="shared" si="2"/>
        <v>1380292.52</v>
      </c>
      <c r="I16" s="2">
        <f t="shared" si="2"/>
        <v>6470507.0300000003</v>
      </c>
      <c r="J16" s="2">
        <f t="shared" si="2"/>
        <v>6455092.3700000001</v>
      </c>
      <c r="K16" s="2">
        <f t="shared" si="2"/>
        <v>7455092.3799999999</v>
      </c>
      <c r="L16" s="2">
        <f t="shared" si="2"/>
        <v>18330092.380000003</v>
      </c>
      <c r="M16" s="2">
        <f t="shared" si="2"/>
        <v>4615806.6799999988</v>
      </c>
      <c r="N16" s="2">
        <f t="shared" si="2"/>
        <v>4615806.6899999985</v>
      </c>
      <c r="O16" s="2">
        <f t="shared" si="2"/>
        <v>4615806.709999999</v>
      </c>
      <c r="P16" s="2">
        <f t="shared" si="2"/>
        <v>4615806.7199999988</v>
      </c>
      <c r="Q16" s="2">
        <f t="shared" si="2"/>
        <v>4615806.7199999988</v>
      </c>
      <c r="R16" s="2">
        <f t="shared" si="2"/>
        <v>4615806.7199999988</v>
      </c>
      <c r="S16" s="2">
        <f t="shared" si="2"/>
        <v>4615806.7299999921</v>
      </c>
      <c r="T16" s="30">
        <f t="shared" ref="T16:T84" si="3">H16+I16+J16</f>
        <v>14305891.920000002</v>
      </c>
      <c r="U16" s="30">
        <f t="shared" ref="U16:U84" si="4">H16+I16+J16+K16+L16+M16</f>
        <v>44706883.360000007</v>
      </c>
      <c r="V16" s="30">
        <f t="shared" ref="V16:V84" si="5">H16+I16+J16+K16+L16+M16+N16+O16+P16</f>
        <v>58554303.480000004</v>
      </c>
      <c r="W16" s="30">
        <f t="shared" ref="W16:W84" si="6">H16+I16+J16+K16+L16+M16+N16+O16+P16+Q16+R16+S16</f>
        <v>72401723.649999991</v>
      </c>
      <c r="X16" s="30"/>
      <c r="Y16" s="30"/>
      <c r="Z16" s="30"/>
      <c r="AA16" s="30"/>
    </row>
    <row r="17" spans="1:27" ht="25.5" customHeight="1" x14ac:dyDescent="0.25">
      <c r="A17" s="11" t="s">
        <v>22</v>
      </c>
      <c r="B17" s="93" t="s">
        <v>23</v>
      </c>
      <c r="C17" s="95"/>
      <c r="D17" s="95"/>
      <c r="E17" s="95"/>
      <c r="F17" s="96"/>
      <c r="G17" s="3">
        <f>G18</f>
        <v>67200000</v>
      </c>
      <c r="H17" s="3">
        <f t="shared" ref="H17:S17" si="7">H18</f>
        <v>723326.59</v>
      </c>
      <c r="I17" s="3">
        <f t="shared" si="7"/>
        <v>6031345.21</v>
      </c>
      <c r="J17" s="3">
        <f t="shared" si="7"/>
        <v>6044532.8200000003</v>
      </c>
      <c r="K17" s="3">
        <f t="shared" si="7"/>
        <v>7044532.8200000003</v>
      </c>
      <c r="L17" s="3">
        <f t="shared" si="7"/>
        <v>17919532.82</v>
      </c>
      <c r="M17" s="3">
        <f t="shared" si="7"/>
        <v>4205247.0999999996</v>
      </c>
      <c r="N17" s="3">
        <f t="shared" si="7"/>
        <v>4205247.0999999996</v>
      </c>
      <c r="O17" s="3">
        <f t="shared" si="7"/>
        <v>4205247.0999999996</v>
      </c>
      <c r="P17" s="3">
        <f t="shared" si="7"/>
        <v>4205247.1099999994</v>
      </c>
      <c r="Q17" s="3">
        <f t="shared" si="7"/>
        <v>4205247.1099999994</v>
      </c>
      <c r="R17" s="3">
        <f t="shared" si="7"/>
        <v>4205247.1099999994</v>
      </c>
      <c r="S17" s="3">
        <f t="shared" si="7"/>
        <v>4205247.109999992</v>
      </c>
      <c r="T17" s="30">
        <f t="shared" si="3"/>
        <v>12799204.620000001</v>
      </c>
      <c r="U17" s="30">
        <f t="shared" si="4"/>
        <v>41968517.360000007</v>
      </c>
      <c r="V17" s="30">
        <f t="shared" si="5"/>
        <v>54584258.670000009</v>
      </c>
      <c r="W17" s="30">
        <f t="shared" si="6"/>
        <v>67200000</v>
      </c>
      <c r="X17" s="30"/>
      <c r="Y17" s="30"/>
      <c r="Z17" s="30"/>
      <c r="AA17" s="30"/>
    </row>
    <row r="18" spans="1:27" ht="15" customHeight="1" x14ac:dyDescent="0.25">
      <c r="A18" s="11" t="s">
        <v>24</v>
      </c>
      <c r="B18" s="61" t="s">
        <v>25</v>
      </c>
      <c r="C18" s="95"/>
      <c r="D18" s="95"/>
      <c r="E18" s="95"/>
      <c r="F18" s="96"/>
      <c r="G18" s="3">
        <f>G19+G20+G21</f>
        <v>67200000</v>
      </c>
      <c r="H18" s="3">
        <f t="shared" ref="H18:S18" si="8">H19+H20+H21</f>
        <v>723326.59</v>
      </c>
      <c r="I18" s="3">
        <f t="shared" si="8"/>
        <v>6031345.21</v>
      </c>
      <c r="J18" s="3">
        <f t="shared" si="8"/>
        <v>6044532.8200000003</v>
      </c>
      <c r="K18" s="3">
        <f t="shared" si="8"/>
        <v>7044532.8200000003</v>
      </c>
      <c r="L18" s="3">
        <f t="shared" si="8"/>
        <v>17919532.82</v>
      </c>
      <c r="M18" s="3">
        <f t="shared" si="8"/>
        <v>4205247.0999999996</v>
      </c>
      <c r="N18" s="3">
        <f t="shared" si="8"/>
        <v>4205247.0999999996</v>
      </c>
      <c r="O18" s="3">
        <f t="shared" si="8"/>
        <v>4205247.0999999996</v>
      </c>
      <c r="P18" s="3">
        <f t="shared" si="8"/>
        <v>4205247.1099999994</v>
      </c>
      <c r="Q18" s="3">
        <f t="shared" si="8"/>
        <v>4205247.1099999994</v>
      </c>
      <c r="R18" s="3">
        <f t="shared" si="8"/>
        <v>4205247.1099999994</v>
      </c>
      <c r="S18" s="3">
        <f t="shared" si="8"/>
        <v>4205247.109999992</v>
      </c>
      <c r="T18" s="30">
        <f t="shared" si="3"/>
        <v>12799204.620000001</v>
      </c>
      <c r="U18" s="30">
        <f t="shared" si="4"/>
        <v>41968517.360000007</v>
      </c>
      <c r="V18" s="30">
        <f t="shared" si="5"/>
        <v>54584258.670000009</v>
      </c>
      <c r="W18" s="30">
        <f t="shared" si="6"/>
        <v>67200000</v>
      </c>
      <c r="X18" s="30"/>
      <c r="Y18" s="30"/>
      <c r="Z18" s="30"/>
      <c r="AA18" s="30"/>
    </row>
    <row r="19" spans="1:27" ht="153" customHeight="1" x14ac:dyDescent="0.25">
      <c r="A19" s="11" t="s">
        <v>65</v>
      </c>
      <c r="B19" s="61" t="s">
        <v>279</v>
      </c>
      <c r="C19" s="62"/>
      <c r="D19" s="62"/>
      <c r="E19" s="62"/>
      <c r="F19" s="63"/>
      <c r="G19" s="3">
        <v>67033000</v>
      </c>
      <c r="H19" s="35">
        <v>723026.59</v>
      </c>
      <c r="I19" s="36">
        <v>6030745.21</v>
      </c>
      <c r="J19" s="36">
        <f>TRUNC((G19-SUM(H19:I19))/10,2)</f>
        <v>6027922.8200000003</v>
      </c>
      <c r="K19" s="36">
        <f>TRUNC((G19-SUM(H19:J19))/9,2)+1000000</f>
        <v>7027922.8200000003</v>
      </c>
      <c r="L19" s="36">
        <f>TRUNC((G19-SUM(H19:K19))/8,2)+12000000</f>
        <v>17902922.82</v>
      </c>
      <c r="M19" s="36">
        <f>TRUNC((G19-SUM(H19:L19))/7,2)</f>
        <v>4188637.1</v>
      </c>
      <c r="N19" s="36">
        <f>TRUNC((G19-SUM(H19:M19))/6,2)</f>
        <v>4188637.1</v>
      </c>
      <c r="O19" s="36">
        <f>TRUNC((G19-SUM(H19:N19))/5,2)</f>
        <v>4188637.1</v>
      </c>
      <c r="P19" s="36">
        <f>TRUNC((G19-SUM(H19:O19))/4,2)</f>
        <v>4188637.11</v>
      </c>
      <c r="Q19" s="36">
        <f>TRUNC((G19-SUM(H19:P19))/3,2)</f>
        <v>4188637.11</v>
      </c>
      <c r="R19" s="36">
        <f>TRUNC((G19-SUM(H19:Q19))/2,2)</f>
        <v>4188637.11</v>
      </c>
      <c r="S19" s="36">
        <f>G19-SUM(H19:R19)</f>
        <v>4188637.109999992</v>
      </c>
      <c r="T19" s="30">
        <f t="shared" si="3"/>
        <v>12781694.620000001</v>
      </c>
      <c r="U19" s="30">
        <f t="shared" si="4"/>
        <v>41901177.360000007</v>
      </c>
      <c r="V19" s="30">
        <f t="shared" si="5"/>
        <v>54467088.670000009</v>
      </c>
      <c r="W19" s="30">
        <f t="shared" si="6"/>
        <v>67033000</v>
      </c>
      <c r="X19" s="33"/>
      <c r="Y19" s="33"/>
      <c r="Z19" s="30"/>
      <c r="AA19" s="30"/>
    </row>
    <row r="20" spans="1:27" ht="242.25" customHeight="1" x14ac:dyDescent="0.25">
      <c r="A20" s="11" t="s">
        <v>66</v>
      </c>
      <c r="B20" s="61" t="s">
        <v>280</v>
      </c>
      <c r="C20" s="62"/>
      <c r="D20" s="62"/>
      <c r="E20" s="62"/>
      <c r="F20" s="63"/>
      <c r="G20" s="3">
        <v>27000</v>
      </c>
      <c r="H20" s="35">
        <v>0</v>
      </c>
      <c r="I20" s="36">
        <v>300</v>
      </c>
      <c r="J20" s="36">
        <f t="shared" ref="J20:J21" si="9">TRUNC((G20-SUM(H20:I20))/10,2)</f>
        <v>2670</v>
      </c>
      <c r="K20" s="36">
        <f>TRUNC((G20-SUM(H20:J20))/9,2)</f>
        <v>2670</v>
      </c>
      <c r="L20" s="36">
        <f>TRUNC((G20-SUM(H20:K20))/8,2)</f>
        <v>2670</v>
      </c>
      <c r="M20" s="36">
        <f>TRUNC((G20-SUM(H20:L20))/7,2)</f>
        <v>2670</v>
      </c>
      <c r="N20" s="36">
        <f>TRUNC((G20-SUM(H20:M20))/6,2)</f>
        <v>2670</v>
      </c>
      <c r="O20" s="36">
        <f>TRUNC((G20-SUM(H20:N20))/5,2)</f>
        <v>2670</v>
      </c>
      <c r="P20" s="36">
        <f>TRUNC((G20-SUM(H20:O20))/4,2)</f>
        <v>2670</v>
      </c>
      <c r="Q20" s="36">
        <f>TRUNC((G20-SUM(H20:P20))/3,2)</f>
        <v>2670</v>
      </c>
      <c r="R20" s="36">
        <f>TRUNC((G20-SUM(H20:Q20))/2,2)</f>
        <v>2670</v>
      </c>
      <c r="S20" s="36">
        <f>G20-SUM(H20:R20)</f>
        <v>2670</v>
      </c>
      <c r="T20" s="30">
        <f t="shared" si="3"/>
        <v>2970</v>
      </c>
      <c r="U20" s="30">
        <f t="shared" si="4"/>
        <v>10980</v>
      </c>
      <c r="V20" s="30">
        <f t="shared" si="5"/>
        <v>18990</v>
      </c>
      <c r="W20" s="30">
        <f t="shared" si="6"/>
        <v>27000</v>
      </c>
      <c r="X20" s="30"/>
      <c r="Y20" s="30"/>
      <c r="Z20" s="30"/>
      <c r="AA20" s="30"/>
    </row>
    <row r="21" spans="1:27" ht="89.25" customHeight="1" x14ac:dyDescent="0.25">
      <c r="A21" s="11" t="s">
        <v>67</v>
      </c>
      <c r="B21" s="61" t="s">
        <v>283</v>
      </c>
      <c r="C21" s="62"/>
      <c r="D21" s="62"/>
      <c r="E21" s="62"/>
      <c r="F21" s="63"/>
      <c r="G21" s="3">
        <v>140000</v>
      </c>
      <c r="H21" s="35">
        <v>300</v>
      </c>
      <c r="I21" s="36">
        <v>300</v>
      </c>
      <c r="J21" s="36">
        <f t="shared" si="9"/>
        <v>13940</v>
      </c>
      <c r="K21" s="36">
        <f>TRUNC((G21-SUM(H21:J21))/9,2)</f>
        <v>13940</v>
      </c>
      <c r="L21" s="36">
        <f>TRUNC((G21-SUM(H21:K21))/8,2)</f>
        <v>13940</v>
      </c>
      <c r="M21" s="36">
        <f>TRUNC((G21-SUM(H21:L21))/7,2)</f>
        <v>13940</v>
      </c>
      <c r="N21" s="36">
        <f>TRUNC((G21-SUM(H21:M21))/6,2)</f>
        <v>13940</v>
      </c>
      <c r="O21" s="36">
        <f>TRUNC((G21-SUM(H21:N21))/5,2)</f>
        <v>13940</v>
      </c>
      <c r="P21" s="36">
        <f>TRUNC((G21-SUM(H21:O21))/4,2)</f>
        <v>13940</v>
      </c>
      <c r="Q21" s="36">
        <f>TRUNC((G21-SUM(H21:P21))/3,2)</f>
        <v>13940</v>
      </c>
      <c r="R21" s="36">
        <f>TRUNC((G21-SUM(H21:Q21))/2,2)</f>
        <v>13940</v>
      </c>
      <c r="S21" s="36">
        <f>G21-SUM(H21:R21)</f>
        <v>13940</v>
      </c>
      <c r="T21" s="30">
        <f t="shared" si="3"/>
        <v>14540</v>
      </c>
      <c r="U21" s="30">
        <f t="shared" si="4"/>
        <v>56360</v>
      </c>
      <c r="V21" s="30">
        <f t="shared" si="5"/>
        <v>98180</v>
      </c>
      <c r="W21" s="30">
        <f t="shared" si="6"/>
        <v>140000</v>
      </c>
      <c r="X21" s="30"/>
      <c r="Y21" s="30"/>
      <c r="Z21" s="30"/>
      <c r="AA21" s="30"/>
    </row>
    <row r="22" spans="1:27" ht="76.5" customHeight="1" x14ac:dyDescent="0.25">
      <c r="A22" s="11" t="s">
        <v>26</v>
      </c>
      <c r="B22" s="93" t="s">
        <v>294</v>
      </c>
      <c r="C22" s="62"/>
      <c r="D22" s="62"/>
      <c r="E22" s="62"/>
      <c r="F22" s="63"/>
      <c r="G22" s="3">
        <f>G23</f>
        <v>2034723.65</v>
      </c>
      <c r="H22" s="3">
        <f t="shared" ref="H22:S22" si="10">H23</f>
        <v>189296.38</v>
      </c>
      <c r="I22" s="3">
        <f t="shared" si="10"/>
        <v>168575.38</v>
      </c>
      <c r="J22" s="3">
        <f t="shared" si="10"/>
        <v>167685.17000000001</v>
      </c>
      <c r="K22" s="3">
        <f t="shared" si="10"/>
        <v>167685.18</v>
      </c>
      <c r="L22" s="3">
        <f t="shared" si="10"/>
        <v>167685.18</v>
      </c>
      <c r="M22" s="3">
        <f t="shared" si="10"/>
        <v>167685.18</v>
      </c>
      <c r="N22" s="3">
        <f t="shared" si="10"/>
        <v>167685.18</v>
      </c>
      <c r="O22" s="3">
        <f t="shared" si="10"/>
        <v>167685.20000000001</v>
      </c>
      <c r="P22" s="3">
        <f t="shared" si="10"/>
        <v>167685.20000000001</v>
      </c>
      <c r="Q22" s="3">
        <f t="shared" si="10"/>
        <v>167685.20000000001</v>
      </c>
      <c r="R22" s="3">
        <f t="shared" si="10"/>
        <v>167685.20000000001</v>
      </c>
      <c r="S22" s="3">
        <f t="shared" si="10"/>
        <v>167685.20000000004</v>
      </c>
      <c r="T22" s="30">
        <f t="shared" si="3"/>
        <v>525556.93000000005</v>
      </c>
      <c r="U22" s="30">
        <f t="shared" si="4"/>
        <v>1028612.47</v>
      </c>
      <c r="V22" s="30">
        <f t="shared" si="5"/>
        <v>1531668.0499999998</v>
      </c>
      <c r="W22" s="30">
        <f t="shared" si="6"/>
        <v>2034723.6499999997</v>
      </c>
      <c r="X22" s="30"/>
      <c r="Y22" s="30"/>
      <c r="Z22" s="30"/>
      <c r="AA22" s="30"/>
    </row>
    <row r="23" spans="1:27" ht="63.75" customHeight="1" x14ac:dyDescent="0.25">
      <c r="A23" s="11" t="s">
        <v>68</v>
      </c>
      <c r="B23" s="93" t="s">
        <v>295</v>
      </c>
      <c r="C23" s="62"/>
      <c r="D23" s="62"/>
      <c r="E23" s="62"/>
      <c r="F23" s="63"/>
      <c r="G23" s="3">
        <f>G24+G26+G28+G30</f>
        <v>2034723.65</v>
      </c>
      <c r="H23" s="3">
        <f t="shared" ref="H23:S23" si="11">H24+H26+H28+H30</f>
        <v>189296.38</v>
      </c>
      <c r="I23" s="3">
        <f t="shared" si="11"/>
        <v>168575.38</v>
      </c>
      <c r="J23" s="3">
        <f t="shared" si="11"/>
        <v>167685.17000000001</v>
      </c>
      <c r="K23" s="3">
        <f t="shared" si="11"/>
        <v>167685.18</v>
      </c>
      <c r="L23" s="3">
        <f t="shared" si="11"/>
        <v>167685.18</v>
      </c>
      <c r="M23" s="3">
        <f t="shared" si="11"/>
        <v>167685.18</v>
      </c>
      <c r="N23" s="3">
        <f t="shared" si="11"/>
        <v>167685.18</v>
      </c>
      <c r="O23" s="3">
        <f t="shared" si="11"/>
        <v>167685.20000000001</v>
      </c>
      <c r="P23" s="3">
        <f t="shared" si="11"/>
        <v>167685.20000000001</v>
      </c>
      <c r="Q23" s="3">
        <f t="shared" si="11"/>
        <v>167685.20000000001</v>
      </c>
      <c r="R23" s="3">
        <f t="shared" si="11"/>
        <v>167685.20000000001</v>
      </c>
      <c r="S23" s="3">
        <f t="shared" si="11"/>
        <v>167685.20000000004</v>
      </c>
      <c r="T23" s="30">
        <f t="shared" si="3"/>
        <v>525556.93000000005</v>
      </c>
      <c r="U23" s="30">
        <f t="shared" si="4"/>
        <v>1028612.47</v>
      </c>
      <c r="V23" s="30">
        <f t="shared" si="5"/>
        <v>1531668.0499999998</v>
      </c>
      <c r="W23" s="30">
        <f t="shared" si="6"/>
        <v>2034723.6499999997</v>
      </c>
      <c r="X23" s="30"/>
      <c r="Y23" s="30"/>
      <c r="Z23" s="30"/>
      <c r="AA23" s="30"/>
    </row>
    <row r="24" spans="1:27" ht="140.25" customHeight="1" x14ac:dyDescent="0.25">
      <c r="A24" s="11" t="s">
        <v>69</v>
      </c>
      <c r="B24" s="93" t="s">
        <v>286</v>
      </c>
      <c r="C24" s="62"/>
      <c r="D24" s="62"/>
      <c r="E24" s="62"/>
      <c r="F24" s="63"/>
      <c r="G24" s="3">
        <f>G25</f>
        <v>762544.98</v>
      </c>
      <c r="H24" s="3">
        <f t="shared" ref="H24:S24" si="12">H25</f>
        <v>86235.03</v>
      </c>
      <c r="I24" s="3">
        <f t="shared" si="12"/>
        <v>73352.86</v>
      </c>
      <c r="J24" s="3">
        <f t="shared" si="12"/>
        <v>60295.7</v>
      </c>
      <c r="K24" s="3">
        <f t="shared" si="12"/>
        <v>60295.71</v>
      </c>
      <c r="L24" s="3">
        <f t="shared" si="12"/>
        <v>60295.71</v>
      </c>
      <c r="M24" s="3">
        <f t="shared" si="12"/>
        <v>60295.71</v>
      </c>
      <c r="N24" s="3">
        <f t="shared" si="12"/>
        <v>60295.71</v>
      </c>
      <c r="O24" s="3">
        <f t="shared" si="12"/>
        <v>60295.71</v>
      </c>
      <c r="P24" s="3">
        <f t="shared" si="12"/>
        <v>60295.71</v>
      </c>
      <c r="Q24" s="3">
        <f t="shared" si="12"/>
        <v>60295.71</v>
      </c>
      <c r="R24" s="3">
        <f t="shared" si="12"/>
        <v>60295.71</v>
      </c>
      <c r="S24" s="3">
        <f t="shared" si="12"/>
        <v>60295.709999999963</v>
      </c>
      <c r="T24" s="30">
        <f t="shared" si="3"/>
        <v>219883.59000000003</v>
      </c>
      <c r="U24" s="30">
        <f t="shared" si="4"/>
        <v>400770.72000000009</v>
      </c>
      <c r="V24" s="30">
        <f t="shared" si="5"/>
        <v>581657.85000000009</v>
      </c>
      <c r="W24" s="30">
        <f t="shared" si="6"/>
        <v>762544.98</v>
      </c>
      <c r="X24" s="30"/>
      <c r="Y24" s="30"/>
      <c r="Z24" s="30"/>
      <c r="AA24" s="30"/>
    </row>
    <row r="25" spans="1:27" ht="242.25" customHeight="1" x14ac:dyDescent="0.25">
      <c r="A25" s="11" t="s">
        <v>70</v>
      </c>
      <c r="B25" s="61" t="s">
        <v>287</v>
      </c>
      <c r="C25" s="62"/>
      <c r="D25" s="62"/>
      <c r="E25" s="62"/>
      <c r="F25" s="63"/>
      <c r="G25" s="3">
        <v>762544.98</v>
      </c>
      <c r="H25" s="35">
        <v>86235.03</v>
      </c>
      <c r="I25" s="36">
        <v>73352.86</v>
      </c>
      <c r="J25" s="36">
        <f t="shared" ref="J25" si="13">TRUNC((G25-SUM(H25:I25))/10,2)</f>
        <v>60295.7</v>
      </c>
      <c r="K25" s="36">
        <f>TRUNC((G25-SUM(H25:J25))/9,2)</f>
        <v>60295.71</v>
      </c>
      <c r="L25" s="36">
        <f>TRUNC((G25-SUM(H25:K25))/8,2)</f>
        <v>60295.71</v>
      </c>
      <c r="M25" s="36">
        <f>TRUNC((G25-SUM(H25:L25))/7,2)</f>
        <v>60295.71</v>
      </c>
      <c r="N25" s="36">
        <f>TRUNC((G25-SUM(H25:M25))/6,2)</f>
        <v>60295.71</v>
      </c>
      <c r="O25" s="36">
        <f>TRUNC((G25-SUM(H25:N25))/5,2)</f>
        <v>60295.71</v>
      </c>
      <c r="P25" s="36">
        <f>TRUNC((G25-SUM(H25:O25))/4,2)</f>
        <v>60295.71</v>
      </c>
      <c r="Q25" s="36">
        <f>TRUNC((G25-SUM(H25:P25))/3,2)</f>
        <v>60295.71</v>
      </c>
      <c r="R25" s="36">
        <f>TRUNC((G25-SUM(H25:Q25))/2,2)</f>
        <v>60295.71</v>
      </c>
      <c r="S25" s="36">
        <f>G25-SUM(H25:R25)</f>
        <v>60295.709999999963</v>
      </c>
      <c r="T25" s="30">
        <f t="shared" si="3"/>
        <v>219883.59000000003</v>
      </c>
      <c r="U25" s="30">
        <f t="shared" si="4"/>
        <v>400770.72000000009</v>
      </c>
      <c r="V25" s="30">
        <f t="shared" si="5"/>
        <v>581657.85000000009</v>
      </c>
      <c r="W25" s="30">
        <f t="shared" si="6"/>
        <v>762544.98</v>
      </c>
      <c r="X25" s="30"/>
      <c r="Y25" s="30"/>
      <c r="Z25" s="30"/>
      <c r="AA25" s="30"/>
    </row>
    <row r="26" spans="1:27" ht="178.5" customHeight="1" x14ac:dyDescent="0.25">
      <c r="A26" s="11" t="s">
        <v>71</v>
      </c>
      <c r="B26" s="93" t="s">
        <v>288</v>
      </c>
      <c r="C26" s="62"/>
      <c r="D26" s="62"/>
      <c r="E26" s="62"/>
      <c r="F26" s="63"/>
      <c r="G26" s="3">
        <f>G27</f>
        <v>5355.6</v>
      </c>
      <c r="H26" s="3">
        <f t="shared" ref="H26:S26" si="14">H27</f>
        <v>586.73</v>
      </c>
      <c r="I26" s="3">
        <f t="shared" si="14"/>
        <v>413.32</v>
      </c>
      <c r="J26" s="3">
        <f t="shared" si="14"/>
        <v>435.55</v>
      </c>
      <c r="K26" s="3">
        <f t="shared" si="14"/>
        <v>435.55</v>
      </c>
      <c r="L26" s="3">
        <f t="shared" si="14"/>
        <v>435.55</v>
      </c>
      <c r="M26" s="3">
        <f t="shared" si="14"/>
        <v>435.55</v>
      </c>
      <c r="N26" s="3">
        <f t="shared" si="14"/>
        <v>435.55</v>
      </c>
      <c r="O26" s="3">
        <f t="shared" si="14"/>
        <v>435.56</v>
      </c>
      <c r="P26" s="3">
        <f t="shared" si="14"/>
        <v>435.56</v>
      </c>
      <c r="Q26" s="3">
        <f t="shared" si="14"/>
        <v>435.56</v>
      </c>
      <c r="R26" s="3">
        <f t="shared" si="14"/>
        <v>435.56</v>
      </c>
      <c r="S26" s="3">
        <f t="shared" si="14"/>
        <v>435.55999999999949</v>
      </c>
      <c r="T26" s="30">
        <f t="shared" si="3"/>
        <v>1435.6</v>
      </c>
      <c r="U26" s="30">
        <f t="shared" si="4"/>
        <v>2742.25</v>
      </c>
      <c r="V26" s="30">
        <f t="shared" si="5"/>
        <v>4048.92</v>
      </c>
      <c r="W26" s="30">
        <f t="shared" si="6"/>
        <v>5355.6</v>
      </c>
      <c r="X26" s="30"/>
      <c r="Y26" s="30"/>
      <c r="Z26" s="30"/>
      <c r="AA26" s="30"/>
    </row>
    <row r="27" spans="1:27" ht="280.5" customHeight="1" x14ac:dyDescent="0.25">
      <c r="A27" s="11" t="s">
        <v>72</v>
      </c>
      <c r="B27" s="61" t="s">
        <v>289</v>
      </c>
      <c r="C27" s="62"/>
      <c r="D27" s="62"/>
      <c r="E27" s="62"/>
      <c r="F27" s="63"/>
      <c r="G27" s="3">
        <v>5355.6</v>
      </c>
      <c r="H27" s="35">
        <v>586.73</v>
      </c>
      <c r="I27" s="36">
        <v>413.32</v>
      </c>
      <c r="J27" s="36">
        <f t="shared" ref="J27" si="15">TRUNC((G27-SUM(H27:I27))/10,2)</f>
        <v>435.55</v>
      </c>
      <c r="K27" s="36">
        <f>TRUNC((G27-SUM(H27:J27))/9,2)</f>
        <v>435.55</v>
      </c>
      <c r="L27" s="36">
        <f>TRUNC((G27-SUM(H27:K27))/8,2)</f>
        <v>435.55</v>
      </c>
      <c r="M27" s="36">
        <f>TRUNC((G27-SUM(H27:L27))/7,2)</f>
        <v>435.55</v>
      </c>
      <c r="N27" s="36">
        <f>TRUNC((G27-SUM(H27:M27))/6,2)</f>
        <v>435.55</v>
      </c>
      <c r="O27" s="36">
        <f>TRUNC((G27-SUM(H27:N27))/5,2)</f>
        <v>435.56</v>
      </c>
      <c r="P27" s="36">
        <f>TRUNC((G27-SUM(H27:O27))/4,2)</f>
        <v>435.56</v>
      </c>
      <c r="Q27" s="36">
        <f>TRUNC((G27-SUM(H27:P27))/3,2)</f>
        <v>435.56</v>
      </c>
      <c r="R27" s="36">
        <f>TRUNC((G27-SUM(H27:Q27))/2,2)</f>
        <v>435.56</v>
      </c>
      <c r="S27" s="36">
        <f>G27-SUM(H27:R27)</f>
        <v>435.55999999999949</v>
      </c>
      <c r="T27" s="30">
        <f t="shared" si="3"/>
        <v>1435.6</v>
      </c>
      <c r="U27" s="30">
        <f t="shared" si="4"/>
        <v>2742.25</v>
      </c>
      <c r="V27" s="30">
        <f t="shared" si="5"/>
        <v>4048.92</v>
      </c>
      <c r="W27" s="30">
        <f t="shared" si="6"/>
        <v>5355.6</v>
      </c>
      <c r="X27" s="30"/>
      <c r="Y27" s="30"/>
      <c r="Z27" s="30"/>
      <c r="AA27" s="30"/>
    </row>
    <row r="28" spans="1:27" ht="153" customHeight="1" x14ac:dyDescent="0.25">
      <c r="A28" s="11" t="s">
        <v>73</v>
      </c>
      <c r="B28" s="93" t="s">
        <v>290</v>
      </c>
      <c r="C28" s="62"/>
      <c r="D28" s="62"/>
      <c r="E28" s="62"/>
      <c r="F28" s="63"/>
      <c r="G28" s="3">
        <f>G29</f>
        <v>1266823.07</v>
      </c>
      <c r="H28" s="3">
        <f t="shared" ref="H28:S28" si="16">H29</f>
        <v>118327.7</v>
      </c>
      <c r="I28" s="3">
        <f t="shared" si="16"/>
        <v>110112.07</v>
      </c>
      <c r="J28" s="3">
        <f t="shared" si="16"/>
        <v>103838.33</v>
      </c>
      <c r="K28" s="3">
        <f t="shared" si="16"/>
        <v>103838.33</v>
      </c>
      <c r="L28" s="3">
        <f t="shared" si="16"/>
        <v>103838.33</v>
      </c>
      <c r="M28" s="3">
        <f t="shared" si="16"/>
        <v>103838.33</v>
      </c>
      <c r="N28" s="3">
        <f t="shared" si="16"/>
        <v>103838.33</v>
      </c>
      <c r="O28" s="3">
        <f t="shared" si="16"/>
        <v>103838.33</v>
      </c>
      <c r="P28" s="3">
        <f t="shared" si="16"/>
        <v>103838.33</v>
      </c>
      <c r="Q28" s="3">
        <f t="shared" si="16"/>
        <v>103838.33</v>
      </c>
      <c r="R28" s="3">
        <f t="shared" si="16"/>
        <v>103838.33</v>
      </c>
      <c r="S28" s="3">
        <f t="shared" si="16"/>
        <v>103838.33000000007</v>
      </c>
      <c r="T28" s="30">
        <f t="shared" si="3"/>
        <v>332278.10000000003</v>
      </c>
      <c r="U28" s="30">
        <f t="shared" si="4"/>
        <v>643793.09</v>
      </c>
      <c r="V28" s="30">
        <f t="shared" si="5"/>
        <v>955308.07999999984</v>
      </c>
      <c r="W28" s="30">
        <f t="shared" si="6"/>
        <v>1266823.07</v>
      </c>
      <c r="X28" s="30"/>
      <c r="Y28" s="30"/>
      <c r="Z28" s="30"/>
      <c r="AA28" s="30"/>
    </row>
    <row r="29" spans="1:27" ht="243" customHeight="1" x14ac:dyDescent="0.25">
      <c r="A29" s="11" t="s">
        <v>74</v>
      </c>
      <c r="B29" s="61" t="s">
        <v>291</v>
      </c>
      <c r="C29" s="62"/>
      <c r="D29" s="62"/>
      <c r="E29" s="62"/>
      <c r="F29" s="63"/>
      <c r="G29" s="3">
        <v>1266823.07</v>
      </c>
      <c r="H29" s="35">
        <v>118327.7</v>
      </c>
      <c r="I29" s="36">
        <v>110112.07</v>
      </c>
      <c r="J29" s="36">
        <f t="shared" ref="J29" si="17">TRUNC((G29-SUM(H29:I29))/10,2)</f>
        <v>103838.33</v>
      </c>
      <c r="K29" s="36">
        <f>TRUNC((G29-SUM(H29:J29))/9,2)</f>
        <v>103838.33</v>
      </c>
      <c r="L29" s="36">
        <f>TRUNC((G29-SUM(H29:K29))/8,2)</f>
        <v>103838.33</v>
      </c>
      <c r="M29" s="36">
        <f>TRUNC((G29-SUM(H29:L29))/7,2)</f>
        <v>103838.33</v>
      </c>
      <c r="N29" s="36">
        <f>TRUNC((G29-SUM(H29:M29))/6,2)</f>
        <v>103838.33</v>
      </c>
      <c r="O29" s="36">
        <f>TRUNC((G29-SUM(H29:N29))/5,2)</f>
        <v>103838.33</v>
      </c>
      <c r="P29" s="36">
        <f>TRUNC((G29-SUM(H29:O29))/4,2)</f>
        <v>103838.33</v>
      </c>
      <c r="Q29" s="36">
        <f>TRUNC((G29-SUM(H29:P29))/3,2)</f>
        <v>103838.33</v>
      </c>
      <c r="R29" s="36">
        <f>TRUNC((G29-SUM(H29:Q29))/2,2)</f>
        <v>103838.33</v>
      </c>
      <c r="S29" s="36">
        <f>G29-SUM(H29:R29)</f>
        <v>103838.33000000007</v>
      </c>
      <c r="T29" s="30">
        <f t="shared" si="3"/>
        <v>332278.10000000003</v>
      </c>
      <c r="U29" s="30">
        <f t="shared" si="4"/>
        <v>643793.09</v>
      </c>
      <c r="V29" s="30">
        <f t="shared" si="5"/>
        <v>955308.07999999984</v>
      </c>
      <c r="W29" s="30">
        <f t="shared" si="6"/>
        <v>1266823.07</v>
      </c>
      <c r="X29" s="30"/>
      <c r="Y29" s="30"/>
      <c r="Z29" s="30"/>
      <c r="AA29" s="30"/>
    </row>
    <row r="30" spans="1:27" ht="140.25" x14ac:dyDescent="0.25">
      <c r="A30" s="11" t="s">
        <v>361</v>
      </c>
      <c r="B30" s="61" t="s">
        <v>359</v>
      </c>
      <c r="C30" s="62"/>
      <c r="D30" s="62"/>
      <c r="E30" s="62"/>
      <c r="F30" s="63"/>
      <c r="G30" s="3">
        <f>G31</f>
        <v>0</v>
      </c>
      <c r="H30" s="3">
        <f t="shared" ref="H30:S30" si="18">H31</f>
        <v>-15853.08</v>
      </c>
      <c r="I30" s="3">
        <f t="shared" si="18"/>
        <v>-15302.87</v>
      </c>
      <c r="J30" s="3">
        <f t="shared" si="18"/>
        <v>3115.59</v>
      </c>
      <c r="K30" s="3">
        <f t="shared" si="18"/>
        <v>3115.59</v>
      </c>
      <c r="L30" s="3">
        <f t="shared" si="18"/>
        <v>3115.59</v>
      </c>
      <c r="M30" s="3">
        <f t="shared" si="18"/>
        <v>3115.59</v>
      </c>
      <c r="N30" s="3">
        <f t="shared" si="18"/>
        <v>3115.59</v>
      </c>
      <c r="O30" s="3">
        <f t="shared" si="18"/>
        <v>3115.6</v>
      </c>
      <c r="P30" s="3">
        <f t="shared" si="18"/>
        <v>3115.6</v>
      </c>
      <c r="Q30" s="3">
        <f t="shared" si="18"/>
        <v>3115.6</v>
      </c>
      <c r="R30" s="3">
        <f t="shared" si="18"/>
        <v>3115.6</v>
      </c>
      <c r="S30" s="3">
        <f t="shared" si="18"/>
        <v>3115.599999999999</v>
      </c>
      <c r="T30" s="30"/>
      <c r="U30" s="30"/>
      <c r="V30" s="30"/>
      <c r="W30" s="30"/>
      <c r="X30" s="30"/>
      <c r="Y30" s="30"/>
      <c r="Z30" s="30"/>
      <c r="AA30" s="30"/>
    </row>
    <row r="31" spans="1:27" ht="242.25" x14ac:dyDescent="0.25">
      <c r="A31" s="11" t="s">
        <v>362</v>
      </c>
      <c r="B31" s="61" t="s">
        <v>360</v>
      </c>
      <c r="C31" s="62"/>
      <c r="D31" s="62"/>
      <c r="E31" s="62"/>
      <c r="F31" s="63"/>
      <c r="G31" s="3">
        <v>0</v>
      </c>
      <c r="H31" s="35">
        <v>-15853.08</v>
      </c>
      <c r="I31" s="36">
        <v>-15302.87</v>
      </c>
      <c r="J31" s="36">
        <f t="shared" ref="J31" si="19">TRUNC((G31-SUM(H31:I31))/10,2)</f>
        <v>3115.59</v>
      </c>
      <c r="K31" s="36">
        <f>TRUNC((G31-SUM(H31:J31))/9,2)</f>
        <v>3115.59</v>
      </c>
      <c r="L31" s="36">
        <f>TRUNC((G31-SUM(H31:K31))/8,2)</f>
        <v>3115.59</v>
      </c>
      <c r="M31" s="36">
        <f>TRUNC((G31-SUM(H31:L31))/7,2)</f>
        <v>3115.59</v>
      </c>
      <c r="N31" s="36">
        <f>TRUNC((G31-SUM(H31:M31))/6,2)</f>
        <v>3115.59</v>
      </c>
      <c r="O31" s="36">
        <f>TRUNC((G31-SUM(H31:N31))/5,2)</f>
        <v>3115.6</v>
      </c>
      <c r="P31" s="36">
        <f>TRUNC((G31-SUM(H31:O31))/4,2)</f>
        <v>3115.6</v>
      </c>
      <c r="Q31" s="36">
        <f>TRUNC((G31-SUM(H31:P31))/3,2)</f>
        <v>3115.6</v>
      </c>
      <c r="R31" s="36">
        <f>TRUNC((G31-SUM(H31:Q31))/2,2)</f>
        <v>3115.6</v>
      </c>
      <c r="S31" s="36">
        <f>G31-SUM(H31:R31)</f>
        <v>3115.599999999999</v>
      </c>
      <c r="T31" s="30"/>
      <c r="U31" s="30"/>
      <c r="V31" s="30"/>
      <c r="W31" s="30"/>
      <c r="X31" s="30"/>
      <c r="Y31" s="30"/>
      <c r="Z31" s="30"/>
      <c r="AA31" s="30"/>
    </row>
    <row r="32" spans="1:27" ht="25.5" customHeight="1" x14ac:dyDescent="0.25">
      <c r="A32" s="11" t="s">
        <v>27</v>
      </c>
      <c r="B32" s="61" t="s">
        <v>296</v>
      </c>
      <c r="C32" s="62"/>
      <c r="D32" s="62"/>
      <c r="E32" s="62"/>
      <c r="F32" s="63"/>
      <c r="G32" s="3">
        <f>G39+G33+G42</f>
        <v>2917000</v>
      </c>
      <c r="H32" s="3">
        <f t="shared" ref="H32:S32" si="20">H39+H33+H42</f>
        <v>453018.67000000004</v>
      </c>
      <c r="I32" s="3">
        <f t="shared" si="20"/>
        <v>214909.99</v>
      </c>
      <c r="J32" s="3">
        <f t="shared" si="20"/>
        <v>224907.12</v>
      </c>
      <c r="K32" s="3">
        <f t="shared" si="20"/>
        <v>224907.12</v>
      </c>
      <c r="L32" s="3">
        <f t="shared" si="20"/>
        <v>224907.12</v>
      </c>
      <c r="M32" s="3">
        <f t="shared" si="20"/>
        <v>224907.13</v>
      </c>
      <c r="N32" s="3">
        <f t="shared" si="20"/>
        <v>224907.13999999998</v>
      </c>
      <c r="O32" s="3">
        <f t="shared" si="20"/>
        <v>224907.13999999998</v>
      </c>
      <c r="P32" s="3">
        <f t="shared" si="20"/>
        <v>224907.13999999998</v>
      </c>
      <c r="Q32" s="3">
        <f t="shared" si="20"/>
        <v>224907.13999999998</v>
      </c>
      <c r="R32" s="3">
        <f t="shared" si="20"/>
        <v>224907.13999999998</v>
      </c>
      <c r="S32" s="3">
        <f t="shared" si="20"/>
        <v>224907.15000000029</v>
      </c>
      <c r="T32" s="30">
        <f t="shared" si="3"/>
        <v>892835.78</v>
      </c>
      <c r="U32" s="30">
        <f t="shared" si="4"/>
        <v>1567557.15</v>
      </c>
      <c r="V32" s="30">
        <f t="shared" si="5"/>
        <v>2242278.5699999998</v>
      </c>
      <c r="W32" s="30">
        <f t="shared" si="6"/>
        <v>2917000.0000000005</v>
      </c>
      <c r="X32" s="30"/>
      <c r="Y32" s="30"/>
      <c r="Z32" s="30"/>
      <c r="AA32" s="30"/>
    </row>
    <row r="33" spans="1:27" ht="51" customHeight="1" x14ac:dyDescent="0.25">
      <c r="A33" s="11" t="s">
        <v>75</v>
      </c>
      <c r="B33" s="61" t="s">
        <v>297</v>
      </c>
      <c r="C33" s="62"/>
      <c r="D33" s="62"/>
      <c r="E33" s="62"/>
      <c r="F33" s="63"/>
      <c r="G33" s="3">
        <f>G34+G36+G38</f>
        <v>618000</v>
      </c>
      <c r="H33" s="3">
        <f t="shared" ref="H33:S33" si="21">H34+H36+H38</f>
        <v>0</v>
      </c>
      <c r="I33" s="3">
        <f t="shared" si="21"/>
        <v>204869.43</v>
      </c>
      <c r="J33" s="3">
        <f t="shared" si="21"/>
        <v>41313.050000000003</v>
      </c>
      <c r="K33" s="3">
        <f t="shared" si="21"/>
        <v>41313.050000000003</v>
      </c>
      <c r="L33" s="3">
        <f t="shared" si="21"/>
        <v>41313.050000000003</v>
      </c>
      <c r="M33" s="3">
        <f t="shared" si="21"/>
        <v>41313.06</v>
      </c>
      <c r="N33" s="3">
        <f t="shared" si="21"/>
        <v>41313.06</v>
      </c>
      <c r="O33" s="3">
        <f t="shared" si="21"/>
        <v>41313.06</v>
      </c>
      <c r="P33" s="3">
        <f t="shared" si="21"/>
        <v>41313.06</v>
      </c>
      <c r="Q33" s="3">
        <f t="shared" si="21"/>
        <v>41313.06</v>
      </c>
      <c r="R33" s="3">
        <f t="shared" si="21"/>
        <v>41313.06</v>
      </c>
      <c r="S33" s="3">
        <f t="shared" si="21"/>
        <v>41313.060000000056</v>
      </c>
      <c r="T33" s="30">
        <f t="shared" si="3"/>
        <v>246182.47999999998</v>
      </c>
      <c r="U33" s="30">
        <f t="shared" si="4"/>
        <v>370121.63999999996</v>
      </c>
      <c r="V33" s="30">
        <f t="shared" si="5"/>
        <v>494060.81999999995</v>
      </c>
      <c r="W33" s="30">
        <f t="shared" si="6"/>
        <v>618000</v>
      </c>
      <c r="X33" s="30"/>
      <c r="Y33" s="30"/>
      <c r="Z33" s="30"/>
      <c r="AA33" s="30"/>
    </row>
    <row r="34" spans="1:27" ht="63.75" customHeight="1" x14ac:dyDescent="0.25">
      <c r="A34" s="11" t="s">
        <v>76</v>
      </c>
      <c r="B34" s="61" t="s">
        <v>298</v>
      </c>
      <c r="C34" s="62"/>
      <c r="D34" s="62"/>
      <c r="E34" s="62"/>
      <c r="F34" s="63"/>
      <c r="G34" s="3">
        <f>G35</f>
        <v>298000</v>
      </c>
      <c r="H34" s="3">
        <f t="shared" ref="H34:S34" si="22">H35</f>
        <v>0</v>
      </c>
      <c r="I34" s="3">
        <f t="shared" si="22"/>
        <v>204869.43</v>
      </c>
      <c r="J34" s="3">
        <f t="shared" si="22"/>
        <v>9313.0499999999993</v>
      </c>
      <c r="K34" s="3">
        <f t="shared" si="22"/>
        <v>9313.0499999999993</v>
      </c>
      <c r="L34" s="3">
        <f t="shared" si="22"/>
        <v>9313.0499999999993</v>
      </c>
      <c r="M34" s="3">
        <f t="shared" si="22"/>
        <v>9313.06</v>
      </c>
      <c r="N34" s="3">
        <f t="shared" si="22"/>
        <v>9313.06</v>
      </c>
      <c r="O34" s="3">
        <f t="shared" si="22"/>
        <v>9313.06</v>
      </c>
      <c r="P34" s="3">
        <f t="shared" si="22"/>
        <v>9313.06</v>
      </c>
      <c r="Q34" s="3">
        <f t="shared" si="22"/>
        <v>9313.06</v>
      </c>
      <c r="R34" s="3">
        <f t="shared" si="22"/>
        <v>9313.06</v>
      </c>
      <c r="S34" s="3">
        <f t="shared" si="22"/>
        <v>9313.0600000000559</v>
      </c>
      <c r="T34" s="30">
        <f t="shared" si="3"/>
        <v>214182.47999999998</v>
      </c>
      <c r="U34" s="30">
        <f t="shared" si="4"/>
        <v>242121.63999999996</v>
      </c>
      <c r="V34" s="30">
        <f t="shared" si="5"/>
        <v>270060.81999999995</v>
      </c>
      <c r="W34" s="30">
        <f t="shared" si="6"/>
        <v>298000</v>
      </c>
      <c r="X34" s="30"/>
      <c r="Y34" s="30"/>
      <c r="Z34" s="30"/>
      <c r="AA34" s="30"/>
    </row>
    <row r="35" spans="1:27" ht="63.75" customHeight="1" x14ac:dyDescent="0.25">
      <c r="A35" s="11" t="s">
        <v>76</v>
      </c>
      <c r="B35" s="61" t="s">
        <v>299</v>
      </c>
      <c r="C35" s="62"/>
      <c r="D35" s="62"/>
      <c r="E35" s="62"/>
      <c r="F35" s="63"/>
      <c r="G35" s="3">
        <v>298000</v>
      </c>
      <c r="H35" s="35">
        <v>0</v>
      </c>
      <c r="I35" s="36">
        <v>204869.43</v>
      </c>
      <c r="J35" s="36">
        <f t="shared" ref="J35" si="23">TRUNC((G35-SUM(H35:I35))/10,2)</f>
        <v>9313.0499999999993</v>
      </c>
      <c r="K35" s="36">
        <f>TRUNC((G35-SUM(H35:J35))/9,2)</f>
        <v>9313.0499999999993</v>
      </c>
      <c r="L35" s="36">
        <f>TRUNC((G35-SUM(H35:K35))/8,2)</f>
        <v>9313.0499999999993</v>
      </c>
      <c r="M35" s="36">
        <f>TRUNC((G35-SUM(H35:L35))/7,2)</f>
        <v>9313.06</v>
      </c>
      <c r="N35" s="36">
        <f>TRUNC((G35-SUM(H35:M35))/6,2)</f>
        <v>9313.06</v>
      </c>
      <c r="O35" s="36">
        <f>TRUNC((G35-SUM(H35:N35))/5,2)</f>
        <v>9313.06</v>
      </c>
      <c r="P35" s="36">
        <f>TRUNC((G35-SUM(H35:O35))/4,2)</f>
        <v>9313.06</v>
      </c>
      <c r="Q35" s="36">
        <f>TRUNC((G35-SUM(H35:P35))/3,2)</f>
        <v>9313.06</v>
      </c>
      <c r="R35" s="36">
        <f>TRUNC((G35-SUM(H35:Q35))/2,2)</f>
        <v>9313.06</v>
      </c>
      <c r="S35" s="36">
        <f>G35-SUM(H35:R35)</f>
        <v>9313.0600000000559</v>
      </c>
      <c r="T35" s="30">
        <f t="shared" si="3"/>
        <v>214182.47999999998</v>
      </c>
      <c r="U35" s="30">
        <f t="shared" si="4"/>
        <v>242121.63999999996</v>
      </c>
      <c r="V35" s="30">
        <f t="shared" si="5"/>
        <v>270060.81999999995</v>
      </c>
      <c r="W35" s="30">
        <f t="shared" si="6"/>
        <v>298000</v>
      </c>
      <c r="X35" s="30"/>
      <c r="Y35" s="30"/>
      <c r="Z35" s="30"/>
      <c r="AA35" s="30"/>
    </row>
    <row r="36" spans="1:27" ht="76.5" customHeight="1" x14ac:dyDescent="0.25">
      <c r="A36" s="11" t="s">
        <v>77</v>
      </c>
      <c r="B36" s="61" t="s">
        <v>300</v>
      </c>
      <c r="C36" s="62"/>
      <c r="D36" s="62"/>
      <c r="E36" s="62"/>
      <c r="F36" s="63"/>
      <c r="G36" s="3">
        <f>G37</f>
        <v>230000</v>
      </c>
      <c r="H36" s="3">
        <f t="shared" ref="H36:S36" si="24">H37</f>
        <v>0</v>
      </c>
      <c r="I36" s="3">
        <f t="shared" si="24"/>
        <v>0</v>
      </c>
      <c r="J36" s="3">
        <f t="shared" si="24"/>
        <v>23000</v>
      </c>
      <c r="K36" s="3">
        <f t="shared" si="24"/>
        <v>23000</v>
      </c>
      <c r="L36" s="3">
        <f t="shared" si="24"/>
        <v>23000</v>
      </c>
      <c r="M36" s="3">
        <f t="shared" si="24"/>
        <v>23000</v>
      </c>
      <c r="N36" s="3">
        <f t="shared" si="24"/>
        <v>23000</v>
      </c>
      <c r="O36" s="3">
        <f t="shared" si="24"/>
        <v>23000</v>
      </c>
      <c r="P36" s="3">
        <f t="shared" si="24"/>
        <v>23000</v>
      </c>
      <c r="Q36" s="3">
        <f t="shared" si="24"/>
        <v>23000</v>
      </c>
      <c r="R36" s="3">
        <f t="shared" si="24"/>
        <v>23000</v>
      </c>
      <c r="S36" s="3">
        <f t="shared" si="24"/>
        <v>23000</v>
      </c>
      <c r="T36" s="30">
        <f t="shared" si="3"/>
        <v>23000</v>
      </c>
      <c r="U36" s="30">
        <f t="shared" si="4"/>
        <v>92000</v>
      </c>
      <c r="V36" s="30">
        <f t="shared" si="5"/>
        <v>161000</v>
      </c>
      <c r="W36" s="30">
        <f t="shared" si="6"/>
        <v>230000</v>
      </c>
      <c r="X36" s="30"/>
      <c r="Y36" s="30"/>
      <c r="Z36" s="30"/>
      <c r="AA36" s="30"/>
    </row>
    <row r="37" spans="1:27" ht="127.5" customHeight="1" x14ac:dyDescent="0.25">
      <c r="A37" s="11" t="s">
        <v>78</v>
      </c>
      <c r="B37" s="61" t="s">
        <v>301</v>
      </c>
      <c r="C37" s="62"/>
      <c r="D37" s="62"/>
      <c r="E37" s="62"/>
      <c r="F37" s="63"/>
      <c r="G37" s="3">
        <v>230000</v>
      </c>
      <c r="H37" s="35">
        <v>0</v>
      </c>
      <c r="I37" s="36">
        <v>0</v>
      </c>
      <c r="J37" s="36">
        <f t="shared" ref="J37:J38" si="25">TRUNC((G37-SUM(H37:I37))/10,2)</f>
        <v>23000</v>
      </c>
      <c r="K37" s="36">
        <f>TRUNC((G37-SUM(H37:J37))/9,2)</f>
        <v>23000</v>
      </c>
      <c r="L37" s="36">
        <f>TRUNC((G37-SUM(H37:K37))/8,2)</f>
        <v>23000</v>
      </c>
      <c r="M37" s="36">
        <f>TRUNC((G37-SUM(H37:L37))/7,2)</f>
        <v>23000</v>
      </c>
      <c r="N37" s="36">
        <f>TRUNC((G37-SUM(H37:M37))/6,2)</f>
        <v>23000</v>
      </c>
      <c r="O37" s="36">
        <f>TRUNC((G37-SUM(H37:N37))/5,2)</f>
        <v>23000</v>
      </c>
      <c r="P37" s="36">
        <f>TRUNC((G37-SUM(H37:O37))/4,2)</f>
        <v>23000</v>
      </c>
      <c r="Q37" s="36">
        <f>TRUNC((G37-SUM(H37:P37))/3,2)</f>
        <v>23000</v>
      </c>
      <c r="R37" s="36">
        <f>TRUNC((G37-SUM(H37:Q37))/2,2)</f>
        <v>23000</v>
      </c>
      <c r="S37" s="36">
        <f>G37-SUM(H37:R37)</f>
        <v>23000</v>
      </c>
      <c r="T37" s="30">
        <f t="shared" si="3"/>
        <v>23000</v>
      </c>
      <c r="U37" s="30">
        <f t="shared" si="4"/>
        <v>92000</v>
      </c>
      <c r="V37" s="30">
        <f t="shared" si="5"/>
        <v>161000</v>
      </c>
      <c r="W37" s="30">
        <f t="shared" si="6"/>
        <v>230000</v>
      </c>
      <c r="X37" s="30"/>
      <c r="Y37" s="30"/>
      <c r="Z37" s="30"/>
      <c r="AA37" s="30"/>
    </row>
    <row r="38" spans="1:27" ht="76.5" customHeight="1" x14ac:dyDescent="0.25">
      <c r="A38" s="11" t="s">
        <v>79</v>
      </c>
      <c r="B38" s="61" t="s">
        <v>302</v>
      </c>
      <c r="C38" s="62"/>
      <c r="D38" s="62"/>
      <c r="E38" s="62"/>
      <c r="F38" s="63"/>
      <c r="G38" s="3">
        <v>90000</v>
      </c>
      <c r="H38" s="35">
        <v>0</v>
      </c>
      <c r="I38" s="36">
        <v>0</v>
      </c>
      <c r="J38" s="36">
        <f t="shared" si="25"/>
        <v>9000</v>
      </c>
      <c r="K38" s="36">
        <f>TRUNC((G38-SUM(H38:J38))/9,2)</f>
        <v>9000</v>
      </c>
      <c r="L38" s="36">
        <f>TRUNC((G38-SUM(H38:K38))/8,2)</f>
        <v>9000</v>
      </c>
      <c r="M38" s="36">
        <f>TRUNC((G38-SUM(H38:L38))/7,2)</f>
        <v>9000</v>
      </c>
      <c r="N38" s="36">
        <f>TRUNC((G38-SUM(H38:M38))/6,2)</f>
        <v>9000</v>
      </c>
      <c r="O38" s="36">
        <f>TRUNC((G38-SUM(H38:N38))/5,2)</f>
        <v>9000</v>
      </c>
      <c r="P38" s="36">
        <f>TRUNC((G38-SUM(H38:O38))/4,2)</f>
        <v>9000</v>
      </c>
      <c r="Q38" s="36">
        <f>TRUNC((G38-SUM(H38:P38))/3,2)</f>
        <v>9000</v>
      </c>
      <c r="R38" s="36">
        <f>TRUNC((G38-SUM(H38:Q38))/2,2)</f>
        <v>9000</v>
      </c>
      <c r="S38" s="36">
        <f>G38-SUM(H38:R38)</f>
        <v>9000</v>
      </c>
      <c r="T38" s="30">
        <f t="shared" si="3"/>
        <v>9000</v>
      </c>
      <c r="U38" s="30">
        <f t="shared" si="4"/>
        <v>36000</v>
      </c>
      <c r="V38" s="30">
        <f t="shared" si="5"/>
        <v>63000</v>
      </c>
      <c r="W38" s="30">
        <f t="shared" si="6"/>
        <v>90000</v>
      </c>
      <c r="X38" s="30"/>
      <c r="Y38" s="30"/>
      <c r="Z38" s="30"/>
      <c r="AA38" s="30"/>
    </row>
    <row r="39" spans="1:27" ht="51" customHeight="1" x14ac:dyDescent="0.25">
      <c r="A39" s="11" t="s">
        <v>80</v>
      </c>
      <c r="B39" s="61" t="s">
        <v>303</v>
      </c>
      <c r="C39" s="62"/>
      <c r="D39" s="62"/>
      <c r="E39" s="62"/>
      <c r="F39" s="63"/>
      <c r="G39" s="3">
        <f>G40+G41</f>
        <v>2134000</v>
      </c>
      <c r="H39" s="3">
        <f t="shared" ref="H39:S39" si="26">H40+H41</f>
        <v>446932.33</v>
      </c>
      <c r="I39" s="3">
        <f t="shared" si="26"/>
        <v>10040.56</v>
      </c>
      <c r="J39" s="3">
        <f t="shared" si="26"/>
        <v>167702.71</v>
      </c>
      <c r="K39" s="3">
        <f t="shared" si="26"/>
        <v>167702.71</v>
      </c>
      <c r="L39" s="3">
        <f t="shared" si="26"/>
        <v>167702.71</v>
      </c>
      <c r="M39" s="3">
        <f t="shared" si="26"/>
        <v>167702.71</v>
      </c>
      <c r="N39" s="3">
        <f t="shared" si="26"/>
        <v>167702.71</v>
      </c>
      <c r="O39" s="3">
        <f t="shared" si="26"/>
        <v>167702.71</v>
      </c>
      <c r="P39" s="3">
        <f t="shared" si="26"/>
        <v>167702.71</v>
      </c>
      <c r="Q39" s="3">
        <f t="shared" si="26"/>
        <v>167702.71</v>
      </c>
      <c r="R39" s="3">
        <f t="shared" si="26"/>
        <v>167702.71</v>
      </c>
      <c r="S39" s="3">
        <f t="shared" si="26"/>
        <v>167702.7200000002</v>
      </c>
      <c r="T39" s="30">
        <f t="shared" si="3"/>
        <v>624675.6</v>
      </c>
      <c r="U39" s="30">
        <f t="shared" si="4"/>
        <v>1127783.73</v>
      </c>
      <c r="V39" s="30">
        <f t="shared" si="5"/>
        <v>1630891.8599999999</v>
      </c>
      <c r="W39" s="30">
        <f t="shared" si="6"/>
        <v>2134000</v>
      </c>
      <c r="X39" s="30"/>
      <c r="Y39" s="30"/>
      <c r="Z39" s="30"/>
      <c r="AA39" s="30"/>
    </row>
    <row r="40" spans="1:27" ht="51" customHeight="1" x14ac:dyDescent="0.25">
      <c r="A40" s="11" t="s">
        <v>80</v>
      </c>
      <c r="B40" s="61" t="s">
        <v>304</v>
      </c>
      <c r="C40" s="62"/>
      <c r="D40" s="62"/>
      <c r="E40" s="62"/>
      <c r="F40" s="63"/>
      <c r="G40" s="3">
        <v>2129000</v>
      </c>
      <c r="H40" s="35">
        <v>446932.33</v>
      </c>
      <c r="I40" s="36">
        <v>10040.56</v>
      </c>
      <c r="J40" s="36">
        <f t="shared" ref="J40:J41" si="27">TRUNC((G40-SUM(H40:I40))/10,2)</f>
        <v>167202.71</v>
      </c>
      <c r="K40" s="36">
        <f>TRUNC((G40-SUM(H40:J40))/9,2)</f>
        <v>167202.71</v>
      </c>
      <c r="L40" s="36">
        <f>TRUNC((G40-SUM(H40:K40))/8,2)</f>
        <v>167202.71</v>
      </c>
      <c r="M40" s="36">
        <f>TRUNC((G40-SUM(H40:L40))/7,2)</f>
        <v>167202.71</v>
      </c>
      <c r="N40" s="36">
        <f>TRUNC((G40-SUM(H40:M40))/6,2)</f>
        <v>167202.71</v>
      </c>
      <c r="O40" s="36">
        <f>TRUNC((G40-SUM(H40:N40))/5,2)</f>
        <v>167202.71</v>
      </c>
      <c r="P40" s="36">
        <f>TRUNC((G40-SUM(H40:O40))/4,2)</f>
        <v>167202.71</v>
      </c>
      <c r="Q40" s="36">
        <f>TRUNC((G40-SUM(H40:P40))/3,2)</f>
        <v>167202.71</v>
      </c>
      <c r="R40" s="36">
        <f>TRUNC((G40-SUM(H40:Q40))/2,2)</f>
        <v>167202.71</v>
      </c>
      <c r="S40" s="36">
        <f>G40-SUM(H40:R40)</f>
        <v>167202.7200000002</v>
      </c>
      <c r="T40" s="30">
        <f t="shared" si="3"/>
        <v>624175.6</v>
      </c>
      <c r="U40" s="30">
        <f t="shared" si="4"/>
        <v>1125783.73</v>
      </c>
      <c r="V40" s="30">
        <f t="shared" si="5"/>
        <v>1627391.8599999999</v>
      </c>
      <c r="W40" s="30">
        <f t="shared" si="6"/>
        <v>2129000</v>
      </c>
      <c r="X40" s="30"/>
      <c r="Y40" s="30"/>
      <c r="Z40" s="30"/>
      <c r="AA40" s="30"/>
    </row>
    <row r="41" spans="1:27" ht="89.25" customHeight="1" x14ac:dyDescent="0.25">
      <c r="A41" s="11" t="s">
        <v>81</v>
      </c>
      <c r="B41" s="61" t="s">
        <v>305</v>
      </c>
      <c r="C41" s="62"/>
      <c r="D41" s="62"/>
      <c r="E41" s="62"/>
      <c r="F41" s="63"/>
      <c r="G41" s="3">
        <v>5000</v>
      </c>
      <c r="H41" s="35">
        <v>0</v>
      </c>
      <c r="I41" s="36">
        <v>0</v>
      </c>
      <c r="J41" s="36">
        <f t="shared" si="27"/>
        <v>500</v>
      </c>
      <c r="K41" s="36">
        <f>TRUNC((G41-SUM(H41:J41))/9,2)</f>
        <v>500</v>
      </c>
      <c r="L41" s="36">
        <f>TRUNC((G41-SUM(H41:K41))/8,2)</f>
        <v>500</v>
      </c>
      <c r="M41" s="36">
        <f>TRUNC((G41-SUM(H41:L41))/7,2)</f>
        <v>500</v>
      </c>
      <c r="N41" s="36">
        <f>TRUNC((G41-SUM(H41:M41))/6,2)</f>
        <v>500</v>
      </c>
      <c r="O41" s="36">
        <f>TRUNC((G41-SUM(H41:N41))/5,2)</f>
        <v>500</v>
      </c>
      <c r="P41" s="36">
        <f>TRUNC((G41-SUM(H41:O41))/4,2)</f>
        <v>500</v>
      </c>
      <c r="Q41" s="36">
        <f>TRUNC((G41-SUM(H41:P41))/3,2)</f>
        <v>500</v>
      </c>
      <c r="R41" s="36">
        <f>TRUNC((G41-SUM(H41:Q41))/2,2)</f>
        <v>500</v>
      </c>
      <c r="S41" s="36">
        <f>G41-SUM(H41:R41)</f>
        <v>500</v>
      </c>
      <c r="T41" s="30">
        <f t="shared" si="3"/>
        <v>500</v>
      </c>
      <c r="U41" s="30">
        <f t="shared" si="4"/>
        <v>2000</v>
      </c>
      <c r="V41" s="30">
        <f t="shared" si="5"/>
        <v>3500</v>
      </c>
      <c r="W41" s="30">
        <f t="shared" si="6"/>
        <v>5000</v>
      </c>
      <c r="X41" s="30"/>
      <c r="Y41" s="30"/>
      <c r="Z41" s="30"/>
      <c r="AA41" s="30"/>
    </row>
    <row r="42" spans="1:27" ht="40.5" customHeight="1" x14ac:dyDescent="0.25">
      <c r="A42" s="11" t="s">
        <v>82</v>
      </c>
      <c r="B42" s="61" t="s">
        <v>306</v>
      </c>
      <c r="C42" s="62"/>
      <c r="D42" s="62"/>
      <c r="E42" s="62"/>
      <c r="F42" s="63"/>
      <c r="G42" s="3">
        <f>G43</f>
        <v>165000</v>
      </c>
      <c r="H42" s="3">
        <f t="shared" ref="H42:S42" si="28">H43</f>
        <v>6086.34</v>
      </c>
      <c r="I42" s="3">
        <f t="shared" si="28"/>
        <v>0</v>
      </c>
      <c r="J42" s="3">
        <f t="shared" si="28"/>
        <v>15891.36</v>
      </c>
      <c r="K42" s="3">
        <f t="shared" si="28"/>
        <v>15891.36</v>
      </c>
      <c r="L42" s="3">
        <f t="shared" si="28"/>
        <v>15891.36</v>
      </c>
      <c r="M42" s="3">
        <f t="shared" si="28"/>
        <v>15891.36</v>
      </c>
      <c r="N42" s="3">
        <f t="shared" si="28"/>
        <v>15891.37</v>
      </c>
      <c r="O42" s="3">
        <f t="shared" si="28"/>
        <v>15891.37</v>
      </c>
      <c r="P42" s="3">
        <f t="shared" si="28"/>
        <v>15891.37</v>
      </c>
      <c r="Q42" s="3">
        <f t="shared" si="28"/>
        <v>15891.37</v>
      </c>
      <c r="R42" s="3">
        <f t="shared" si="28"/>
        <v>15891.37</v>
      </c>
      <c r="S42" s="3">
        <f t="shared" si="28"/>
        <v>15891.370000000024</v>
      </c>
      <c r="T42" s="30">
        <f t="shared" si="3"/>
        <v>21977.7</v>
      </c>
      <c r="U42" s="30">
        <f t="shared" si="4"/>
        <v>69651.78</v>
      </c>
      <c r="V42" s="30">
        <f t="shared" si="5"/>
        <v>117325.88999999998</v>
      </c>
      <c r="W42" s="30">
        <f t="shared" si="6"/>
        <v>165000</v>
      </c>
      <c r="X42" s="30"/>
      <c r="Y42" s="30"/>
      <c r="Z42" s="30"/>
      <c r="AA42" s="30"/>
    </row>
    <row r="43" spans="1:27" ht="76.5" customHeight="1" x14ac:dyDescent="0.25">
      <c r="A43" s="11" t="s">
        <v>83</v>
      </c>
      <c r="B43" s="61" t="s">
        <v>307</v>
      </c>
      <c r="C43" s="62"/>
      <c r="D43" s="62"/>
      <c r="E43" s="62"/>
      <c r="F43" s="63"/>
      <c r="G43" s="3">
        <v>165000</v>
      </c>
      <c r="H43" s="35">
        <v>6086.34</v>
      </c>
      <c r="I43" s="36">
        <v>0</v>
      </c>
      <c r="J43" s="36">
        <f t="shared" ref="J43" si="29">TRUNC((G43-SUM(H43:I43))/10,2)</f>
        <v>15891.36</v>
      </c>
      <c r="K43" s="36">
        <f>TRUNC((G43-SUM(H43:J43))/9,2)</f>
        <v>15891.36</v>
      </c>
      <c r="L43" s="36">
        <f>TRUNC((G43-SUM(H43:K43))/8,2)</f>
        <v>15891.36</v>
      </c>
      <c r="M43" s="36">
        <f>TRUNC((G43-SUM(H43:L43))/7,2)</f>
        <v>15891.36</v>
      </c>
      <c r="N43" s="36">
        <f>TRUNC((G43-SUM(H43:M43))/6,2)</f>
        <v>15891.37</v>
      </c>
      <c r="O43" s="36">
        <f>TRUNC((G43-SUM(H43:N43))/5,2)</f>
        <v>15891.37</v>
      </c>
      <c r="P43" s="36">
        <f>TRUNC((G43-SUM(H43:O43))/4,2)</f>
        <v>15891.37</v>
      </c>
      <c r="Q43" s="36">
        <f>TRUNC((G43-SUM(H43:P43))/3,2)</f>
        <v>15891.37</v>
      </c>
      <c r="R43" s="36">
        <f>TRUNC((G43-SUM(H43:Q43))/2,2)</f>
        <v>15891.37</v>
      </c>
      <c r="S43" s="36">
        <f>G43-SUM(H43:R43)</f>
        <v>15891.370000000024</v>
      </c>
      <c r="T43" s="30">
        <f t="shared" si="3"/>
        <v>21977.7</v>
      </c>
      <c r="U43" s="30">
        <f t="shared" si="4"/>
        <v>69651.78</v>
      </c>
      <c r="V43" s="30">
        <f t="shared" si="5"/>
        <v>117325.88999999998</v>
      </c>
      <c r="W43" s="30">
        <f t="shared" si="6"/>
        <v>165000</v>
      </c>
      <c r="X43" s="30"/>
      <c r="Y43" s="30"/>
      <c r="Z43" s="30"/>
      <c r="AA43" s="30"/>
    </row>
    <row r="44" spans="1:27" ht="25.5" customHeight="1" x14ac:dyDescent="0.25">
      <c r="A44" s="11" t="s">
        <v>28</v>
      </c>
      <c r="B44" s="61" t="s">
        <v>308</v>
      </c>
      <c r="C44" s="95"/>
      <c r="D44" s="95"/>
      <c r="E44" s="95"/>
      <c r="F44" s="96"/>
      <c r="G44" s="3">
        <f>G45+G47</f>
        <v>82000</v>
      </c>
      <c r="H44" s="3">
        <f t="shared" ref="H44:S44" si="30">H45+H47</f>
        <v>0</v>
      </c>
      <c r="I44" s="3">
        <f t="shared" si="30"/>
        <v>35109</v>
      </c>
      <c r="J44" s="3">
        <f t="shared" si="30"/>
        <v>4689.1000000000004</v>
      </c>
      <c r="K44" s="3">
        <f t="shared" si="30"/>
        <v>4689.1000000000004</v>
      </c>
      <c r="L44" s="3">
        <f t="shared" si="30"/>
        <v>4689.1000000000004</v>
      </c>
      <c r="M44" s="3">
        <f t="shared" si="30"/>
        <v>4689.1000000000004</v>
      </c>
      <c r="N44" s="3">
        <f t="shared" si="30"/>
        <v>4689.1000000000004</v>
      </c>
      <c r="O44" s="3">
        <f t="shared" si="30"/>
        <v>4689.1000000000004</v>
      </c>
      <c r="P44" s="3">
        <f t="shared" si="30"/>
        <v>4689.1000000000004</v>
      </c>
      <c r="Q44" s="3">
        <f t="shared" si="30"/>
        <v>4689.1000000000004</v>
      </c>
      <c r="R44" s="3">
        <f t="shared" si="30"/>
        <v>4689.1000000000004</v>
      </c>
      <c r="S44" s="3">
        <f t="shared" si="30"/>
        <v>4689.0999999999913</v>
      </c>
      <c r="T44" s="30">
        <f t="shared" si="3"/>
        <v>39798.1</v>
      </c>
      <c r="U44" s="30">
        <f t="shared" si="4"/>
        <v>53865.399999999994</v>
      </c>
      <c r="V44" s="30">
        <f t="shared" si="5"/>
        <v>67932.7</v>
      </c>
      <c r="W44" s="30">
        <f t="shared" si="6"/>
        <v>82000</v>
      </c>
      <c r="X44" s="30"/>
      <c r="Y44" s="30"/>
      <c r="Z44" s="30"/>
      <c r="AA44" s="30"/>
    </row>
    <row r="45" spans="1:27" ht="25.5" customHeight="1" x14ac:dyDescent="0.25">
      <c r="A45" s="11" t="s">
        <v>84</v>
      </c>
      <c r="B45" s="61" t="s">
        <v>309</v>
      </c>
      <c r="C45" s="95"/>
      <c r="D45" s="95"/>
      <c r="E45" s="95"/>
      <c r="F45" s="96"/>
      <c r="G45" s="3">
        <f>G46</f>
        <v>2000</v>
      </c>
      <c r="H45" s="3">
        <f t="shared" ref="H45:S45" si="31">H46</f>
        <v>0</v>
      </c>
      <c r="I45" s="3">
        <f t="shared" si="31"/>
        <v>0</v>
      </c>
      <c r="J45" s="3">
        <f t="shared" si="31"/>
        <v>200</v>
      </c>
      <c r="K45" s="3">
        <f t="shared" si="31"/>
        <v>200</v>
      </c>
      <c r="L45" s="3">
        <f t="shared" si="31"/>
        <v>200</v>
      </c>
      <c r="M45" s="3">
        <f t="shared" si="31"/>
        <v>200</v>
      </c>
      <c r="N45" s="3">
        <f t="shared" si="31"/>
        <v>200</v>
      </c>
      <c r="O45" s="3">
        <f t="shared" si="31"/>
        <v>200</v>
      </c>
      <c r="P45" s="3">
        <f t="shared" si="31"/>
        <v>200</v>
      </c>
      <c r="Q45" s="3">
        <f t="shared" si="31"/>
        <v>200</v>
      </c>
      <c r="R45" s="3">
        <f t="shared" si="31"/>
        <v>200</v>
      </c>
      <c r="S45" s="3">
        <f t="shared" si="31"/>
        <v>200</v>
      </c>
      <c r="T45" s="30">
        <f t="shared" si="3"/>
        <v>200</v>
      </c>
      <c r="U45" s="30">
        <f t="shared" si="4"/>
        <v>800</v>
      </c>
      <c r="V45" s="30">
        <f t="shared" si="5"/>
        <v>1400</v>
      </c>
      <c r="W45" s="30">
        <f t="shared" si="6"/>
        <v>2000</v>
      </c>
      <c r="X45" s="30"/>
      <c r="Y45" s="30"/>
      <c r="Z45" s="30"/>
      <c r="AA45" s="30"/>
    </row>
    <row r="46" spans="1:27" ht="102" customHeight="1" x14ac:dyDescent="0.25">
      <c r="A46" s="11" t="s">
        <v>85</v>
      </c>
      <c r="B46" s="94" t="s">
        <v>310</v>
      </c>
      <c r="C46" s="95"/>
      <c r="D46" s="95"/>
      <c r="E46" s="95"/>
      <c r="F46" s="96"/>
      <c r="G46" s="3">
        <v>2000</v>
      </c>
      <c r="H46" s="35">
        <v>0</v>
      </c>
      <c r="I46" s="36">
        <v>0</v>
      </c>
      <c r="J46" s="36">
        <f t="shared" ref="J46" si="32">TRUNC((G46-SUM(H46:I46))/10,2)</f>
        <v>200</v>
      </c>
      <c r="K46" s="36">
        <f>TRUNC((G46-SUM(H46:J46))/9,2)</f>
        <v>200</v>
      </c>
      <c r="L46" s="36">
        <f>TRUNC((G46-SUM(H46:K46))/8,2)</f>
        <v>200</v>
      </c>
      <c r="M46" s="36">
        <f>TRUNC((G46-SUM(H46:L46))/7,2)</f>
        <v>200</v>
      </c>
      <c r="N46" s="36">
        <f>TRUNC((G46-SUM(H46:M46))/6,2)</f>
        <v>200</v>
      </c>
      <c r="O46" s="36">
        <f>TRUNC((G46-SUM(H46:N46))/5,2)</f>
        <v>200</v>
      </c>
      <c r="P46" s="36">
        <f>TRUNC((G46-SUM(H46:O46))/4,2)</f>
        <v>200</v>
      </c>
      <c r="Q46" s="36">
        <f>TRUNC((G46-SUM(H46:P46))/3,2)</f>
        <v>200</v>
      </c>
      <c r="R46" s="36">
        <f>TRUNC((G46-SUM(H46:Q46))/2,2)</f>
        <v>200</v>
      </c>
      <c r="S46" s="36">
        <f>G46-SUM(H46:R46)</f>
        <v>200</v>
      </c>
      <c r="T46" s="30">
        <f t="shared" si="3"/>
        <v>200</v>
      </c>
      <c r="U46" s="30">
        <f t="shared" si="4"/>
        <v>800</v>
      </c>
      <c r="V46" s="30">
        <f t="shared" si="5"/>
        <v>1400</v>
      </c>
      <c r="W46" s="30">
        <f t="shared" si="6"/>
        <v>2000</v>
      </c>
      <c r="X46" s="30"/>
      <c r="Y46" s="30"/>
      <c r="Z46" s="30"/>
      <c r="AA46" s="30"/>
    </row>
    <row r="47" spans="1:27" ht="15" customHeight="1" x14ac:dyDescent="0.25">
      <c r="A47" s="11" t="s">
        <v>86</v>
      </c>
      <c r="B47" s="94" t="s">
        <v>311</v>
      </c>
      <c r="C47" s="95"/>
      <c r="D47" s="95"/>
      <c r="E47" s="95"/>
      <c r="F47" s="96"/>
      <c r="G47" s="3">
        <f>G48</f>
        <v>80000</v>
      </c>
      <c r="H47" s="3">
        <f t="shared" ref="H47:S47" si="33">H48</f>
        <v>0</v>
      </c>
      <c r="I47" s="3">
        <f t="shared" si="33"/>
        <v>35109</v>
      </c>
      <c r="J47" s="3">
        <f t="shared" si="33"/>
        <v>4489.1000000000004</v>
      </c>
      <c r="K47" s="3">
        <f t="shared" si="33"/>
        <v>4489.1000000000004</v>
      </c>
      <c r="L47" s="3">
        <f t="shared" si="33"/>
        <v>4489.1000000000004</v>
      </c>
      <c r="M47" s="3">
        <f t="shared" si="33"/>
        <v>4489.1000000000004</v>
      </c>
      <c r="N47" s="3">
        <f t="shared" si="33"/>
        <v>4489.1000000000004</v>
      </c>
      <c r="O47" s="3">
        <f t="shared" si="33"/>
        <v>4489.1000000000004</v>
      </c>
      <c r="P47" s="3">
        <f t="shared" si="33"/>
        <v>4489.1000000000004</v>
      </c>
      <c r="Q47" s="3">
        <f t="shared" si="33"/>
        <v>4489.1000000000004</v>
      </c>
      <c r="R47" s="3">
        <f t="shared" si="33"/>
        <v>4489.1000000000004</v>
      </c>
      <c r="S47" s="3">
        <f t="shared" si="33"/>
        <v>4489.0999999999913</v>
      </c>
      <c r="T47" s="30">
        <f t="shared" si="3"/>
        <v>39598.1</v>
      </c>
      <c r="U47" s="30">
        <f t="shared" si="4"/>
        <v>53065.399999999994</v>
      </c>
      <c r="V47" s="30">
        <f t="shared" si="5"/>
        <v>66532.7</v>
      </c>
      <c r="W47" s="30">
        <f t="shared" si="6"/>
        <v>80000</v>
      </c>
      <c r="X47" s="30"/>
      <c r="Y47" s="30"/>
      <c r="Z47" s="30"/>
      <c r="AA47" s="30"/>
    </row>
    <row r="48" spans="1:27" ht="25.5" customHeight="1" x14ac:dyDescent="0.25">
      <c r="A48" s="11" t="s">
        <v>87</v>
      </c>
      <c r="B48" s="94" t="s">
        <v>312</v>
      </c>
      <c r="C48" s="95"/>
      <c r="D48" s="95"/>
      <c r="E48" s="95"/>
      <c r="F48" s="96"/>
      <c r="G48" s="3">
        <f>G49</f>
        <v>80000</v>
      </c>
      <c r="H48" s="3">
        <f t="shared" ref="H48:S48" si="34">H49</f>
        <v>0</v>
      </c>
      <c r="I48" s="3">
        <f t="shared" si="34"/>
        <v>35109</v>
      </c>
      <c r="J48" s="3">
        <f t="shared" si="34"/>
        <v>4489.1000000000004</v>
      </c>
      <c r="K48" s="3">
        <f t="shared" si="34"/>
        <v>4489.1000000000004</v>
      </c>
      <c r="L48" s="3">
        <f t="shared" si="34"/>
        <v>4489.1000000000004</v>
      </c>
      <c r="M48" s="3">
        <f t="shared" si="34"/>
        <v>4489.1000000000004</v>
      </c>
      <c r="N48" s="3">
        <f t="shared" si="34"/>
        <v>4489.1000000000004</v>
      </c>
      <c r="O48" s="3">
        <f t="shared" si="34"/>
        <v>4489.1000000000004</v>
      </c>
      <c r="P48" s="3">
        <f t="shared" si="34"/>
        <v>4489.1000000000004</v>
      </c>
      <c r="Q48" s="3">
        <f t="shared" si="34"/>
        <v>4489.1000000000004</v>
      </c>
      <c r="R48" s="3">
        <f t="shared" si="34"/>
        <v>4489.1000000000004</v>
      </c>
      <c r="S48" s="3">
        <f t="shared" si="34"/>
        <v>4489.0999999999913</v>
      </c>
      <c r="T48" s="30">
        <f t="shared" si="3"/>
        <v>39598.1</v>
      </c>
      <c r="U48" s="30">
        <f t="shared" si="4"/>
        <v>53065.399999999994</v>
      </c>
      <c r="V48" s="30">
        <f t="shared" si="5"/>
        <v>66532.7</v>
      </c>
      <c r="W48" s="30">
        <f t="shared" si="6"/>
        <v>80000</v>
      </c>
      <c r="X48" s="30"/>
      <c r="Y48" s="30"/>
      <c r="Z48" s="30"/>
      <c r="AA48" s="30"/>
    </row>
    <row r="49" spans="1:27" ht="76.5" customHeight="1" x14ac:dyDescent="0.25">
      <c r="A49" s="11" t="s">
        <v>88</v>
      </c>
      <c r="B49" s="94" t="s">
        <v>313</v>
      </c>
      <c r="C49" s="95"/>
      <c r="D49" s="95"/>
      <c r="E49" s="95"/>
      <c r="F49" s="96"/>
      <c r="G49" s="3">
        <v>80000</v>
      </c>
      <c r="H49" s="35">
        <v>0</v>
      </c>
      <c r="I49" s="36">
        <v>35109</v>
      </c>
      <c r="J49" s="36">
        <f t="shared" ref="J49" si="35">TRUNC((G49-SUM(H49:I49))/10,2)</f>
        <v>4489.1000000000004</v>
      </c>
      <c r="K49" s="36">
        <f>TRUNC((G49-SUM(H49:J49))/9,2)</f>
        <v>4489.1000000000004</v>
      </c>
      <c r="L49" s="36">
        <f>TRUNC((G49-SUM(H49:K49))/8,2)</f>
        <v>4489.1000000000004</v>
      </c>
      <c r="M49" s="36">
        <f>TRUNC((G49-SUM(H49:L49))/7,2)</f>
        <v>4489.1000000000004</v>
      </c>
      <c r="N49" s="36">
        <f>TRUNC((G49-SUM(H49:M49))/6,2)</f>
        <v>4489.1000000000004</v>
      </c>
      <c r="O49" s="36">
        <f>TRUNC((G49-SUM(H49:N49))/5,2)</f>
        <v>4489.1000000000004</v>
      </c>
      <c r="P49" s="36">
        <f>TRUNC((G49-SUM(H49:O49))/4,2)</f>
        <v>4489.1000000000004</v>
      </c>
      <c r="Q49" s="36">
        <f>TRUNC((G49-SUM(H49:P49))/3,2)</f>
        <v>4489.1000000000004</v>
      </c>
      <c r="R49" s="36">
        <f>TRUNC((G49-SUM(H49:Q49))/2,2)</f>
        <v>4489.1000000000004</v>
      </c>
      <c r="S49" s="36">
        <f>G49-SUM(H49:R49)</f>
        <v>4489.0999999999913</v>
      </c>
      <c r="T49" s="30">
        <f t="shared" si="3"/>
        <v>39598.1</v>
      </c>
      <c r="U49" s="30">
        <f t="shared" si="4"/>
        <v>53065.399999999994</v>
      </c>
      <c r="V49" s="30">
        <f t="shared" si="5"/>
        <v>66532.7</v>
      </c>
      <c r="W49" s="30">
        <f t="shared" si="6"/>
        <v>80000</v>
      </c>
      <c r="X49" s="30"/>
      <c r="Y49" s="30"/>
      <c r="Z49" s="30"/>
      <c r="AA49" s="30"/>
    </row>
    <row r="50" spans="1:27" ht="25.5" customHeight="1" x14ac:dyDescent="0.25">
      <c r="A50" s="11" t="s">
        <v>29</v>
      </c>
      <c r="B50" s="94" t="s">
        <v>316</v>
      </c>
      <c r="C50" s="95"/>
      <c r="D50" s="95"/>
      <c r="E50" s="95"/>
      <c r="F50" s="96"/>
      <c r="G50" s="3">
        <f>G51</f>
        <v>168000</v>
      </c>
      <c r="H50" s="3">
        <f t="shared" ref="H50:S50" si="36">H51</f>
        <v>14650.88</v>
      </c>
      <c r="I50" s="3">
        <f t="shared" si="36"/>
        <v>20567.45</v>
      </c>
      <c r="J50" s="3">
        <f t="shared" si="36"/>
        <v>13278.16</v>
      </c>
      <c r="K50" s="3">
        <f t="shared" si="36"/>
        <v>13278.16</v>
      </c>
      <c r="L50" s="3">
        <f t="shared" si="36"/>
        <v>13278.16</v>
      </c>
      <c r="M50" s="3">
        <f t="shared" si="36"/>
        <v>13278.17</v>
      </c>
      <c r="N50" s="3">
        <f t="shared" si="36"/>
        <v>13278.17</v>
      </c>
      <c r="O50" s="3">
        <f t="shared" si="36"/>
        <v>13278.17</v>
      </c>
      <c r="P50" s="3">
        <f t="shared" si="36"/>
        <v>13278.17</v>
      </c>
      <c r="Q50" s="3">
        <f t="shared" si="36"/>
        <v>13278.17</v>
      </c>
      <c r="R50" s="3">
        <f t="shared" si="36"/>
        <v>13278.17</v>
      </c>
      <c r="S50" s="3">
        <f t="shared" si="36"/>
        <v>13278.169999999984</v>
      </c>
      <c r="T50" s="30">
        <f t="shared" si="3"/>
        <v>48496.490000000005</v>
      </c>
      <c r="U50" s="30">
        <f t="shared" si="4"/>
        <v>88330.98000000001</v>
      </c>
      <c r="V50" s="30">
        <f t="shared" si="5"/>
        <v>128165.49</v>
      </c>
      <c r="W50" s="30">
        <f t="shared" si="6"/>
        <v>168000</v>
      </c>
      <c r="X50" s="30"/>
      <c r="Y50" s="30"/>
      <c r="Z50" s="30"/>
      <c r="AA50" s="30"/>
    </row>
    <row r="51" spans="1:27" ht="63.75" customHeight="1" x14ac:dyDescent="0.25">
      <c r="A51" s="11" t="s">
        <v>89</v>
      </c>
      <c r="B51" s="94" t="s">
        <v>314</v>
      </c>
      <c r="C51" s="95"/>
      <c r="D51" s="95"/>
      <c r="E51" s="95"/>
      <c r="F51" s="96"/>
      <c r="G51" s="3">
        <f>G52</f>
        <v>168000</v>
      </c>
      <c r="H51" s="3">
        <f t="shared" ref="H51:S51" si="37">H52</f>
        <v>14650.88</v>
      </c>
      <c r="I51" s="3">
        <f t="shared" si="37"/>
        <v>20567.45</v>
      </c>
      <c r="J51" s="3">
        <f t="shared" si="37"/>
        <v>13278.16</v>
      </c>
      <c r="K51" s="3">
        <f t="shared" si="37"/>
        <v>13278.16</v>
      </c>
      <c r="L51" s="3">
        <f t="shared" si="37"/>
        <v>13278.16</v>
      </c>
      <c r="M51" s="3">
        <f t="shared" si="37"/>
        <v>13278.17</v>
      </c>
      <c r="N51" s="3">
        <f t="shared" si="37"/>
        <v>13278.17</v>
      </c>
      <c r="O51" s="3">
        <f t="shared" si="37"/>
        <v>13278.17</v>
      </c>
      <c r="P51" s="3">
        <f t="shared" si="37"/>
        <v>13278.17</v>
      </c>
      <c r="Q51" s="3">
        <f t="shared" si="37"/>
        <v>13278.17</v>
      </c>
      <c r="R51" s="3">
        <f t="shared" si="37"/>
        <v>13278.17</v>
      </c>
      <c r="S51" s="3">
        <f t="shared" si="37"/>
        <v>13278.169999999984</v>
      </c>
      <c r="T51" s="30">
        <f t="shared" si="3"/>
        <v>48496.490000000005</v>
      </c>
      <c r="U51" s="30">
        <f t="shared" si="4"/>
        <v>88330.98000000001</v>
      </c>
      <c r="V51" s="30">
        <f t="shared" si="5"/>
        <v>128165.49</v>
      </c>
      <c r="W51" s="30">
        <f t="shared" si="6"/>
        <v>168000</v>
      </c>
      <c r="X51" s="30"/>
      <c r="Y51" s="30"/>
      <c r="Z51" s="30"/>
      <c r="AA51" s="30"/>
    </row>
    <row r="52" spans="1:27" ht="102" customHeight="1" x14ac:dyDescent="0.25">
      <c r="A52" s="11" t="s">
        <v>90</v>
      </c>
      <c r="B52" s="94" t="s">
        <v>315</v>
      </c>
      <c r="C52" s="95"/>
      <c r="D52" s="95"/>
      <c r="E52" s="95"/>
      <c r="F52" s="96"/>
      <c r="G52" s="3">
        <v>168000</v>
      </c>
      <c r="H52" s="35">
        <v>14650.88</v>
      </c>
      <c r="I52" s="36">
        <v>20567.45</v>
      </c>
      <c r="J52" s="36">
        <f t="shared" ref="J52" si="38">TRUNC((G52-SUM(H52:I52))/10,2)</f>
        <v>13278.16</v>
      </c>
      <c r="K52" s="36">
        <f>TRUNC((G52-SUM(H52:J52))/9,2)</f>
        <v>13278.16</v>
      </c>
      <c r="L52" s="36">
        <f>TRUNC((G52-SUM(H52:K52))/8,2)</f>
        <v>13278.16</v>
      </c>
      <c r="M52" s="36">
        <f>TRUNC((G52-SUM(H52:L52))/7,2)</f>
        <v>13278.17</v>
      </c>
      <c r="N52" s="36">
        <f>TRUNC((G52-SUM(H52:M52))/6,2)</f>
        <v>13278.17</v>
      </c>
      <c r="O52" s="36">
        <f>TRUNC((G52-SUM(H52:N52))/5,2)</f>
        <v>13278.17</v>
      </c>
      <c r="P52" s="36">
        <f>TRUNC((G52-SUM(H52:O52))/4,2)</f>
        <v>13278.17</v>
      </c>
      <c r="Q52" s="36">
        <f>TRUNC((G52-SUM(H52:P52))/3,2)</f>
        <v>13278.17</v>
      </c>
      <c r="R52" s="36">
        <f>TRUNC((G52-SUM(H52:Q52))/2,2)</f>
        <v>13278.17</v>
      </c>
      <c r="S52" s="36">
        <f>G52-SUM(H52:R52)</f>
        <v>13278.169999999984</v>
      </c>
      <c r="T52" s="30">
        <f t="shared" si="3"/>
        <v>48496.490000000005</v>
      </c>
      <c r="U52" s="30">
        <f t="shared" si="4"/>
        <v>88330.98000000001</v>
      </c>
      <c r="V52" s="30">
        <f t="shared" si="5"/>
        <v>128165.49</v>
      </c>
      <c r="W52" s="30">
        <f t="shared" si="6"/>
        <v>168000</v>
      </c>
      <c r="X52" s="30"/>
      <c r="Y52" s="30"/>
      <c r="Z52" s="30"/>
      <c r="AA52" s="30"/>
    </row>
    <row r="53" spans="1:27" ht="25.5" customHeight="1" x14ac:dyDescent="0.25">
      <c r="A53" s="11" t="s">
        <v>91</v>
      </c>
      <c r="B53" s="98"/>
      <c r="C53" s="95"/>
      <c r="D53" s="95"/>
      <c r="E53" s="95"/>
      <c r="F53" s="96"/>
      <c r="G53" s="3">
        <f>G54+G73+G65+G69</f>
        <v>11616958</v>
      </c>
      <c r="H53" s="3">
        <f t="shared" ref="H53:S53" si="39">H54+H73+H65+H69</f>
        <v>1129286.7100000002</v>
      </c>
      <c r="I53" s="3">
        <f t="shared" si="39"/>
        <v>830051.44</v>
      </c>
      <c r="J53" s="3">
        <f t="shared" si="39"/>
        <v>790375.58</v>
      </c>
      <c r="K53" s="3">
        <f t="shared" si="39"/>
        <v>836582.69</v>
      </c>
      <c r="L53" s="3">
        <f t="shared" si="39"/>
        <v>836582.69</v>
      </c>
      <c r="M53" s="3">
        <f t="shared" si="39"/>
        <v>1011582.69</v>
      </c>
      <c r="N53" s="3">
        <f t="shared" si="39"/>
        <v>886582.7</v>
      </c>
      <c r="O53" s="3">
        <f t="shared" si="39"/>
        <v>886582.7</v>
      </c>
      <c r="P53" s="3">
        <f t="shared" si="39"/>
        <v>1011582.7</v>
      </c>
      <c r="Q53" s="3">
        <f t="shared" si="39"/>
        <v>886582.7</v>
      </c>
      <c r="R53" s="3">
        <f t="shared" si="39"/>
        <v>887582.7</v>
      </c>
      <c r="S53" s="3">
        <f t="shared" si="39"/>
        <v>1623582.7</v>
      </c>
      <c r="T53" s="30">
        <f t="shared" si="3"/>
        <v>2749713.73</v>
      </c>
      <c r="U53" s="30">
        <f t="shared" si="4"/>
        <v>5434461.7999999989</v>
      </c>
      <c r="V53" s="30">
        <f t="shared" si="5"/>
        <v>8219209.8999999994</v>
      </c>
      <c r="W53" s="30">
        <f t="shared" si="6"/>
        <v>11616957.999999998</v>
      </c>
      <c r="X53" s="30"/>
      <c r="Y53" s="30"/>
      <c r="Z53" s="30"/>
      <c r="AA53" s="30"/>
    </row>
    <row r="54" spans="1:27" ht="89.25" customHeight="1" x14ac:dyDescent="0.25">
      <c r="A54" s="11" t="s">
        <v>30</v>
      </c>
      <c r="B54" s="97" t="s">
        <v>317</v>
      </c>
      <c r="C54" s="95"/>
      <c r="D54" s="95"/>
      <c r="E54" s="95"/>
      <c r="F54" s="96"/>
      <c r="G54" s="3">
        <f>G55+G62</f>
        <v>10750000</v>
      </c>
      <c r="H54" s="3">
        <f t="shared" ref="H54:S54" si="40">H55+H62</f>
        <v>1100655.6600000001</v>
      </c>
      <c r="I54" s="3">
        <f t="shared" si="40"/>
        <v>828551.44</v>
      </c>
      <c r="J54" s="3">
        <f t="shared" si="40"/>
        <v>757792.89999999991</v>
      </c>
      <c r="K54" s="3">
        <f t="shared" si="40"/>
        <v>804000</v>
      </c>
      <c r="L54" s="3">
        <f t="shared" si="40"/>
        <v>804000</v>
      </c>
      <c r="M54" s="3">
        <f t="shared" si="40"/>
        <v>979000</v>
      </c>
      <c r="N54" s="3">
        <f t="shared" si="40"/>
        <v>854000</v>
      </c>
      <c r="O54" s="3">
        <f t="shared" si="40"/>
        <v>854000</v>
      </c>
      <c r="P54" s="3">
        <f t="shared" si="40"/>
        <v>979000</v>
      </c>
      <c r="Q54" s="3">
        <f t="shared" si="40"/>
        <v>854000</v>
      </c>
      <c r="R54" s="3">
        <f t="shared" si="40"/>
        <v>855000</v>
      </c>
      <c r="S54" s="3">
        <f t="shared" si="40"/>
        <v>1080000</v>
      </c>
      <c r="T54" s="30">
        <f t="shared" si="3"/>
        <v>2687000</v>
      </c>
      <c r="U54" s="30">
        <f t="shared" si="4"/>
        <v>5274000</v>
      </c>
      <c r="V54" s="30">
        <f t="shared" si="5"/>
        <v>7961000</v>
      </c>
      <c r="W54" s="30">
        <f t="shared" si="6"/>
        <v>10750000</v>
      </c>
      <c r="X54" s="30"/>
      <c r="Y54" s="30"/>
      <c r="Z54" s="30"/>
      <c r="AA54" s="30"/>
    </row>
    <row r="55" spans="1:27" ht="191.25" customHeight="1" x14ac:dyDescent="0.25">
      <c r="A55" s="11" t="s">
        <v>31</v>
      </c>
      <c r="B55" s="97" t="s">
        <v>241</v>
      </c>
      <c r="C55" s="95"/>
      <c r="D55" s="95"/>
      <c r="E55" s="95"/>
      <c r="F55" s="96"/>
      <c r="G55" s="3">
        <f>G56+G58+G60</f>
        <v>4750000</v>
      </c>
      <c r="H55" s="3">
        <f t="shared" ref="H55:S55" si="41">H56+H58+H60</f>
        <v>337305.36</v>
      </c>
      <c r="I55" s="3">
        <f t="shared" si="41"/>
        <v>314048.68</v>
      </c>
      <c r="J55" s="3">
        <f t="shared" si="41"/>
        <v>535645.96</v>
      </c>
      <c r="K55" s="3">
        <f t="shared" si="41"/>
        <v>354000</v>
      </c>
      <c r="L55" s="3">
        <f t="shared" si="41"/>
        <v>354000</v>
      </c>
      <c r="M55" s="3">
        <f t="shared" si="41"/>
        <v>479000</v>
      </c>
      <c r="N55" s="3">
        <f t="shared" si="41"/>
        <v>354000</v>
      </c>
      <c r="O55" s="3">
        <f t="shared" si="41"/>
        <v>354000</v>
      </c>
      <c r="P55" s="3">
        <f t="shared" si="41"/>
        <v>479000</v>
      </c>
      <c r="Q55" s="3">
        <f t="shared" si="41"/>
        <v>354000</v>
      </c>
      <c r="R55" s="3">
        <f t="shared" si="41"/>
        <v>355000</v>
      </c>
      <c r="S55" s="3">
        <f t="shared" si="41"/>
        <v>480000</v>
      </c>
      <c r="T55" s="30">
        <f t="shared" si="3"/>
        <v>1187000</v>
      </c>
      <c r="U55" s="30">
        <f t="shared" si="4"/>
        <v>2374000</v>
      </c>
      <c r="V55" s="30">
        <f t="shared" si="5"/>
        <v>3561000</v>
      </c>
      <c r="W55" s="30">
        <f t="shared" si="6"/>
        <v>4750000</v>
      </c>
      <c r="X55" s="30"/>
      <c r="Y55" s="30"/>
      <c r="Z55" s="30"/>
      <c r="AA55" s="30"/>
    </row>
    <row r="56" spans="1:27" ht="129" customHeight="1" x14ac:dyDescent="0.25">
      <c r="A56" s="11" t="s">
        <v>92</v>
      </c>
      <c r="B56" s="94" t="s">
        <v>240</v>
      </c>
      <c r="C56" s="95"/>
      <c r="D56" s="95"/>
      <c r="E56" s="95"/>
      <c r="F56" s="96"/>
      <c r="G56" s="3">
        <f>G57</f>
        <v>10000</v>
      </c>
      <c r="H56" s="3">
        <f t="shared" ref="H56:S56" si="42">H57</f>
        <v>0</v>
      </c>
      <c r="I56" s="3">
        <f t="shared" si="42"/>
        <v>0</v>
      </c>
      <c r="J56" s="3">
        <f t="shared" si="42"/>
        <v>2500</v>
      </c>
      <c r="K56" s="3">
        <f t="shared" si="42"/>
        <v>0</v>
      </c>
      <c r="L56" s="3">
        <f t="shared" si="42"/>
        <v>0</v>
      </c>
      <c r="M56" s="3">
        <f t="shared" si="42"/>
        <v>2500</v>
      </c>
      <c r="N56" s="3">
        <f t="shared" si="42"/>
        <v>0</v>
      </c>
      <c r="O56" s="3">
        <f t="shared" si="42"/>
        <v>0</v>
      </c>
      <c r="P56" s="3">
        <f t="shared" si="42"/>
        <v>2500</v>
      </c>
      <c r="Q56" s="3">
        <f t="shared" si="42"/>
        <v>0</v>
      </c>
      <c r="R56" s="3">
        <f t="shared" si="42"/>
        <v>0</v>
      </c>
      <c r="S56" s="3">
        <f t="shared" si="42"/>
        <v>2500</v>
      </c>
      <c r="T56" s="30">
        <f t="shared" si="3"/>
        <v>2500</v>
      </c>
      <c r="U56" s="30">
        <f t="shared" si="4"/>
        <v>5000</v>
      </c>
      <c r="V56" s="30">
        <f t="shared" si="5"/>
        <v>7500</v>
      </c>
      <c r="W56" s="30">
        <f t="shared" si="6"/>
        <v>10000</v>
      </c>
      <c r="X56" s="30"/>
      <c r="Y56" s="30"/>
      <c r="Z56" s="30"/>
      <c r="AA56" s="30"/>
    </row>
    <row r="57" spans="1:27" ht="153.75" customHeight="1" x14ac:dyDescent="0.25">
      <c r="A57" s="11" t="s">
        <v>93</v>
      </c>
      <c r="B57" s="94" t="s">
        <v>239</v>
      </c>
      <c r="C57" s="95"/>
      <c r="D57" s="95"/>
      <c r="E57" s="95"/>
      <c r="F57" s="96"/>
      <c r="G57" s="3">
        <v>10000</v>
      </c>
      <c r="H57" s="2">
        <v>0</v>
      </c>
      <c r="I57" s="2">
        <v>0</v>
      </c>
      <c r="J57" s="2">
        <v>2500</v>
      </c>
      <c r="K57" s="2">
        <v>0</v>
      </c>
      <c r="L57" s="2">
        <v>0</v>
      </c>
      <c r="M57" s="2">
        <v>2500</v>
      </c>
      <c r="N57" s="2">
        <v>0</v>
      </c>
      <c r="O57" s="2">
        <v>0</v>
      </c>
      <c r="P57" s="2">
        <v>2500</v>
      </c>
      <c r="Q57" s="2">
        <v>0</v>
      </c>
      <c r="R57" s="2">
        <v>0</v>
      </c>
      <c r="S57" s="2">
        <v>2500</v>
      </c>
      <c r="T57" s="30">
        <f t="shared" si="3"/>
        <v>2500</v>
      </c>
      <c r="U57" s="30">
        <f t="shared" si="4"/>
        <v>5000</v>
      </c>
      <c r="V57" s="30">
        <f t="shared" si="5"/>
        <v>7500</v>
      </c>
      <c r="W57" s="30">
        <f t="shared" si="6"/>
        <v>10000</v>
      </c>
      <c r="X57" s="33"/>
      <c r="Y57" s="33"/>
      <c r="Z57" s="33"/>
      <c r="AA57" s="33"/>
    </row>
    <row r="58" spans="1:27" ht="178.5" customHeight="1" x14ac:dyDescent="0.25">
      <c r="A58" s="11" t="s">
        <v>94</v>
      </c>
      <c r="B58" s="94" t="s">
        <v>243</v>
      </c>
      <c r="C58" s="95"/>
      <c r="D58" s="95"/>
      <c r="E58" s="95"/>
      <c r="F58" s="96"/>
      <c r="G58" s="3">
        <f>G59</f>
        <v>490000</v>
      </c>
      <c r="H58" s="3">
        <f t="shared" ref="H58:S58" si="43">H59</f>
        <v>15248.26</v>
      </c>
      <c r="I58" s="3">
        <f t="shared" si="43"/>
        <v>25581.01</v>
      </c>
      <c r="J58" s="3">
        <f t="shared" si="43"/>
        <v>81670.73</v>
      </c>
      <c r="K58" s="3">
        <f t="shared" si="43"/>
        <v>0</v>
      </c>
      <c r="L58" s="3">
        <f t="shared" si="43"/>
        <v>0</v>
      </c>
      <c r="M58" s="3">
        <f t="shared" si="43"/>
        <v>122500</v>
      </c>
      <c r="N58" s="3">
        <f t="shared" si="43"/>
        <v>0</v>
      </c>
      <c r="O58" s="3">
        <f t="shared" si="43"/>
        <v>0</v>
      </c>
      <c r="P58" s="3">
        <f t="shared" si="43"/>
        <v>122500</v>
      </c>
      <c r="Q58" s="3">
        <f t="shared" si="43"/>
        <v>0</v>
      </c>
      <c r="R58" s="3">
        <f t="shared" si="43"/>
        <v>0</v>
      </c>
      <c r="S58" s="3">
        <f t="shared" si="43"/>
        <v>122500</v>
      </c>
      <c r="T58" s="30">
        <f t="shared" si="3"/>
        <v>122500</v>
      </c>
      <c r="U58" s="30">
        <f t="shared" si="4"/>
        <v>245000</v>
      </c>
      <c r="V58" s="30">
        <f t="shared" si="5"/>
        <v>367500</v>
      </c>
      <c r="W58" s="30">
        <f t="shared" si="6"/>
        <v>490000</v>
      </c>
      <c r="X58" s="30"/>
      <c r="Y58" s="30"/>
      <c r="Z58" s="30"/>
      <c r="AA58" s="30"/>
    </row>
    <row r="59" spans="1:27" ht="153.75" customHeight="1" x14ac:dyDescent="0.25">
      <c r="A59" s="11" t="s">
        <v>95</v>
      </c>
      <c r="B59" s="94" t="s">
        <v>242</v>
      </c>
      <c r="C59" s="95"/>
      <c r="D59" s="95"/>
      <c r="E59" s="95"/>
      <c r="F59" s="96"/>
      <c r="G59" s="3">
        <v>490000</v>
      </c>
      <c r="H59" s="3">
        <v>15248.26</v>
      </c>
      <c r="I59" s="3">
        <v>25581.01</v>
      </c>
      <c r="J59" s="3">
        <v>81670.73</v>
      </c>
      <c r="K59" s="3">
        <v>0</v>
      </c>
      <c r="L59" s="3">
        <v>0</v>
      </c>
      <c r="M59" s="3">
        <v>122500</v>
      </c>
      <c r="N59" s="3">
        <v>0</v>
      </c>
      <c r="O59" s="3">
        <v>0</v>
      </c>
      <c r="P59" s="3">
        <v>122500</v>
      </c>
      <c r="Q59" s="3">
        <v>0</v>
      </c>
      <c r="R59" s="3">
        <v>0</v>
      </c>
      <c r="S59" s="3">
        <v>122500</v>
      </c>
      <c r="T59" s="30">
        <f t="shared" si="3"/>
        <v>122500</v>
      </c>
      <c r="U59" s="30">
        <f t="shared" si="4"/>
        <v>245000</v>
      </c>
      <c r="V59" s="30">
        <f t="shared" si="5"/>
        <v>367500</v>
      </c>
      <c r="W59" s="30">
        <f t="shared" si="6"/>
        <v>490000</v>
      </c>
      <c r="X59" s="33"/>
      <c r="Y59" s="33"/>
      <c r="Z59" s="33"/>
      <c r="AA59" s="33"/>
    </row>
    <row r="60" spans="1:27" ht="89.25" customHeight="1" x14ac:dyDescent="0.25">
      <c r="A60" s="11" t="s">
        <v>96</v>
      </c>
      <c r="B60" s="94" t="s">
        <v>244</v>
      </c>
      <c r="C60" s="95"/>
      <c r="D60" s="95"/>
      <c r="E60" s="95"/>
      <c r="F60" s="96"/>
      <c r="G60" s="3">
        <f>G61</f>
        <v>4250000</v>
      </c>
      <c r="H60" s="3">
        <f t="shared" ref="H60:S60" si="44">H61</f>
        <v>322057.09999999998</v>
      </c>
      <c r="I60" s="3">
        <f t="shared" si="44"/>
        <v>288467.67</v>
      </c>
      <c r="J60" s="3">
        <f t="shared" si="44"/>
        <v>451475.23</v>
      </c>
      <c r="K60" s="3">
        <f t="shared" si="44"/>
        <v>354000</v>
      </c>
      <c r="L60" s="3">
        <f t="shared" si="44"/>
        <v>354000</v>
      </c>
      <c r="M60" s="3">
        <f t="shared" si="44"/>
        <v>354000</v>
      </c>
      <c r="N60" s="3">
        <f t="shared" si="44"/>
        <v>354000</v>
      </c>
      <c r="O60" s="3">
        <f t="shared" si="44"/>
        <v>354000</v>
      </c>
      <c r="P60" s="3">
        <f t="shared" si="44"/>
        <v>354000</v>
      </c>
      <c r="Q60" s="3">
        <f t="shared" si="44"/>
        <v>354000</v>
      </c>
      <c r="R60" s="3">
        <f t="shared" si="44"/>
        <v>355000</v>
      </c>
      <c r="S60" s="3">
        <f t="shared" si="44"/>
        <v>355000</v>
      </c>
      <c r="T60" s="30">
        <f t="shared" si="3"/>
        <v>1062000</v>
      </c>
      <c r="U60" s="30">
        <f t="shared" si="4"/>
        <v>2124000</v>
      </c>
      <c r="V60" s="30">
        <f t="shared" si="5"/>
        <v>3186000</v>
      </c>
      <c r="W60" s="30">
        <f t="shared" si="6"/>
        <v>4250000</v>
      </c>
      <c r="X60" s="30"/>
      <c r="Y60" s="30"/>
      <c r="Z60" s="30"/>
      <c r="AA60" s="30"/>
    </row>
    <row r="61" spans="1:27" ht="76.5" customHeight="1" x14ac:dyDescent="0.25">
      <c r="A61" s="11" t="s">
        <v>97</v>
      </c>
      <c r="B61" s="94" t="s">
        <v>245</v>
      </c>
      <c r="C61" s="95"/>
      <c r="D61" s="95"/>
      <c r="E61" s="95"/>
      <c r="F61" s="96"/>
      <c r="G61" s="3">
        <v>4250000</v>
      </c>
      <c r="H61" s="35">
        <v>322057.09999999998</v>
      </c>
      <c r="I61" s="36">
        <v>288467.67</v>
      </c>
      <c r="J61" s="36">
        <v>451475.23</v>
      </c>
      <c r="K61" s="36">
        <v>354000</v>
      </c>
      <c r="L61" s="36">
        <v>354000</v>
      </c>
      <c r="M61" s="36">
        <v>354000</v>
      </c>
      <c r="N61" s="36">
        <v>354000</v>
      </c>
      <c r="O61" s="36">
        <v>354000</v>
      </c>
      <c r="P61" s="36">
        <v>354000</v>
      </c>
      <c r="Q61" s="36">
        <v>354000</v>
      </c>
      <c r="R61" s="36">
        <v>355000</v>
      </c>
      <c r="S61" s="36">
        <f>G61-SUM(H61:R61)</f>
        <v>355000</v>
      </c>
      <c r="T61" s="30">
        <f t="shared" si="3"/>
        <v>1062000</v>
      </c>
      <c r="U61" s="30">
        <f t="shared" si="4"/>
        <v>2124000</v>
      </c>
      <c r="V61" s="30">
        <f t="shared" si="5"/>
        <v>3186000</v>
      </c>
      <c r="W61" s="30">
        <f t="shared" si="6"/>
        <v>4250000</v>
      </c>
      <c r="X61" s="33"/>
      <c r="Y61" s="33"/>
      <c r="Z61" s="33"/>
      <c r="AA61" s="33"/>
    </row>
    <row r="62" spans="1:27" ht="178.5" customHeight="1" x14ac:dyDescent="0.25">
      <c r="A62" s="11" t="s">
        <v>32</v>
      </c>
      <c r="B62" s="94" t="s">
        <v>246</v>
      </c>
      <c r="C62" s="95"/>
      <c r="D62" s="95"/>
      <c r="E62" s="95"/>
      <c r="F62" s="96"/>
      <c r="G62" s="3">
        <f>G63</f>
        <v>6000000</v>
      </c>
      <c r="H62" s="3">
        <f>H63</f>
        <v>763350.3</v>
      </c>
      <c r="I62" s="3">
        <f t="shared" ref="I62:R62" si="45">I63</f>
        <v>514502.76</v>
      </c>
      <c r="J62" s="3">
        <f t="shared" si="45"/>
        <v>222146.94</v>
      </c>
      <c r="K62" s="3">
        <f t="shared" si="45"/>
        <v>450000</v>
      </c>
      <c r="L62" s="3">
        <f t="shared" si="45"/>
        <v>450000</v>
      </c>
      <c r="M62" s="3">
        <f t="shared" si="45"/>
        <v>500000</v>
      </c>
      <c r="N62" s="3">
        <f t="shared" si="45"/>
        <v>500000</v>
      </c>
      <c r="O62" s="3">
        <f t="shared" si="45"/>
        <v>500000</v>
      </c>
      <c r="P62" s="3">
        <f t="shared" si="45"/>
        <v>500000</v>
      </c>
      <c r="Q62" s="3">
        <f t="shared" si="45"/>
        <v>500000</v>
      </c>
      <c r="R62" s="3">
        <f t="shared" si="45"/>
        <v>500000</v>
      </c>
      <c r="S62" s="3">
        <f>S63</f>
        <v>600000</v>
      </c>
      <c r="T62" s="30">
        <f t="shared" si="3"/>
        <v>1500000</v>
      </c>
      <c r="U62" s="30">
        <f t="shared" si="4"/>
        <v>2900000</v>
      </c>
      <c r="V62" s="30">
        <f t="shared" si="5"/>
        <v>4400000</v>
      </c>
      <c r="W62" s="30">
        <f t="shared" si="6"/>
        <v>6000000</v>
      </c>
      <c r="X62" s="30"/>
      <c r="Y62" s="30"/>
      <c r="Z62" s="30"/>
      <c r="AA62" s="30"/>
    </row>
    <row r="63" spans="1:27" ht="178.5" customHeight="1" x14ac:dyDescent="0.25">
      <c r="A63" s="11" t="s">
        <v>98</v>
      </c>
      <c r="B63" s="94" t="s">
        <v>247</v>
      </c>
      <c r="C63" s="95"/>
      <c r="D63" s="95"/>
      <c r="E63" s="95"/>
      <c r="F63" s="96"/>
      <c r="G63" s="3">
        <f>G64</f>
        <v>6000000</v>
      </c>
      <c r="H63" s="3">
        <f>H64</f>
        <v>763350.3</v>
      </c>
      <c r="I63" s="3">
        <f t="shared" ref="I63:S63" si="46">I64</f>
        <v>514502.76</v>
      </c>
      <c r="J63" s="3">
        <f t="shared" si="46"/>
        <v>222146.94</v>
      </c>
      <c r="K63" s="3">
        <f t="shared" si="46"/>
        <v>450000</v>
      </c>
      <c r="L63" s="3">
        <f t="shared" si="46"/>
        <v>450000</v>
      </c>
      <c r="M63" s="3">
        <f t="shared" si="46"/>
        <v>500000</v>
      </c>
      <c r="N63" s="3">
        <f t="shared" si="46"/>
        <v>500000</v>
      </c>
      <c r="O63" s="3">
        <f t="shared" si="46"/>
        <v>500000</v>
      </c>
      <c r="P63" s="3">
        <f t="shared" si="46"/>
        <v>500000</v>
      </c>
      <c r="Q63" s="3">
        <f t="shared" si="46"/>
        <v>500000</v>
      </c>
      <c r="R63" s="3">
        <f t="shared" si="46"/>
        <v>500000</v>
      </c>
      <c r="S63" s="3">
        <f t="shared" si="46"/>
        <v>600000</v>
      </c>
      <c r="T63" s="30">
        <f t="shared" si="3"/>
        <v>1500000</v>
      </c>
      <c r="U63" s="30">
        <f t="shared" si="4"/>
        <v>2900000</v>
      </c>
      <c r="V63" s="30">
        <f t="shared" si="5"/>
        <v>4400000</v>
      </c>
      <c r="W63" s="30">
        <f t="shared" si="6"/>
        <v>6000000</v>
      </c>
      <c r="X63" s="30"/>
      <c r="Y63" s="30"/>
      <c r="Z63" s="30"/>
      <c r="AA63" s="30"/>
    </row>
    <row r="64" spans="1:27" ht="165.75" customHeight="1" x14ac:dyDescent="0.25">
      <c r="A64" s="11" t="s">
        <v>99</v>
      </c>
      <c r="B64" s="94" t="s">
        <v>248</v>
      </c>
      <c r="C64" s="95"/>
      <c r="D64" s="95"/>
      <c r="E64" s="95"/>
      <c r="F64" s="96"/>
      <c r="G64" s="3">
        <v>6000000</v>
      </c>
      <c r="H64" s="3">
        <v>763350.3</v>
      </c>
      <c r="I64" s="3">
        <v>514502.76</v>
      </c>
      <c r="J64" s="3">
        <v>222146.94</v>
      </c>
      <c r="K64" s="3">
        <v>450000</v>
      </c>
      <c r="L64" s="3">
        <v>450000</v>
      </c>
      <c r="M64" s="3">
        <v>500000</v>
      </c>
      <c r="N64" s="3">
        <v>500000</v>
      </c>
      <c r="O64" s="3">
        <v>500000</v>
      </c>
      <c r="P64" s="3">
        <v>500000</v>
      </c>
      <c r="Q64" s="3">
        <v>500000</v>
      </c>
      <c r="R64" s="3">
        <v>500000</v>
      </c>
      <c r="S64" s="3">
        <v>600000</v>
      </c>
      <c r="T64" s="30">
        <f t="shared" si="3"/>
        <v>1500000</v>
      </c>
      <c r="U64" s="30">
        <f t="shared" si="4"/>
        <v>2900000</v>
      </c>
      <c r="V64" s="30">
        <f t="shared" si="5"/>
        <v>4400000</v>
      </c>
      <c r="W64" s="30">
        <f t="shared" si="6"/>
        <v>6000000</v>
      </c>
      <c r="X64" s="33"/>
      <c r="Y64" s="33"/>
      <c r="Z64" s="33"/>
      <c r="AA64" s="33"/>
    </row>
    <row r="65" spans="1:27" ht="51" customHeight="1" x14ac:dyDescent="0.25">
      <c r="A65" s="11" t="s">
        <v>33</v>
      </c>
      <c r="B65" s="94" t="s">
        <v>318</v>
      </c>
      <c r="C65" s="95"/>
      <c r="D65" s="95"/>
      <c r="E65" s="95"/>
      <c r="F65" s="96"/>
      <c r="G65" s="3">
        <f>G66+G67+G68</f>
        <v>344958</v>
      </c>
      <c r="H65" s="3">
        <f t="shared" ref="H65:S65" si="47">H66+H67+H68</f>
        <v>-1368.95</v>
      </c>
      <c r="I65" s="3">
        <f t="shared" si="47"/>
        <v>0</v>
      </c>
      <c r="J65" s="3">
        <f t="shared" si="47"/>
        <v>34632.68</v>
      </c>
      <c r="K65" s="3">
        <f t="shared" si="47"/>
        <v>34632.69</v>
      </c>
      <c r="L65" s="3">
        <f t="shared" si="47"/>
        <v>34632.69</v>
      </c>
      <c r="M65" s="3">
        <f t="shared" si="47"/>
        <v>34632.69</v>
      </c>
      <c r="N65" s="3">
        <f t="shared" si="47"/>
        <v>34632.699999999997</v>
      </c>
      <c r="O65" s="3">
        <f t="shared" si="47"/>
        <v>34632.699999999997</v>
      </c>
      <c r="P65" s="3">
        <f t="shared" si="47"/>
        <v>34632.699999999997</v>
      </c>
      <c r="Q65" s="3">
        <f t="shared" si="47"/>
        <v>34632.699999999997</v>
      </c>
      <c r="R65" s="3">
        <f t="shared" si="47"/>
        <v>34632.699999999997</v>
      </c>
      <c r="S65" s="3">
        <f t="shared" si="47"/>
        <v>34632.700000000012</v>
      </c>
      <c r="T65" s="30">
        <f t="shared" si="3"/>
        <v>33263.730000000003</v>
      </c>
      <c r="U65" s="30">
        <f t="shared" si="4"/>
        <v>137161.80000000002</v>
      </c>
      <c r="V65" s="30">
        <f t="shared" si="5"/>
        <v>241059.90000000002</v>
      </c>
      <c r="W65" s="30">
        <f t="shared" si="6"/>
        <v>344958.00000000006</v>
      </c>
      <c r="X65" s="30"/>
      <c r="Y65" s="30"/>
      <c r="Z65" s="30"/>
      <c r="AA65" s="30"/>
    </row>
    <row r="66" spans="1:27" ht="63.75" customHeight="1" x14ac:dyDescent="0.25">
      <c r="A66" s="11" t="s">
        <v>100</v>
      </c>
      <c r="B66" s="94" t="s">
        <v>319</v>
      </c>
      <c r="C66" s="95"/>
      <c r="D66" s="95"/>
      <c r="E66" s="95"/>
      <c r="F66" s="96"/>
      <c r="G66" s="3">
        <v>89907</v>
      </c>
      <c r="H66" s="35">
        <v>0.04</v>
      </c>
      <c r="I66" s="36">
        <v>0</v>
      </c>
      <c r="J66" s="36">
        <f t="shared" ref="J66:J68" si="48">TRUNC((G66-SUM(H66:I66))/10,2)</f>
        <v>8990.69</v>
      </c>
      <c r="K66" s="36">
        <f>TRUNC((G66-SUM(H66:J66))/9,2)</f>
        <v>8990.69</v>
      </c>
      <c r="L66" s="36">
        <f>TRUNC((G66-SUM(H66:K66))/8,2)</f>
        <v>8990.69</v>
      </c>
      <c r="M66" s="36">
        <f>TRUNC((G66-SUM(H66:L66))/7,2)</f>
        <v>8990.69</v>
      </c>
      <c r="N66" s="36">
        <f>TRUNC((G66-SUM(H66:M66))/6,2)</f>
        <v>8990.7000000000007</v>
      </c>
      <c r="O66" s="36">
        <f>TRUNC((G66-SUM(H66:N66))/5,2)</f>
        <v>8990.7000000000007</v>
      </c>
      <c r="P66" s="36">
        <f>TRUNC((G66-SUM(H66:O66))/4,2)</f>
        <v>8990.7000000000007</v>
      </c>
      <c r="Q66" s="36">
        <f>TRUNC((G66-SUM(H66:P66))/3,2)</f>
        <v>8990.7000000000007</v>
      </c>
      <c r="R66" s="36">
        <f>TRUNC((G66-SUM(H66:Q66))/2,2)</f>
        <v>8990.7000000000007</v>
      </c>
      <c r="S66" s="36">
        <f>G66-SUM(H66:R66)</f>
        <v>8990.7000000000116</v>
      </c>
      <c r="T66" s="30">
        <f t="shared" si="3"/>
        <v>8990.7300000000014</v>
      </c>
      <c r="U66" s="30">
        <f t="shared" si="4"/>
        <v>35962.800000000003</v>
      </c>
      <c r="V66" s="30">
        <f t="shared" si="5"/>
        <v>62934.899999999994</v>
      </c>
      <c r="W66" s="30">
        <f t="shared" si="6"/>
        <v>89907</v>
      </c>
      <c r="X66" s="30"/>
      <c r="Y66" s="30"/>
      <c r="Z66" s="30"/>
      <c r="AA66" s="30"/>
    </row>
    <row r="67" spans="1:27" ht="38.25" x14ac:dyDescent="0.25">
      <c r="A67" s="11" t="s">
        <v>101</v>
      </c>
      <c r="B67" s="94" t="s">
        <v>320</v>
      </c>
      <c r="C67" s="95"/>
      <c r="D67" s="95"/>
      <c r="E67" s="95"/>
      <c r="F67" s="96"/>
      <c r="G67" s="3">
        <v>224530</v>
      </c>
      <c r="H67" s="35">
        <v>0</v>
      </c>
      <c r="I67" s="36">
        <v>0</v>
      </c>
      <c r="J67" s="36">
        <f t="shared" si="48"/>
        <v>22453</v>
      </c>
      <c r="K67" s="36">
        <f>TRUNC((G67-SUM(H67:J67))/9,2)</f>
        <v>22453</v>
      </c>
      <c r="L67" s="36">
        <f>TRUNC((G67-SUM(H67:K67))/8,2)</f>
        <v>22453</v>
      </c>
      <c r="M67" s="36">
        <f>TRUNC((G67-SUM(H67:L67))/7,2)</f>
        <v>22453</v>
      </c>
      <c r="N67" s="36">
        <f>TRUNC((G67-SUM(H67:M67))/6,2)</f>
        <v>22453</v>
      </c>
      <c r="O67" s="36">
        <f>TRUNC((G67-SUM(H67:N67))/5,2)</f>
        <v>22453</v>
      </c>
      <c r="P67" s="36">
        <f>TRUNC((G67-SUM(H67:O67))/4,2)</f>
        <v>22453</v>
      </c>
      <c r="Q67" s="36">
        <f>TRUNC((G67-SUM(H67:P67))/3,2)</f>
        <v>22453</v>
      </c>
      <c r="R67" s="36">
        <f>TRUNC((G67-SUM(H67:Q67))/2,2)</f>
        <v>22453</v>
      </c>
      <c r="S67" s="36">
        <f>G67-SUM(H67:R67)</f>
        <v>22453</v>
      </c>
      <c r="T67" s="30">
        <f t="shared" si="3"/>
        <v>22453</v>
      </c>
      <c r="U67" s="30">
        <f t="shared" si="4"/>
        <v>89812</v>
      </c>
      <c r="V67" s="30">
        <f t="shared" si="5"/>
        <v>157171</v>
      </c>
      <c r="W67" s="30">
        <f t="shared" si="6"/>
        <v>224530</v>
      </c>
      <c r="X67" s="30"/>
      <c r="Y67" s="30"/>
      <c r="Z67" s="30"/>
      <c r="AA67" s="30"/>
    </row>
    <row r="68" spans="1:27" ht="38.25" x14ac:dyDescent="0.25">
      <c r="A68" s="11" t="s">
        <v>102</v>
      </c>
      <c r="B68" s="94" t="s">
        <v>321</v>
      </c>
      <c r="C68" s="95"/>
      <c r="D68" s="95"/>
      <c r="E68" s="95"/>
      <c r="F68" s="96"/>
      <c r="G68" s="3">
        <v>30521</v>
      </c>
      <c r="H68" s="35">
        <v>-1368.99</v>
      </c>
      <c r="I68" s="36">
        <v>0</v>
      </c>
      <c r="J68" s="36">
        <f t="shared" si="48"/>
        <v>3188.99</v>
      </c>
      <c r="K68" s="36">
        <f>TRUNC((G68-SUM(H68:J68))/9,2)</f>
        <v>3189</v>
      </c>
      <c r="L68" s="36">
        <f>TRUNC((G68-SUM(H68:K68))/8,2)</f>
        <v>3189</v>
      </c>
      <c r="M68" s="36">
        <f>TRUNC((G68-SUM(H68:L68))/7,2)</f>
        <v>3189</v>
      </c>
      <c r="N68" s="36">
        <f>TRUNC((G68-SUM(H68:M68))/6,2)</f>
        <v>3189</v>
      </c>
      <c r="O68" s="36">
        <f>TRUNC((G68-SUM(H68:N68))/5,2)</f>
        <v>3189</v>
      </c>
      <c r="P68" s="36">
        <f>TRUNC((G68-SUM(H68:O68))/4,2)</f>
        <v>3189</v>
      </c>
      <c r="Q68" s="36">
        <f>TRUNC((G68-SUM(H68:P68))/3,2)</f>
        <v>3189</v>
      </c>
      <c r="R68" s="36">
        <f>TRUNC((G68-SUM(H68:Q68))/2,2)</f>
        <v>3189</v>
      </c>
      <c r="S68" s="36">
        <f>G68-SUM(H68:R68)</f>
        <v>3189</v>
      </c>
      <c r="T68" s="30">
        <f t="shared" si="3"/>
        <v>1819.9999999999998</v>
      </c>
      <c r="U68" s="30">
        <f t="shared" si="4"/>
        <v>11387</v>
      </c>
      <c r="V68" s="30">
        <f t="shared" si="5"/>
        <v>20954</v>
      </c>
      <c r="W68" s="30">
        <f t="shared" si="6"/>
        <v>30521</v>
      </c>
      <c r="X68" s="30"/>
      <c r="Y68" s="30"/>
      <c r="Z68" s="30"/>
      <c r="AA68" s="30"/>
    </row>
    <row r="69" spans="1:27" ht="51" customHeight="1" x14ac:dyDescent="0.25">
      <c r="A69" s="12" t="s">
        <v>103</v>
      </c>
      <c r="B69" s="94" t="s">
        <v>249</v>
      </c>
      <c r="C69" s="95"/>
      <c r="D69" s="95"/>
      <c r="E69" s="95"/>
      <c r="F69" s="96"/>
      <c r="G69" s="3">
        <f>G70</f>
        <v>511000</v>
      </c>
      <c r="H69" s="3">
        <f t="shared" ref="H69:S71" si="49">H70</f>
        <v>0</v>
      </c>
      <c r="I69" s="3">
        <f t="shared" si="49"/>
        <v>0</v>
      </c>
      <c r="J69" s="3">
        <f t="shared" si="49"/>
        <v>0</v>
      </c>
      <c r="K69" s="3">
        <f t="shared" si="49"/>
        <v>0</v>
      </c>
      <c r="L69" s="3">
        <f t="shared" si="49"/>
        <v>0</v>
      </c>
      <c r="M69" s="3">
        <f t="shared" si="49"/>
        <v>0</v>
      </c>
      <c r="N69" s="3">
        <f t="shared" si="49"/>
        <v>0</v>
      </c>
      <c r="O69" s="3">
        <f t="shared" si="49"/>
        <v>0</v>
      </c>
      <c r="P69" s="3">
        <f t="shared" si="49"/>
        <v>0</v>
      </c>
      <c r="Q69" s="3">
        <f t="shared" si="49"/>
        <v>0</v>
      </c>
      <c r="R69" s="3">
        <f t="shared" si="49"/>
        <v>0</v>
      </c>
      <c r="S69" s="3">
        <f t="shared" si="49"/>
        <v>511000</v>
      </c>
      <c r="T69" s="30">
        <f t="shared" si="3"/>
        <v>0</v>
      </c>
      <c r="U69" s="30">
        <f t="shared" si="4"/>
        <v>0</v>
      </c>
      <c r="V69" s="30">
        <f t="shared" si="5"/>
        <v>0</v>
      </c>
      <c r="W69" s="30">
        <f t="shared" si="6"/>
        <v>511000</v>
      </c>
      <c r="X69" s="30"/>
      <c r="Y69" s="30"/>
      <c r="Z69" s="30"/>
      <c r="AA69" s="30"/>
    </row>
    <row r="70" spans="1:27" ht="165.75" customHeight="1" x14ac:dyDescent="0.25">
      <c r="A70" s="12" t="s">
        <v>104</v>
      </c>
      <c r="B70" s="94" t="s">
        <v>250</v>
      </c>
      <c r="C70" s="95"/>
      <c r="D70" s="95"/>
      <c r="E70" s="95"/>
      <c r="F70" s="96"/>
      <c r="G70" s="3">
        <f>G71</f>
        <v>511000</v>
      </c>
      <c r="H70" s="3">
        <f t="shared" si="49"/>
        <v>0</v>
      </c>
      <c r="I70" s="3">
        <f t="shared" si="49"/>
        <v>0</v>
      </c>
      <c r="J70" s="3">
        <f t="shared" si="49"/>
        <v>0</v>
      </c>
      <c r="K70" s="3">
        <f t="shared" si="49"/>
        <v>0</v>
      </c>
      <c r="L70" s="3">
        <f t="shared" si="49"/>
        <v>0</v>
      </c>
      <c r="M70" s="3">
        <f t="shared" si="49"/>
        <v>0</v>
      </c>
      <c r="N70" s="3">
        <f t="shared" si="49"/>
        <v>0</v>
      </c>
      <c r="O70" s="3">
        <f t="shared" si="49"/>
        <v>0</v>
      </c>
      <c r="P70" s="3">
        <f t="shared" si="49"/>
        <v>0</v>
      </c>
      <c r="Q70" s="3">
        <f t="shared" si="49"/>
        <v>0</v>
      </c>
      <c r="R70" s="3">
        <f t="shared" si="49"/>
        <v>0</v>
      </c>
      <c r="S70" s="3">
        <f t="shared" si="49"/>
        <v>511000</v>
      </c>
      <c r="T70" s="30">
        <f t="shared" si="3"/>
        <v>0</v>
      </c>
      <c r="U70" s="30">
        <f t="shared" si="4"/>
        <v>0</v>
      </c>
      <c r="V70" s="30">
        <f t="shared" si="5"/>
        <v>0</v>
      </c>
      <c r="W70" s="30">
        <f t="shared" si="6"/>
        <v>511000</v>
      </c>
      <c r="X70" s="30"/>
      <c r="Y70" s="30"/>
      <c r="Z70" s="30"/>
      <c r="AA70" s="30"/>
    </row>
    <row r="71" spans="1:27" ht="192.75" customHeight="1" x14ac:dyDescent="0.25">
      <c r="A71" s="12" t="s">
        <v>105</v>
      </c>
      <c r="B71" s="94" t="s">
        <v>251</v>
      </c>
      <c r="C71" s="95"/>
      <c r="D71" s="95"/>
      <c r="E71" s="95"/>
      <c r="F71" s="96"/>
      <c r="G71" s="3">
        <f>G72</f>
        <v>511000</v>
      </c>
      <c r="H71" s="3">
        <f t="shared" si="49"/>
        <v>0</v>
      </c>
      <c r="I71" s="3">
        <f t="shared" si="49"/>
        <v>0</v>
      </c>
      <c r="J71" s="3">
        <f t="shared" si="49"/>
        <v>0</v>
      </c>
      <c r="K71" s="3">
        <f t="shared" si="49"/>
        <v>0</v>
      </c>
      <c r="L71" s="3">
        <f t="shared" si="49"/>
        <v>0</v>
      </c>
      <c r="M71" s="3">
        <f t="shared" si="49"/>
        <v>0</v>
      </c>
      <c r="N71" s="3">
        <f t="shared" si="49"/>
        <v>0</v>
      </c>
      <c r="O71" s="3">
        <f t="shared" si="49"/>
        <v>0</v>
      </c>
      <c r="P71" s="3">
        <f t="shared" si="49"/>
        <v>0</v>
      </c>
      <c r="Q71" s="3">
        <f t="shared" si="49"/>
        <v>0</v>
      </c>
      <c r="R71" s="3">
        <f t="shared" si="49"/>
        <v>0</v>
      </c>
      <c r="S71" s="3">
        <f t="shared" si="49"/>
        <v>511000</v>
      </c>
      <c r="T71" s="30">
        <f t="shared" si="3"/>
        <v>0</v>
      </c>
      <c r="U71" s="30">
        <f t="shared" si="4"/>
        <v>0</v>
      </c>
      <c r="V71" s="30">
        <f t="shared" si="5"/>
        <v>0</v>
      </c>
      <c r="W71" s="30">
        <f t="shared" si="6"/>
        <v>511000</v>
      </c>
      <c r="X71" s="30"/>
      <c r="Y71" s="30"/>
      <c r="Z71" s="30"/>
      <c r="AA71" s="30"/>
    </row>
    <row r="72" spans="1:27" ht="204" customHeight="1" x14ac:dyDescent="0.25">
      <c r="A72" s="12" t="s">
        <v>106</v>
      </c>
      <c r="B72" s="94" t="s">
        <v>252</v>
      </c>
      <c r="C72" s="95"/>
      <c r="D72" s="95"/>
      <c r="E72" s="95"/>
      <c r="F72" s="96"/>
      <c r="G72" s="3">
        <v>511000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511000</v>
      </c>
      <c r="T72" s="30">
        <f t="shared" si="3"/>
        <v>0</v>
      </c>
      <c r="U72" s="30">
        <f t="shared" si="4"/>
        <v>0</v>
      </c>
      <c r="V72" s="30">
        <f t="shared" si="5"/>
        <v>0</v>
      </c>
      <c r="W72" s="30">
        <f t="shared" si="6"/>
        <v>511000</v>
      </c>
      <c r="X72" s="33"/>
      <c r="Y72" s="33"/>
      <c r="Z72" s="33"/>
      <c r="AA72" s="33"/>
    </row>
    <row r="73" spans="1:27" ht="25.5" customHeight="1" x14ac:dyDescent="0.25">
      <c r="A73" s="11" t="s">
        <v>34</v>
      </c>
      <c r="B73" s="94" t="s">
        <v>35</v>
      </c>
      <c r="C73" s="95"/>
      <c r="D73" s="95"/>
      <c r="E73" s="95"/>
      <c r="F73" s="96"/>
      <c r="G73" s="3">
        <f>G74+G77</f>
        <v>11000</v>
      </c>
      <c r="H73" s="3">
        <f>H74+H77</f>
        <v>30000</v>
      </c>
      <c r="I73" s="3">
        <f t="shared" ref="I73:R73" si="50">I74+I77</f>
        <v>1500</v>
      </c>
      <c r="J73" s="3">
        <f t="shared" si="50"/>
        <v>-2050</v>
      </c>
      <c r="K73" s="3">
        <f t="shared" si="50"/>
        <v>-2050</v>
      </c>
      <c r="L73" s="3">
        <f t="shared" si="50"/>
        <v>-2050</v>
      </c>
      <c r="M73" s="3">
        <f t="shared" si="50"/>
        <v>-2050</v>
      </c>
      <c r="N73" s="3">
        <f t="shared" si="50"/>
        <v>-2050</v>
      </c>
      <c r="O73" s="3">
        <f t="shared" si="50"/>
        <v>-2050</v>
      </c>
      <c r="P73" s="3">
        <f t="shared" si="50"/>
        <v>-2050</v>
      </c>
      <c r="Q73" s="3">
        <f t="shared" si="50"/>
        <v>-2050</v>
      </c>
      <c r="R73" s="3">
        <f t="shared" si="50"/>
        <v>-2050</v>
      </c>
      <c r="S73" s="3">
        <f>S74+S77</f>
        <v>-2050</v>
      </c>
      <c r="T73" s="30">
        <f t="shared" si="3"/>
        <v>29450</v>
      </c>
      <c r="U73" s="30">
        <f t="shared" si="4"/>
        <v>23300</v>
      </c>
      <c r="V73" s="30">
        <f t="shared" si="5"/>
        <v>17150</v>
      </c>
      <c r="W73" s="30">
        <f t="shared" si="6"/>
        <v>11000</v>
      </c>
      <c r="X73" s="30"/>
      <c r="Y73" s="30"/>
      <c r="Z73" s="30"/>
      <c r="AA73" s="30"/>
    </row>
    <row r="74" spans="1:27" ht="51" customHeight="1" x14ac:dyDescent="0.25">
      <c r="A74" s="11" t="s">
        <v>107</v>
      </c>
      <c r="B74" s="94" t="s">
        <v>322</v>
      </c>
      <c r="C74" s="95"/>
      <c r="D74" s="95"/>
      <c r="E74" s="95"/>
      <c r="F74" s="96"/>
      <c r="G74" s="3">
        <f>G75+G76</f>
        <v>11000</v>
      </c>
      <c r="H74" s="3">
        <f>H75+H76</f>
        <v>0</v>
      </c>
      <c r="I74" s="3">
        <f t="shared" ref="I74:S74" si="51">I75+I76</f>
        <v>0</v>
      </c>
      <c r="J74" s="3">
        <f t="shared" si="51"/>
        <v>1100</v>
      </c>
      <c r="K74" s="3">
        <f t="shared" si="51"/>
        <v>1100</v>
      </c>
      <c r="L74" s="3">
        <f t="shared" si="51"/>
        <v>1100</v>
      </c>
      <c r="M74" s="3">
        <f t="shared" si="51"/>
        <v>1100</v>
      </c>
      <c r="N74" s="3">
        <f t="shared" si="51"/>
        <v>1100</v>
      </c>
      <c r="O74" s="3">
        <f t="shared" si="51"/>
        <v>1100</v>
      </c>
      <c r="P74" s="3">
        <f t="shared" si="51"/>
        <v>1100</v>
      </c>
      <c r="Q74" s="3">
        <f t="shared" si="51"/>
        <v>1100</v>
      </c>
      <c r="R74" s="3">
        <f t="shared" si="51"/>
        <v>1100</v>
      </c>
      <c r="S74" s="3">
        <f t="shared" si="51"/>
        <v>1100</v>
      </c>
      <c r="T74" s="30">
        <f t="shared" si="3"/>
        <v>1100</v>
      </c>
      <c r="U74" s="30">
        <f t="shared" si="4"/>
        <v>4400</v>
      </c>
      <c r="V74" s="30">
        <f t="shared" si="5"/>
        <v>7700</v>
      </c>
      <c r="W74" s="30">
        <f t="shared" si="6"/>
        <v>11000</v>
      </c>
      <c r="X74" s="30"/>
      <c r="Y74" s="30"/>
      <c r="Z74" s="30"/>
      <c r="AA74" s="30"/>
    </row>
    <row r="75" spans="1:27" ht="153" customHeight="1" x14ac:dyDescent="0.25">
      <c r="A75" s="11" t="s">
        <v>108</v>
      </c>
      <c r="B75" s="94" t="s">
        <v>323</v>
      </c>
      <c r="C75" s="95"/>
      <c r="D75" s="95"/>
      <c r="E75" s="95"/>
      <c r="F75" s="96"/>
      <c r="G75" s="3">
        <v>8000</v>
      </c>
      <c r="H75" s="35">
        <v>0</v>
      </c>
      <c r="I75" s="36">
        <v>0</v>
      </c>
      <c r="J75" s="36">
        <f t="shared" ref="J75" si="52">TRUNC((G75-SUM(H75:I75))/10,2)</f>
        <v>800</v>
      </c>
      <c r="K75" s="36">
        <f>TRUNC((G75-SUM(H75:J75))/9,2)</f>
        <v>800</v>
      </c>
      <c r="L75" s="36">
        <f>TRUNC((G75-SUM(H75:K75))/8,2)</f>
        <v>800</v>
      </c>
      <c r="M75" s="36">
        <f>TRUNC((G75-SUM(H75:L75))/7,2)</f>
        <v>800</v>
      </c>
      <c r="N75" s="36">
        <f>TRUNC((G75-SUM(H75:M75))/6,2)</f>
        <v>800</v>
      </c>
      <c r="O75" s="36">
        <f>TRUNC((G75-SUM(H75:N75))/5,2)</f>
        <v>800</v>
      </c>
      <c r="P75" s="36">
        <f>TRUNC((G75-SUM(H75:O75))/4,2)</f>
        <v>800</v>
      </c>
      <c r="Q75" s="36">
        <f>TRUNC((G75-SUM(H75:P75))/3,2)</f>
        <v>800</v>
      </c>
      <c r="R75" s="36">
        <f>TRUNC((G75-SUM(H75:Q75))/2,2)</f>
        <v>800</v>
      </c>
      <c r="S75" s="36">
        <f>G75-SUM(H75:R75)</f>
        <v>800</v>
      </c>
      <c r="T75" s="30">
        <f t="shared" si="3"/>
        <v>800</v>
      </c>
      <c r="U75" s="30">
        <f t="shared" si="4"/>
        <v>3200</v>
      </c>
      <c r="V75" s="30">
        <f t="shared" si="5"/>
        <v>5600</v>
      </c>
      <c r="W75" s="30">
        <f t="shared" si="6"/>
        <v>8000</v>
      </c>
      <c r="X75" s="30"/>
      <c r="Y75" s="30"/>
      <c r="Z75" s="30"/>
      <c r="AA75" s="30"/>
    </row>
    <row r="76" spans="1:27" ht="127.5" customHeight="1" x14ac:dyDescent="0.25">
      <c r="A76" s="11" t="s">
        <v>109</v>
      </c>
      <c r="B76" s="94" t="s">
        <v>324</v>
      </c>
      <c r="C76" s="95"/>
      <c r="D76" s="95"/>
      <c r="E76" s="95"/>
      <c r="F76" s="96"/>
      <c r="G76" s="3">
        <v>3000</v>
      </c>
      <c r="H76" s="35">
        <v>0</v>
      </c>
      <c r="I76" s="36">
        <v>0</v>
      </c>
      <c r="J76" s="36">
        <f t="shared" ref="J76" si="53">TRUNC((G76-SUM(H76:I76))/10,2)</f>
        <v>300</v>
      </c>
      <c r="K76" s="36">
        <f>TRUNC((G76-SUM(H76:J76))/9,2)</f>
        <v>300</v>
      </c>
      <c r="L76" s="36">
        <f>TRUNC((G76-SUM(H76:K76))/8,2)</f>
        <v>300</v>
      </c>
      <c r="M76" s="36">
        <f>TRUNC((G76-SUM(H76:L76))/7,2)</f>
        <v>300</v>
      </c>
      <c r="N76" s="36">
        <f>TRUNC((G76-SUM(H76:M76))/6,2)</f>
        <v>300</v>
      </c>
      <c r="O76" s="36">
        <f>TRUNC((G76-SUM(H76:N76))/5,2)</f>
        <v>300</v>
      </c>
      <c r="P76" s="36">
        <f>TRUNC((G76-SUM(H76:O76))/4,2)</f>
        <v>300</v>
      </c>
      <c r="Q76" s="36">
        <f>TRUNC((G76-SUM(H76:P76))/3,2)</f>
        <v>300</v>
      </c>
      <c r="R76" s="36">
        <f>TRUNC((G76-SUM(H76:Q76))/2,2)</f>
        <v>300</v>
      </c>
      <c r="S76" s="36">
        <f>G76-SUM(H76:R76)</f>
        <v>300</v>
      </c>
      <c r="T76" s="30">
        <f t="shared" si="3"/>
        <v>300</v>
      </c>
      <c r="U76" s="30">
        <f t="shared" si="4"/>
        <v>1200</v>
      </c>
      <c r="V76" s="30">
        <f t="shared" si="5"/>
        <v>2100</v>
      </c>
      <c r="W76" s="30">
        <f t="shared" si="6"/>
        <v>3000</v>
      </c>
      <c r="X76" s="30"/>
      <c r="Y76" s="30"/>
      <c r="Z76" s="30"/>
      <c r="AA76" s="30"/>
    </row>
    <row r="77" spans="1:27" ht="154.5" customHeight="1" x14ac:dyDescent="0.25">
      <c r="A77" s="11" t="s">
        <v>366</v>
      </c>
      <c r="B77" s="94" t="s">
        <v>364</v>
      </c>
      <c r="C77" s="95"/>
      <c r="D77" s="95"/>
      <c r="E77" s="95"/>
      <c r="F77" s="96"/>
      <c r="G77" s="3">
        <f>G78+G79</f>
        <v>0</v>
      </c>
      <c r="H77" s="3">
        <f t="shared" ref="H77:S77" si="54">H78+H79</f>
        <v>30000</v>
      </c>
      <c r="I77" s="3">
        <f t="shared" si="54"/>
        <v>1500</v>
      </c>
      <c r="J77" s="3">
        <f t="shared" si="54"/>
        <v>-3150</v>
      </c>
      <c r="K77" s="3">
        <f t="shared" si="54"/>
        <v>-3150</v>
      </c>
      <c r="L77" s="3">
        <f t="shared" si="54"/>
        <v>-3150</v>
      </c>
      <c r="M77" s="3">
        <f t="shared" si="54"/>
        <v>-3150</v>
      </c>
      <c r="N77" s="3">
        <f t="shared" si="54"/>
        <v>-3150</v>
      </c>
      <c r="O77" s="3">
        <f t="shared" si="54"/>
        <v>-3150</v>
      </c>
      <c r="P77" s="3">
        <f t="shared" si="54"/>
        <v>-3150</v>
      </c>
      <c r="Q77" s="3">
        <f t="shared" si="54"/>
        <v>-3150</v>
      </c>
      <c r="R77" s="3">
        <f t="shared" si="54"/>
        <v>-3150</v>
      </c>
      <c r="S77" s="3">
        <f t="shared" si="54"/>
        <v>-3150</v>
      </c>
      <c r="T77" s="30"/>
      <c r="U77" s="30"/>
      <c r="V77" s="30"/>
      <c r="W77" s="30"/>
      <c r="X77" s="30"/>
      <c r="Y77" s="30"/>
      <c r="Z77" s="30"/>
      <c r="AA77" s="30"/>
    </row>
    <row r="78" spans="1:27" ht="141" customHeight="1" x14ac:dyDescent="0.25">
      <c r="A78" s="11" t="s">
        <v>365</v>
      </c>
      <c r="B78" s="94" t="s">
        <v>363</v>
      </c>
      <c r="C78" s="95"/>
      <c r="D78" s="95"/>
      <c r="E78" s="95"/>
      <c r="F78" s="96"/>
      <c r="G78" s="3">
        <v>0</v>
      </c>
      <c r="H78" s="35">
        <v>30000</v>
      </c>
      <c r="I78" s="36">
        <v>0</v>
      </c>
      <c r="J78" s="36">
        <f t="shared" ref="J78" si="55">TRUNC((G78-SUM(H78:I78))/10,2)</f>
        <v>-3000</v>
      </c>
      <c r="K78" s="36">
        <f>TRUNC((G78-SUM(H78:J78))/9,2)</f>
        <v>-3000</v>
      </c>
      <c r="L78" s="36">
        <f>TRUNC((G78-SUM(H78:K78))/8,2)</f>
        <v>-3000</v>
      </c>
      <c r="M78" s="36">
        <f>TRUNC((G78-SUM(H78:L78))/7,2)</f>
        <v>-3000</v>
      </c>
      <c r="N78" s="36">
        <f>TRUNC((G78-SUM(H78:M78))/6,2)</f>
        <v>-3000</v>
      </c>
      <c r="O78" s="36">
        <f>TRUNC((G78-SUM(H78:N78))/5,2)</f>
        <v>-3000</v>
      </c>
      <c r="P78" s="36">
        <f>TRUNC((G78-SUM(H78:O78))/4,2)</f>
        <v>-3000</v>
      </c>
      <c r="Q78" s="36">
        <f>TRUNC((G78-SUM(H78:P78))/3,2)</f>
        <v>-3000</v>
      </c>
      <c r="R78" s="36">
        <f>TRUNC((G78-SUM(H78:Q78))/2,2)</f>
        <v>-3000</v>
      </c>
      <c r="S78" s="36">
        <f>G78-SUM(H78:R78)</f>
        <v>-3000</v>
      </c>
      <c r="T78" s="30"/>
      <c r="U78" s="30"/>
      <c r="V78" s="30"/>
      <c r="W78" s="30"/>
      <c r="X78" s="30"/>
      <c r="Y78" s="30"/>
      <c r="Z78" s="30"/>
      <c r="AA78" s="30"/>
    </row>
    <row r="79" spans="1:27" ht="141" customHeight="1" x14ac:dyDescent="0.25">
      <c r="A79" s="11" t="s">
        <v>365</v>
      </c>
      <c r="B79" s="94" t="s">
        <v>374</v>
      </c>
      <c r="C79" s="95"/>
      <c r="D79" s="95"/>
      <c r="E79" s="95"/>
      <c r="F79" s="96"/>
      <c r="G79" s="3">
        <v>0</v>
      </c>
      <c r="H79" s="35">
        <v>0</v>
      </c>
      <c r="I79" s="36">
        <v>1500</v>
      </c>
      <c r="J79" s="36">
        <f t="shared" ref="J79" si="56">TRUNC((G79-SUM(H79:I79))/10,2)</f>
        <v>-150</v>
      </c>
      <c r="K79" s="36">
        <f>TRUNC((G79-SUM(H79:J79))/9,2)</f>
        <v>-150</v>
      </c>
      <c r="L79" s="36">
        <f>TRUNC((G79-SUM(H79:K79))/8,2)</f>
        <v>-150</v>
      </c>
      <c r="M79" s="36">
        <f>TRUNC((G79-SUM(H79:L79))/7,2)</f>
        <v>-150</v>
      </c>
      <c r="N79" s="36">
        <f>TRUNC((G79-SUM(H79:M79))/6,2)</f>
        <v>-150</v>
      </c>
      <c r="O79" s="36">
        <f>TRUNC((G79-SUM(H79:N79))/5,2)</f>
        <v>-150</v>
      </c>
      <c r="P79" s="36">
        <f>TRUNC((G79-SUM(H79:O79))/4,2)</f>
        <v>-150</v>
      </c>
      <c r="Q79" s="36">
        <f>TRUNC((G79-SUM(H79:P79))/3,2)</f>
        <v>-150</v>
      </c>
      <c r="R79" s="36">
        <f>TRUNC((G79-SUM(H79:Q79))/2,2)</f>
        <v>-150</v>
      </c>
      <c r="S79" s="36">
        <f>G79-SUM(H79:R79)</f>
        <v>-150</v>
      </c>
      <c r="T79" s="30"/>
      <c r="U79" s="30"/>
      <c r="V79" s="30"/>
      <c r="W79" s="30"/>
      <c r="X79" s="30"/>
      <c r="Y79" s="30"/>
      <c r="Z79" s="30"/>
      <c r="AA79" s="30"/>
    </row>
    <row r="80" spans="1:27" ht="38.25" customHeight="1" x14ac:dyDescent="0.25">
      <c r="A80" s="11" t="s">
        <v>110</v>
      </c>
      <c r="B80" s="98"/>
      <c r="C80" s="95"/>
      <c r="D80" s="95"/>
      <c r="E80" s="95"/>
      <c r="F80" s="96"/>
      <c r="G80" s="3">
        <f t="shared" ref="G80:S80" si="57">G15</f>
        <v>84018681.650000006</v>
      </c>
      <c r="H80" s="3">
        <f t="shared" si="57"/>
        <v>2509579.2300000004</v>
      </c>
      <c r="I80" s="3">
        <f t="shared" si="57"/>
        <v>7300558.4700000007</v>
      </c>
      <c r="J80" s="3">
        <f t="shared" si="57"/>
        <v>7245467.9500000002</v>
      </c>
      <c r="K80" s="3">
        <f t="shared" si="57"/>
        <v>8291675.0700000003</v>
      </c>
      <c r="L80" s="3">
        <f t="shared" si="57"/>
        <v>19166675.070000004</v>
      </c>
      <c r="M80" s="3">
        <f t="shared" si="57"/>
        <v>5627389.3699999992</v>
      </c>
      <c r="N80" s="3">
        <f t="shared" si="57"/>
        <v>5502389.3899999987</v>
      </c>
      <c r="O80" s="3">
        <f t="shared" si="57"/>
        <v>5502389.4099999992</v>
      </c>
      <c r="P80" s="3">
        <f t="shared" si="57"/>
        <v>5627389.419999999</v>
      </c>
      <c r="Q80" s="3">
        <f t="shared" si="57"/>
        <v>5502389.419999999</v>
      </c>
      <c r="R80" s="3">
        <f t="shared" si="57"/>
        <v>5503389.419999999</v>
      </c>
      <c r="S80" s="3">
        <f t="shared" si="57"/>
        <v>6239389.4299999923</v>
      </c>
      <c r="T80" s="30">
        <f t="shared" si="3"/>
        <v>17055605.650000002</v>
      </c>
      <c r="U80" s="30">
        <f t="shared" si="4"/>
        <v>50141345.160000004</v>
      </c>
      <c r="V80" s="30">
        <f t="shared" si="5"/>
        <v>66773513.380000003</v>
      </c>
      <c r="W80" s="30">
        <f t="shared" si="6"/>
        <v>84018681.649999991</v>
      </c>
      <c r="X80" s="30"/>
      <c r="Y80" s="30"/>
      <c r="Z80" s="30"/>
      <c r="AA80" s="30"/>
    </row>
    <row r="81" spans="1:27" ht="25.5" customHeight="1" x14ac:dyDescent="0.25">
      <c r="A81" s="11" t="s">
        <v>36</v>
      </c>
      <c r="B81" s="97" t="s">
        <v>37</v>
      </c>
      <c r="C81" s="95"/>
      <c r="D81" s="95"/>
      <c r="E81" s="95"/>
      <c r="F81" s="96"/>
      <c r="G81" s="3">
        <f>G82+G118+G123</f>
        <v>400143854.00999999</v>
      </c>
      <c r="H81" s="3">
        <f t="shared" ref="H81:S81" si="58">H82+H118+H123</f>
        <v>28141228.010000002</v>
      </c>
      <c r="I81" s="3">
        <f t="shared" si="58"/>
        <v>31789727.75</v>
      </c>
      <c r="J81" s="3">
        <f t="shared" si="58"/>
        <v>17929145.083333336</v>
      </c>
      <c r="K81" s="3">
        <f t="shared" si="58"/>
        <v>17929145.083333336</v>
      </c>
      <c r="L81" s="3">
        <f t="shared" si="58"/>
        <v>17929145.083333336</v>
      </c>
      <c r="M81" s="3">
        <f t="shared" si="58"/>
        <v>17929145.083333336</v>
      </c>
      <c r="N81" s="3">
        <f t="shared" si="58"/>
        <v>17929145.083333336</v>
      </c>
      <c r="O81" s="3">
        <f t="shared" si="58"/>
        <v>17929145.083333336</v>
      </c>
      <c r="P81" s="3">
        <f t="shared" si="58"/>
        <v>17929145.083333336</v>
      </c>
      <c r="Q81" s="3">
        <f t="shared" si="58"/>
        <v>17929145.083333336</v>
      </c>
      <c r="R81" s="3">
        <f t="shared" si="58"/>
        <v>17929145.083333336</v>
      </c>
      <c r="S81" s="3">
        <f t="shared" si="58"/>
        <v>178850592.5</v>
      </c>
      <c r="T81" s="30">
        <f t="shared" si="3"/>
        <v>77860100.843333334</v>
      </c>
      <c r="U81" s="30">
        <f t="shared" si="4"/>
        <v>131647536.09333336</v>
      </c>
      <c r="V81" s="30">
        <f t="shared" si="5"/>
        <v>185434971.34333339</v>
      </c>
      <c r="W81" s="30">
        <f t="shared" si="6"/>
        <v>400143854.01000011</v>
      </c>
      <c r="X81" s="30"/>
      <c r="Y81" s="30"/>
      <c r="Z81" s="30"/>
      <c r="AA81" s="30"/>
    </row>
    <row r="82" spans="1:27" ht="77.25" customHeight="1" x14ac:dyDescent="0.25">
      <c r="A82" s="11" t="s">
        <v>38</v>
      </c>
      <c r="B82" s="97" t="s">
        <v>39</v>
      </c>
      <c r="C82" s="95"/>
      <c r="D82" s="95"/>
      <c r="E82" s="95"/>
      <c r="F82" s="96"/>
      <c r="G82" s="3">
        <f t="shared" ref="G82:S82" si="59">G83+G99+G88</f>
        <v>400143854.00999999</v>
      </c>
      <c r="H82" s="3">
        <f t="shared" si="59"/>
        <v>28309564.630000003</v>
      </c>
      <c r="I82" s="3">
        <f t="shared" si="59"/>
        <v>31634600.530000001</v>
      </c>
      <c r="J82" s="3">
        <f t="shared" si="59"/>
        <v>17929145.083333336</v>
      </c>
      <c r="K82" s="3">
        <f t="shared" si="59"/>
        <v>17929145.083333336</v>
      </c>
      <c r="L82" s="3">
        <f t="shared" si="59"/>
        <v>17929145.083333336</v>
      </c>
      <c r="M82" s="3">
        <f t="shared" si="59"/>
        <v>17929145.083333336</v>
      </c>
      <c r="N82" s="3">
        <f t="shared" si="59"/>
        <v>17929145.083333336</v>
      </c>
      <c r="O82" s="3">
        <f t="shared" si="59"/>
        <v>17929145.083333336</v>
      </c>
      <c r="P82" s="3">
        <f t="shared" si="59"/>
        <v>17929145.083333336</v>
      </c>
      <c r="Q82" s="3">
        <f t="shared" si="59"/>
        <v>17929145.083333336</v>
      </c>
      <c r="R82" s="3">
        <f t="shared" si="59"/>
        <v>17929145.083333336</v>
      </c>
      <c r="S82" s="3">
        <f t="shared" si="59"/>
        <v>178837383.09999999</v>
      </c>
      <c r="T82" s="30">
        <f t="shared" si="3"/>
        <v>77873310.24333334</v>
      </c>
      <c r="U82" s="30">
        <f t="shared" si="4"/>
        <v>131660745.49333337</v>
      </c>
      <c r="V82" s="30">
        <f t="shared" si="5"/>
        <v>185448180.7433334</v>
      </c>
      <c r="W82" s="30">
        <f t="shared" si="6"/>
        <v>400143854.01000011</v>
      </c>
      <c r="X82" s="30"/>
      <c r="Y82" s="30"/>
      <c r="Z82" s="30"/>
      <c r="AA82" s="30"/>
    </row>
    <row r="83" spans="1:27" ht="38.25" customHeight="1" x14ac:dyDescent="0.25">
      <c r="A83" s="11" t="s">
        <v>40</v>
      </c>
      <c r="B83" s="97" t="s">
        <v>236</v>
      </c>
      <c r="C83" s="95"/>
      <c r="D83" s="95"/>
      <c r="E83" s="95"/>
      <c r="F83" s="96"/>
      <c r="G83" s="3">
        <f>G84+G86</f>
        <v>215149741</v>
      </c>
      <c r="H83" s="3">
        <f t="shared" ref="H83:S83" si="60">H84+H86</f>
        <v>17929311.75</v>
      </c>
      <c r="I83" s="3">
        <f t="shared" si="60"/>
        <v>17929311.75</v>
      </c>
      <c r="J83" s="3">
        <f t="shared" si="60"/>
        <v>17929145.083333336</v>
      </c>
      <c r="K83" s="3">
        <f t="shared" si="60"/>
        <v>17929145.083333336</v>
      </c>
      <c r="L83" s="3">
        <f t="shared" si="60"/>
        <v>17929145.083333336</v>
      </c>
      <c r="M83" s="3">
        <f t="shared" si="60"/>
        <v>17929145.083333336</v>
      </c>
      <c r="N83" s="3">
        <f t="shared" si="60"/>
        <v>17929145.083333336</v>
      </c>
      <c r="O83" s="3">
        <f t="shared" si="60"/>
        <v>17929145.083333336</v>
      </c>
      <c r="P83" s="3">
        <f t="shared" si="60"/>
        <v>17929145.083333336</v>
      </c>
      <c r="Q83" s="3">
        <f t="shared" si="60"/>
        <v>17929145.083333336</v>
      </c>
      <c r="R83" s="3">
        <f t="shared" si="60"/>
        <v>17929145.083333336</v>
      </c>
      <c r="S83" s="3">
        <f t="shared" si="60"/>
        <v>17928811.750000007</v>
      </c>
      <c r="T83" s="30">
        <f t="shared" si="3"/>
        <v>53787768.583333336</v>
      </c>
      <c r="U83" s="30">
        <f t="shared" si="4"/>
        <v>107575203.83333334</v>
      </c>
      <c r="V83" s="30">
        <f t="shared" si="5"/>
        <v>161362639.08333337</v>
      </c>
      <c r="W83" s="30">
        <f t="shared" si="6"/>
        <v>215149741.00000006</v>
      </c>
      <c r="X83" s="30"/>
      <c r="Y83" s="30"/>
      <c r="Z83" s="30"/>
      <c r="AA83" s="30"/>
    </row>
    <row r="84" spans="1:27" ht="38.25" customHeight="1" x14ac:dyDescent="0.25">
      <c r="A84" s="11" t="s">
        <v>111</v>
      </c>
      <c r="B84" s="97" t="s">
        <v>235</v>
      </c>
      <c r="C84" s="95"/>
      <c r="D84" s="95"/>
      <c r="E84" s="95"/>
      <c r="F84" s="96"/>
      <c r="G84" s="3">
        <f>G85</f>
        <v>76863741</v>
      </c>
      <c r="H84" s="3">
        <f t="shared" ref="H84:S84" si="61">H85</f>
        <v>6405311.75</v>
      </c>
      <c r="I84" s="3">
        <f t="shared" si="61"/>
        <v>6405311.75</v>
      </c>
      <c r="J84" s="3">
        <f t="shared" si="61"/>
        <v>6405311.75</v>
      </c>
      <c r="K84" s="3">
        <f t="shared" si="61"/>
        <v>6405311.75</v>
      </c>
      <c r="L84" s="3">
        <f t="shared" si="61"/>
        <v>6405311.75</v>
      </c>
      <c r="M84" s="3">
        <f t="shared" si="61"/>
        <v>6405311.75</v>
      </c>
      <c r="N84" s="3">
        <f t="shared" si="61"/>
        <v>6405311.75</v>
      </c>
      <c r="O84" s="3">
        <f t="shared" si="61"/>
        <v>6405311.75</v>
      </c>
      <c r="P84" s="3">
        <f t="shared" si="61"/>
        <v>6405311.75</v>
      </c>
      <c r="Q84" s="3">
        <f t="shared" si="61"/>
        <v>6405311.75</v>
      </c>
      <c r="R84" s="3">
        <f t="shared" si="61"/>
        <v>6405311.75</v>
      </c>
      <c r="S84" s="3">
        <f t="shared" si="61"/>
        <v>6405311.75</v>
      </c>
      <c r="T84" s="30">
        <f t="shared" si="3"/>
        <v>19215935.25</v>
      </c>
      <c r="U84" s="30">
        <f t="shared" si="4"/>
        <v>38431870.5</v>
      </c>
      <c r="V84" s="30">
        <f t="shared" si="5"/>
        <v>57647805.75</v>
      </c>
      <c r="W84" s="30">
        <f t="shared" si="6"/>
        <v>76863741</v>
      </c>
      <c r="X84" s="30"/>
      <c r="Y84" s="30"/>
      <c r="Z84" s="30"/>
      <c r="AA84" s="30"/>
    </row>
    <row r="85" spans="1:27" ht="102" customHeight="1" x14ac:dyDescent="0.25">
      <c r="A85" s="11" t="s">
        <v>112</v>
      </c>
      <c r="B85" s="94" t="s">
        <v>232</v>
      </c>
      <c r="C85" s="95"/>
      <c r="D85" s="95"/>
      <c r="E85" s="95"/>
      <c r="F85" s="96"/>
      <c r="G85" s="3">
        <v>76863741</v>
      </c>
      <c r="H85" s="3">
        <v>6405311.75</v>
      </c>
      <c r="I85" s="3">
        <v>6405311.75</v>
      </c>
      <c r="J85" s="3">
        <f>G85/12</f>
        <v>6405311.75</v>
      </c>
      <c r="K85" s="3">
        <f>G85/12</f>
        <v>6405311.75</v>
      </c>
      <c r="L85" s="3">
        <f>G85/12</f>
        <v>6405311.75</v>
      </c>
      <c r="M85" s="3">
        <f>G85/12</f>
        <v>6405311.75</v>
      </c>
      <c r="N85" s="3">
        <f>G85/12</f>
        <v>6405311.75</v>
      </c>
      <c r="O85" s="3">
        <f>G85/12</f>
        <v>6405311.75</v>
      </c>
      <c r="P85" s="3">
        <f>G85/12</f>
        <v>6405311.75</v>
      </c>
      <c r="Q85" s="3">
        <f>G85/12</f>
        <v>6405311.75</v>
      </c>
      <c r="R85" s="3">
        <f>G85/12</f>
        <v>6405311.75</v>
      </c>
      <c r="S85" s="3">
        <f>G85-H85-I85-J85-K85-L85-M85-N85-O85-P85-Q85-R85</f>
        <v>6405311.75</v>
      </c>
      <c r="T85" s="30">
        <f t="shared" ref="T85:T150" si="62">H85+I85+J85</f>
        <v>19215935.25</v>
      </c>
      <c r="U85" s="30">
        <f t="shared" ref="U85:U150" si="63">H85+I85+J85+K85+L85+M85</f>
        <v>38431870.5</v>
      </c>
      <c r="V85" s="30">
        <f t="shared" ref="V85:V150" si="64">H85+I85+J85+K85+L85+M85+N85+O85+P85</f>
        <v>57647805.75</v>
      </c>
      <c r="W85" s="30">
        <f t="shared" ref="W85:W150" si="65">H85+I85+J85+K85+L85+M85+N85+O85+P85+Q85+R85+S85</f>
        <v>76863741</v>
      </c>
      <c r="X85" s="30"/>
      <c r="Y85" s="30"/>
      <c r="Z85" s="30"/>
      <c r="AA85" s="30"/>
    </row>
    <row r="86" spans="1:27" ht="102" customHeight="1" x14ac:dyDescent="0.25">
      <c r="A86" s="11" t="s">
        <v>113</v>
      </c>
      <c r="B86" s="94" t="s">
        <v>233</v>
      </c>
      <c r="C86" s="95"/>
      <c r="D86" s="95"/>
      <c r="E86" s="95"/>
      <c r="F86" s="96"/>
      <c r="G86" s="3">
        <f>G87</f>
        <v>138286000</v>
      </c>
      <c r="H86" s="3">
        <f t="shared" ref="H86:S86" si="66">H87</f>
        <v>11524000</v>
      </c>
      <c r="I86" s="3">
        <f t="shared" si="66"/>
        <v>11524000</v>
      </c>
      <c r="J86" s="3">
        <f t="shared" si="66"/>
        <v>11523833.333333334</v>
      </c>
      <c r="K86" s="3">
        <f t="shared" si="66"/>
        <v>11523833.333333334</v>
      </c>
      <c r="L86" s="3">
        <f t="shared" si="66"/>
        <v>11523833.333333334</v>
      </c>
      <c r="M86" s="3">
        <f t="shared" si="66"/>
        <v>11523833.333333334</v>
      </c>
      <c r="N86" s="3">
        <f t="shared" si="66"/>
        <v>11523833.333333334</v>
      </c>
      <c r="O86" s="3">
        <f t="shared" si="66"/>
        <v>11523833.333333334</v>
      </c>
      <c r="P86" s="3">
        <f t="shared" si="66"/>
        <v>11523833.333333334</v>
      </c>
      <c r="Q86" s="3">
        <f t="shared" si="66"/>
        <v>11523833.333333334</v>
      </c>
      <c r="R86" s="3">
        <f t="shared" si="66"/>
        <v>11523833.333333334</v>
      </c>
      <c r="S86" s="3">
        <f t="shared" si="66"/>
        <v>11523500.000000009</v>
      </c>
      <c r="T86" s="30">
        <f t="shared" si="62"/>
        <v>34571833.333333336</v>
      </c>
      <c r="U86" s="30">
        <f t="shared" si="63"/>
        <v>69143333.333333343</v>
      </c>
      <c r="V86" s="30">
        <f t="shared" si="64"/>
        <v>103714833.33333333</v>
      </c>
      <c r="W86" s="30">
        <f t="shared" si="65"/>
        <v>138286000</v>
      </c>
      <c r="X86" s="30"/>
      <c r="Y86" s="30"/>
      <c r="Z86" s="30"/>
      <c r="AA86" s="30"/>
    </row>
    <row r="87" spans="1:27" ht="114.75" customHeight="1" x14ac:dyDescent="0.25">
      <c r="A87" s="11" t="s">
        <v>114</v>
      </c>
      <c r="B87" s="94" t="s">
        <v>234</v>
      </c>
      <c r="C87" s="95"/>
      <c r="D87" s="95"/>
      <c r="E87" s="95"/>
      <c r="F87" s="96"/>
      <c r="G87" s="3">
        <v>138286000</v>
      </c>
      <c r="H87" s="3">
        <v>11524000</v>
      </c>
      <c r="I87" s="3">
        <v>11524000</v>
      </c>
      <c r="J87" s="3">
        <f>G87/12</f>
        <v>11523833.333333334</v>
      </c>
      <c r="K87" s="3">
        <f>G87/12</f>
        <v>11523833.333333334</v>
      </c>
      <c r="L87" s="3">
        <f>G87/12</f>
        <v>11523833.333333334</v>
      </c>
      <c r="M87" s="3">
        <f>G87/12</f>
        <v>11523833.333333334</v>
      </c>
      <c r="N87" s="3">
        <f>G87/12</f>
        <v>11523833.333333334</v>
      </c>
      <c r="O87" s="3">
        <f>G87/12</f>
        <v>11523833.333333334</v>
      </c>
      <c r="P87" s="3">
        <f>G87/12</f>
        <v>11523833.333333334</v>
      </c>
      <c r="Q87" s="3">
        <f>G87/12</f>
        <v>11523833.333333334</v>
      </c>
      <c r="R87" s="3">
        <f>G87/12</f>
        <v>11523833.333333334</v>
      </c>
      <c r="S87" s="3">
        <f>G87-H87-I87-J87-K87-L87-M87-N87-O87-P87-Q87-R87</f>
        <v>11523500.000000009</v>
      </c>
      <c r="T87" s="30">
        <f t="shared" si="62"/>
        <v>34571833.333333336</v>
      </c>
      <c r="U87" s="30">
        <f t="shared" si="63"/>
        <v>69143333.333333343</v>
      </c>
      <c r="V87" s="30">
        <f t="shared" si="64"/>
        <v>103714833.33333333</v>
      </c>
      <c r="W87" s="30">
        <f t="shared" si="65"/>
        <v>138286000</v>
      </c>
      <c r="X87" s="30"/>
      <c r="Y87" s="30"/>
      <c r="Z87" s="30"/>
      <c r="AA87" s="30"/>
    </row>
    <row r="88" spans="1:27" ht="63.75" customHeight="1" x14ac:dyDescent="0.25">
      <c r="A88" s="11" t="s">
        <v>41</v>
      </c>
      <c r="B88" s="97" t="s">
        <v>42</v>
      </c>
      <c r="C88" s="95"/>
      <c r="D88" s="95"/>
      <c r="E88" s="95"/>
      <c r="F88" s="96"/>
      <c r="G88" s="3">
        <f>G97+G93+G91+G89+G95</f>
        <v>34144342.009999998</v>
      </c>
      <c r="H88" s="3">
        <f t="shared" ref="H88:S88" si="67">H97+H93+H91+H89+H95</f>
        <v>0</v>
      </c>
      <c r="I88" s="3">
        <f t="shared" si="67"/>
        <v>2804700</v>
      </c>
      <c r="J88" s="3">
        <f t="shared" si="67"/>
        <v>0</v>
      </c>
      <c r="K88" s="3">
        <f t="shared" si="67"/>
        <v>0</v>
      </c>
      <c r="L88" s="3">
        <f t="shared" si="67"/>
        <v>0</v>
      </c>
      <c r="M88" s="3">
        <f t="shared" si="67"/>
        <v>0</v>
      </c>
      <c r="N88" s="3">
        <f t="shared" si="67"/>
        <v>0</v>
      </c>
      <c r="O88" s="3">
        <f t="shared" si="67"/>
        <v>0</v>
      </c>
      <c r="P88" s="3">
        <f t="shared" si="67"/>
        <v>0</v>
      </c>
      <c r="Q88" s="3">
        <f t="shared" si="67"/>
        <v>0</v>
      </c>
      <c r="R88" s="3">
        <f t="shared" si="67"/>
        <v>0</v>
      </c>
      <c r="S88" s="3">
        <f t="shared" si="67"/>
        <v>31339642.009999998</v>
      </c>
      <c r="T88" s="30">
        <f t="shared" si="62"/>
        <v>2804700</v>
      </c>
      <c r="U88" s="30">
        <f t="shared" si="63"/>
        <v>2804700</v>
      </c>
      <c r="V88" s="30">
        <f t="shared" si="64"/>
        <v>2804700</v>
      </c>
      <c r="W88" s="30">
        <f t="shared" si="65"/>
        <v>34144342.009999998</v>
      </c>
      <c r="X88" s="30"/>
      <c r="Y88" s="30"/>
      <c r="Z88" s="30"/>
      <c r="AA88" s="30"/>
    </row>
    <row r="89" spans="1:27" ht="167.25" customHeight="1" x14ac:dyDescent="0.25">
      <c r="A89" s="11" t="s">
        <v>115</v>
      </c>
      <c r="B89" s="61" t="s">
        <v>253</v>
      </c>
      <c r="C89" s="62"/>
      <c r="D89" s="62"/>
      <c r="E89" s="62"/>
      <c r="F89" s="63"/>
      <c r="G89" s="3">
        <f>G90</f>
        <v>6971051.1500000004</v>
      </c>
      <c r="H89" s="3">
        <f t="shared" ref="H89:S89" si="68">H90</f>
        <v>0</v>
      </c>
      <c r="I89" s="3">
        <f t="shared" si="68"/>
        <v>0</v>
      </c>
      <c r="J89" s="3">
        <f t="shared" si="68"/>
        <v>0</v>
      </c>
      <c r="K89" s="3">
        <f t="shared" si="68"/>
        <v>0</v>
      </c>
      <c r="L89" s="3">
        <f t="shared" si="68"/>
        <v>0</v>
      </c>
      <c r="M89" s="3">
        <f t="shared" si="68"/>
        <v>0</v>
      </c>
      <c r="N89" s="3">
        <f t="shared" si="68"/>
        <v>0</v>
      </c>
      <c r="O89" s="3">
        <f t="shared" si="68"/>
        <v>0</v>
      </c>
      <c r="P89" s="3">
        <f t="shared" si="68"/>
        <v>0</v>
      </c>
      <c r="Q89" s="3">
        <f t="shared" si="68"/>
        <v>0</v>
      </c>
      <c r="R89" s="3">
        <f t="shared" si="68"/>
        <v>0</v>
      </c>
      <c r="S89" s="3">
        <f t="shared" si="68"/>
        <v>6971051.1500000004</v>
      </c>
      <c r="T89" s="30">
        <f t="shared" si="62"/>
        <v>0</v>
      </c>
      <c r="U89" s="30">
        <f t="shared" si="63"/>
        <v>0</v>
      </c>
      <c r="V89" s="30">
        <f t="shared" si="64"/>
        <v>0</v>
      </c>
      <c r="W89" s="30">
        <f t="shared" si="65"/>
        <v>6971051.1500000004</v>
      </c>
      <c r="X89" s="30"/>
      <c r="Y89" s="30"/>
      <c r="Z89" s="30"/>
      <c r="AA89" s="30"/>
    </row>
    <row r="90" spans="1:27" ht="179.25" customHeight="1" x14ac:dyDescent="0.25">
      <c r="A90" s="11" t="s">
        <v>116</v>
      </c>
      <c r="B90" s="61" t="s">
        <v>254</v>
      </c>
      <c r="C90" s="62"/>
      <c r="D90" s="62"/>
      <c r="E90" s="62"/>
      <c r="F90" s="63"/>
      <c r="G90" s="3">
        <v>6971051.1500000004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f>G90-H90-I90-J90-K90-L90-M90-N90-O90-P90-Q90-R90</f>
        <v>6971051.1500000004</v>
      </c>
      <c r="T90" s="30">
        <f t="shared" si="62"/>
        <v>0</v>
      </c>
      <c r="U90" s="30">
        <f t="shared" si="63"/>
        <v>0</v>
      </c>
      <c r="V90" s="30">
        <f t="shared" si="64"/>
        <v>0</v>
      </c>
      <c r="W90" s="30">
        <f t="shared" si="65"/>
        <v>6971051.1500000004</v>
      </c>
      <c r="X90" s="30"/>
      <c r="Y90" s="30"/>
      <c r="Z90" s="30"/>
      <c r="AA90" s="30"/>
    </row>
    <row r="91" spans="1:27" ht="105" customHeight="1" x14ac:dyDescent="0.25">
      <c r="A91" s="11" t="s">
        <v>117</v>
      </c>
      <c r="B91" s="61" t="s">
        <v>255</v>
      </c>
      <c r="C91" s="62"/>
      <c r="D91" s="62"/>
      <c r="E91" s="62"/>
      <c r="F91" s="63"/>
      <c r="G91" s="3">
        <f>G92</f>
        <v>1436830.99</v>
      </c>
      <c r="H91" s="3">
        <f t="shared" ref="H91:S91" si="69">H92</f>
        <v>0</v>
      </c>
      <c r="I91" s="3">
        <f t="shared" si="69"/>
        <v>0</v>
      </c>
      <c r="J91" s="3">
        <f t="shared" si="69"/>
        <v>0</v>
      </c>
      <c r="K91" s="3">
        <f t="shared" si="69"/>
        <v>0</v>
      </c>
      <c r="L91" s="3">
        <f t="shared" si="69"/>
        <v>0</v>
      </c>
      <c r="M91" s="3">
        <f t="shared" si="69"/>
        <v>0</v>
      </c>
      <c r="N91" s="3">
        <f t="shared" si="69"/>
        <v>0</v>
      </c>
      <c r="O91" s="3">
        <f t="shared" si="69"/>
        <v>0</v>
      </c>
      <c r="P91" s="3">
        <f t="shared" si="69"/>
        <v>0</v>
      </c>
      <c r="Q91" s="3">
        <f t="shared" si="69"/>
        <v>0</v>
      </c>
      <c r="R91" s="3">
        <f t="shared" si="69"/>
        <v>0</v>
      </c>
      <c r="S91" s="3">
        <f t="shared" si="69"/>
        <v>1436830.99</v>
      </c>
      <c r="T91" s="30">
        <f t="shared" si="62"/>
        <v>0</v>
      </c>
      <c r="U91" s="30">
        <f t="shared" si="63"/>
        <v>0</v>
      </c>
      <c r="V91" s="30">
        <f t="shared" si="64"/>
        <v>0</v>
      </c>
      <c r="W91" s="30">
        <f t="shared" si="65"/>
        <v>1436830.99</v>
      </c>
      <c r="X91" s="30"/>
      <c r="Y91" s="30"/>
      <c r="Z91" s="30"/>
      <c r="AA91" s="30"/>
    </row>
    <row r="92" spans="1:27" ht="116.25" customHeight="1" x14ac:dyDescent="0.25">
      <c r="A92" s="11" t="s">
        <v>118</v>
      </c>
      <c r="B92" s="61" t="s">
        <v>256</v>
      </c>
      <c r="C92" s="62"/>
      <c r="D92" s="62"/>
      <c r="E92" s="62"/>
      <c r="F92" s="63"/>
      <c r="G92" s="3">
        <v>1436830.99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f>G92-H92-I92-J92-K92-L92-M92-N92-O92-P92-Q92-R92</f>
        <v>1436830.99</v>
      </c>
      <c r="T92" s="30">
        <f t="shared" si="62"/>
        <v>0</v>
      </c>
      <c r="U92" s="30">
        <f t="shared" si="63"/>
        <v>0</v>
      </c>
      <c r="V92" s="30">
        <f t="shared" si="64"/>
        <v>0</v>
      </c>
      <c r="W92" s="30">
        <f t="shared" si="65"/>
        <v>1436830.99</v>
      </c>
      <c r="X92" s="30"/>
      <c r="Y92" s="30"/>
      <c r="Z92" s="30"/>
      <c r="AA92" s="30"/>
    </row>
    <row r="93" spans="1:27" ht="102" customHeight="1" x14ac:dyDescent="0.25">
      <c r="A93" s="11" t="s">
        <v>119</v>
      </c>
      <c r="B93" s="61" t="s">
        <v>257</v>
      </c>
      <c r="C93" s="62"/>
      <c r="D93" s="62"/>
      <c r="E93" s="62"/>
      <c r="F93" s="63"/>
      <c r="G93" s="3">
        <f>G94</f>
        <v>1117057.96</v>
      </c>
      <c r="H93" s="3">
        <f t="shared" ref="H93:S93" si="70">H94</f>
        <v>0</v>
      </c>
      <c r="I93" s="3">
        <f t="shared" si="70"/>
        <v>0</v>
      </c>
      <c r="J93" s="3">
        <f t="shared" si="70"/>
        <v>0</v>
      </c>
      <c r="K93" s="3">
        <f t="shared" si="70"/>
        <v>0</v>
      </c>
      <c r="L93" s="3">
        <f t="shared" si="70"/>
        <v>0</v>
      </c>
      <c r="M93" s="3">
        <f t="shared" si="70"/>
        <v>0</v>
      </c>
      <c r="N93" s="3">
        <f t="shared" si="70"/>
        <v>0</v>
      </c>
      <c r="O93" s="3">
        <f t="shared" si="70"/>
        <v>0</v>
      </c>
      <c r="P93" s="3">
        <f t="shared" si="70"/>
        <v>0</v>
      </c>
      <c r="Q93" s="3">
        <f t="shared" si="70"/>
        <v>0</v>
      </c>
      <c r="R93" s="3">
        <f t="shared" si="70"/>
        <v>0</v>
      </c>
      <c r="S93" s="3">
        <f t="shared" si="70"/>
        <v>1117057.96</v>
      </c>
      <c r="T93" s="30">
        <f t="shared" si="62"/>
        <v>0</v>
      </c>
      <c r="U93" s="30">
        <f t="shared" si="63"/>
        <v>0</v>
      </c>
      <c r="V93" s="30">
        <f t="shared" si="64"/>
        <v>0</v>
      </c>
      <c r="W93" s="30">
        <f t="shared" si="65"/>
        <v>1117057.96</v>
      </c>
      <c r="X93" s="30"/>
      <c r="Y93" s="30"/>
      <c r="Z93" s="30"/>
      <c r="AA93" s="30"/>
    </row>
    <row r="94" spans="1:27" ht="114.75" customHeight="1" x14ac:dyDescent="0.25">
      <c r="A94" s="13" t="s">
        <v>120</v>
      </c>
      <c r="B94" s="61" t="s">
        <v>258</v>
      </c>
      <c r="C94" s="62"/>
      <c r="D94" s="62"/>
      <c r="E94" s="62"/>
      <c r="F94" s="63"/>
      <c r="G94" s="3">
        <v>1117057.96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f>G94-H94-I94-J94-K94-L94-M94-N94-O94-P94-Q94-R94</f>
        <v>1117057.96</v>
      </c>
      <c r="T94" s="30">
        <f t="shared" si="62"/>
        <v>0</v>
      </c>
      <c r="U94" s="30">
        <f t="shared" si="63"/>
        <v>0</v>
      </c>
      <c r="V94" s="30">
        <f t="shared" si="64"/>
        <v>0</v>
      </c>
      <c r="W94" s="30">
        <f t="shared" si="65"/>
        <v>1117057.96</v>
      </c>
      <c r="X94" s="30"/>
      <c r="Y94" s="30"/>
      <c r="Z94" s="30"/>
      <c r="AA94" s="30"/>
    </row>
    <row r="95" spans="1:27" ht="50.25" customHeight="1" x14ac:dyDescent="0.25">
      <c r="A95" s="13" t="s">
        <v>121</v>
      </c>
      <c r="B95" s="61" t="s">
        <v>259</v>
      </c>
      <c r="C95" s="62"/>
      <c r="D95" s="62"/>
      <c r="E95" s="62"/>
      <c r="F95" s="63"/>
      <c r="G95" s="3">
        <f>G96</f>
        <v>1404015.1</v>
      </c>
      <c r="H95" s="3">
        <f t="shared" ref="H95:S95" si="71">H96</f>
        <v>0</v>
      </c>
      <c r="I95" s="3">
        <f t="shared" si="71"/>
        <v>0</v>
      </c>
      <c r="J95" s="3">
        <f t="shared" si="71"/>
        <v>0</v>
      </c>
      <c r="K95" s="3">
        <f t="shared" si="71"/>
        <v>0</v>
      </c>
      <c r="L95" s="3">
        <f t="shared" si="71"/>
        <v>0</v>
      </c>
      <c r="M95" s="3">
        <f t="shared" si="71"/>
        <v>0</v>
      </c>
      <c r="N95" s="3">
        <f t="shared" si="71"/>
        <v>0</v>
      </c>
      <c r="O95" s="3">
        <f t="shared" si="71"/>
        <v>0</v>
      </c>
      <c r="P95" s="3">
        <f t="shared" si="71"/>
        <v>0</v>
      </c>
      <c r="Q95" s="3">
        <f t="shared" si="71"/>
        <v>0</v>
      </c>
      <c r="R95" s="3">
        <f t="shared" si="71"/>
        <v>0</v>
      </c>
      <c r="S95" s="3">
        <f t="shared" si="71"/>
        <v>1404015.1</v>
      </c>
      <c r="T95" s="30">
        <f t="shared" si="62"/>
        <v>0</v>
      </c>
      <c r="U95" s="30">
        <f t="shared" si="63"/>
        <v>0</v>
      </c>
      <c r="V95" s="30">
        <f t="shared" si="64"/>
        <v>0</v>
      </c>
      <c r="W95" s="30">
        <f t="shared" si="65"/>
        <v>1404015.1</v>
      </c>
      <c r="X95" s="30"/>
      <c r="Y95" s="30"/>
      <c r="Z95" s="30"/>
      <c r="AA95" s="30"/>
    </row>
    <row r="96" spans="1:27" ht="63.75" customHeight="1" x14ac:dyDescent="0.25">
      <c r="A96" s="13" t="s">
        <v>122</v>
      </c>
      <c r="B96" s="61" t="s">
        <v>260</v>
      </c>
      <c r="C96" s="62"/>
      <c r="D96" s="62"/>
      <c r="E96" s="62"/>
      <c r="F96" s="63"/>
      <c r="G96" s="3">
        <v>1404015.1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f>G96-H96-I96-J96-K96-L96-M96-N96-O96-P96-Q96-R96</f>
        <v>1404015.1</v>
      </c>
      <c r="T96" s="30">
        <f t="shared" si="62"/>
        <v>0</v>
      </c>
      <c r="U96" s="30">
        <f t="shared" si="63"/>
        <v>0</v>
      </c>
      <c r="V96" s="30">
        <f t="shared" si="64"/>
        <v>0</v>
      </c>
      <c r="W96" s="30">
        <f t="shared" si="65"/>
        <v>1404015.1</v>
      </c>
      <c r="X96" s="30"/>
      <c r="Y96" s="30"/>
      <c r="Z96" s="30"/>
      <c r="AA96" s="30"/>
    </row>
    <row r="97" spans="1:27" ht="15" customHeight="1" x14ac:dyDescent="0.25">
      <c r="A97" s="11" t="s">
        <v>123</v>
      </c>
      <c r="B97" s="61" t="s">
        <v>326</v>
      </c>
      <c r="C97" s="91"/>
      <c r="D97" s="91"/>
      <c r="E97" s="91"/>
      <c r="F97" s="92"/>
      <c r="G97" s="3">
        <f>G98</f>
        <v>23215386.809999999</v>
      </c>
      <c r="H97" s="3">
        <f t="shared" ref="H97:S97" si="72">H98</f>
        <v>0</v>
      </c>
      <c r="I97" s="3">
        <f t="shared" si="72"/>
        <v>2804700</v>
      </c>
      <c r="J97" s="3">
        <f t="shared" si="72"/>
        <v>0</v>
      </c>
      <c r="K97" s="3">
        <f t="shared" si="72"/>
        <v>0</v>
      </c>
      <c r="L97" s="3">
        <f t="shared" si="72"/>
        <v>0</v>
      </c>
      <c r="M97" s="3">
        <f t="shared" si="72"/>
        <v>0</v>
      </c>
      <c r="N97" s="3">
        <f t="shared" si="72"/>
        <v>0</v>
      </c>
      <c r="O97" s="3">
        <f t="shared" si="72"/>
        <v>0</v>
      </c>
      <c r="P97" s="3">
        <f t="shared" si="72"/>
        <v>0</v>
      </c>
      <c r="Q97" s="3">
        <f t="shared" si="72"/>
        <v>0</v>
      </c>
      <c r="R97" s="3">
        <f t="shared" si="72"/>
        <v>0</v>
      </c>
      <c r="S97" s="3">
        <f t="shared" si="72"/>
        <v>20410686.809999999</v>
      </c>
      <c r="T97" s="30">
        <f t="shared" si="62"/>
        <v>2804700</v>
      </c>
      <c r="U97" s="30">
        <f t="shared" si="63"/>
        <v>2804700</v>
      </c>
      <c r="V97" s="30">
        <f t="shared" si="64"/>
        <v>2804700</v>
      </c>
      <c r="W97" s="30">
        <f t="shared" si="65"/>
        <v>23215386.809999999</v>
      </c>
      <c r="X97" s="30"/>
      <c r="Y97" s="30"/>
      <c r="Z97" s="30"/>
      <c r="AA97" s="30"/>
    </row>
    <row r="98" spans="1:27" ht="38.25" customHeight="1" x14ac:dyDescent="0.25">
      <c r="A98" s="11" t="s">
        <v>124</v>
      </c>
      <c r="B98" s="93" t="s">
        <v>325</v>
      </c>
      <c r="C98" s="62"/>
      <c r="D98" s="62"/>
      <c r="E98" s="62"/>
      <c r="F98" s="63"/>
      <c r="G98" s="3">
        <v>23215386.809999999</v>
      </c>
      <c r="H98" s="3">
        <v>0</v>
      </c>
      <c r="I98" s="3">
        <v>2804700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f>G98-H98-I98-J98-K98-L98-M98-N98-O98-P98-Q98-R98</f>
        <v>20410686.809999999</v>
      </c>
      <c r="T98" s="30">
        <f t="shared" si="62"/>
        <v>2804700</v>
      </c>
      <c r="U98" s="30">
        <f t="shared" si="63"/>
        <v>2804700</v>
      </c>
      <c r="V98" s="30">
        <f t="shared" si="64"/>
        <v>2804700</v>
      </c>
      <c r="W98" s="30">
        <f t="shared" si="65"/>
        <v>23215386.809999999</v>
      </c>
      <c r="X98" s="30"/>
      <c r="Y98" s="30"/>
      <c r="Z98" s="30"/>
      <c r="AA98" s="30"/>
    </row>
    <row r="99" spans="1:27" ht="38.25" customHeight="1" x14ac:dyDescent="0.25">
      <c r="A99" s="11" t="s">
        <v>43</v>
      </c>
      <c r="B99" s="93" t="s">
        <v>44</v>
      </c>
      <c r="C99" s="62"/>
      <c r="D99" s="62"/>
      <c r="E99" s="62"/>
      <c r="F99" s="63"/>
      <c r="G99" s="3">
        <f t="shared" ref="G99:S99" si="73">G113+G107+G115+G103+G105+G109+G100+G111</f>
        <v>150849771</v>
      </c>
      <c r="H99" s="3">
        <f t="shared" si="73"/>
        <v>10380252.880000001</v>
      </c>
      <c r="I99" s="3">
        <f t="shared" si="73"/>
        <v>10900588.780000001</v>
      </c>
      <c r="J99" s="3">
        <f t="shared" si="73"/>
        <v>0</v>
      </c>
      <c r="K99" s="3">
        <f t="shared" si="73"/>
        <v>0</v>
      </c>
      <c r="L99" s="3">
        <f t="shared" si="73"/>
        <v>0</v>
      </c>
      <c r="M99" s="3">
        <f t="shared" si="73"/>
        <v>0</v>
      </c>
      <c r="N99" s="3">
        <f t="shared" si="73"/>
        <v>0</v>
      </c>
      <c r="O99" s="3">
        <f t="shared" si="73"/>
        <v>0</v>
      </c>
      <c r="P99" s="3">
        <f t="shared" si="73"/>
        <v>0</v>
      </c>
      <c r="Q99" s="3">
        <f t="shared" si="73"/>
        <v>0</v>
      </c>
      <c r="R99" s="3">
        <f t="shared" si="73"/>
        <v>0</v>
      </c>
      <c r="S99" s="3">
        <f t="shared" si="73"/>
        <v>129568929.33999999</v>
      </c>
      <c r="T99" s="30">
        <f t="shared" si="62"/>
        <v>21280841.660000004</v>
      </c>
      <c r="U99" s="30">
        <f t="shared" si="63"/>
        <v>21280841.660000004</v>
      </c>
      <c r="V99" s="30">
        <f t="shared" si="64"/>
        <v>21280841.660000004</v>
      </c>
      <c r="W99" s="30">
        <f t="shared" si="65"/>
        <v>150849771</v>
      </c>
      <c r="X99" s="30"/>
      <c r="Y99" s="30"/>
      <c r="Z99" s="30"/>
      <c r="AA99" s="30"/>
    </row>
    <row r="100" spans="1:27" ht="63.75" customHeight="1" x14ac:dyDescent="0.25">
      <c r="A100" s="11" t="s">
        <v>125</v>
      </c>
      <c r="B100" s="61" t="s">
        <v>126</v>
      </c>
      <c r="C100" s="62"/>
      <c r="D100" s="62"/>
      <c r="E100" s="62"/>
      <c r="F100" s="63"/>
      <c r="G100" s="3">
        <f>G101+G102</f>
        <v>16055874</v>
      </c>
      <c r="H100" s="3">
        <f t="shared" ref="H100:S100" si="74">H101+H102</f>
        <v>1285832.1599999999</v>
      </c>
      <c r="I100" s="3">
        <f t="shared" si="74"/>
        <v>1281164.98</v>
      </c>
      <c r="J100" s="3">
        <f t="shared" si="74"/>
        <v>0</v>
      </c>
      <c r="K100" s="3">
        <f t="shared" si="74"/>
        <v>0</v>
      </c>
      <c r="L100" s="3">
        <f t="shared" si="74"/>
        <v>0</v>
      </c>
      <c r="M100" s="3">
        <f t="shared" si="74"/>
        <v>0</v>
      </c>
      <c r="N100" s="3">
        <f t="shared" si="74"/>
        <v>0</v>
      </c>
      <c r="O100" s="3">
        <f t="shared" si="74"/>
        <v>0</v>
      </c>
      <c r="P100" s="3">
        <f t="shared" si="74"/>
        <v>0</v>
      </c>
      <c r="Q100" s="3">
        <f t="shared" si="74"/>
        <v>0</v>
      </c>
      <c r="R100" s="3">
        <f t="shared" si="74"/>
        <v>0</v>
      </c>
      <c r="S100" s="3">
        <f t="shared" si="74"/>
        <v>13488876.859999999</v>
      </c>
      <c r="T100" s="30">
        <f t="shared" si="62"/>
        <v>2566997.1399999997</v>
      </c>
      <c r="U100" s="30">
        <f t="shared" si="63"/>
        <v>2566997.1399999997</v>
      </c>
      <c r="V100" s="30">
        <f t="shared" si="64"/>
        <v>2566997.1399999997</v>
      </c>
      <c r="W100" s="30">
        <f t="shared" si="65"/>
        <v>16055874</v>
      </c>
      <c r="X100" s="30"/>
      <c r="Y100" s="30"/>
      <c r="Z100" s="30"/>
      <c r="AA100" s="30"/>
    </row>
    <row r="101" spans="1:27" ht="64.5" customHeight="1" x14ac:dyDescent="0.25">
      <c r="A101" s="11" t="s">
        <v>127</v>
      </c>
      <c r="B101" s="61" t="s">
        <v>238</v>
      </c>
      <c r="C101" s="62"/>
      <c r="D101" s="62"/>
      <c r="E101" s="62"/>
      <c r="F101" s="63"/>
      <c r="G101" s="3">
        <v>4255474</v>
      </c>
      <c r="H101" s="3">
        <v>240032.16</v>
      </c>
      <c r="I101" s="3">
        <v>235364.98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f t="shared" ref="S101:S102" si="75">G101-H101-I101-J101-K101-L101-M101-N101-O101-P101-Q101-R101</f>
        <v>3780076.86</v>
      </c>
      <c r="T101" s="30">
        <f t="shared" si="62"/>
        <v>475397.14</v>
      </c>
      <c r="U101" s="30">
        <f t="shared" si="63"/>
        <v>475397.14</v>
      </c>
      <c r="V101" s="30">
        <f t="shared" si="64"/>
        <v>475397.14</v>
      </c>
      <c r="W101" s="30">
        <f t="shared" si="65"/>
        <v>4255474</v>
      </c>
      <c r="X101" s="30"/>
      <c r="Y101" s="30"/>
      <c r="Z101" s="30"/>
      <c r="AA101" s="30"/>
    </row>
    <row r="102" spans="1:27" ht="65.25" customHeight="1" x14ac:dyDescent="0.25">
      <c r="A102" s="11" t="s">
        <v>127</v>
      </c>
      <c r="B102" s="61" t="s">
        <v>237</v>
      </c>
      <c r="C102" s="62"/>
      <c r="D102" s="62"/>
      <c r="E102" s="62"/>
      <c r="F102" s="63"/>
      <c r="G102" s="3">
        <v>11800400</v>
      </c>
      <c r="H102" s="3">
        <v>1045800</v>
      </c>
      <c r="I102" s="3">
        <v>1045800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f t="shared" si="75"/>
        <v>9708800</v>
      </c>
      <c r="T102" s="30">
        <f t="shared" si="62"/>
        <v>2091600</v>
      </c>
      <c r="U102" s="30">
        <f t="shared" si="63"/>
        <v>2091600</v>
      </c>
      <c r="V102" s="30">
        <f t="shared" si="64"/>
        <v>2091600</v>
      </c>
      <c r="W102" s="30">
        <f t="shared" si="65"/>
        <v>11800400</v>
      </c>
      <c r="X102" s="30"/>
      <c r="Y102" s="30"/>
      <c r="Z102" s="30"/>
      <c r="AA102" s="30"/>
    </row>
    <row r="103" spans="1:27" ht="89.25" customHeight="1" x14ac:dyDescent="0.25">
      <c r="A103" s="11" t="s">
        <v>128</v>
      </c>
      <c r="B103" s="61" t="s">
        <v>327</v>
      </c>
      <c r="C103" s="62"/>
      <c r="D103" s="62"/>
      <c r="E103" s="62"/>
      <c r="F103" s="63"/>
      <c r="G103" s="3">
        <f>G104</f>
        <v>5209200</v>
      </c>
      <c r="H103" s="3">
        <f t="shared" ref="H103:S103" si="76">H104</f>
        <v>334793.84000000003</v>
      </c>
      <c r="I103" s="3">
        <f t="shared" si="76"/>
        <v>407988.64</v>
      </c>
      <c r="J103" s="3">
        <f t="shared" si="76"/>
        <v>0</v>
      </c>
      <c r="K103" s="3">
        <f t="shared" si="76"/>
        <v>0</v>
      </c>
      <c r="L103" s="3">
        <f t="shared" si="76"/>
        <v>0</v>
      </c>
      <c r="M103" s="3">
        <f t="shared" si="76"/>
        <v>0</v>
      </c>
      <c r="N103" s="3">
        <f t="shared" si="76"/>
        <v>0</v>
      </c>
      <c r="O103" s="3">
        <f t="shared" si="76"/>
        <v>0</v>
      </c>
      <c r="P103" s="3">
        <f t="shared" si="76"/>
        <v>0</v>
      </c>
      <c r="Q103" s="3">
        <f t="shared" si="76"/>
        <v>0</v>
      </c>
      <c r="R103" s="3">
        <f t="shared" si="76"/>
        <v>0</v>
      </c>
      <c r="S103" s="3">
        <f t="shared" si="76"/>
        <v>4466417.5200000005</v>
      </c>
      <c r="T103" s="30">
        <f t="shared" si="62"/>
        <v>742782.48</v>
      </c>
      <c r="U103" s="30">
        <f t="shared" si="63"/>
        <v>742782.48</v>
      </c>
      <c r="V103" s="30">
        <f t="shared" si="64"/>
        <v>742782.48</v>
      </c>
      <c r="W103" s="30">
        <f t="shared" si="65"/>
        <v>5209200</v>
      </c>
      <c r="X103" s="30"/>
      <c r="Y103" s="30"/>
      <c r="Z103" s="30"/>
      <c r="AA103" s="30"/>
    </row>
    <row r="104" spans="1:27" ht="114.75" customHeight="1" x14ac:dyDescent="0.25">
      <c r="A104" s="11" t="s">
        <v>129</v>
      </c>
      <c r="B104" s="61" t="s">
        <v>328</v>
      </c>
      <c r="C104" s="62"/>
      <c r="D104" s="62"/>
      <c r="E104" s="62"/>
      <c r="F104" s="63"/>
      <c r="G104" s="3">
        <v>5209200</v>
      </c>
      <c r="H104" s="3">
        <v>334793.84000000003</v>
      </c>
      <c r="I104" s="3">
        <v>407988.64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f>G104-H104-I104-J104-K104-L104-M104-N104-O104-P104-Q104-R104</f>
        <v>4466417.5200000005</v>
      </c>
      <c r="T104" s="30">
        <f t="shared" si="62"/>
        <v>742782.48</v>
      </c>
      <c r="U104" s="30">
        <f t="shared" si="63"/>
        <v>742782.48</v>
      </c>
      <c r="V104" s="30">
        <f t="shared" si="64"/>
        <v>742782.48</v>
      </c>
      <c r="W104" s="30">
        <f t="shared" si="65"/>
        <v>5209200</v>
      </c>
      <c r="X104" s="30"/>
      <c r="Y104" s="30"/>
      <c r="Z104" s="30"/>
      <c r="AA104" s="30"/>
    </row>
    <row r="105" spans="1:27" ht="152.25" customHeight="1" x14ac:dyDescent="0.25">
      <c r="A105" s="11" t="s">
        <v>130</v>
      </c>
      <c r="B105" s="61" t="s">
        <v>329</v>
      </c>
      <c r="C105" s="62"/>
      <c r="D105" s="62"/>
      <c r="E105" s="62"/>
      <c r="F105" s="63"/>
      <c r="G105" s="3">
        <f>G106</f>
        <v>2669100</v>
      </c>
      <c r="H105" s="3">
        <f>H106</f>
        <v>23270</v>
      </c>
      <c r="I105" s="3">
        <f t="shared" ref="I105:S105" si="77">I106</f>
        <v>379870</v>
      </c>
      <c r="J105" s="3">
        <f t="shared" si="77"/>
        <v>0</v>
      </c>
      <c r="K105" s="3">
        <f t="shared" si="77"/>
        <v>0</v>
      </c>
      <c r="L105" s="3">
        <f t="shared" si="77"/>
        <v>0</v>
      </c>
      <c r="M105" s="3">
        <f t="shared" si="77"/>
        <v>0</v>
      </c>
      <c r="N105" s="3">
        <f t="shared" si="77"/>
        <v>0</v>
      </c>
      <c r="O105" s="3">
        <f t="shared" si="77"/>
        <v>0</v>
      </c>
      <c r="P105" s="3">
        <f t="shared" si="77"/>
        <v>0</v>
      </c>
      <c r="Q105" s="3">
        <f t="shared" si="77"/>
        <v>0</v>
      </c>
      <c r="R105" s="3">
        <f t="shared" si="77"/>
        <v>0</v>
      </c>
      <c r="S105" s="3">
        <f t="shared" si="77"/>
        <v>2265960</v>
      </c>
      <c r="T105" s="30">
        <f t="shared" si="62"/>
        <v>403140</v>
      </c>
      <c r="U105" s="30">
        <f t="shared" si="63"/>
        <v>403140</v>
      </c>
      <c r="V105" s="30">
        <f t="shared" si="64"/>
        <v>403140</v>
      </c>
      <c r="W105" s="30">
        <f t="shared" si="65"/>
        <v>2669100</v>
      </c>
      <c r="X105" s="30"/>
      <c r="Y105" s="30"/>
      <c r="Z105" s="30"/>
      <c r="AA105" s="30"/>
    </row>
    <row r="106" spans="1:27" ht="153" customHeight="1" x14ac:dyDescent="0.25">
      <c r="A106" s="11" t="s">
        <v>131</v>
      </c>
      <c r="B106" s="61" t="s">
        <v>330</v>
      </c>
      <c r="C106" s="62"/>
      <c r="D106" s="62"/>
      <c r="E106" s="62"/>
      <c r="F106" s="63"/>
      <c r="G106" s="3">
        <v>2669100</v>
      </c>
      <c r="H106" s="3">
        <v>23270</v>
      </c>
      <c r="I106" s="3">
        <v>379870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f>G106-H106-I106-J106-K106-L106-M106-N106-O106-P106-Q106-R106</f>
        <v>2265960</v>
      </c>
      <c r="T106" s="30">
        <f t="shared" si="62"/>
        <v>403140</v>
      </c>
      <c r="U106" s="30">
        <f t="shared" si="63"/>
        <v>403140</v>
      </c>
      <c r="V106" s="30">
        <f t="shared" si="64"/>
        <v>403140</v>
      </c>
      <c r="W106" s="30">
        <f t="shared" si="65"/>
        <v>2669100</v>
      </c>
      <c r="X106" s="30"/>
      <c r="Y106" s="30"/>
      <c r="Z106" s="30"/>
      <c r="AA106" s="30"/>
    </row>
    <row r="107" spans="1:27" ht="76.5" customHeight="1" x14ac:dyDescent="0.25">
      <c r="A107" s="11" t="s">
        <v>132</v>
      </c>
      <c r="B107" s="61" t="s">
        <v>331</v>
      </c>
      <c r="C107" s="62"/>
      <c r="D107" s="62"/>
      <c r="E107" s="62"/>
      <c r="F107" s="63"/>
      <c r="G107" s="3">
        <f>G108</f>
        <v>458100</v>
      </c>
      <c r="H107" s="3">
        <f t="shared" ref="H107:S107" si="78">H108</f>
        <v>36356.879999999997</v>
      </c>
      <c r="I107" s="3">
        <f t="shared" si="78"/>
        <v>36356.870000000003</v>
      </c>
      <c r="J107" s="3">
        <f t="shared" si="78"/>
        <v>0</v>
      </c>
      <c r="K107" s="3">
        <f t="shared" si="78"/>
        <v>0</v>
      </c>
      <c r="L107" s="3">
        <f t="shared" si="78"/>
        <v>0</v>
      </c>
      <c r="M107" s="3">
        <f t="shared" si="78"/>
        <v>0</v>
      </c>
      <c r="N107" s="3">
        <f t="shared" si="78"/>
        <v>0</v>
      </c>
      <c r="O107" s="3">
        <f t="shared" si="78"/>
        <v>0</v>
      </c>
      <c r="P107" s="3">
        <f t="shared" si="78"/>
        <v>0</v>
      </c>
      <c r="Q107" s="3">
        <f t="shared" si="78"/>
        <v>0</v>
      </c>
      <c r="R107" s="3">
        <f t="shared" si="78"/>
        <v>0</v>
      </c>
      <c r="S107" s="3">
        <f t="shared" si="78"/>
        <v>385386.25</v>
      </c>
      <c r="T107" s="30">
        <f t="shared" si="62"/>
        <v>72713.75</v>
      </c>
      <c r="U107" s="30">
        <f t="shared" si="63"/>
        <v>72713.75</v>
      </c>
      <c r="V107" s="30">
        <f t="shared" si="64"/>
        <v>72713.75</v>
      </c>
      <c r="W107" s="30">
        <f t="shared" si="65"/>
        <v>458100</v>
      </c>
      <c r="X107" s="30"/>
      <c r="Y107" s="30"/>
      <c r="Z107" s="30"/>
      <c r="AA107" s="30"/>
    </row>
    <row r="108" spans="1:27" ht="89.25" customHeight="1" x14ac:dyDescent="0.25">
      <c r="A108" s="11" t="s">
        <v>133</v>
      </c>
      <c r="B108" s="61" t="s">
        <v>332</v>
      </c>
      <c r="C108" s="62"/>
      <c r="D108" s="62"/>
      <c r="E108" s="62"/>
      <c r="F108" s="63"/>
      <c r="G108" s="3">
        <v>458100</v>
      </c>
      <c r="H108" s="3">
        <v>36356.879999999997</v>
      </c>
      <c r="I108" s="3">
        <v>36356.870000000003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f>G108-H108-I108-J108-K108-L108-M108-N108-O108-P108-Q108-R108</f>
        <v>385386.25</v>
      </c>
      <c r="T108" s="30">
        <f t="shared" si="62"/>
        <v>72713.75</v>
      </c>
      <c r="U108" s="30">
        <f t="shared" si="63"/>
        <v>72713.75</v>
      </c>
      <c r="V108" s="30">
        <f t="shared" si="64"/>
        <v>72713.75</v>
      </c>
      <c r="W108" s="30">
        <f t="shared" si="65"/>
        <v>458100</v>
      </c>
      <c r="X108" s="30"/>
      <c r="Y108" s="30"/>
      <c r="Z108" s="30"/>
      <c r="AA108" s="30"/>
    </row>
    <row r="109" spans="1:27" ht="114.75" customHeight="1" x14ac:dyDescent="0.25">
      <c r="A109" s="11" t="s">
        <v>134</v>
      </c>
      <c r="B109" s="61" t="s">
        <v>333</v>
      </c>
      <c r="C109" s="62"/>
      <c r="D109" s="62"/>
      <c r="E109" s="62"/>
      <c r="F109" s="63"/>
      <c r="G109" s="3">
        <f>G110</f>
        <v>476</v>
      </c>
      <c r="H109" s="3">
        <f t="shared" ref="H109:S109" si="79">H110</f>
        <v>0</v>
      </c>
      <c r="I109" s="3">
        <f t="shared" si="79"/>
        <v>0</v>
      </c>
      <c r="J109" s="3">
        <f t="shared" si="79"/>
        <v>0</v>
      </c>
      <c r="K109" s="3">
        <f t="shared" si="79"/>
        <v>0</v>
      </c>
      <c r="L109" s="3">
        <f t="shared" si="79"/>
        <v>0</v>
      </c>
      <c r="M109" s="3">
        <f t="shared" si="79"/>
        <v>0</v>
      </c>
      <c r="N109" s="3">
        <f t="shared" si="79"/>
        <v>0</v>
      </c>
      <c r="O109" s="3">
        <f t="shared" si="79"/>
        <v>0</v>
      </c>
      <c r="P109" s="3">
        <f t="shared" si="79"/>
        <v>0</v>
      </c>
      <c r="Q109" s="3">
        <f t="shared" si="79"/>
        <v>0</v>
      </c>
      <c r="R109" s="3">
        <f t="shared" si="79"/>
        <v>0</v>
      </c>
      <c r="S109" s="3">
        <f t="shared" si="79"/>
        <v>476</v>
      </c>
      <c r="T109" s="30">
        <f t="shared" si="62"/>
        <v>0</v>
      </c>
      <c r="U109" s="30">
        <f t="shared" si="63"/>
        <v>0</v>
      </c>
      <c r="V109" s="30">
        <f t="shared" si="64"/>
        <v>0</v>
      </c>
      <c r="W109" s="30">
        <f t="shared" si="65"/>
        <v>476</v>
      </c>
      <c r="X109" s="30"/>
      <c r="Y109" s="30"/>
      <c r="Z109" s="30"/>
      <c r="AA109" s="30"/>
    </row>
    <row r="110" spans="1:27" ht="127.5" customHeight="1" x14ac:dyDescent="0.25">
      <c r="A110" s="11" t="s">
        <v>135</v>
      </c>
      <c r="B110" s="61" t="s">
        <v>334</v>
      </c>
      <c r="C110" s="62"/>
      <c r="D110" s="62"/>
      <c r="E110" s="62"/>
      <c r="F110" s="63"/>
      <c r="G110" s="3">
        <v>476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f>G110-H110-I110-J110-K110-L110-M110-N110-O110-P110-Q110-R110</f>
        <v>476</v>
      </c>
      <c r="T110" s="30">
        <f t="shared" si="62"/>
        <v>0</v>
      </c>
      <c r="U110" s="30">
        <f t="shared" si="63"/>
        <v>0</v>
      </c>
      <c r="V110" s="30">
        <f t="shared" si="64"/>
        <v>0</v>
      </c>
      <c r="W110" s="30">
        <f t="shared" si="65"/>
        <v>476</v>
      </c>
      <c r="X110" s="30"/>
      <c r="Y110" s="30"/>
      <c r="Z110" s="30"/>
      <c r="AA110" s="30"/>
    </row>
    <row r="111" spans="1:27" ht="51" customHeight="1" x14ac:dyDescent="0.25">
      <c r="A111" s="11" t="s">
        <v>136</v>
      </c>
      <c r="B111" s="61" t="s">
        <v>335</v>
      </c>
      <c r="C111" s="62"/>
      <c r="D111" s="62"/>
      <c r="E111" s="62"/>
      <c r="F111" s="63"/>
      <c r="G111" s="3">
        <f>G112</f>
        <v>92000</v>
      </c>
      <c r="H111" s="3">
        <f t="shared" ref="H111:S111" si="80">H112</f>
        <v>0</v>
      </c>
      <c r="I111" s="3">
        <f t="shared" si="80"/>
        <v>0</v>
      </c>
      <c r="J111" s="3">
        <f t="shared" si="80"/>
        <v>0</v>
      </c>
      <c r="K111" s="3">
        <f t="shared" si="80"/>
        <v>0</v>
      </c>
      <c r="L111" s="3">
        <f t="shared" si="80"/>
        <v>0</v>
      </c>
      <c r="M111" s="3">
        <f t="shared" si="80"/>
        <v>0</v>
      </c>
      <c r="N111" s="3">
        <f t="shared" si="80"/>
        <v>0</v>
      </c>
      <c r="O111" s="3">
        <f t="shared" si="80"/>
        <v>0</v>
      </c>
      <c r="P111" s="3">
        <f t="shared" si="80"/>
        <v>0</v>
      </c>
      <c r="Q111" s="3">
        <f t="shared" si="80"/>
        <v>0</v>
      </c>
      <c r="R111" s="3">
        <f t="shared" si="80"/>
        <v>0</v>
      </c>
      <c r="S111" s="3">
        <f t="shared" si="80"/>
        <v>92000</v>
      </c>
      <c r="T111" s="30">
        <f t="shared" si="62"/>
        <v>0</v>
      </c>
      <c r="U111" s="30">
        <f t="shared" si="63"/>
        <v>0</v>
      </c>
      <c r="V111" s="30">
        <f t="shared" si="64"/>
        <v>0</v>
      </c>
      <c r="W111" s="30">
        <f t="shared" si="65"/>
        <v>92000</v>
      </c>
      <c r="X111" s="30"/>
      <c r="Y111" s="30"/>
      <c r="Z111" s="30"/>
      <c r="AA111" s="30"/>
    </row>
    <row r="112" spans="1:27" ht="63.75" customHeight="1" x14ac:dyDescent="0.25">
      <c r="A112" s="11" t="s">
        <v>137</v>
      </c>
      <c r="B112" s="61" t="s">
        <v>336</v>
      </c>
      <c r="C112" s="62"/>
      <c r="D112" s="62"/>
      <c r="E112" s="62"/>
      <c r="F112" s="63"/>
      <c r="G112" s="3">
        <v>92000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f>G112-H112-I112-J112-K112-L112-M112-N112-O112-P112-Q112-R112</f>
        <v>92000</v>
      </c>
      <c r="T112" s="30">
        <f t="shared" si="62"/>
        <v>0</v>
      </c>
      <c r="U112" s="30">
        <f t="shared" si="63"/>
        <v>0</v>
      </c>
      <c r="V112" s="30">
        <f t="shared" si="64"/>
        <v>0</v>
      </c>
      <c r="W112" s="30">
        <f t="shared" si="65"/>
        <v>92000</v>
      </c>
      <c r="X112" s="30"/>
      <c r="Y112" s="30"/>
      <c r="Z112" s="30"/>
      <c r="AA112" s="30"/>
    </row>
    <row r="113" spans="1:27" ht="51" customHeight="1" x14ac:dyDescent="0.25">
      <c r="A113" s="11" t="s">
        <v>138</v>
      </c>
      <c r="B113" s="61" t="s">
        <v>337</v>
      </c>
      <c r="C113" s="62"/>
      <c r="D113" s="62"/>
      <c r="E113" s="62"/>
      <c r="F113" s="63"/>
      <c r="G113" s="3">
        <f>G114</f>
        <v>755321</v>
      </c>
      <c r="H113" s="3">
        <f t="shared" ref="H113:S113" si="81">H114</f>
        <v>0</v>
      </c>
      <c r="I113" s="3">
        <f t="shared" si="81"/>
        <v>95208.29</v>
      </c>
      <c r="J113" s="3">
        <f t="shared" si="81"/>
        <v>0</v>
      </c>
      <c r="K113" s="3">
        <f t="shared" si="81"/>
        <v>0</v>
      </c>
      <c r="L113" s="3">
        <f t="shared" si="81"/>
        <v>0</v>
      </c>
      <c r="M113" s="3">
        <f t="shared" si="81"/>
        <v>0</v>
      </c>
      <c r="N113" s="3">
        <f t="shared" si="81"/>
        <v>0</v>
      </c>
      <c r="O113" s="3">
        <f t="shared" si="81"/>
        <v>0</v>
      </c>
      <c r="P113" s="3">
        <f t="shared" si="81"/>
        <v>0</v>
      </c>
      <c r="Q113" s="3">
        <f t="shared" si="81"/>
        <v>0</v>
      </c>
      <c r="R113" s="3">
        <f t="shared" si="81"/>
        <v>0</v>
      </c>
      <c r="S113" s="3">
        <f t="shared" si="81"/>
        <v>660112.71</v>
      </c>
      <c r="T113" s="30">
        <f t="shared" si="62"/>
        <v>95208.29</v>
      </c>
      <c r="U113" s="30">
        <f t="shared" si="63"/>
        <v>95208.29</v>
      </c>
      <c r="V113" s="30">
        <f t="shared" si="64"/>
        <v>95208.29</v>
      </c>
      <c r="W113" s="30">
        <f t="shared" si="65"/>
        <v>755321</v>
      </c>
      <c r="X113" s="30"/>
      <c r="Y113" s="30"/>
      <c r="Z113" s="30"/>
      <c r="AA113" s="30"/>
    </row>
    <row r="114" spans="1:27" ht="63.75" customHeight="1" x14ac:dyDescent="0.25">
      <c r="A114" s="11" t="s">
        <v>139</v>
      </c>
      <c r="B114" s="61" t="s">
        <v>338</v>
      </c>
      <c r="C114" s="62"/>
      <c r="D114" s="62"/>
      <c r="E114" s="62"/>
      <c r="F114" s="63"/>
      <c r="G114" s="3">
        <v>755321</v>
      </c>
      <c r="H114" s="3">
        <v>0</v>
      </c>
      <c r="I114" s="3">
        <v>95208.29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f>G114-H114-I114-J114-K114-L114-M114-N114-O114-P114-Q114-R114</f>
        <v>660112.71</v>
      </c>
      <c r="T114" s="30">
        <f t="shared" si="62"/>
        <v>95208.29</v>
      </c>
      <c r="U114" s="30">
        <f t="shared" si="63"/>
        <v>95208.29</v>
      </c>
      <c r="V114" s="30">
        <f t="shared" si="64"/>
        <v>95208.29</v>
      </c>
      <c r="W114" s="30">
        <f t="shared" si="65"/>
        <v>755321</v>
      </c>
      <c r="X114" s="30"/>
      <c r="Y114" s="30"/>
      <c r="Z114" s="30"/>
      <c r="AA114" s="30"/>
    </row>
    <row r="115" spans="1:27" ht="25.5" customHeight="1" x14ac:dyDescent="0.25">
      <c r="A115" s="13" t="s">
        <v>140</v>
      </c>
      <c r="B115" s="61" t="s">
        <v>339</v>
      </c>
      <c r="C115" s="62"/>
      <c r="D115" s="62"/>
      <c r="E115" s="62"/>
      <c r="F115" s="63"/>
      <c r="G115" s="3">
        <f>G116</f>
        <v>125609700</v>
      </c>
      <c r="H115" s="3">
        <f t="shared" ref="H115:S116" si="82">H116</f>
        <v>8700000</v>
      </c>
      <c r="I115" s="3">
        <f t="shared" si="82"/>
        <v>8700000</v>
      </c>
      <c r="J115" s="3">
        <f t="shared" si="82"/>
        <v>0</v>
      </c>
      <c r="K115" s="3">
        <f t="shared" si="82"/>
        <v>0</v>
      </c>
      <c r="L115" s="3">
        <f t="shared" si="82"/>
        <v>0</v>
      </c>
      <c r="M115" s="3">
        <f t="shared" si="82"/>
        <v>0</v>
      </c>
      <c r="N115" s="3">
        <f t="shared" si="82"/>
        <v>0</v>
      </c>
      <c r="O115" s="3">
        <f t="shared" si="82"/>
        <v>0</v>
      </c>
      <c r="P115" s="3">
        <f t="shared" si="82"/>
        <v>0</v>
      </c>
      <c r="Q115" s="3">
        <f t="shared" si="82"/>
        <v>0</v>
      </c>
      <c r="R115" s="3">
        <f t="shared" si="82"/>
        <v>0</v>
      </c>
      <c r="S115" s="3">
        <f t="shared" si="82"/>
        <v>108209700</v>
      </c>
      <c r="T115" s="30">
        <f t="shared" si="62"/>
        <v>17400000</v>
      </c>
      <c r="U115" s="30">
        <f t="shared" si="63"/>
        <v>17400000</v>
      </c>
      <c r="V115" s="30">
        <f t="shared" si="64"/>
        <v>17400000</v>
      </c>
      <c r="W115" s="30">
        <f t="shared" si="65"/>
        <v>125609700</v>
      </c>
      <c r="X115" s="30"/>
      <c r="Y115" s="30"/>
      <c r="Z115" s="30"/>
      <c r="AA115" s="30"/>
    </row>
    <row r="116" spans="1:27" ht="38.25" customHeight="1" x14ac:dyDescent="0.25">
      <c r="A116" s="13" t="s">
        <v>141</v>
      </c>
      <c r="B116" s="61" t="s">
        <v>340</v>
      </c>
      <c r="C116" s="62"/>
      <c r="D116" s="62"/>
      <c r="E116" s="62"/>
      <c r="F116" s="63"/>
      <c r="G116" s="3">
        <f>G117</f>
        <v>125609700</v>
      </c>
      <c r="H116" s="3">
        <f t="shared" si="82"/>
        <v>8700000</v>
      </c>
      <c r="I116" s="3">
        <f t="shared" si="82"/>
        <v>8700000</v>
      </c>
      <c r="J116" s="3">
        <f t="shared" si="82"/>
        <v>0</v>
      </c>
      <c r="K116" s="3">
        <f t="shared" si="82"/>
        <v>0</v>
      </c>
      <c r="L116" s="3">
        <f t="shared" si="82"/>
        <v>0</v>
      </c>
      <c r="M116" s="3">
        <f t="shared" si="82"/>
        <v>0</v>
      </c>
      <c r="N116" s="3">
        <f t="shared" si="82"/>
        <v>0</v>
      </c>
      <c r="O116" s="3">
        <f t="shared" si="82"/>
        <v>0</v>
      </c>
      <c r="P116" s="3">
        <f t="shared" si="82"/>
        <v>0</v>
      </c>
      <c r="Q116" s="3">
        <f t="shared" si="82"/>
        <v>0</v>
      </c>
      <c r="R116" s="3">
        <f t="shared" si="82"/>
        <v>0</v>
      </c>
      <c r="S116" s="3">
        <f t="shared" ref="S116:S117" si="83">G116-H116-I116-J116-K116-L116-M116-N116-O116-P116-Q116-R116</f>
        <v>108209700</v>
      </c>
      <c r="T116" s="30">
        <f t="shared" si="62"/>
        <v>17400000</v>
      </c>
      <c r="U116" s="30">
        <f t="shared" si="63"/>
        <v>17400000</v>
      </c>
      <c r="V116" s="30">
        <f t="shared" si="64"/>
        <v>17400000</v>
      </c>
      <c r="W116" s="30">
        <f t="shared" si="65"/>
        <v>125609700</v>
      </c>
      <c r="X116" s="30"/>
      <c r="Y116" s="30"/>
      <c r="Z116" s="30"/>
      <c r="AA116" s="30"/>
    </row>
    <row r="117" spans="1:27" ht="102.75" customHeight="1" x14ac:dyDescent="0.25">
      <c r="A117" s="13" t="s">
        <v>142</v>
      </c>
      <c r="B117" s="61" t="s">
        <v>340</v>
      </c>
      <c r="C117" s="62"/>
      <c r="D117" s="62"/>
      <c r="E117" s="62"/>
      <c r="F117" s="63"/>
      <c r="G117" s="3">
        <v>125609700</v>
      </c>
      <c r="H117" s="3">
        <v>8700000</v>
      </c>
      <c r="I117" s="3">
        <v>8700000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f t="shared" si="83"/>
        <v>108209700</v>
      </c>
      <c r="T117" s="30">
        <f t="shared" si="62"/>
        <v>17400000</v>
      </c>
      <c r="U117" s="30">
        <f t="shared" si="63"/>
        <v>17400000</v>
      </c>
      <c r="V117" s="30">
        <f t="shared" si="64"/>
        <v>17400000</v>
      </c>
      <c r="W117" s="30">
        <f t="shared" si="65"/>
        <v>125609700</v>
      </c>
      <c r="X117" s="30"/>
      <c r="Y117" s="30"/>
      <c r="Z117" s="30"/>
      <c r="AA117" s="30"/>
    </row>
    <row r="118" spans="1:27" ht="154.5" customHeight="1" x14ac:dyDescent="0.25">
      <c r="A118" s="39" t="s">
        <v>264</v>
      </c>
      <c r="B118" s="57" t="s">
        <v>341</v>
      </c>
      <c r="C118" s="58"/>
      <c r="D118" s="58"/>
      <c r="E118" s="58"/>
      <c r="F118" s="58"/>
      <c r="G118" s="3">
        <f>G119</f>
        <v>0</v>
      </c>
      <c r="H118" s="3">
        <f t="shared" ref="H118:S121" si="84">H119</f>
        <v>0</v>
      </c>
      <c r="I118" s="3">
        <f t="shared" si="84"/>
        <v>155127.22</v>
      </c>
      <c r="J118" s="3">
        <f t="shared" si="84"/>
        <v>0</v>
      </c>
      <c r="K118" s="3">
        <f t="shared" si="84"/>
        <v>0</v>
      </c>
      <c r="L118" s="3">
        <f t="shared" si="84"/>
        <v>0</v>
      </c>
      <c r="M118" s="3">
        <f t="shared" si="84"/>
        <v>0</v>
      </c>
      <c r="N118" s="3">
        <f t="shared" si="84"/>
        <v>0</v>
      </c>
      <c r="O118" s="3">
        <f t="shared" si="84"/>
        <v>0</v>
      </c>
      <c r="P118" s="3">
        <f t="shared" si="84"/>
        <v>0</v>
      </c>
      <c r="Q118" s="3">
        <f t="shared" si="84"/>
        <v>0</v>
      </c>
      <c r="R118" s="3">
        <f t="shared" si="84"/>
        <v>0</v>
      </c>
      <c r="S118" s="3">
        <f t="shared" si="84"/>
        <v>-155127.22</v>
      </c>
      <c r="T118" s="30">
        <f t="shared" si="62"/>
        <v>155127.22</v>
      </c>
      <c r="U118" s="30">
        <f t="shared" si="63"/>
        <v>155127.22</v>
      </c>
      <c r="V118" s="30">
        <f t="shared" si="64"/>
        <v>155127.22</v>
      </c>
      <c r="W118" s="30">
        <f t="shared" si="65"/>
        <v>0</v>
      </c>
      <c r="X118" s="30"/>
      <c r="Y118" s="30"/>
      <c r="Z118" s="30"/>
      <c r="AA118" s="30"/>
    </row>
    <row r="119" spans="1:27" ht="192" customHeight="1" x14ac:dyDescent="0.25">
      <c r="A119" s="39" t="s">
        <v>265</v>
      </c>
      <c r="B119" s="57" t="s">
        <v>342</v>
      </c>
      <c r="C119" s="58"/>
      <c r="D119" s="58"/>
      <c r="E119" s="58"/>
      <c r="F119" s="58"/>
      <c r="G119" s="3">
        <f>G120</f>
        <v>0</v>
      </c>
      <c r="H119" s="3">
        <f t="shared" si="84"/>
        <v>0</v>
      </c>
      <c r="I119" s="3">
        <f t="shared" si="84"/>
        <v>155127.22</v>
      </c>
      <c r="J119" s="3">
        <f t="shared" si="84"/>
        <v>0</v>
      </c>
      <c r="K119" s="3">
        <f t="shared" si="84"/>
        <v>0</v>
      </c>
      <c r="L119" s="3">
        <f t="shared" si="84"/>
        <v>0</v>
      </c>
      <c r="M119" s="3">
        <f t="shared" si="84"/>
        <v>0</v>
      </c>
      <c r="N119" s="3">
        <f t="shared" si="84"/>
        <v>0</v>
      </c>
      <c r="O119" s="3">
        <f t="shared" si="84"/>
        <v>0</v>
      </c>
      <c r="P119" s="3">
        <f t="shared" si="84"/>
        <v>0</v>
      </c>
      <c r="Q119" s="3">
        <f t="shared" si="84"/>
        <v>0</v>
      </c>
      <c r="R119" s="3">
        <f t="shared" si="84"/>
        <v>0</v>
      </c>
      <c r="S119" s="3">
        <f t="shared" si="84"/>
        <v>-155127.22</v>
      </c>
      <c r="T119" s="30">
        <f t="shared" si="62"/>
        <v>155127.22</v>
      </c>
      <c r="U119" s="30">
        <f t="shared" si="63"/>
        <v>155127.22</v>
      </c>
      <c r="V119" s="30">
        <f t="shared" si="64"/>
        <v>155127.22</v>
      </c>
      <c r="W119" s="30">
        <f t="shared" si="65"/>
        <v>0</v>
      </c>
      <c r="X119" s="30"/>
      <c r="Y119" s="30"/>
      <c r="Z119" s="30"/>
      <c r="AA119" s="30"/>
    </row>
    <row r="120" spans="1:27" ht="179.25" customHeight="1" x14ac:dyDescent="0.25">
      <c r="A120" s="39" t="s">
        <v>266</v>
      </c>
      <c r="B120" s="57" t="s">
        <v>343</v>
      </c>
      <c r="C120" s="58"/>
      <c r="D120" s="58"/>
      <c r="E120" s="58"/>
      <c r="F120" s="58"/>
      <c r="G120" s="3">
        <f>G121</f>
        <v>0</v>
      </c>
      <c r="H120" s="3">
        <f t="shared" si="84"/>
        <v>0</v>
      </c>
      <c r="I120" s="3">
        <f t="shared" si="84"/>
        <v>155127.22</v>
      </c>
      <c r="J120" s="3">
        <f t="shared" si="84"/>
        <v>0</v>
      </c>
      <c r="K120" s="3">
        <f t="shared" si="84"/>
        <v>0</v>
      </c>
      <c r="L120" s="3">
        <f t="shared" si="84"/>
        <v>0</v>
      </c>
      <c r="M120" s="3">
        <f t="shared" si="84"/>
        <v>0</v>
      </c>
      <c r="N120" s="3">
        <f t="shared" si="84"/>
        <v>0</v>
      </c>
      <c r="O120" s="3">
        <f t="shared" si="84"/>
        <v>0</v>
      </c>
      <c r="P120" s="3">
        <f t="shared" si="84"/>
        <v>0</v>
      </c>
      <c r="Q120" s="3">
        <f t="shared" si="84"/>
        <v>0</v>
      </c>
      <c r="R120" s="3">
        <f t="shared" si="84"/>
        <v>0</v>
      </c>
      <c r="S120" s="3">
        <f t="shared" si="84"/>
        <v>-155127.22</v>
      </c>
      <c r="T120" s="30">
        <f t="shared" si="62"/>
        <v>155127.22</v>
      </c>
      <c r="U120" s="30">
        <f t="shared" si="63"/>
        <v>155127.22</v>
      </c>
      <c r="V120" s="30">
        <f t="shared" si="64"/>
        <v>155127.22</v>
      </c>
      <c r="W120" s="30">
        <f t="shared" si="65"/>
        <v>0</v>
      </c>
      <c r="X120" s="30"/>
      <c r="Y120" s="30"/>
      <c r="Z120" s="30"/>
      <c r="AA120" s="30"/>
    </row>
    <row r="121" spans="1:27" ht="64.5" customHeight="1" x14ac:dyDescent="0.25">
      <c r="A121" s="39" t="s">
        <v>267</v>
      </c>
      <c r="B121" s="57" t="s">
        <v>344</v>
      </c>
      <c r="C121" s="58"/>
      <c r="D121" s="58"/>
      <c r="E121" s="58"/>
      <c r="F121" s="58"/>
      <c r="G121" s="3">
        <f>G122</f>
        <v>0</v>
      </c>
      <c r="H121" s="3">
        <f t="shared" si="84"/>
        <v>0</v>
      </c>
      <c r="I121" s="3">
        <f t="shared" si="84"/>
        <v>155127.22</v>
      </c>
      <c r="J121" s="3">
        <f t="shared" si="84"/>
        <v>0</v>
      </c>
      <c r="K121" s="3">
        <f t="shared" si="84"/>
        <v>0</v>
      </c>
      <c r="L121" s="3">
        <f t="shared" si="84"/>
        <v>0</v>
      </c>
      <c r="M121" s="3">
        <f t="shared" si="84"/>
        <v>0</v>
      </c>
      <c r="N121" s="3">
        <f t="shared" si="84"/>
        <v>0</v>
      </c>
      <c r="O121" s="3">
        <f t="shared" si="84"/>
        <v>0</v>
      </c>
      <c r="P121" s="3">
        <f t="shared" si="84"/>
        <v>0</v>
      </c>
      <c r="Q121" s="3">
        <f t="shared" si="84"/>
        <v>0</v>
      </c>
      <c r="R121" s="3">
        <f t="shared" si="84"/>
        <v>0</v>
      </c>
      <c r="S121" s="3">
        <f t="shared" si="84"/>
        <v>-155127.22</v>
      </c>
      <c r="T121" s="30">
        <f t="shared" si="62"/>
        <v>155127.22</v>
      </c>
      <c r="U121" s="30">
        <f t="shared" si="63"/>
        <v>155127.22</v>
      </c>
      <c r="V121" s="30">
        <f t="shared" si="64"/>
        <v>155127.22</v>
      </c>
      <c r="W121" s="30">
        <f t="shared" si="65"/>
        <v>0</v>
      </c>
      <c r="X121" s="30"/>
      <c r="Y121" s="30"/>
      <c r="Z121" s="30"/>
      <c r="AA121" s="30"/>
    </row>
    <row r="122" spans="1:27" ht="64.5" customHeight="1" x14ac:dyDescent="0.25">
      <c r="A122" s="39" t="s">
        <v>268</v>
      </c>
      <c r="B122" s="57" t="s">
        <v>345</v>
      </c>
      <c r="C122" s="58"/>
      <c r="D122" s="58"/>
      <c r="E122" s="58"/>
      <c r="F122" s="58"/>
      <c r="G122" s="3">
        <v>0</v>
      </c>
      <c r="H122" s="3">
        <v>0</v>
      </c>
      <c r="I122" s="3">
        <v>155127.22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f>G122-H122-I122-J122-K122-L122-M122-N122-O122-P122-Q122-R122</f>
        <v>-155127.22</v>
      </c>
      <c r="T122" s="30">
        <f t="shared" si="62"/>
        <v>155127.22</v>
      </c>
      <c r="U122" s="30">
        <f t="shared" si="63"/>
        <v>155127.22</v>
      </c>
      <c r="V122" s="30">
        <f t="shared" si="64"/>
        <v>155127.22</v>
      </c>
      <c r="W122" s="30">
        <f t="shared" si="65"/>
        <v>0</v>
      </c>
      <c r="X122" s="30"/>
      <c r="Y122" s="30"/>
      <c r="Z122" s="30"/>
      <c r="AA122" s="30"/>
    </row>
    <row r="123" spans="1:27" ht="102.75" customHeight="1" x14ac:dyDescent="0.25">
      <c r="A123" s="39" t="s">
        <v>269</v>
      </c>
      <c r="B123" s="57" t="s">
        <v>346</v>
      </c>
      <c r="C123" s="58"/>
      <c r="D123" s="58"/>
      <c r="E123" s="58"/>
      <c r="F123" s="58"/>
      <c r="G123" s="3">
        <f>G124</f>
        <v>0</v>
      </c>
      <c r="H123" s="3">
        <f t="shared" ref="H123:S124" si="85">H124</f>
        <v>-168336.62</v>
      </c>
      <c r="I123" s="3">
        <f t="shared" si="85"/>
        <v>0</v>
      </c>
      <c r="J123" s="3">
        <f t="shared" si="85"/>
        <v>0</v>
      </c>
      <c r="K123" s="3">
        <f t="shared" si="85"/>
        <v>0</v>
      </c>
      <c r="L123" s="3">
        <f t="shared" si="85"/>
        <v>0</v>
      </c>
      <c r="M123" s="3">
        <f t="shared" si="85"/>
        <v>0</v>
      </c>
      <c r="N123" s="3">
        <f t="shared" si="85"/>
        <v>0</v>
      </c>
      <c r="O123" s="3">
        <f t="shared" si="85"/>
        <v>0</v>
      </c>
      <c r="P123" s="3">
        <f t="shared" si="85"/>
        <v>0</v>
      </c>
      <c r="Q123" s="3">
        <f t="shared" si="85"/>
        <v>0</v>
      </c>
      <c r="R123" s="3">
        <f t="shared" si="85"/>
        <v>0</v>
      </c>
      <c r="S123" s="3">
        <f t="shared" si="85"/>
        <v>168336.62</v>
      </c>
      <c r="T123" s="30">
        <f t="shared" si="62"/>
        <v>-168336.62</v>
      </c>
      <c r="U123" s="30">
        <f t="shared" si="63"/>
        <v>-168336.62</v>
      </c>
      <c r="V123" s="30">
        <f t="shared" si="64"/>
        <v>-168336.62</v>
      </c>
      <c r="W123" s="30">
        <f t="shared" si="65"/>
        <v>0</v>
      </c>
      <c r="X123" s="30"/>
      <c r="Y123" s="30"/>
      <c r="Z123" s="30"/>
      <c r="AA123" s="30"/>
    </row>
    <row r="124" spans="1:27" ht="90" customHeight="1" x14ac:dyDescent="0.25">
      <c r="A124" s="39" t="s">
        <v>270</v>
      </c>
      <c r="B124" s="57" t="s">
        <v>347</v>
      </c>
      <c r="C124" s="58"/>
      <c r="D124" s="58"/>
      <c r="E124" s="58"/>
      <c r="F124" s="58"/>
      <c r="G124" s="3">
        <f>G125</f>
        <v>0</v>
      </c>
      <c r="H124" s="3">
        <f t="shared" si="85"/>
        <v>-168336.62</v>
      </c>
      <c r="I124" s="3">
        <f t="shared" si="85"/>
        <v>0</v>
      </c>
      <c r="J124" s="3">
        <f t="shared" si="85"/>
        <v>0</v>
      </c>
      <c r="K124" s="3">
        <f t="shared" si="85"/>
        <v>0</v>
      </c>
      <c r="L124" s="3">
        <f t="shared" si="85"/>
        <v>0</v>
      </c>
      <c r="M124" s="3">
        <f t="shared" si="85"/>
        <v>0</v>
      </c>
      <c r="N124" s="3">
        <f t="shared" si="85"/>
        <v>0</v>
      </c>
      <c r="O124" s="3">
        <f t="shared" si="85"/>
        <v>0</v>
      </c>
      <c r="P124" s="3">
        <f t="shared" si="85"/>
        <v>0</v>
      </c>
      <c r="Q124" s="3">
        <f t="shared" si="85"/>
        <v>0</v>
      </c>
      <c r="R124" s="3">
        <f t="shared" si="85"/>
        <v>0</v>
      </c>
      <c r="S124" s="3">
        <f t="shared" si="85"/>
        <v>168336.62</v>
      </c>
      <c r="T124" s="30">
        <f t="shared" si="62"/>
        <v>-168336.62</v>
      </c>
      <c r="U124" s="30">
        <f t="shared" si="63"/>
        <v>-168336.62</v>
      </c>
      <c r="V124" s="30">
        <f t="shared" si="64"/>
        <v>-168336.62</v>
      </c>
      <c r="W124" s="30">
        <f t="shared" si="65"/>
        <v>0</v>
      </c>
      <c r="X124" s="30"/>
      <c r="Y124" s="30"/>
      <c r="Z124" s="30"/>
      <c r="AA124" s="30"/>
    </row>
    <row r="125" spans="1:27" ht="90" customHeight="1" x14ac:dyDescent="0.25">
      <c r="A125" s="39" t="s">
        <v>271</v>
      </c>
      <c r="B125" s="59" t="s">
        <v>348</v>
      </c>
      <c r="C125" s="60"/>
      <c r="D125" s="60"/>
      <c r="E125" s="60"/>
      <c r="F125" s="60"/>
      <c r="G125" s="3">
        <v>0</v>
      </c>
      <c r="H125" s="3">
        <v>-168336.62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f>G125-H125-I125-J125-K125-L125-M125-N125-O125-P125-Q125-R125</f>
        <v>168336.62</v>
      </c>
      <c r="T125" s="30">
        <f t="shared" si="62"/>
        <v>-168336.62</v>
      </c>
      <c r="U125" s="30">
        <f t="shared" si="63"/>
        <v>-168336.62</v>
      </c>
      <c r="V125" s="30">
        <f t="shared" si="64"/>
        <v>-168336.62</v>
      </c>
      <c r="W125" s="30">
        <f t="shared" si="65"/>
        <v>0</v>
      </c>
      <c r="X125" s="30"/>
      <c r="Y125" s="30"/>
      <c r="Z125" s="30"/>
      <c r="AA125" s="30"/>
    </row>
    <row r="126" spans="1:27" ht="26.25" customHeight="1" x14ac:dyDescent="0.25">
      <c r="A126" s="39" t="s">
        <v>349</v>
      </c>
      <c r="B126" s="57" t="s">
        <v>192</v>
      </c>
      <c r="C126" s="58"/>
      <c r="D126" s="58"/>
      <c r="E126" s="58"/>
      <c r="F126" s="5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0">
        <f t="shared" si="62"/>
        <v>0</v>
      </c>
      <c r="U126" s="30">
        <f t="shared" si="63"/>
        <v>0</v>
      </c>
      <c r="V126" s="30">
        <f t="shared" si="64"/>
        <v>0</v>
      </c>
      <c r="W126" s="30">
        <f t="shared" si="65"/>
        <v>0</v>
      </c>
      <c r="X126" s="30"/>
      <c r="Y126" s="30"/>
      <c r="Z126" s="30"/>
      <c r="AA126" s="30"/>
    </row>
    <row r="127" spans="1:27" ht="38.25" x14ac:dyDescent="0.25">
      <c r="A127" s="40" t="s">
        <v>282</v>
      </c>
      <c r="B127" s="57" t="s">
        <v>281</v>
      </c>
      <c r="C127" s="58"/>
      <c r="D127" s="58"/>
      <c r="E127" s="58"/>
      <c r="F127" s="58"/>
      <c r="G127" s="3">
        <f>G65</f>
        <v>344958</v>
      </c>
      <c r="H127" s="3">
        <f t="shared" ref="H127:S127" si="86">H65</f>
        <v>-1368.95</v>
      </c>
      <c r="I127" s="3">
        <f t="shared" si="86"/>
        <v>0</v>
      </c>
      <c r="J127" s="3">
        <f t="shared" si="86"/>
        <v>34632.68</v>
      </c>
      <c r="K127" s="3">
        <f t="shared" si="86"/>
        <v>34632.69</v>
      </c>
      <c r="L127" s="3">
        <f t="shared" si="86"/>
        <v>34632.69</v>
      </c>
      <c r="M127" s="3">
        <f t="shared" si="86"/>
        <v>34632.69</v>
      </c>
      <c r="N127" s="3">
        <f t="shared" si="86"/>
        <v>34632.699999999997</v>
      </c>
      <c r="O127" s="3">
        <f t="shared" si="86"/>
        <v>34632.699999999997</v>
      </c>
      <c r="P127" s="3">
        <f t="shared" si="86"/>
        <v>34632.699999999997</v>
      </c>
      <c r="Q127" s="3">
        <f t="shared" si="86"/>
        <v>34632.699999999997</v>
      </c>
      <c r="R127" s="3">
        <f t="shared" si="86"/>
        <v>34632.699999999997</v>
      </c>
      <c r="S127" s="3">
        <f t="shared" si="86"/>
        <v>34632.700000000012</v>
      </c>
      <c r="T127" s="30">
        <f t="shared" si="62"/>
        <v>33263.730000000003</v>
      </c>
      <c r="U127" s="30">
        <f t="shared" si="63"/>
        <v>137161.80000000002</v>
      </c>
      <c r="V127" s="30">
        <f t="shared" si="64"/>
        <v>241059.90000000002</v>
      </c>
      <c r="W127" s="30">
        <f t="shared" si="65"/>
        <v>344958.00000000006</v>
      </c>
      <c r="X127" s="30"/>
      <c r="Y127" s="30"/>
      <c r="Z127" s="30"/>
      <c r="AA127" s="30"/>
    </row>
    <row r="128" spans="1:27" ht="17.25" customHeight="1" x14ac:dyDescent="0.25">
      <c r="A128" s="41" t="s">
        <v>285</v>
      </c>
      <c r="B128" s="57" t="s">
        <v>292</v>
      </c>
      <c r="C128" s="58"/>
      <c r="D128" s="58"/>
      <c r="E128" s="58"/>
      <c r="F128" s="58"/>
      <c r="G128" s="3">
        <f>G22</f>
        <v>2034723.65</v>
      </c>
      <c r="H128" s="3">
        <f t="shared" ref="H128:S128" si="87">H22</f>
        <v>189296.38</v>
      </c>
      <c r="I128" s="3">
        <f t="shared" si="87"/>
        <v>168575.38</v>
      </c>
      <c r="J128" s="3">
        <f t="shared" si="87"/>
        <v>167685.17000000001</v>
      </c>
      <c r="K128" s="3">
        <f t="shared" si="87"/>
        <v>167685.18</v>
      </c>
      <c r="L128" s="3">
        <f t="shared" si="87"/>
        <v>167685.18</v>
      </c>
      <c r="M128" s="3">
        <f t="shared" si="87"/>
        <v>167685.18</v>
      </c>
      <c r="N128" s="3">
        <f t="shared" si="87"/>
        <v>167685.18</v>
      </c>
      <c r="O128" s="3">
        <f t="shared" si="87"/>
        <v>167685.20000000001</v>
      </c>
      <c r="P128" s="3">
        <f t="shared" si="87"/>
        <v>167685.20000000001</v>
      </c>
      <c r="Q128" s="3">
        <f t="shared" si="87"/>
        <v>167685.20000000001</v>
      </c>
      <c r="R128" s="3">
        <f t="shared" si="87"/>
        <v>167685.20000000001</v>
      </c>
      <c r="S128" s="3">
        <f t="shared" si="87"/>
        <v>167685.20000000004</v>
      </c>
      <c r="T128" s="30">
        <f t="shared" si="62"/>
        <v>525556.93000000005</v>
      </c>
      <c r="U128" s="30">
        <f t="shared" si="63"/>
        <v>1028612.47</v>
      </c>
      <c r="V128" s="30">
        <f t="shared" si="64"/>
        <v>1531668.0499999998</v>
      </c>
      <c r="W128" s="30">
        <f t="shared" si="65"/>
        <v>2034723.6499999997</v>
      </c>
      <c r="X128" s="30"/>
      <c r="Y128" s="30"/>
      <c r="Z128" s="30"/>
      <c r="AA128" s="30"/>
    </row>
    <row r="129" spans="1:27" ht="51" x14ac:dyDescent="0.25">
      <c r="A129" s="41" t="s">
        <v>368</v>
      </c>
      <c r="B129" s="57" t="s">
        <v>367</v>
      </c>
      <c r="C129" s="58"/>
      <c r="D129" s="58"/>
      <c r="E129" s="58"/>
      <c r="F129" s="58"/>
      <c r="G129" s="3">
        <f>G78</f>
        <v>0</v>
      </c>
      <c r="H129" s="3">
        <f t="shared" ref="H129:S129" si="88">H78</f>
        <v>30000</v>
      </c>
      <c r="I129" s="3">
        <f t="shared" si="88"/>
        <v>0</v>
      </c>
      <c r="J129" s="3">
        <f t="shared" si="88"/>
        <v>-3000</v>
      </c>
      <c r="K129" s="3">
        <f t="shared" si="88"/>
        <v>-3000</v>
      </c>
      <c r="L129" s="3">
        <f t="shared" si="88"/>
        <v>-3000</v>
      </c>
      <c r="M129" s="3">
        <f t="shared" si="88"/>
        <v>-3000</v>
      </c>
      <c r="N129" s="3">
        <f t="shared" si="88"/>
        <v>-3000</v>
      </c>
      <c r="O129" s="3">
        <f t="shared" si="88"/>
        <v>-3000</v>
      </c>
      <c r="P129" s="3">
        <f t="shared" si="88"/>
        <v>-3000</v>
      </c>
      <c r="Q129" s="3">
        <f t="shared" si="88"/>
        <v>-3000</v>
      </c>
      <c r="R129" s="3">
        <f t="shared" si="88"/>
        <v>-3000</v>
      </c>
      <c r="S129" s="3">
        <f t="shared" si="88"/>
        <v>-3000</v>
      </c>
      <c r="T129" s="30"/>
      <c r="U129" s="30"/>
      <c r="V129" s="30"/>
      <c r="W129" s="30"/>
      <c r="X129" s="30"/>
      <c r="Y129" s="30"/>
      <c r="Z129" s="30"/>
      <c r="AA129" s="30"/>
    </row>
    <row r="130" spans="1:27" ht="25.5" customHeight="1" x14ac:dyDescent="0.25">
      <c r="A130" s="41" t="s">
        <v>284</v>
      </c>
      <c r="B130" s="57" t="s">
        <v>293</v>
      </c>
      <c r="C130" s="58"/>
      <c r="D130" s="58"/>
      <c r="E130" s="58"/>
      <c r="F130" s="58"/>
      <c r="G130" s="3">
        <f t="shared" ref="G130:S130" si="89">G52+G49+G46+G43+G41+G40+G38+G37+G35+G21+G20+G19</f>
        <v>70367000</v>
      </c>
      <c r="H130" s="3">
        <f>H52+H49+H46+H43+H41+H40+H38+H37+H35+H21+H20+H19</f>
        <v>1190996.1400000001</v>
      </c>
      <c r="I130" s="3">
        <f t="shared" si="89"/>
        <v>6301931.6500000004</v>
      </c>
      <c r="J130" s="3">
        <f t="shared" si="89"/>
        <v>6287407.2000000002</v>
      </c>
      <c r="K130" s="3">
        <f t="shared" si="89"/>
        <v>7287407.2000000002</v>
      </c>
      <c r="L130" s="3">
        <f t="shared" si="89"/>
        <v>18162407.199999999</v>
      </c>
      <c r="M130" s="3">
        <f t="shared" si="89"/>
        <v>4448121.5</v>
      </c>
      <c r="N130" s="3">
        <f t="shared" si="89"/>
        <v>4448121.51</v>
      </c>
      <c r="O130" s="3">
        <f t="shared" si="89"/>
        <v>4448121.51</v>
      </c>
      <c r="P130" s="3">
        <f t="shared" si="89"/>
        <v>4448121.5199999996</v>
      </c>
      <c r="Q130" s="3">
        <f t="shared" si="89"/>
        <v>4448121.5199999996</v>
      </c>
      <c r="R130" s="3">
        <f t="shared" si="89"/>
        <v>4448121.5199999996</v>
      </c>
      <c r="S130" s="3">
        <f t="shared" si="89"/>
        <v>4448121.5299999919</v>
      </c>
      <c r="T130" s="30">
        <f t="shared" si="62"/>
        <v>13780334.990000002</v>
      </c>
      <c r="U130" s="30">
        <f t="shared" si="63"/>
        <v>43678270.890000001</v>
      </c>
      <c r="V130" s="30">
        <f t="shared" si="64"/>
        <v>57022635.429999992</v>
      </c>
      <c r="W130" s="30">
        <f t="shared" si="65"/>
        <v>70366999.99999997</v>
      </c>
      <c r="X130" s="30"/>
      <c r="Y130" s="30"/>
      <c r="Z130" s="30"/>
      <c r="AA130" s="30"/>
    </row>
    <row r="131" spans="1:27" ht="25.5" customHeight="1" x14ac:dyDescent="0.25">
      <c r="A131" s="41" t="s">
        <v>376</v>
      </c>
      <c r="B131" s="57" t="s">
        <v>375</v>
      </c>
      <c r="C131" s="58"/>
      <c r="D131" s="58"/>
      <c r="E131" s="58"/>
      <c r="F131" s="58"/>
      <c r="G131" s="3">
        <f>G79</f>
        <v>0</v>
      </c>
      <c r="H131" s="3">
        <f t="shared" ref="H131:S131" si="90">H79</f>
        <v>0</v>
      </c>
      <c r="I131" s="3">
        <f t="shared" si="90"/>
        <v>1500</v>
      </c>
      <c r="J131" s="3">
        <f t="shared" si="90"/>
        <v>-150</v>
      </c>
      <c r="K131" s="3">
        <f t="shared" si="90"/>
        <v>-150</v>
      </c>
      <c r="L131" s="3">
        <f t="shared" si="90"/>
        <v>-150</v>
      </c>
      <c r="M131" s="3">
        <f t="shared" si="90"/>
        <v>-150</v>
      </c>
      <c r="N131" s="3">
        <f t="shared" si="90"/>
        <v>-150</v>
      </c>
      <c r="O131" s="3">
        <f t="shared" si="90"/>
        <v>-150</v>
      </c>
      <c r="P131" s="3">
        <f t="shared" si="90"/>
        <v>-150</v>
      </c>
      <c r="Q131" s="3">
        <f t="shared" si="90"/>
        <v>-150</v>
      </c>
      <c r="R131" s="3">
        <f t="shared" si="90"/>
        <v>-150</v>
      </c>
      <c r="S131" s="3">
        <f t="shared" si="90"/>
        <v>-150</v>
      </c>
      <c r="T131" s="30"/>
      <c r="U131" s="30"/>
      <c r="V131" s="30"/>
      <c r="W131" s="30"/>
      <c r="X131" s="30"/>
      <c r="Y131" s="30"/>
      <c r="Z131" s="30"/>
      <c r="AA131" s="30"/>
    </row>
    <row r="132" spans="1:27" ht="25.5" customHeight="1" x14ac:dyDescent="0.25">
      <c r="A132" s="41" t="s">
        <v>144</v>
      </c>
      <c r="B132" s="57" t="s">
        <v>145</v>
      </c>
      <c r="C132" s="58"/>
      <c r="D132" s="58"/>
      <c r="E132" s="58"/>
      <c r="F132" s="58"/>
      <c r="G132" s="3">
        <f>G122+G117+G114+G112+G110+G108+G106+G104+G101+G98+G96+G94+G92+G90+G76+G75+G72+G64+G61+G59+G57</f>
        <v>184465713.01000002</v>
      </c>
      <c r="H132" s="3">
        <f>H122+H117+H114+H112+H110+H108+H106+H104+H101+H98+H96+H94+H92+H90+H76+H75+H72+H64+H61+H59+H57</f>
        <v>10435108.540000001</v>
      </c>
      <c r="I132" s="3">
        <f>I122+I117+I114+I112+I110+I108+I106+I104+I101+I98+I96+I94+I92+I90+I76+I75+I72+I64+I61+I59+I57</f>
        <v>13643167.439999999</v>
      </c>
      <c r="J132" s="3">
        <f>J122+J117+J114+J112+J110+J108+J106+J104+J101+J98+J96+J94+J92+J90+J76+J75+J72+J64+J61+J59+J57</f>
        <v>758892.89999999991</v>
      </c>
      <c r="K132" s="3">
        <f>K122+K117+K114+K112+K110+K108+K106+K104+K101+K98+K96+K94+K92+K90+K76+K75+K72+K64+K61+K59+K57</f>
        <v>805100</v>
      </c>
      <c r="L132" s="3">
        <f>L122+L117+L114+L112+L110+L108+L106+L104+L101+L98+L96+L94+L92+L90+L76+L75+L72+L64+L61+L59+L57</f>
        <v>805100</v>
      </c>
      <c r="M132" s="3">
        <f>M122+M117+M114+M112+M110+M108+M106+M104+M101+M98+M96+M94+M92+M90+M76+M75+M72+M64+M61+M59+M57</f>
        <v>980100</v>
      </c>
      <c r="N132" s="3">
        <f>N122+N117+N114+N112+N110+N108+N106+N104+N101+N98+N96+N94+N92+N90+N76+N75+N72+N64+N61+N59+N57</f>
        <v>855100</v>
      </c>
      <c r="O132" s="3">
        <f>O122+O117+O114+O112+O110+O108+O106+O104+O101+O98+O96+O94+O92+O90+O76+O75+O72+O64+O61+O59+O57</f>
        <v>855100</v>
      </c>
      <c r="P132" s="3">
        <f>P122+P117+P114+P112+P110+P108+P106+P104+P101+P98+P96+P94+P92+P90+P76+P75+P72+P64+P61+P59+P57</f>
        <v>980100</v>
      </c>
      <c r="Q132" s="3">
        <f>Q122+Q117+Q114+Q112+Q110+Q108+Q106+Q104+Q101+Q98+Q96+Q94+Q92+Q90+Q76+Q75+Q72+Q64+Q61+Q59+Q57</f>
        <v>855100</v>
      </c>
      <c r="R132" s="3">
        <f>R122+R117+R114+R112+R110+R108+R106+R104+R101+R98+R96+R94+R92+R90+R76+R75+R72+R64+R61+R59+R57</f>
        <v>856100</v>
      </c>
      <c r="S132" s="3">
        <f>S122+S117+S114+S112+S110+S108+S106+S104+S101+S98+S96+S94+S92+S90+S76+S75+S72+S64+S61+S59+S57</f>
        <v>152636744.13</v>
      </c>
      <c r="T132" s="30">
        <f t="shared" si="62"/>
        <v>24837168.879999999</v>
      </c>
      <c r="U132" s="30">
        <f t="shared" si="63"/>
        <v>27427468.879999999</v>
      </c>
      <c r="V132" s="30">
        <f t="shared" si="64"/>
        <v>30117768.879999999</v>
      </c>
      <c r="W132" s="30">
        <f t="shared" si="65"/>
        <v>184465713.00999999</v>
      </c>
      <c r="X132" s="30"/>
      <c r="Y132" s="30"/>
      <c r="Z132" s="30"/>
      <c r="AA132" s="30"/>
    </row>
    <row r="133" spans="1:27" ht="49.5" customHeight="1" x14ac:dyDescent="0.25">
      <c r="A133" s="41" t="s">
        <v>143</v>
      </c>
      <c r="B133" s="59" t="s">
        <v>187</v>
      </c>
      <c r="C133" s="60"/>
      <c r="D133" s="60"/>
      <c r="E133" s="60"/>
      <c r="F133" s="60"/>
      <c r="G133" s="3">
        <f t="shared" ref="G133:S133" si="91">G125+G102+G87+G85</f>
        <v>226950141</v>
      </c>
      <c r="H133" s="3">
        <f t="shared" si="91"/>
        <v>18806775.130000003</v>
      </c>
      <c r="I133" s="3">
        <f t="shared" si="91"/>
        <v>18975111.75</v>
      </c>
      <c r="J133" s="3">
        <f t="shared" si="91"/>
        <v>17929145.083333336</v>
      </c>
      <c r="K133" s="3">
        <f t="shared" si="91"/>
        <v>17929145.083333336</v>
      </c>
      <c r="L133" s="3">
        <f t="shared" si="91"/>
        <v>17929145.083333336</v>
      </c>
      <c r="M133" s="3">
        <f t="shared" si="91"/>
        <v>17929145.083333336</v>
      </c>
      <c r="N133" s="3">
        <f t="shared" si="91"/>
        <v>17929145.083333336</v>
      </c>
      <c r="O133" s="3">
        <f t="shared" si="91"/>
        <v>17929145.083333336</v>
      </c>
      <c r="P133" s="3">
        <f t="shared" si="91"/>
        <v>17929145.083333336</v>
      </c>
      <c r="Q133" s="3">
        <f t="shared" si="91"/>
        <v>17929145.083333336</v>
      </c>
      <c r="R133" s="3">
        <f t="shared" si="91"/>
        <v>17929145.083333336</v>
      </c>
      <c r="S133" s="3">
        <f t="shared" si="91"/>
        <v>27805948.370000008</v>
      </c>
      <c r="T133" s="30">
        <f t="shared" si="62"/>
        <v>55711031.963333338</v>
      </c>
      <c r="U133" s="30">
        <f t="shared" si="63"/>
        <v>109498467.21333337</v>
      </c>
      <c r="V133" s="30">
        <f t="shared" si="64"/>
        <v>163285902.4633334</v>
      </c>
      <c r="W133" s="30">
        <f t="shared" si="65"/>
        <v>226950141.00000009</v>
      </c>
      <c r="X133" s="30"/>
      <c r="Y133" s="30"/>
      <c r="Z133" s="30"/>
      <c r="AA133" s="30"/>
    </row>
    <row r="134" spans="1:27" ht="38.25" customHeight="1" x14ac:dyDescent="0.25">
      <c r="A134" s="24" t="s">
        <v>59</v>
      </c>
      <c r="B134" s="64" t="s">
        <v>192</v>
      </c>
      <c r="C134" s="62"/>
      <c r="D134" s="62"/>
      <c r="E134" s="62"/>
      <c r="F134" s="63"/>
      <c r="G134" s="5">
        <f>G80+G81</f>
        <v>484162535.65999997</v>
      </c>
      <c r="H134" s="5">
        <f>H80+H81</f>
        <v>30650807.240000002</v>
      </c>
      <c r="I134" s="5">
        <f t="shared" ref="I134:S134" si="92">I80+I81</f>
        <v>39090286.219999999</v>
      </c>
      <c r="J134" s="5">
        <f t="shared" si="92"/>
        <v>25174613.033333335</v>
      </c>
      <c r="K134" s="5">
        <f t="shared" si="92"/>
        <v>26220820.153333336</v>
      </c>
      <c r="L134" s="5">
        <f t="shared" si="92"/>
        <v>37095820.153333336</v>
      </c>
      <c r="M134" s="5">
        <f t="shared" si="92"/>
        <v>23556534.453333333</v>
      </c>
      <c r="N134" s="5">
        <f t="shared" si="92"/>
        <v>23431534.473333336</v>
      </c>
      <c r="O134" s="5">
        <f t="shared" si="92"/>
        <v>23431534.493333336</v>
      </c>
      <c r="P134" s="5">
        <f t="shared" si="92"/>
        <v>23556534.503333334</v>
      </c>
      <c r="Q134" s="5">
        <f t="shared" si="92"/>
        <v>23431534.503333334</v>
      </c>
      <c r="R134" s="5">
        <f t="shared" si="92"/>
        <v>23432534.503333334</v>
      </c>
      <c r="S134" s="5">
        <f t="shared" si="92"/>
        <v>185089981.93000001</v>
      </c>
      <c r="T134" s="30">
        <f t="shared" si="62"/>
        <v>94915706.49333334</v>
      </c>
      <c r="U134" s="30">
        <f t="shared" si="63"/>
        <v>181788881.25333333</v>
      </c>
      <c r="V134" s="30">
        <f t="shared" si="64"/>
        <v>252208484.72333333</v>
      </c>
      <c r="W134" s="30">
        <f t="shared" si="65"/>
        <v>484162535.66000003</v>
      </c>
      <c r="X134" s="30"/>
      <c r="Y134" s="30"/>
      <c r="Z134" s="30"/>
      <c r="AA134" s="30"/>
    </row>
    <row r="135" spans="1:27" ht="15" customHeight="1" x14ac:dyDescent="0.25">
      <c r="A135" s="42" t="s">
        <v>45</v>
      </c>
      <c r="B135" s="64"/>
      <c r="C135" s="62"/>
      <c r="D135" s="62"/>
      <c r="E135" s="62"/>
      <c r="F135" s="63"/>
      <c r="G135" s="43">
        <f>H135+I135+J135+K135+L135+M135+N135+O135+P135+Q135+R135+S135</f>
        <v>184994113.00999999</v>
      </c>
      <c r="H135" s="3">
        <f>H88+H99</f>
        <v>10380252.880000001</v>
      </c>
      <c r="I135" s="3">
        <f t="shared" ref="I135:S135" si="93">I88+I99</f>
        <v>13705288.780000001</v>
      </c>
      <c r="J135" s="3">
        <f t="shared" si="93"/>
        <v>0</v>
      </c>
      <c r="K135" s="3">
        <f t="shared" si="93"/>
        <v>0</v>
      </c>
      <c r="L135" s="3">
        <f t="shared" si="93"/>
        <v>0</v>
      </c>
      <c r="M135" s="3">
        <f t="shared" si="93"/>
        <v>0</v>
      </c>
      <c r="N135" s="3">
        <f t="shared" si="93"/>
        <v>0</v>
      </c>
      <c r="O135" s="3">
        <f t="shared" si="93"/>
        <v>0</v>
      </c>
      <c r="P135" s="3">
        <f t="shared" si="93"/>
        <v>0</v>
      </c>
      <c r="Q135" s="3">
        <f t="shared" si="93"/>
        <v>0</v>
      </c>
      <c r="R135" s="3">
        <f t="shared" si="93"/>
        <v>0</v>
      </c>
      <c r="S135" s="3">
        <f t="shared" si="93"/>
        <v>160908571.34999999</v>
      </c>
      <c r="T135" s="30">
        <f t="shared" si="62"/>
        <v>24085541.660000004</v>
      </c>
      <c r="U135" s="30">
        <f t="shared" si="63"/>
        <v>24085541.660000004</v>
      </c>
      <c r="V135" s="30">
        <f t="shared" si="64"/>
        <v>24085541.660000004</v>
      </c>
      <c r="W135" s="30">
        <f t="shared" si="65"/>
        <v>184994113.00999999</v>
      </c>
      <c r="X135" s="30"/>
      <c r="Y135" s="30"/>
      <c r="Z135" s="30"/>
      <c r="AA135" s="30"/>
    </row>
    <row r="136" spans="1:27" ht="15" customHeight="1" x14ac:dyDescent="0.25">
      <c r="A136" s="65" t="s">
        <v>60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7"/>
      <c r="T136" s="30">
        <f t="shared" si="62"/>
        <v>0</v>
      </c>
      <c r="U136" s="30">
        <f t="shared" si="63"/>
        <v>0</v>
      </c>
      <c r="V136" s="30">
        <f t="shared" si="64"/>
        <v>0</v>
      </c>
      <c r="W136" s="30">
        <f t="shared" si="65"/>
        <v>0</v>
      </c>
      <c r="X136" s="30"/>
      <c r="Y136" s="30"/>
      <c r="Z136" s="30"/>
      <c r="AA136" s="30"/>
    </row>
    <row r="137" spans="1:27" ht="50.25" customHeight="1" x14ac:dyDescent="0.25">
      <c r="A137" s="44" t="s">
        <v>143</v>
      </c>
      <c r="B137" s="68">
        <v>915</v>
      </c>
      <c r="C137" s="69"/>
      <c r="D137" s="69"/>
      <c r="E137" s="69"/>
      <c r="F137" s="70"/>
      <c r="G137" s="2">
        <f>G138</f>
        <v>0</v>
      </c>
      <c r="H137" s="47">
        <f t="shared" ref="H137:S137" si="94">H138</f>
        <v>0</v>
      </c>
      <c r="I137" s="47">
        <f t="shared" si="94"/>
        <v>0</v>
      </c>
      <c r="J137" s="47">
        <f t="shared" si="94"/>
        <v>0</v>
      </c>
      <c r="K137" s="47">
        <f t="shared" si="94"/>
        <v>0</v>
      </c>
      <c r="L137" s="47">
        <f t="shared" si="94"/>
        <v>0</v>
      </c>
      <c r="M137" s="47">
        <f t="shared" si="94"/>
        <v>0</v>
      </c>
      <c r="N137" s="47">
        <f t="shared" si="94"/>
        <v>0</v>
      </c>
      <c r="O137" s="47">
        <f t="shared" si="94"/>
        <v>0</v>
      </c>
      <c r="P137" s="47">
        <f t="shared" si="94"/>
        <v>0</v>
      </c>
      <c r="Q137" s="47">
        <f t="shared" si="94"/>
        <v>0</v>
      </c>
      <c r="R137" s="47">
        <f t="shared" si="94"/>
        <v>0</v>
      </c>
      <c r="S137" s="47">
        <f t="shared" si="94"/>
        <v>0</v>
      </c>
      <c r="T137" s="30">
        <f t="shared" si="62"/>
        <v>0</v>
      </c>
      <c r="U137" s="30">
        <f t="shared" si="63"/>
        <v>0</v>
      </c>
      <c r="V137" s="30">
        <f t="shared" si="64"/>
        <v>0</v>
      </c>
      <c r="W137" s="30">
        <f t="shared" si="65"/>
        <v>0</v>
      </c>
      <c r="X137" s="30"/>
      <c r="Y137" s="30"/>
      <c r="Z137" s="30"/>
      <c r="AA137" s="30"/>
    </row>
    <row r="138" spans="1:27" ht="89.25" customHeight="1" x14ac:dyDescent="0.25">
      <c r="A138" s="23" t="s">
        <v>277</v>
      </c>
      <c r="B138" s="71" t="s">
        <v>278</v>
      </c>
      <c r="C138" s="72"/>
      <c r="D138" s="72"/>
      <c r="E138" s="72"/>
      <c r="F138" s="73"/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30">
        <f t="shared" si="62"/>
        <v>0</v>
      </c>
      <c r="U138" s="30">
        <f t="shared" si="63"/>
        <v>0</v>
      </c>
      <c r="V138" s="30">
        <f t="shared" si="64"/>
        <v>0</v>
      </c>
      <c r="W138" s="30">
        <f t="shared" si="65"/>
        <v>0</v>
      </c>
      <c r="X138" s="30"/>
      <c r="Y138" s="30"/>
      <c r="Z138" s="30"/>
      <c r="AA138" s="30"/>
    </row>
    <row r="139" spans="1:27" ht="54" customHeight="1" x14ac:dyDescent="0.25">
      <c r="A139" s="42" t="s">
        <v>61</v>
      </c>
      <c r="B139" s="64" t="s">
        <v>192</v>
      </c>
      <c r="C139" s="62"/>
      <c r="D139" s="62"/>
      <c r="E139" s="62"/>
      <c r="F139" s="63"/>
      <c r="G139" s="2">
        <f t="shared" ref="G139:S139" si="95">G137</f>
        <v>0</v>
      </c>
      <c r="H139" s="2">
        <f t="shared" si="95"/>
        <v>0</v>
      </c>
      <c r="I139" s="2">
        <f t="shared" si="95"/>
        <v>0</v>
      </c>
      <c r="J139" s="2">
        <f t="shared" si="95"/>
        <v>0</v>
      </c>
      <c r="K139" s="2">
        <f t="shared" si="95"/>
        <v>0</v>
      </c>
      <c r="L139" s="2">
        <f t="shared" si="95"/>
        <v>0</v>
      </c>
      <c r="M139" s="2">
        <f t="shared" si="95"/>
        <v>0</v>
      </c>
      <c r="N139" s="2">
        <f t="shared" si="95"/>
        <v>0</v>
      </c>
      <c r="O139" s="2">
        <f t="shared" si="95"/>
        <v>0</v>
      </c>
      <c r="P139" s="2">
        <f t="shared" si="95"/>
        <v>0</v>
      </c>
      <c r="Q139" s="2">
        <f t="shared" si="95"/>
        <v>0</v>
      </c>
      <c r="R139" s="2">
        <f t="shared" si="95"/>
        <v>0</v>
      </c>
      <c r="S139" s="2">
        <f t="shared" si="95"/>
        <v>0</v>
      </c>
      <c r="T139" s="30">
        <f t="shared" si="62"/>
        <v>0</v>
      </c>
      <c r="U139" s="30">
        <f t="shared" si="63"/>
        <v>0</v>
      </c>
      <c r="V139" s="30">
        <f t="shared" si="64"/>
        <v>0</v>
      </c>
      <c r="W139" s="30">
        <f t="shared" si="65"/>
        <v>0</v>
      </c>
      <c r="X139" s="30"/>
      <c r="Y139" s="30"/>
      <c r="Z139" s="30"/>
      <c r="AA139" s="30"/>
    </row>
    <row r="140" spans="1:27" ht="25.5" customHeight="1" x14ac:dyDescent="0.25">
      <c r="A140" s="45" t="s">
        <v>46</v>
      </c>
      <c r="B140" s="64" t="s">
        <v>192</v>
      </c>
      <c r="C140" s="62"/>
      <c r="D140" s="62"/>
      <c r="E140" s="62"/>
      <c r="F140" s="63"/>
      <c r="G140" s="46">
        <f>H140+I140+J140+K140+L140+M140+N140+O140+P140+Q140+R140+S140</f>
        <v>484162535.66000003</v>
      </c>
      <c r="H140" s="46">
        <f t="shared" ref="H140:S140" si="96">H134+H139</f>
        <v>30650807.240000002</v>
      </c>
      <c r="I140" s="46">
        <f t="shared" si="96"/>
        <v>39090286.219999999</v>
      </c>
      <c r="J140" s="46">
        <f t="shared" si="96"/>
        <v>25174613.033333335</v>
      </c>
      <c r="K140" s="46">
        <f t="shared" si="96"/>
        <v>26220820.153333336</v>
      </c>
      <c r="L140" s="46">
        <f t="shared" si="96"/>
        <v>37095820.153333336</v>
      </c>
      <c r="M140" s="46">
        <f t="shared" si="96"/>
        <v>23556534.453333333</v>
      </c>
      <c r="N140" s="46">
        <f t="shared" si="96"/>
        <v>23431534.473333336</v>
      </c>
      <c r="O140" s="46">
        <f t="shared" si="96"/>
        <v>23431534.493333336</v>
      </c>
      <c r="P140" s="46">
        <f t="shared" si="96"/>
        <v>23556534.503333334</v>
      </c>
      <c r="Q140" s="46">
        <f t="shared" si="96"/>
        <v>23431534.503333334</v>
      </c>
      <c r="R140" s="46">
        <f t="shared" si="96"/>
        <v>23432534.503333334</v>
      </c>
      <c r="S140" s="46">
        <f t="shared" si="96"/>
        <v>185089981.93000001</v>
      </c>
      <c r="T140" s="30">
        <f t="shared" si="62"/>
        <v>94915706.49333334</v>
      </c>
      <c r="U140" s="30">
        <f t="shared" si="63"/>
        <v>181788881.25333333</v>
      </c>
      <c r="V140" s="30">
        <f t="shared" si="64"/>
        <v>252208484.72333333</v>
      </c>
      <c r="W140" s="30">
        <f t="shared" si="65"/>
        <v>484162535.66000003</v>
      </c>
      <c r="X140" s="30"/>
      <c r="Y140" s="30"/>
      <c r="Z140" s="30"/>
      <c r="AA140" s="30"/>
    </row>
    <row r="141" spans="1:27" ht="15" customHeight="1" x14ac:dyDescent="0.25">
      <c r="A141" s="75" t="s">
        <v>47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7"/>
      <c r="T141" s="30">
        <f t="shared" si="62"/>
        <v>0</v>
      </c>
      <c r="U141" s="30">
        <f t="shared" si="63"/>
        <v>0</v>
      </c>
      <c r="V141" s="30">
        <f t="shared" si="64"/>
        <v>0</v>
      </c>
      <c r="W141" s="30">
        <f t="shared" si="65"/>
        <v>0</v>
      </c>
      <c r="X141" s="55" t="s">
        <v>352</v>
      </c>
      <c r="Y141" s="55" t="s">
        <v>353</v>
      </c>
      <c r="Z141" s="55" t="s">
        <v>354</v>
      </c>
      <c r="AA141" s="55" t="s">
        <v>355</v>
      </c>
    </row>
    <row r="142" spans="1:27" ht="15" customHeight="1" x14ac:dyDescent="0.25">
      <c r="A142" s="78" t="s">
        <v>62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80"/>
      <c r="T142" s="30">
        <f t="shared" si="62"/>
        <v>0</v>
      </c>
      <c r="U142" s="30">
        <f t="shared" si="63"/>
        <v>0</v>
      </c>
      <c r="V142" s="30">
        <f t="shared" si="64"/>
        <v>0</v>
      </c>
      <c r="W142" s="30">
        <f t="shared" si="65"/>
        <v>0</v>
      </c>
      <c r="X142" s="56"/>
      <c r="Y142" s="56"/>
      <c r="Z142" s="56"/>
      <c r="AA142" s="56"/>
    </row>
    <row r="143" spans="1:27" ht="25.5" customHeight="1" x14ac:dyDescent="0.25">
      <c r="A143" s="15" t="s">
        <v>144</v>
      </c>
      <c r="B143" s="16" t="s">
        <v>145</v>
      </c>
      <c r="C143" s="17"/>
      <c r="D143" s="17"/>
      <c r="E143" s="17"/>
      <c r="F143" s="17"/>
      <c r="G143" s="34">
        <f>G144+G150+G152+G156+G161+G166+G168+G174+G176+G180+G183</f>
        <v>473024799.26000005</v>
      </c>
      <c r="H143" s="34">
        <f>H144+H150+H152+H156+H161+H166+H168+H174+H176+H180+H183</f>
        <v>31126322.039999999</v>
      </c>
      <c r="I143" s="2">
        <f t="shared" ref="I143:S143" si="97">I144+I150+I152+I156+I161+I166+I168+I174+I176+I180+I183</f>
        <v>38606841.750000007</v>
      </c>
      <c r="J143" s="34">
        <f t="shared" si="97"/>
        <v>23876040.510000002</v>
      </c>
      <c r="K143" s="34">
        <f t="shared" si="97"/>
        <v>25155170.710000001</v>
      </c>
      <c r="L143" s="34">
        <f t="shared" si="97"/>
        <v>28793055.82</v>
      </c>
      <c r="M143" s="34">
        <f t="shared" si="97"/>
        <v>25067314.690000001</v>
      </c>
      <c r="N143" s="34">
        <f t="shared" si="97"/>
        <v>22583589.750000004</v>
      </c>
      <c r="O143" s="34">
        <f t="shared" si="97"/>
        <v>17976623.489999998</v>
      </c>
      <c r="P143" s="34">
        <f t="shared" si="97"/>
        <v>23339390.949999999</v>
      </c>
      <c r="Q143" s="34">
        <f t="shared" si="97"/>
        <v>19670203.640000001</v>
      </c>
      <c r="R143" s="34">
        <f t="shared" si="97"/>
        <v>18191757.909999996</v>
      </c>
      <c r="S143" s="34">
        <f t="shared" si="97"/>
        <v>198638488</v>
      </c>
      <c r="T143" s="30">
        <f t="shared" si="62"/>
        <v>93609204.300000012</v>
      </c>
      <c r="U143" s="30">
        <f t="shared" si="63"/>
        <v>172624745.52000001</v>
      </c>
      <c r="V143" s="30">
        <f t="shared" si="64"/>
        <v>236524349.71000001</v>
      </c>
      <c r="W143" s="30">
        <f t="shared" si="65"/>
        <v>473024799.25999999</v>
      </c>
      <c r="X143" s="31">
        <f>G143/100*20</f>
        <v>94604959.852000013</v>
      </c>
      <c r="Y143" s="32">
        <f>G143/100*40</f>
        <v>189209919.70400003</v>
      </c>
      <c r="Z143" s="32">
        <f>G143/100*70</f>
        <v>331117359.48200005</v>
      </c>
      <c r="AA143" s="32">
        <f>G143/100*95</f>
        <v>449373559.29700005</v>
      </c>
    </row>
    <row r="144" spans="1:27" ht="25.5" customHeight="1" x14ac:dyDescent="0.25">
      <c r="A144" s="15" t="s">
        <v>197</v>
      </c>
      <c r="B144" s="16" t="s">
        <v>145</v>
      </c>
      <c r="C144" s="16" t="s">
        <v>146</v>
      </c>
      <c r="D144" s="17"/>
      <c r="E144" s="17"/>
      <c r="F144" s="17"/>
      <c r="G144" s="34">
        <f>G145+G146+G147+G148+G149</f>
        <v>54072270.620000005</v>
      </c>
      <c r="H144" s="34">
        <f>H145+H146+H147+H148+H149</f>
        <v>3184973.41</v>
      </c>
      <c r="I144" s="2">
        <f t="shared" ref="I144:S144" si="98">I145+I146+I147+I148+I149</f>
        <v>3381937.4299999997</v>
      </c>
      <c r="J144" s="34">
        <f t="shared" si="98"/>
        <v>3833246.1399999997</v>
      </c>
      <c r="K144" s="34">
        <f t="shared" si="98"/>
        <v>5153786.59</v>
      </c>
      <c r="L144" s="34">
        <f t="shared" si="98"/>
        <v>5826572.71</v>
      </c>
      <c r="M144" s="34">
        <f t="shared" si="98"/>
        <v>4925437.25</v>
      </c>
      <c r="N144" s="34">
        <f t="shared" si="98"/>
        <v>5270860.2200000007</v>
      </c>
      <c r="O144" s="34">
        <f t="shared" si="98"/>
        <v>4750053.6099999994</v>
      </c>
      <c r="P144" s="34">
        <f t="shared" si="98"/>
        <v>4524142.3100000005</v>
      </c>
      <c r="Q144" s="34">
        <f t="shared" si="98"/>
        <v>4469648.05</v>
      </c>
      <c r="R144" s="34">
        <f t="shared" si="98"/>
        <v>4176009.13</v>
      </c>
      <c r="S144" s="34">
        <f t="shared" si="98"/>
        <v>4575603.7700000051</v>
      </c>
      <c r="T144" s="30">
        <f t="shared" si="62"/>
        <v>10400156.98</v>
      </c>
      <c r="U144" s="30">
        <f t="shared" si="63"/>
        <v>26305953.530000001</v>
      </c>
      <c r="V144" s="30">
        <f t="shared" si="64"/>
        <v>40851009.670000002</v>
      </c>
      <c r="W144" s="30">
        <f t="shared" si="65"/>
        <v>54072270.620000005</v>
      </c>
      <c r="X144" s="31">
        <f t="shared" ref="X144:X205" si="99">G144/100*20</f>
        <v>10814454.124</v>
      </c>
      <c r="Y144" s="32">
        <f t="shared" ref="Y144:Y205" si="100">G144/100*40</f>
        <v>21628908.248</v>
      </c>
      <c r="Z144" s="32">
        <f t="shared" ref="Z144:Z205" si="101">G144/100*70</f>
        <v>37850589.434</v>
      </c>
      <c r="AA144" s="32">
        <f t="shared" ref="AA144:AA205" si="102">G144/100*95</f>
        <v>51368657.089000002</v>
      </c>
    </row>
    <row r="145" spans="1:27" ht="76.5" customHeight="1" x14ac:dyDescent="0.25">
      <c r="A145" s="15" t="s">
        <v>231</v>
      </c>
      <c r="B145" s="16" t="s">
        <v>145</v>
      </c>
      <c r="C145" s="16" t="s">
        <v>147</v>
      </c>
      <c r="D145" s="17"/>
      <c r="E145" s="17"/>
      <c r="F145" s="17"/>
      <c r="G145" s="7">
        <v>2409003</v>
      </c>
      <c r="H145" s="34">
        <v>6452.04</v>
      </c>
      <c r="I145" s="2">
        <v>188360.93</v>
      </c>
      <c r="J145" s="34">
        <v>200000</v>
      </c>
      <c r="K145" s="34">
        <v>200000</v>
      </c>
      <c r="L145" s="34">
        <v>200000</v>
      </c>
      <c r="M145" s="34">
        <v>388278.12</v>
      </c>
      <c r="N145" s="34">
        <v>200000</v>
      </c>
      <c r="O145" s="34">
        <v>200000</v>
      </c>
      <c r="P145" s="34">
        <v>200000</v>
      </c>
      <c r="Q145" s="34">
        <v>200000</v>
      </c>
      <c r="R145" s="34">
        <v>200000</v>
      </c>
      <c r="S145" s="34">
        <f>G145-H145-I145-J145-K145-L145-M145-N145-O145-P145-Q145-R145</f>
        <v>225911.90999999968</v>
      </c>
      <c r="T145" s="30">
        <f t="shared" si="62"/>
        <v>394812.97</v>
      </c>
      <c r="U145" s="30">
        <f t="shared" si="63"/>
        <v>1183091.0899999999</v>
      </c>
      <c r="V145" s="30">
        <f t="shared" si="64"/>
        <v>1783091.0899999999</v>
      </c>
      <c r="W145" s="30">
        <f t="shared" si="65"/>
        <v>2409002.9999999995</v>
      </c>
      <c r="X145" s="31">
        <f t="shared" si="99"/>
        <v>481800.6</v>
      </c>
      <c r="Y145" s="32">
        <f t="shared" si="100"/>
        <v>963601.2</v>
      </c>
      <c r="Z145" s="32">
        <f t="shared" si="101"/>
        <v>1686302.0999999999</v>
      </c>
      <c r="AA145" s="32">
        <f t="shared" si="102"/>
        <v>2288552.85</v>
      </c>
    </row>
    <row r="146" spans="1:27" ht="102" customHeight="1" x14ac:dyDescent="0.25">
      <c r="A146" s="15" t="s">
        <v>230</v>
      </c>
      <c r="B146" s="16" t="s">
        <v>145</v>
      </c>
      <c r="C146" s="16" t="s">
        <v>148</v>
      </c>
      <c r="D146" s="17"/>
      <c r="E146" s="17"/>
      <c r="F146" s="17"/>
      <c r="G146" s="7">
        <v>27531346.600000001</v>
      </c>
      <c r="H146" s="34">
        <v>1865149.33</v>
      </c>
      <c r="I146" s="2">
        <v>1858522.1</v>
      </c>
      <c r="J146" s="34">
        <v>2000000</v>
      </c>
      <c r="K146" s="34">
        <v>2750000</v>
      </c>
      <c r="L146" s="34">
        <v>3300000</v>
      </c>
      <c r="M146" s="34">
        <v>2300000</v>
      </c>
      <c r="N146" s="34">
        <v>2921143.02</v>
      </c>
      <c r="O146" s="34">
        <v>2300000</v>
      </c>
      <c r="P146" s="34">
        <v>2300000</v>
      </c>
      <c r="Q146" s="34">
        <v>2300000</v>
      </c>
      <c r="R146" s="34">
        <v>2300000</v>
      </c>
      <c r="S146" s="34">
        <f>G146-H146-I146-J146-K146-L146-M146-N146-O146-P146-Q146-R146</f>
        <v>1336532.1500000022</v>
      </c>
      <c r="T146" s="30">
        <f t="shared" si="62"/>
        <v>5723671.4299999997</v>
      </c>
      <c r="U146" s="30">
        <f t="shared" si="63"/>
        <v>14073671.43</v>
      </c>
      <c r="V146" s="30">
        <f t="shared" si="64"/>
        <v>21594814.449999999</v>
      </c>
      <c r="W146" s="30">
        <f t="shared" si="65"/>
        <v>27531346.600000001</v>
      </c>
      <c r="X146" s="31">
        <f t="shared" si="99"/>
        <v>5506269.3200000003</v>
      </c>
      <c r="Y146" s="32">
        <f t="shared" si="100"/>
        <v>11012538.640000001</v>
      </c>
      <c r="Z146" s="32">
        <f t="shared" si="101"/>
        <v>19271942.620000001</v>
      </c>
      <c r="AA146" s="32">
        <f t="shared" si="102"/>
        <v>26154779.270000003</v>
      </c>
    </row>
    <row r="147" spans="1:27" ht="15" customHeight="1" x14ac:dyDescent="0.25">
      <c r="A147" s="15" t="s">
        <v>229</v>
      </c>
      <c r="B147" s="16" t="s">
        <v>145</v>
      </c>
      <c r="C147" s="16" t="s">
        <v>149</v>
      </c>
      <c r="D147" s="17"/>
      <c r="E147" s="17"/>
      <c r="F147" s="17"/>
      <c r="G147" s="7">
        <v>476</v>
      </c>
      <c r="H147" s="34">
        <v>0</v>
      </c>
      <c r="I147" s="2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f>G147-H147-I147-J147-K147-L147-M147-N147-O147-P147-Q147-R147</f>
        <v>476</v>
      </c>
      <c r="T147" s="30">
        <f t="shared" si="62"/>
        <v>0</v>
      </c>
      <c r="U147" s="30">
        <f t="shared" si="63"/>
        <v>0</v>
      </c>
      <c r="V147" s="30">
        <f t="shared" si="64"/>
        <v>0</v>
      </c>
      <c r="W147" s="30">
        <f t="shared" si="65"/>
        <v>476</v>
      </c>
      <c r="X147" s="31">
        <f t="shared" si="99"/>
        <v>95.199999999999989</v>
      </c>
      <c r="Y147" s="32">
        <f t="shared" si="100"/>
        <v>190.39999999999998</v>
      </c>
      <c r="Z147" s="32">
        <f t="shared" si="101"/>
        <v>333.2</v>
      </c>
      <c r="AA147" s="32">
        <f t="shared" si="102"/>
        <v>452.2</v>
      </c>
    </row>
    <row r="148" spans="1:27" ht="15" customHeight="1" x14ac:dyDescent="0.25">
      <c r="A148" s="15" t="s">
        <v>228</v>
      </c>
      <c r="B148" s="16" t="s">
        <v>145</v>
      </c>
      <c r="C148" s="16" t="s">
        <v>150</v>
      </c>
      <c r="D148" s="17"/>
      <c r="E148" s="17"/>
      <c r="F148" s="17"/>
      <c r="G148" s="7">
        <v>1000000</v>
      </c>
      <c r="H148" s="34">
        <v>0</v>
      </c>
      <c r="I148" s="2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f>G148-H148-I148-J148-K148-L148-M148-N148-O148-P148-Q148-R148</f>
        <v>1000000</v>
      </c>
      <c r="T148" s="30">
        <f t="shared" si="62"/>
        <v>0</v>
      </c>
      <c r="U148" s="30">
        <f t="shared" si="63"/>
        <v>0</v>
      </c>
      <c r="V148" s="30">
        <f t="shared" si="64"/>
        <v>0</v>
      </c>
      <c r="W148" s="30">
        <f t="shared" si="65"/>
        <v>1000000</v>
      </c>
      <c r="X148" s="31">
        <f t="shared" si="99"/>
        <v>200000</v>
      </c>
      <c r="Y148" s="32">
        <f t="shared" si="100"/>
        <v>400000</v>
      </c>
      <c r="Z148" s="32">
        <f t="shared" si="101"/>
        <v>700000</v>
      </c>
      <c r="AA148" s="32">
        <f t="shared" si="102"/>
        <v>950000</v>
      </c>
    </row>
    <row r="149" spans="1:27" ht="38.25" customHeight="1" x14ac:dyDescent="0.25">
      <c r="A149" s="15" t="s">
        <v>195</v>
      </c>
      <c r="B149" s="16" t="s">
        <v>145</v>
      </c>
      <c r="C149" s="16" t="s">
        <v>151</v>
      </c>
      <c r="D149" s="17"/>
      <c r="E149" s="17"/>
      <c r="F149" s="17"/>
      <c r="G149" s="7">
        <v>23131445.02</v>
      </c>
      <c r="H149" s="34">
        <v>1313372.04</v>
      </c>
      <c r="I149" s="2">
        <v>1335054.3999999999</v>
      </c>
      <c r="J149" s="34">
        <v>1633246.14</v>
      </c>
      <c r="K149" s="34">
        <v>2203786.59</v>
      </c>
      <c r="L149" s="34">
        <v>2326572.71</v>
      </c>
      <c r="M149" s="34">
        <v>2237159.13</v>
      </c>
      <c r="N149" s="34">
        <v>2149717.2000000002</v>
      </c>
      <c r="O149" s="34">
        <v>2250053.61</v>
      </c>
      <c r="P149" s="34">
        <v>2024142.31</v>
      </c>
      <c r="Q149" s="34">
        <v>1969648.05</v>
      </c>
      <c r="R149" s="34">
        <v>1676009.13</v>
      </c>
      <c r="S149" s="34">
        <f>G149-H149-I149-J149-K149-L149-M149-N149-O149-P149-Q149-R149</f>
        <v>2012683.7100000028</v>
      </c>
      <c r="T149" s="30">
        <f t="shared" si="62"/>
        <v>4281672.58</v>
      </c>
      <c r="U149" s="30">
        <f t="shared" si="63"/>
        <v>11049191.009999998</v>
      </c>
      <c r="V149" s="30">
        <f t="shared" si="64"/>
        <v>17473104.129999995</v>
      </c>
      <c r="W149" s="30">
        <f t="shared" si="65"/>
        <v>23131445.019999996</v>
      </c>
      <c r="X149" s="31">
        <f t="shared" si="99"/>
        <v>4626289.0039999997</v>
      </c>
      <c r="Y149" s="32">
        <f t="shared" si="100"/>
        <v>9252578.0079999994</v>
      </c>
      <c r="Z149" s="32">
        <f t="shared" si="101"/>
        <v>16192011.513999999</v>
      </c>
      <c r="AA149" s="32">
        <f t="shared" si="102"/>
        <v>21974872.768999998</v>
      </c>
    </row>
    <row r="150" spans="1:27" ht="25.5" customHeight="1" x14ac:dyDescent="0.25">
      <c r="A150" s="15" t="s">
        <v>350</v>
      </c>
      <c r="B150" s="16" t="s">
        <v>145</v>
      </c>
      <c r="C150" s="16" t="s">
        <v>152</v>
      </c>
      <c r="D150" s="17"/>
      <c r="E150" s="17"/>
      <c r="F150" s="17"/>
      <c r="G150" s="34">
        <f>G151</f>
        <v>458100</v>
      </c>
      <c r="H150" s="34">
        <f>H151</f>
        <v>36356.879999999997</v>
      </c>
      <c r="I150" s="2">
        <f t="shared" ref="I150:S150" si="103">I151</f>
        <v>36356.870000000003</v>
      </c>
      <c r="J150" s="34">
        <f t="shared" si="103"/>
        <v>0</v>
      </c>
      <c r="K150" s="34">
        <f t="shared" si="103"/>
        <v>0</v>
      </c>
      <c r="L150" s="34">
        <f t="shared" si="103"/>
        <v>0</v>
      </c>
      <c r="M150" s="34">
        <f t="shared" si="103"/>
        <v>0</v>
      </c>
      <c r="N150" s="34">
        <f t="shared" si="103"/>
        <v>0</v>
      </c>
      <c r="O150" s="34">
        <f t="shared" si="103"/>
        <v>0</v>
      </c>
      <c r="P150" s="34">
        <f t="shared" si="103"/>
        <v>0</v>
      </c>
      <c r="Q150" s="34">
        <f t="shared" si="103"/>
        <v>0</v>
      </c>
      <c r="R150" s="34">
        <f t="shared" si="103"/>
        <v>0</v>
      </c>
      <c r="S150" s="34">
        <f t="shared" si="103"/>
        <v>385386.25</v>
      </c>
      <c r="T150" s="30">
        <f t="shared" si="62"/>
        <v>72713.75</v>
      </c>
      <c r="U150" s="30">
        <f t="shared" si="63"/>
        <v>72713.75</v>
      </c>
      <c r="V150" s="30">
        <f t="shared" si="64"/>
        <v>72713.75</v>
      </c>
      <c r="W150" s="30">
        <f t="shared" si="65"/>
        <v>458100</v>
      </c>
      <c r="X150" s="31">
        <f t="shared" si="99"/>
        <v>91620</v>
      </c>
      <c r="Y150" s="32">
        <f t="shared" si="100"/>
        <v>183240</v>
      </c>
      <c r="Z150" s="32">
        <f t="shared" si="101"/>
        <v>320670</v>
      </c>
      <c r="AA150" s="32">
        <f t="shared" si="102"/>
        <v>435195</v>
      </c>
    </row>
    <row r="151" spans="1:27" ht="25.5" customHeight="1" x14ac:dyDescent="0.25">
      <c r="A151" s="15" t="s">
        <v>262</v>
      </c>
      <c r="B151" s="16" t="s">
        <v>145</v>
      </c>
      <c r="C151" s="16" t="s">
        <v>153</v>
      </c>
      <c r="D151" s="17"/>
      <c r="E151" s="17"/>
      <c r="F151" s="17"/>
      <c r="G151" s="7">
        <v>458100</v>
      </c>
      <c r="H151" s="34">
        <v>36356.879999999997</v>
      </c>
      <c r="I151" s="34">
        <v>36356.870000000003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f>G151-H151-I151-J151-K151-L151-M151-N151-O151-P151-Q151-R151</f>
        <v>385386.25</v>
      </c>
      <c r="T151" s="30">
        <f t="shared" ref="T151:T205" si="104">H151+I151+J151</f>
        <v>72713.75</v>
      </c>
      <c r="U151" s="30">
        <f t="shared" ref="U151:U205" si="105">H151+I151+J151+K151+L151+M151</f>
        <v>72713.75</v>
      </c>
      <c r="V151" s="30">
        <f t="shared" ref="V151:V205" si="106">H151+I151+J151+K151+L151+M151+N151+O151+P151</f>
        <v>72713.75</v>
      </c>
      <c r="W151" s="30">
        <f t="shared" ref="W151:W205" si="107">H151+I151+J151+K151+L151+M151+N151+O151+P151+Q151+R151+S151</f>
        <v>458100</v>
      </c>
      <c r="X151" s="31">
        <f t="shared" si="99"/>
        <v>91620</v>
      </c>
      <c r="Y151" s="32">
        <f t="shared" si="100"/>
        <v>183240</v>
      </c>
      <c r="Z151" s="32">
        <f t="shared" si="101"/>
        <v>320670</v>
      </c>
      <c r="AA151" s="32">
        <f t="shared" si="102"/>
        <v>435195</v>
      </c>
    </row>
    <row r="152" spans="1:27" ht="51" customHeight="1" x14ac:dyDescent="0.25">
      <c r="A152" s="15" t="s">
        <v>227</v>
      </c>
      <c r="B152" s="16" t="s">
        <v>145</v>
      </c>
      <c r="C152" s="16" t="s">
        <v>154</v>
      </c>
      <c r="D152" s="17"/>
      <c r="E152" s="17"/>
      <c r="F152" s="17"/>
      <c r="G152" s="34">
        <f>G153+G154+G155</f>
        <v>18688044.050000001</v>
      </c>
      <c r="H152" s="34">
        <f>H153+H154+H155</f>
        <v>457880.33</v>
      </c>
      <c r="I152" s="2">
        <f t="shared" ref="I152:S152" si="108">I153+I154+I155</f>
        <v>1396812.6600000001</v>
      </c>
      <c r="J152" s="34">
        <f t="shared" si="108"/>
        <v>2100000</v>
      </c>
      <c r="K152" s="34">
        <f t="shared" si="108"/>
        <v>1524600</v>
      </c>
      <c r="L152" s="34">
        <f t="shared" si="108"/>
        <v>2495472</v>
      </c>
      <c r="M152" s="34">
        <f t="shared" si="108"/>
        <v>1524600</v>
      </c>
      <c r="N152" s="34">
        <f t="shared" si="108"/>
        <v>1524600</v>
      </c>
      <c r="O152" s="34">
        <f t="shared" si="108"/>
        <v>1524600</v>
      </c>
      <c r="P152" s="34">
        <f t="shared" si="108"/>
        <v>1524600</v>
      </c>
      <c r="Q152" s="34">
        <f t="shared" si="108"/>
        <v>1524600</v>
      </c>
      <c r="R152" s="34">
        <f t="shared" si="108"/>
        <v>1524600</v>
      </c>
      <c r="S152" s="34">
        <f t="shared" si="108"/>
        <v>1565679.0600000015</v>
      </c>
      <c r="T152" s="30">
        <f t="shared" si="104"/>
        <v>3954692.99</v>
      </c>
      <c r="U152" s="30">
        <f t="shared" si="105"/>
        <v>9499364.9900000002</v>
      </c>
      <c r="V152" s="30">
        <f t="shared" si="106"/>
        <v>14073164.99</v>
      </c>
      <c r="W152" s="30">
        <f t="shared" si="107"/>
        <v>18688044.050000004</v>
      </c>
      <c r="X152" s="31">
        <f t="shared" si="99"/>
        <v>3737608.81</v>
      </c>
      <c r="Y152" s="32">
        <f t="shared" si="100"/>
        <v>7475217.6200000001</v>
      </c>
      <c r="Z152" s="32">
        <f t="shared" si="101"/>
        <v>13081630.834999999</v>
      </c>
      <c r="AA152" s="32">
        <f t="shared" si="102"/>
        <v>17753641.8475</v>
      </c>
    </row>
    <row r="153" spans="1:27" ht="15" customHeight="1" x14ac:dyDescent="0.25">
      <c r="A153" s="15" t="s">
        <v>226</v>
      </c>
      <c r="B153" s="16" t="s">
        <v>145</v>
      </c>
      <c r="C153" s="16" t="s">
        <v>155</v>
      </c>
      <c r="D153" s="17"/>
      <c r="E153" s="17"/>
      <c r="F153" s="17"/>
      <c r="G153" s="7">
        <v>755321</v>
      </c>
      <c r="H153" s="34">
        <v>0</v>
      </c>
      <c r="I153" s="2">
        <v>95208.29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f>G153-H153-I153-J153-K153-L153-M153-N153-O153-P153-Q153-R153</f>
        <v>660112.71</v>
      </c>
      <c r="T153" s="30">
        <f t="shared" si="104"/>
        <v>95208.29</v>
      </c>
      <c r="U153" s="30">
        <f t="shared" si="105"/>
        <v>95208.29</v>
      </c>
      <c r="V153" s="30">
        <f t="shared" si="106"/>
        <v>95208.29</v>
      </c>
      <c r="W153" s="30">
        <f t="shared" si="107"/>
        <v>755321</v>
      </c>
      <c r="X153" s="31">
        <f t="shared" si="99"/>
        <v>151064.20000000001</v>
      </c>
      <c r="Y153" s="32">
        <f t="shared" si="100"/>
        <v>302128.40000000002</v>
      </c>
      <c r="Z153" s="32">
        <f t="shared" si="101"/>
        <v>528724.69999999995</v>
      </c>
      <c r="AA153" s="32">
        <f t="shared" si="102"/>
        <v>717554.95</v>
      </c>
    </row>
    <row r="154" spans="1:27" ht="76.5" customHeight="1" x14ac:dyDescent="0.25">
      <c r="A154" s="15" t="s">
        <v>225</v>
      </c>
      <c r="B154" s="16" t="s">
        <v>145</v>
      </c>
      <c r="C154" s="16" t="s">
        <v>156</v>
      </c>
      <c r="D154" s="17"/>
      <c r="E154" s="17"/>
      <c r="F154" s="17"/>
      <c r="G154" s="7">
        <v>17686723.050000001</v>
      </c>
      <c r="H154" s="34">
        <v>457880.33</v>
      </c>
      <c r="I154" s="2">
        <v>1301604.3700000001</v>
      </c>
      <c r="J154" s="34">
        <v>2100000</v>
      </c>
      <c r="K154" s="34">
        <v>1500000</v>
      </c>
      <c r="L154" s="34">
        <v>2470872</v>
      </c>
      <c r="M154" s="34">
        <v>1500000</v>
      </c>
      <c r="N154" s="34">
        <v>1500000</v>
      </c>
      <c r="O154" s="34">
        <v>1500000</v>
      </c>
      <c r="P154" s="34">
        <v>1500000</v>
      </c>
      <c r="Q154" s="34">
        <v>1500000</v>
      </c>
      <c r="R154" s="34">
        <v>1500000</v>
      </c>
      <c r="S154" s="34">
        <f>G154-H154-I154-J154-K154-L154-M154-N154-O154-P154-Q154-R154</f>
        <v>856366.35000000149</v>
      </c>
      <c r="T154" s="30">
        <f t="shared" si="104"/>
        <v>3859484.7</v>
      </c>
      <c r="U154" s="30">
        <f t="shared" si="105"/>
        <v>9330356.6999999993</v>
      </c>
      <c r="V154" s="30">
        <f t="shared" si="106"/>
        <v>13830356.699999999</v>
      </c>
      <c r="W154" s="30">
        <f t="shared" si="107"/>
        <v>17686723.050000001</v>
      </c>
      <c r="X154" s="31">
        <f t="shared" si="99"/>
        <v>3537344.6100000003</v>
      </c>
      <c r="Y154" s="32">
        <f t="shared" si="100"/>
        <v>7074689.2200000007</v>
      </c>
      <c r="Z154" s="32">
        <f t="shared" si="101"/>
        <v>12380706.135</v>
      </c>
      <c r="AA154" s="32">
        <f t="shared" si="102"/>
        <v>16802386.897500001</v>
      </c>
    </row>
    <row r="155" spans="1:27" ht="63.75" customHeight="1" x14ac:dyDescent="0.25">
      <c r="A155" s="15" t="s">
        <v>224</v>
      </c>
      <c r="B155" s="16" t="s">
        <v>145</v>
      </c>
      <c r="C155" s="16" t="s">
        <v>157</v>
      </c>
      <c r="D155" s="17"/>
      <c r="E155" s="17"/>
      <c r="F155" s="17"/>
      <c r="G155" s="7">
        <v>246000</v>
      </c>
      <c r="H155" s="34">
        <v>0</v>
      </c>
      <c r="I155" s="2">
        <v>0</v>
      </c>
      <c r="J155" s="34">
        <v>0</v>
      </c>
      <c r="K155" s="34">
        <v>24600</v>
      </c>
      <c r="L155" s="34">
        <v>24600</v>
      </c>
      <c r="M155" s="34">
        <v>24600</v>
      </c>
      <c r="N155" s="34">
        <v>24600</v>
      </c>
      <c r="O155" s="34">
        <v>24600</v>
      </c>
      <c r="P155" s="34">
        <v>24600</v>
      </c>
      <c r="Q155" s="34">
        <v>24600</v>
      </c>
      <c r="R155" s="34">
        <v>24600</v>
      </c>
      <c r="S155" s="34">
        <f>G155-H155-I155-J155-K155-L155-M155-N155-O155-P155-Q155-R155</f>
        <v>49200</v>
      </c>
      <c r="T155" s="30">
        <f t="shared" si="104"/>
        <v>0</v>
      </c>
      <c r="U155" s="30">
        <f t="shared" si="105"/>
        <v>73800</v>
      </c>
      <c r="V155" s="30">
        <f t="shared" si="106"/>
        <v>147600</v>
      </c>
      <c r="W155" s="30">
        <f t="shared" si="107"/>
        <v>246000</v>
      </c>
      <c r="X155" s="31">
        <f t="shared" si="99"/>
        <v>49200</v>
      </c>
      <c r="Y155" s="32">
        <f t="shared" si="100"/>
        <v>98400</v>
      </c>
      <c r="Z155" s="32">
        <f t="shared" si="101"/>
        <v>172200</v>
      </c>
      <c r="AA155" s="32">
        <f t="shared" si="102"/>
        <v>233700</v>
      </c>
    </row>
    <row r="156" spans="1:27" ht="25.5" customHeight="1" x14ac:dyDescent="0.25">
      <c r="A156" s="15" t="s">
        <v>223</v>
      </c>
      <c r="B156" s="16" t="s">
        <v>145</v>
      </c>
      <c r="C156" s="16" t="s">
        <v>158</v>
      </c>
      <c r="D156" s="17"/>
      <c r="E156" s="17"/>
      <c r="F156" s="17"/>
      <c r="G156" s="34">
        <f>G157+G158+G159+G160</f>
        <v>18852302.779999997</v>
      </c>
      <c r="H156" s="34">
        <f>H157+H158+H159+H160</f>
        <v>802848.4</v>
      </c>
      <c r="I156" s="2">
        <f t="shared" ref="I156:S156" si="109">I157+I158+I159+I160</f>
        <v>970069</v>
      </c>
      <c r="J156" s="34">
        <f t="shared" si="109"/>
        <v>1040069</v>
      </c>
      <c r="K156" s="34">
        <f t="shared" si="109"/>
        <v>978138</v>
      </c>
      <c r="L156" s="34">
        <f t="shared" si="109"/>
        <v>1248701.3599999999</v>
      </c>
      <c r="M156" s="34">
        <f t="shared" si="109"/>
        <v>865007</v>
      </c>
      <c r="N156" s="34">
        <f t="shared" si="109"/>
        <v>865007</v>
      </c>
      <c r="O156" s="34">
        <f t="shared" si="109"/>
        <v>865007</v>
      </c>
      <c r="P156" s="34">
        <f t="shared" si="109"/>
        <v>935421.66</v>
      </c>
      <c r="Q156" s="34">
        <f t="shared" si="109"/>
        <v>978138</v>
      </c>
      <c r="R156" s="34">
        <f t="shared" si="109"/>
        <v>978138</v>
      </c>
      <c r="S156" s="34">
        <f t="shared" si="109"/>
        <v>8325758.3600000003</v>
      </c>
      <c r="T156" s="30">
        <f t="shared" si="104"/>
        <v>2812986.4</v>
      </c>
      <c r="U156" s="30">
        <f t="shared" si="105"/>
        <v>5904832.7599999998</v>
      </c>
      <c r="V156" s="30">
        <f t="shared" si="106"/>
        <v>8570268.4199999999</v>
      </c>
      <c r="W156" s="30">
        <f t="shared" si="107"/>
        <v>18852302.780000001</v>
      </c>
      <c r="X156" s="31">
        <f t="shared" si="99"/>
        <v>3770460.5559999999</v>
      </c>
      <c r="Y156" s="32">
        <f t="shared" si="100"/>
        <v>7540921.1119999997</v>
      </c>
      <c r="Z156" s="32">
        <f t="shared" si="101"/>
        <v>13196611.945999999</v>
      </c>
      <c r="AA156" s="32">
        <f t="shared" si="102"/>
        <v>17909687.640999999</v>
      </c>
    </row>
    <row r="157" spans="1:27" ht="25.5" customHeight="1" x14ac:dyDescent="0.25">
      <c r="A157" s="15" t="s">
        <v>222</v>
      </c>
      <c r="B157" s="16" t="s">
        <v>145</v>
      </c>
      <c r="C157" s="16" t="s">
        <v>159</v>
      </c>
      <c r="D157" s="17"/>
      <c r="E157" s="17"/>
      <c r="F157" s="17"/>
      <c r="G157" s="7">
        <v>192939</v>
      </c>
      <c r="H157" s="34">
        <v>0</v>
      </c>
      <c r="I157" s="2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f>G157-H157-I157-J157-K157-L157-M157-N157-O157-P157-Q157-R157</f>
        <v>192939</v>
      </c>
      <c r="T157" s="30">
        <f t="shared" si="104"/>
        <v>0</v>
      </c>
      <c r="U157" s="30">
        <f t="shared" si="105"/>
        <v>0</v>
      </c>
      <c r="V157" s="30">
        <f t="shared" si="106"/>
        <v>0</v>
      </c>
      <c r="W157" s="30">
        <f t="shared" si="107"/>
        <v>192939</v>
      </c>
      <c r="X157" s="31">
        <f t="shared" si="99"/>
        <v>38587.800000000003</v>
      </c>
      <c r="Y157" s="32">
        <f t="shared" si="100"/>
        <v>77175.600000000006</v>
      </c>
      <c r="Z157" s="32">
        <f t="shared" si="101"/>
        <v>135057.30000000002</v>
      </c>
      <c r="AA157" s="32">
        <f t="shared" si="102"/>
        <v>183292.05000000002</v>
      </c>
    </row>
    <row r="158" spans="1:27" ht="25.5" customHeight="1" x14ac:dyDescent="0.25">
      <c r="A158" s="15" t="s">
        <v>221</v>
      </c>
      <c r="B158" s="16" t="s">
        <v>145</v>
      </c>
      <c r="C158" s="16" t="s">
        <v>160</v>
      </c>
      <c r="D158" s="17"/>
      <c r="E158" s="17"/>
      <c r="F158" s="17"/>
      <c r="G158" s="7">
        <v>18213465.809999999</v>
      </c>
      <c r="H158" s="34">
        <v>802848.4</v>
      </c>
      <c r="I158" s="2">
        <v>970069</v>
      </c>
      <c r="J158" s="34">
        <v>970069</v>
      </c>
      <c r="K158" s="34">
        <v>978138</v>
      </c>
      <c r="L158" s="34">
        <v>881145</v>
      </c>
      <c r="M158" s="34">
        <v>865007</v>
      </c>
      <c r="N158" s="34">
        <v>865007</v>
      </c>
      <c r="O158" s="34">
        <v>865007</v>
      </c>
      <c r="P158" s="34">
        <v>935421.66</v>
      </c>
      <c r="Q158" s="34">
        <v>978138</v>
      </c>
      <c r="R158" s="34">
        <v>978138</v>
      </c>
      <c r="S158" s="34">
        <f>G158-H158-I158-J158-K158-L158-M158-N158-O158-P158-Q158-R158</f>
        <v>8124477.75</v>
      </c>
      <c r="T158" s="30">
        <f t="shared" si="104"/>
        <v>2742986.4</v>
      </c>
      <c r="U158" s="30">
        <f t="shared" si="105"/>
        <v>5467276.4000000004</v>
      </c>
      <c r="V158" s="30">
        <f t="shared" si="106"/>
        <v>8132712.0600000005</v>
      </c>
      <c r="W158" s="30">
        <f t="shared" si="107"/>
        <v>18213465.810000002</v>
      </c>
      <c r="X158" s="31">
        <f t="shared" si="99"/>
        <v>3642693.162</v>
      </c>
      <c r="Y158" s="32">
        <f t="shared" si="100"/>
        <v>7285386.324</v>
      </c>
      <c r="Z158" s="32">
        <f t="shared" si="101"/>
        <v>12749426.067</v>
      </c>
      <c r="AA158" s="32">
        <f t="shared" si="102"/>
        <v>17302792.519499999</v>
      </c>
    </row>
    <row r="159" spans="1:27" ht="15" customHeight="1" x14ac:dyDescent="0.25">
      <c r="A159" s="15" t="s">
        <v>220</v>
      </c>
      <c r="B159" s="16" t="s">
        <v>145</v>
      </c>
      <c r="C159" s="16" t="s">
        <v>161</v>
      </c>
      <c r="D159" s="17"/>
      <c r="E159" s="17"/>
      <c r="F159" s="17"/>
      <c r="G159" s="7">
        <v>4806.6099999999997</v>
      </c>
      <c r="H159" s="34">
        <v>0</v>
      </c>
      <c r="I159" s="2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f>G159-H159-I159-J159-K159-L159-M159-N159-O159-P159-Q159-R159</f>
        <v>4806.6099999999997</v>
      </c>
      <c r="T159" s="30">
        <f t="shared" si="104"/>
        <v>0</v>
      </c>
      <c r="U159" s="30">
        <f t="shared" si="105"/>
        <v>0</v>
      </c>
      <c r="V159" s="30">
        <f t="shared" si="106"/>
        <v>0</v>
      </c>
      <c r="W159" s="30">
        <f t="shared" si="107"/>
        <v>4806.6099999999997</v>
      </c>
      <c r="X159" s="31">
        <f t="shared" si="99"/>
        <v>961.322</v>
      </c>
      <c r="Y159" s="32">
        <f t="shared" si="100"/>
        <v>1922.644</v>
      </c>
      <c r="Z159" s="32">
        <f t="shared" si="101"/>
        <v>3364.627</v>
      </c>
      <c r="AA159" s="32">
        <f t="shared" si="102"/>
        <v>4566.2794999999996</v>
      </c>
    </row>
    <row r="160" spans="1:27" ht="26.25" customHeight="1" x14ac:dyDescent="0.25">
      <c r="A160" s="15" t="s">
        <v>219</v>
      </c>
      <c r="B160" s="16" t="s">
        <v>145</v>
      </c>
      <c r="C160" s="16" t="s">
        <v>162</v>
      </c>
      <c r="D160" s="17"/>
      <c r="E160" s="17"/>
      <c r="F160" s="17"/>
      <c r="G160" s="7">
        <v>441091.36</v>
      </c>
      <c r="H160" s="34">
        <v>0</v>
      </c>
      <c r="I160" s="2">
        <v>0</v>
      </c>
      <c r="J160" s="34">
        <v>70000</v>
      </c>
      <c r="K160" s="34">
        <v>0</v>
      </c>
      <c r="L160" s="34">
        <v>367556.36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f>G160-H160-I160-J160-K160-L160-M160-N160-O160-P160-Q160-R160</f>
        <v>3535</v>
      </c>
      <c r="T160" s="30">
        <f t="shared" si="104"/>
        <v>70000</v>
      </c>
      <c r="U160" s="30">
        <f t="shared" si="105"/>
        <v>437556.36</v>
      </c>
      <c r="V160" s="30">
        <f t="shared" si="106"/>
        <v>437556.36</v>
      </c>
      <c r="W160" s="30">
        <f t="shared" si="107"/>
        <v>441091.36</v>
      </c>
      <c r="X160" s="31">
        <f t="shared" si="99"/>
        <v>88218.271999999997</v>
      </c>
      <c r="Y160" s="32">
        <f t="shared" si="100"/>
        <v>176436.54399999999</v>
      </c>
      <c r="Z160" s="32">
        <f t="shared" si="101"/>
        <v>308763.95199999999</v>
      </c>
      <c r="AA160" s="32">
        <f t="shared" si="102"/>
        <v>419036.79200000002</v>
      </c>
    </row>
    <row r="161" spans="1:27" ht="38.25" customHeight="1" x14ac:dyDescent="0.25">
      <c r="A161" s="15" t="s">
        <v>218</v>
      </c>
      <c r="B161" s="16" t="s">
        <v>145</v>
      </c>
      <c r="C161" s="16" t="s">
        <v>163</v>
      </c>
      <c r="D161" s="17"/>
      <c r="E161" s="17"/>
      <c r="F161" s="17"/>
      <c r="G161" s="34">
        <f>G162+G163+G164+G165</f>
        <v>77014387.700000003</v>
      </c>
      <c r="H161" s="34">
        <f>H162+H163+H164+H165</f>
        <v>6375730</v>
      </c>
      <c r="I161" s="2">
        <f t="shared" ref="I161:S161" si="110">I162+I163+I164+I165</f>
        <v>8892905.6400000006</v>
      </c>
      <c r="J161" s="34">
        <f t="shared" si="110"/>
        <v>5540000</v>
      </c>
      <c r="K161" s="34">
        <f t="shared" si="110"/>
        <v>5881053</v>
      </c>
      <c r="L161" s="34">
        <f t="shared" si="110"/>
        <v>5999553</v>
      </c>
      <c r="M161" s="34">
        <f t="shared" si="110"/>
        <v>5397553</v>
      </c>
      <c r="N161" s="34">
        <f t="shared" si="110"/>
        <v>6101743.4100000001</v>
      </c>
      <c r="O161" s="34">
        <f t="shared" si="110"/>
        <v>3810528.76</v>
      </c>
      <c r="P161" s="34">
        <f t="shared" si="110"/>
        <v>4754886.93</v>
      </c>
      <c r="Q161" s="34">
        <f t="shared" si="110"/>
        <v>3535317.74</v>
      </c>
      <c r="R161" s="34">
        <f t="shared" si="110"/>
        <v>2528853</v>
      </c>
      <c r="S161" s="34">
        <f t="shared" si="110"/>
        <v>18196263.219999999</v>
      </c>
      <c r="T161" s="30">
        <f t="shared" si="104"/>
        <v>20808635.640000001</v>
      </c>
      <c r="U161" s="30">
        <f t="shared" si="105"/>
        <v>38086794.640000001</v>
      </c>
      <c r="V161" s="30">
        <f t="shared" si="106"/>
        <v>52753953.739999995</v>
      </c>
      <c r="W161" s="30">
        <f t="shared" si="107"/>
        <v>77014387.699999988</v>
      </c>
      <c r="X161" s="31">
        <f t="shared" si="99"/>
        <v>15402877.539999999</v>
      </c>
      <c r="Y161" s="32">
        <f t="shared" si="100"/>
        <v>30805755.079999998</v>
      </c>
      <c r="Z161" s="32">
        <f t="shared" si="101"/>
        <v>53910071.390000001</v>
      </c>
      <c r="AA161" s="32">
        <f t="shared" si="102"/>
        <v>73163668.314999998</v>
      </c>
    </row>
    <row r="162" spans="1:27" ht="15" customHeight="1" x14ac:dyDescent="0.25">
      <c r="A162" s="15" t="s">
        <v>217</v>
      </c>
      <c r="B162" s="16" t="s">
        <v>145</v>
      </c>
      <c r="C162" s="16" t="s">
        <v>164</v>
      </c>
      <c r="D162" s="17"/>
      <c r="E162" s="17"/>
      <c r="F162" s="17"/>
      <c r="G162" s="7">
        <v>8870011.1999999993</v>
      </c>
      <c r="H162" s="34">
        <v>0</v>
      </c>
      <c r="I162" s="2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f>G162-H162-I162-J162-K162-L162-M162-N162-O162-P162-Q162-R162</f>
        <v>8870011.1999999993</v>
      </c>
      <c r="T162" s="30">
        <f t="shared" si="104"/>
        <v>0</v>
      </c>
      <c r="U162" s="30">
        <f t="shared" si="105"/>
        <v>0</v>
      </c>
      <c r="V162" s="30">
        <f t="shared" si="106"/>
        <v>0</v>
      </c>
      <c r="W162" s="30">
        <f t="shared" si="107"/>
        <v>8870011.1999999993</v>
      </c>
      <c r="X162" s="31">
        <f t="shared" si="99"/>
        <v>1774002.2399999998</v>
      </c>
      <c r="Y162" s="32">
        <f t="shared" si="100"/>
        <v>3548004.4799999995</v>
      </c>
      <c r="Z162" s="32">
        <f t="shared" si="101"/>
        <v>6209007.8399999999</v>
      </c>
      <c r="AA162" s="32">
        <f t="shared" si="102"/>
        <v>8426510.6399999987</v>
      </c>
    </row>
    <row r="163" spans="1:27" ht="15" customHeight="1" x14ac:dyDescent="0.25">
      <c r="A163" s="15" t="s">
        <v>216</v>
      </c>
      <c r="B163" s="16" t="s">
        <v>145</v>
      </c>
      <c r="C163" s="16" t="s">
        <v>165</v>
      </c>
      <c r="D163" s="17"/>
      <c r="E163" s="17"/>
      <c r="F163" s="17"/>
      <c r="G163" s="7">
        <v>8257000</v>
      </c>
      <c r="H163" s="34">
        <v>272587.93</v>
      </c>
      <c r="I163" s="2">
        <v>289605.39</v>
      </c>
      <c r="J163" s="34">
        <v>290000</v>
      </c>
      <c r="K163" s="34">
        <v>297744</v>
      </c>
      <c r="L163" s="34">
        <v>291144</v>
      </c>
      <c r="M163" s="34">
        <v>291144</v>
      </c>
      <c r="N163" s="34">
        <v>3629021.92</v>
      </c>
      <c r="O163" s="34">
        <v>691144</v>
      </c>
      <c r="P163" s="34">
        <v>931144</v>
      </c>
      <c r="Q163" s="34">
        <v>291144</v>
      </c>
      <c r="R163" s="34">
        <v>691144</v>
      </c>
      <c r="S163" s="34">
        <f>G163-H163-I163-J163-K163-L163-M163-N163-O163-P163-Q163-R163</f>
        <v>291176.76000000071</v>
      </c>
      <c r="T163" s="30">
        <f t="shared" si="104"/>
        <v>852193.32000000007</v>
      </c>
      <c r="U163" s="30">
        <f t="shared" si="105"/>
        <v>1732225.32</v>
      </c>
      <c r="V163" s="30">
        <f t="shared" si="106"/>
        <v>6983535.2400000002</v>
      </c>
      <c r="W163" s="30">
        <f t="shared" si="107"/>
        <v>8257000.0000000009</v>
      </c>
      <c r="X163" s="31">
        <f t="shared" si="99"/>
        <v>1651400</v>
      </c>
      <c r="Y163" s="32">
        <f t="shared" si="100"/>
        <v>3302800</v>
      </c>
      <c r="Z163" s="32">
        <f t="shared" si="101"/>
        <v>5779900</v>
      </c>
      <c r="AA163" s="32">
        <f t="shared" si="102"/>
        <v>7844150</v>
      </c>
    </row>
    <row r="164" spans="1:27" ht="15" customHeight="1" x14ac:dyDescent="0.25">
      <c r="A164" s="15" t="s">
        <v>215</v>
      </c>
      <c r="B164" s="16" t="s">
        <v>145</v>
      </c>
      <c r="C164" s="16" t="s">
        <v>166</v>
      </c>
      <c r="D164" s="17"/>
      <c r="E164" s="17"/>
      <c r="F164" s="17"/>
      <c r="G164" s="7">
        <v>11513157.890000001</v>
      </c>
      <c r="H164" s="34">
        <v>738200</v>
      </c>
      <c r="I164" s="2">
        <v>746994.47</v>
      </c>
      <c r="J164" s="34">
        <v>830000</v>
      </c>
      <c r="K164" s="34">
        <v>847029</v>
      </c>
      <c r="L164" s="34">
        <v>974629</v>
      </c>
      <c r="M164" s="34">
        <v>320129</v>
      </c>
      <c r="N164" s="34">
        <v>257729</v>
      </c>
      <c r="O164" s="34">
        <v>457729</v>
      </c>
      <c r="P164" s="34">
        <v>670886.89</v>
      </c>
      <c r="Q164" s="34">
        <v>260629</v>
      </c>
      <c r="R164" s="34">
        <v>201429</v>
      </c>
      <c r="S164" s="34">
        <f>G164-H164-I164-J164-K164-L164-M164-N164-O164-P164-Q164-R164</f>
        <v>5207773.53</v>
      </c>
      <c r="T164" s="30">
        <f t="shared" si="104"/>
        <v>2315194.4699999997</v>
      </c>
      <c r="U164" s="30">
        <f t="shared" si="105"/>
        <v>4456981.47</v>
      </c>
      <c r="V164" s="30">
        <f t="shared" si="106"/>
        <v>5843326.3599999994</v>
      </c>
      <c r="W164" s="30">
        <f t="shared" si="107"/>
        <v>11513157.890000001</v>
      </c>
      <c r="X164" s="31">
        <f t="shared" si="99"/>
        <v>2302631.5780000002</v>
      </c>
      <c r="Y164" s="32">
        <f t="shared" si="100"/>
        <v>4605263.1560000004</v>
      </c>
      <c r="Z164" s="32">
        <f t="shared" si="101"/>
        <v>8059210.523000001</v>
      </c>
      <c r="AA164" s="32">
        <f t="shared" si="102"/>
        <v>10937499.9955</v>
      </c>
    </row>
    <row r="165" spans="1:27" ht="38.25" customHeight="1" x14ac:dyDescent="0.25">
      <c r="A165" s="15" t="s">
        <v>214</v>
      </c>
      <c r="B165" s="16" t="s">
        <v>145</v>
      </c>
      <c r="C165" s="16" t="s">
        <v>167</v>
      </c>
      <c r="D165" s="17"/>
      <c r="E165" s="17"/>
      <c r="F165" s="17"/>
      <c r="G165" s="7">
        <v>48374218.609999999</v>
      </c>
      <c r="H165" s="34">
        <v>5364942.07</v>
      </c>
      <c r="I165" s="2">
        <v>7856305.7800000003</v>
      </c>
      <c r="J165" s="34">
        <v>4420000</v>
      </c>
      <c r="K165" s="34">
        <v>4736280</v>
      </c>
      <c r="L165" s="34">
        <v>4733780</v>
      </c>
      <c r="M165" s="34">
        <v>4786280</v>
      </c>
      <c r="N165" s="34">
        <v>2214992.4900000002</v>
      </c>
      <c r="O165" s="34">
        <v>2661655.7599999998</v>
      </c>
      <c r="P165" s="34">
        <v>3152856.04</v>
      </c>
      <c r="Q165" s="34">
        <v>2983544.74</v>
      </c>
      <c r="R165" s="34">
        <v>1636280</v>
      </c>
      <c r="S165" s="34">
        <f>G165-H165-I165-J165-K165-L165-M165-N165-O165-P165-Q165-R165</f>
        <v>3827301.7299999986</v>
      </c>
      <c r="T165" s="30">
        <f t="shared" si="104"/>
        <v>17641247.850000001</v>
      </c>
      <c r="U165" s="30">
        <f t="shared" si="105"/>
        <v>31897587.850000001</v>
      </c>
      <c r="V165" s="30">
        <f t="shared" si="106"/>
        <v>39927092.140000001</v>
      </c>
      <c r="W165" s="30">
        <f t="shared" si="107"/>
        <v>48374218.609999999</v>
      </c>
      <c r="X165" s="31">
        <f t="shared" si="99"/>
        <v>9674843.7219999991</v>
      </c>
      <c r="Y165" s="32">
        <f t="shared" si="100"/>
        <v>19349687.443999998</v>
      </c>
      <c r="Z165" s="32">
        <f t="shared" si="101"/>
        <v>33861953.027000003</v>
      </c>
      <c r="AA165" s="32">
        <f t="shared" si="102"/>
        <v>45955507.679499999</v>
      </c>
    </row>
    <row r="166" spans="1:27" ht="25.5" customHeight="1" x14ac:dyDescent="0.25">
      <c r="A166" s="15" t="s">
        <v>213</v>
      </c>
      <c r="B166" s="16" t="s">
        <v>145</v>
      </c>
      <c r="C166" s="16" t="s">
        <v>168</v>
      </c>
      <c r="D166" s="17"/>
      <c r="E166" s="17"/>
      <c r="F166" s="17"/>
      <c r="G166" s="34">
        <f>G167</f>
        <v>2360000</v>
      </c>
      <c r="H166" s="34">
        <f>H167</f>
        <v>0</v>
      </c>
      <c r="I166" s="2">
        <f t="shared" ref="I166:S166" si="111">I167</f>
        <v>0</v>
      </c>
      <c r="J166" s="34">
        <f t="shared" si="111"/>
        <v>0</v>
      </c>
      <c r="K166" s="34">
        <f t="shared" si="111"/>
        <v>0</v>
      </c>
      <c r="L166" s="34">
        <f t="shared" si="111"/>
        <v>0</v>
      </c>
      <c r="M166" s="34">
        <f t="shared" si="111"/>
        <v>0</v>
      </c>
      <c r="N166" s="34">
        <f t="shared" si="111"/>
        <v>0</v>
      </c>
      <c r="O166" s="34">
        <f t="shared" si="111"/>
        <v>0</v>
      </c>
      <c r="P166" s="34">
        <f t="shared" si="111"/>
        <v>0</v>
      </c>
      <c r="Q166" s="34">
        <f t="shared" si="111"/>
        <v>0</v>
      </c>
      <c r="R166" s="34">
        <f t="shared" si="111"/>
        <v>0</v>
      </c>
      <c r="S166" s="34">
        <f t="shared" si="111"/>
        <v>2360000</v>
      </c>
      <c r="T166" s="30">
        <f t="shared" si="104"/>
        <v>0</v>
      </c>
      <c r="U166" s="30">
        <f t="shared" si="105"/>
        <v>0</v>
      </c>
      <c r="V166" s="30">
        <f t="shared" si="106"/>
        <v>0</v>
      </c>
      <c r="W166" s="30">
        <f t="shared" si="107"/>
        <v>2360000</v>
      </c>
      <c r="X166" s="31">
        <f t="shared" si="99"/>
        <v>472000</v>
      </c>
      <c r="Y166" s="32">
        <f t="shared" si="100"/>
        <v>944000</v>
      </c>
      <c r="Z166" s="32">
        <f t="shared" si="101"/>
        <v>1652000</v>
      </c>
      <c r="AA166" s="32">
        <f t="shared" si="102"/>
        <v>2242000</v>
      </c>
    </row>
    <row r="167" spans="1:27" ht="38.25" customHeight="1" x14ac:dyDescent="0.25">
      <c r="A167" s="15" t="s">
        <v>212</v>
      </c>
      <c r="B167" s="16" t="s">
        <v>145</v>
      </c>
      <c r="C167" s="16" t="s">
        <v>169</v>
      </c>
      <c r="D167" s="17"/>
      <c r="E167" s="17"/>
      <c r="F167" s="17"/>
      <c r="G167" s="7">
        <v>2360000</v>
      </c>
      <c r="H167" s="34">
        <v>0</v>
      </c>
      <c r="I167" s="2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f>G167-H167-I167-J167-K167-L167-M167-N167-O167-P167-Q167-R167</f>
        <v>2360000</v>
      </c>
      <c r="T167" s="30">
        <f t="shared" si="104"/>
        <v>0</v>
      </c>
      <c r="U167" s="30">
        <f t="shared" si="105"/>
        <v>0</v>
      </c>
      <c r="V167" s="30">
        <f t="shared" si="106"/>
        <v>0</v>
      </c>
      <c r="W167" s="30">
        <f t="shared" si="107"/>
        <v>2360000</v>
      </c>
      <c r="X167" s="31">
        <f t="shared" si="99"/>
        <v>472000</v>
      </c>
      <c r="Y167" s="32">
        <f t="shared" si="100"/>
        <v>944000</v>
      </c>
      <c r="Z167" s="32">
        <f t="shared" si="101"/>
        <v>1652000</v>
      </c>
      <c r="AA167" s="32">
        <f t="shared" si="102"/>
        <v>2242000</v>
      </c>
    </row>
    <row r="168" spans="1:27" ht="15" customHeight="1" x14ac:dyDescent="0.25">
      <c r="A168" s="15" t="s">
        <v>211</v>
      </c>
      <c r="B168" s="16" t="s">
        <v>145</v>
      </c>
      <c r="C168" s="16" t="s">
        <v>170</v>
      </c>
      <c r="D168" s="17"/>
      <c r="E168" s="17"/>
      <c r="F168" s="17"/>
      <c r="G168" s="34">
        <f>G169+G170+G171+G172+G173</f>
        <v>234577214.69</v>
      </c>
      <c r="H168" s="34">
        <f>H169+H170+H171+H172+H173</f>
        <v>15297151.41</v>
      </c>
      <c r="I168" s="2">
        <f t="shared" ref="I168:R168" si="112">I169+I170+I171+I172+I173</f>
        <v>18707370.41</v>
      </c>
      <c r="J168" s="34">
        <f t="shared" si="112"/>
        <v>7612416.25</v>
      </c>
      <c r="K168" s="34">
        <f t="shared" si="112"/>
        <v>8075854</v>
      </c>
      <c r="L168" s="34">
        <f t="shared" si="112"/>
        <v>9610447.629999999</v>
      </c>
      <c r="M168" s="34">
        <f t="shared" si="112"/>
        <v>8817978.3200000003</v>
      </c>
      <c r="N168" s="34">
        <f t="shared" si="112"/>
        <v>5134640</v>
      </c>
      <c r="O168" s="34">
        <f t="shared" si="112"/>
        <v>3489695</v>
      </c>
      <c r="P168" s="34">
        <f t="shared" si="112"/>
        <v>8043600.9299999997</v>
      </c>
      <c r="Q168" s="34">
        <f t="shared" si="112"/>
        <v>5705894</v>
      </c>
      <c r="R168" s="34">
        <f t="shared" si="112"/>
        <v>5561338.8399999999</v>
      </c>
      <c r="S168" s="34">
        <f>S169+S170+S171+S172+S173</f>
        <v>138520827.90000001</v>
      </c>
      <c r="T168" s="30">
        <f t="shared" si="104"/>
        <v>41616938.07</v>
      </c>
      <c r="U168" s="30">
        <f t="shared" si="105"/>
        <v>68121218.020000011</v>
      </c>
      <c r="V168" s="30">
        <f t="shared" si="106"/>
        <v>84789153.950000018</v>
      </c>
      <c r="W168" s="30">
        <f t="shared" si="107"/>
        <v>234577214.69000003</v>
      </c>
      <c r="X168" s="31">
        <f t="shared" si="99"/>
        <v>46915442.938000001</v>
      </c>
      <c r="Y168" s="32">
        <f t="shared" si="100"/>
        <v>93830885.876000002</v>
      </c>
      <c r="Z168" s="32">
        <f t="shared" si="101"/>
        <v>164204050.28299999</v>
      </c>
      <c r="AA168" s="32">
        <f t="shared" si="102"/>
        <v>222848353.95550001</v>
      </c>
    </row>
    <row r="169" spans="1:27" ht="15" customHeight="1" x14ac:dyDescent="0.25">
      <c r="A169" s="15" t="s">
        <v>210</v>
      </c>
      <c r="B169" s="16" t="s">
        <v>145</v>
      </c>
      <c r="C169" s="16" t="s">
        <v>171</v>
      </c>
      <c r="D169" s="17"/>
      <c r="E169" s="17"/>
      <c r="F169" s="17"/>
      <c r="G169" s="7">
        <v>91645589.590000004</v>
      </c>
      <c r="H169" s="34">
        <v>5480460</v>
      </c>
      <c r="I169" s="2">
        <v>6959160</v>
      </c>
      <c r="J169" s="34">
        <v>2207874.8199999998</v>
      </c>
      <c r="K169" s="34">
        <v>3356122</v>
      </c>
      <c r="L169" s="34">
        <v>2923012.77</v>
      </c>
      <c r="M169" s="34">
        <v>3438882.44</v>
      </c>
      <c r="N169" s="34">
        <v>1889569</v>
      </c>
      <c r="O169" s="34">
        <v>1146369</v>
      </c>
      <c r="P169" s="34">
        <v>1721403.56</v>
      </c>
      <c r="Q169" s="34">
        <v>1879794</v>
      </c>
      <c r="R169" s="34">
        <v>2040702</v>
      </c>
      <c r="S169" s="34">
        <f>G169-H169-I169-J169-K169-L169-M169-N169-O169-P169-Q169-R169</f>
        <v>58602240.000000015</v>
      </c>
      <c r="T169" s="30">
        <f t="shared" si="104"/>
        <v>14647494.82</v>
      </c>
      <c r="U169" s="30">
        <f t="shared" si="105"/>
        <v>24365512.030000001</v>
      </c>
      <c r="V169" s="30">
        <f t="shared" si="106"/>
        <v>29122853.59</v>
      </c>
      <c r="W169" s="30">
        <f t="shared" si="107"/>
        <v>91645589.590000018</v>
      </c>
      <c r="X169" s="31">
        <f t="shared" si="99"/>
        <v>18329117.918000001</v>
      </c>
      <c r="Y169" s="32">
        <f t="shared" si="100"/>
        <v>36658235.836000003</v>
      </c>
      <c r="Z169" s="32">
        <f t="shared" si="101"/>
        <v>64151912.713</v>
      </c>
      <c r="AA169" s="32">
        <f t="shared" si="102"/>
        <v>87063310.110499993</v>
      </c>
    </row>
    <row r="170" spans="1:27" ht="15" customHeight="1" x14ac:dyDescent="0.25">
      <c r="A170" s="15" t="s">
        <v>209</v>
      </c>
      <c r="B170" s="16" t="s">
        <v>145</v>
      </c>
      <c r="C170" s="16" t="s">
        <v>172</v>
      </c>
      <c r="D170" s="17"/>
      <c r="E170" s="17"/>
      <c r="F170" s="17"/>
      <c r="G170" s="7">
        <v>96704513.959999993</v>
      </c>
      <c r="H170" s="34">
        <v>7633400</v>
      </c>
      <c r="I170" s="2">
        <v>8258077</v>
      </c>
      <c r="J170" s="34">
        <v>1818927</v>
      </c>
      <c r="K170" s="34">
        <v>1158225</v>
      </c>
      <c r="L170" s="34">
        <v>1512453.67</v>
      </c>
      <c r="M170" s="34">
        <v>1606954.73</v>
      </c>
      <c r="N170" s="34">
        <v>1100000</v>
      </c>
      <c r="O170" s="34">
        <v>1100000</v>
      </c>
      <c r="P170" s="34">
        <v>1547205.37</v>
      </c>
      <c r="Q170" s="34">
        <v>1555000</v>
      </c>
      <c r="R170" s="34">
        <v>1000000</v>
      </c>
      <c r="S170" s="34">
        <f>G170-H170-I170-J170-K170-L170-M170-N170-O170-P170-Q170-R170</f>
        <v>68414271.189999983</v>
      </c>
      <c r="T170" s="30">
        <f t="shared" si="104"/>
        <v>17710404</v>
      </c>
      <c r="U170" s="30">
        <f t="shared" si="105"/>
        <v>21988037.400000002</v>
      </c>
      <c r="V170" s="30">
        <f t="shared" si="106"/>
        <v>25735242.770000003</v>
      </c>
      <c r="W170" s="30">
        <f t="shared" si="107"/>
        <v>96704513.959999979</v>
      </c>
      <c r="X170" s="31">
        <f t="shared" si="99"/>
        <v>19340902.791999996</v>
      </c>
      <c r="Y170" s="32">
        <f t="shared" si="100"/>
        <v>38681805.583999991</v>
      </c>
      <c r="Z170" s="32">
        <f t="shared" si="101"/>
        <v>67693159.771999985</v>
      </c>
      <c r="AA170" s="32">
        <f t="shared" si="102"/>
        <v>91869288.261999995</v>
      </c>
    </row>
    <row r="171" spans="1:27" ht="25.5" customHeight="1" x14ac:dyDescent="0.25">
      <c r="A171" s="15" t="s">
        <v>208</v>
      </c>
      <c r="B171" s="16" t="s">
        <v>145</v>
      </c>
      <c r="C171" s="16" t="s">
        <v>173</v>
      </c>
      <c r="D171" s="17"/>
      <c r="E171" s="17"/>
      <c r="F171" s="17"/>
      <c r="G171" s="7">
        <v>27725088.579999998</v>
      </c>
      <c r="H171" s="34">
        <v>1887478</v>
      </c>
      <c r="I171" s="2">
        <v>2684323</v>
      </c>
      <c r="J171" s="34">
        <v>2125614.4300000002</v>
      </c>
      <c r="K171" s="34">
        <v>3440507</v>
      </c>
      <c r="L171" s="34">
        <v>3398000</v>
      </c>
      <c r="M171" s="34">
        <v>2772141.15</v>
      </c>
      <c r="N171" s="34">
        <v>1145071</v>
      </c>
      <c r="O171" s="34">
        <v>1243326</v>
      </c>
      <c r="P171" s="34">
        <v>2048128</v>
      </c>
      <c r="Q171" s="34">
        <v>1222140</v>
      </c>
      <c r="R171" s="34">
        <v>1500000</v>
      </c>
      <c r="S171" s="34">
        <f>G171-H171-I171-J171-K171-L171-M171-N171-O171-P171-Q171-R171</f>
        <v>4258359.9999999981</v>
      </c>
      <c r="T171" s="30">
        <f t="shared" si="104"/>
        <v>6697415.4299999997</v>
      </c>
      <c r="U171" s="30">
        <f t="shared" si="105"/>
        <v>16308063.58</v>
      </c>
      <c r="V171" s="30">
        <f t="shared" si="106"/>
        <v>20744588.579999998</v>
      </c>
      <c r="W171" s="30">
        <f t="shared" si="107"/>
        <v>27725088.579999998</v>
      </c>
      <c r="X171" s="31">
        <f t="shared" si="99"/>
        <v>5545017.716</v>
      </c>
      <c r="Y171" s="32">
        <f t="shared" si="100"/>
        <v>11090035.432</v>
      </c>
      <c r="Z171" s="32">
        <f t="shared" si="101"/>
        <v>19407562.006000001</v>
      </c>
      <c r="AA171" s="32">
        <f t="shared" si="102"/>
        <v>26338834.151000001</v>
      </c>
    </row>
    <row r="172" spans="1:27" ht="15" customHeight="1" x14ac:dyDescent="0.25">
      <c r="A172" s="15" t="s">
        <v>207</v>
      </c>
      <c r="B172" s="16" t="s">
        <v>145</v>
      </c>
      <c r="C172" s="16" t="s">
        <v>174</v>
      </c>
      <c r="D172" s="17"/>
      <c r="E172" s="17"/>
      <c r="F172" s="17"/>
      <c r="G172" s="7">
        <v>1184021.7</v>
      </c>
      <c r="H172" s="34">
        <v>0</v>
      </c>
      <c r="I172" s="2">
        <v>14000</v>
      </c>
      <c r="J172" s="34">
        <v>60000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19298</v>
      </c>
      <c r="Q172" s="34">
        <v>48960</v>
      </c>
      <c r="R172" s="34">
        <v>20636.84</v>
      </c>
      <c r="S172" s="34">
        <f>G172-H172-I172-J172-K172-L172-M172-N172-O172-P172-Q172-R172</f>
        <v>1021126.86</v>
      </c>
      <c r="T172" s="30">
        <f t="shared" si="104"/>
        <v>74000</v>
      </c>
      <c r="U172" s="30">
        <f t="shared" si="105"/>
        <v>74000</v>
      </c>
      <c r="V172" s="30">
        <f t="shared" si="106"/>
        <v>93298</v>
      </c>
      <c r="W172" s="30">
        <f t="shared" si="107"/>
        <v>1184021.7</v>
      </c>
      <c r="X172" s="31">
        <f t="shared" si="99"/>
        <v>236804.33999999997</v>
      </c>
      <c r="Y172" s="32">
        <f t="shared" si="100"/>
        <v>473608.67999999993</v>
      </c>
      <c r="Z172" s="32">
        <f t="shared" si="101"/>
        <v>828815.19</v>
      </c>
      <c r="AA172" s="32">
        <f t="shared" si="102"/>
        <v>1124820.615</v>
      </c>
    </row>
    <row r="173" spans="1:27" ht="25.5" customHeight="1" x14ac:dyDescent="0.25">
      <c r="A173" s="15" t="s">
        <v>206</v>
      </c>
      <c r="B173" s="16" t="s">
        <v>145</v>
      </c>
      <c r="C173" s="16" t="s">
        <v>175</v>
      </c>
      <c r="D173" s="17"/>
      <c r="E173" s="17"/>
      <c r="F173" s="17"/>
      <c r="G173" s="7">
        <v>17318000.859999999</v>
      </c>
      <c r="H173" s="34">
        <v>295813.40999999997</v>
      </c>
      <c r="I173" s="2">
        <v>791810.41</v>
      </c>
      <c r="J173" s="34">
        <v>1400000</v>
      </c>
      <c r="K173" s="34">
        <v>121000</v>
      </c>
      <c r="L173" s="34">
        <v>1776981.19</v>
      </c>
      <c r="M173" s="34">
        <v>1000000</v>
      </c>
      <c r="N173" s="34">
        <v>1000000</v>
      </c>
      <c r="O173" s="34">
        <v>0</v>
      </c>
      <c r="P173" s="34">
        <v>2707566</v>
      </c>
      <c r="Q173" s="34">
        <v>1000000</v>
      </c>
      <c r="R173" s="34">
        <v>1000000</v>
      </c>
      <c r="S173" s="34">
        <f>G173-H173-I173-J173-K173-L173-M173-N173-O173-P173-Q173-R173</f>
        <v>6224829.8499999996</v>
      </c>
      <c r="T173" s="30">
        <f t="shared" si="104"/>
        <v>2487623.8200000003</v>
      </c>
      <c r="U173" s="30">
        <f t="shared" si="105"/>
        <v>5385605.0099999998</v>
      </c>
      <c r="V173" s="30">
        <f t="shared" si="106"/>
        <v>9093171.0099999998</v>
      </c>
      <c r="W173" s="30">
        <f t="shared" si="107"/>
        <v>17318000.859999999</v>
      </c>
      <c r="X173" s="31">
        <f t="shared" si="99"/>
        <v>3463600.1720000003</v>
      </c>
      <c r="Y173" s="32">
        <f t="shared" si="100"/>
        <v>6927200.3440000005</v>
      </c>
      <c r="Z173" s="32">
        <f t="shared" si="101"/>
        <v>12122600.602</v>
      </c>
      <c r="AA173" s="32">
        <f t="shared" si="102"/>
        <v>16452100.817</v>
      </c>
    </row>
    <row r="174" spans="1:27" ht="25.5" customHeight="1" x14ac:dyDescent="0.25">
      <c r="A174" s="15" t="s">
        <v>205</v>
      </c>
      <c r="B174" s="16" t="s">
        <v>145</v>
      </c>
      <c r="C174" s="16" t="s">
        <v>176</v>
      </c>
      <c r="D174" s="17"/>
      <c r="E174" s="17"/>
      <c r="F174" s="17"/>
      <c r="G174" s="34">
        <f>G175</f>
        <v>8886386.2400000002</v>
      </c>
      <c r="H174" s="34">
        <f>H175</f>
        <v>684260</v>
      </c>
      <c r="I174" s="2">
        <f t="shared" ref="I174:S174" si="113">I175</f>
        <v>773006</v>
      </c>
      <c r="J174" s="34">
        <f t="shared" si="113"/>
        <v>680000</v>
      </c>
      <c r="K174" s="34">
        <f t="shared" si="113"/>
        <v>680000</v>
      </c>
      <c r="L174" s="34">
        <f t="shared" si="113"/>
        <v>680000</v>
      </c>
      <c r="M174" s="34">
        <f t="shared" si="113"/>
        <v>680000</v>
      </c>
      <c r="N174" s="34">
        <f t="shared" si="113"/>
        <v>680000</v>
      </c>
      <c r="O174" s="34">
        <f t="shared" si="113"/>
        <v>680000</v>
      </c>
      <c r="P174" s="34">
        <f t="shared" si="113"/>
        <v>680000</v>
      </c>
      <c r="Q174" s="34">
        <f t="shared" si="113"/>
        <v>680000</v>
      </c>
      <c r="R174" s="34">
        <f t="shared" si="113"/>
        <v>680000</v>
      </c>
      <c r="S174" s="34">
        <f t="shared" si="113"/>
        <v>1309120.2400000002</v>
      </c>
      <c r="T174" s="30">
        <f t="shared" si="104"/>
        <v>2137266</v>
      </c>
      <c r="U174" s="30">
        <f t="shared" si="105"/>
        <v>4177266</v>
      </c>
      <c r="V174" s="30">
        <f t="shared" si="106"/>
        <v>6217266</v>
      </c>
      <c r="W174" s="30">
        <f t="shared" si="107"/>
        <v>8886386.2400000002</v>
      </c>
      <c r="X174" s="31">
        <f t="shared" si="99"/>
        <v>1777277.2479999999</v>
      </c>
      <c r="Y174" s="32">
        <f t="shared" si="100"/>
        <v>3554554.4959999998</v>
      </c>
      <c r="Z174" s="32">
        <f t="shared" si="101"/>
        <v>6220470.3679999998</v>
      </c>
      <c r="AA174" s="32">
        <f t="shared" si="102"/>
        <v>8442066.9279999994</v>
      </c>
    </row>
    <row r="175" spans="1:27" ht="15" customHeight="1" x14ac:dyDescent="0.25">
      <c r="A175" s="15" t="s">
        <v>204</v>
      </c>
      <c r="B175" s="16" t="s">
        <v>145</v>
      </c>
      <c r="C175" s="16" t="s">
        <v>177</v>
      </c>
      <c r="D175" s="17"/>
      <c r="E175" s="17"/>
      <c r="F175" s="17"/>
      <c r="G175" s="7">
        <v>8886386.2400000002</v>
      </c>
      <c r="H175" s="34">
        <v>684260</v>
      </c>
      <c r="I175" s="2">
        <v>773006</v>
      </c>
      <c r="J175" s="34">
        <v>680000</v>
      </c>
      <c r="K175" s="34">
        <v>680000</v>
      </c>
      <c r="L175" s="34">
        <v>680000</v>
      </c>
      <c r="M175" s="34">
        <v>680000</v>
      </c>
      <c r="N175" s="34">
        <v>680000</v>
      </c>
      <c r="O175" s="34">
        <v>680000</v>
      </c>
      <c r="P175" s="34">
        <v>680000</v>
      </c>
      <c r="Q175" s="34">
        <v>680000</v>
      </c>
      <c r="R175" s="34">
        <v>680000</v>
      </c>
      <c r="S175" s="34">
        <f>G175-H175-I175-J175-K175-L175-M175-N175-O175-P175-Q175-R175</f>
        <v>1309120.2400000002</v>
      </c>
      <c r="T175" s="30">
        <f t="shared" si="104"/>
        <v>2137266</v>
      </c>
      <c r="U175" s="30">
        <f t="shared" si="105"/>
        <v>4177266</v>
      </c>
      <c r="V175" s="30">
        <f t="shared" si="106"/>
        <v>6217266</v>
      </c>
      <c r="W175" s="30">
        <f t="shared" si="107"/>
        <v>8886386.2400000002</v>
      </c>
      <c r="X175" s="31">
        <f t="shared" si="99"/>
        <v>1777277.2479999999</v>
      </c>
      <c r="Y175" s="32">
        <f t="shared" si="100"/>
        <v>3554554.4959999998</v>
      </c>
      <c r="Z175" s="32">
        <f t="shared" si="101"/>
        <v>6220470.3679999998</v>
      </c>
      <c r="AA175" s="32">
        <f t="shared" si="102"/>
        <v>8442066.9279999994</v>
      </c>
    </row>
    <row r="176" spans="1:27" ht="25.5" customHeight="1" x14ac:dyDescent="0.25">
      <c r="A176" s="15" t="s">
        <v>194</v>
      </c>
      <c r="B176" s="16" t="s">
        <v>145</v>
      </c>
      <c r="C176" s="16" t="s">
        <v>178</v>
      </c>
      <c r="D176" s="17"/>
      <c r="E176" s="17"/>
      <c r="F176" s="17"/>
      <c r="G176" s="34">
        <f>G177+G178+G179</f>
        <v>22281400</v>
      </c>
      <c r="H176" s="34">
        <f>H177+H178+H179</f>
        <v>1552866.61</v>
      </c>
      <c r="I176" s="2">
        <f t="shared" ref="I176:S176" si="114">I177+I178+I179</f>
        <v>1976332.7400000002</v>
      </c>
      <c r="J176" s="34">
        <f t="shared" si="114"/>
        <v>7309.12</v>
      </c>
      <c r="K176" s="34">
        <f t="shared" si="114"/>
        <v>7309.12</v>
      </c>
      <c r="L176" s="34">
        <f t="shared" si="114"/>
        <v>7309.12</v>
      </c>
      <c r="M176" s="34">
        <f t="shared" si="114"/>
        <v>7309.12</v>
      </c>
      <c r="N176" s="34">
        <f t="shared" si="114"/>
        <v>7309.12</v>
      </c>
      <c r="O176" s="34">
        <f t="shared" si="114"/>
        <v>7309.12</v>
      </c>
      <c r="P176" s="34">
        <f t="shared" si="114"/>
        <v>7309.12</v>
      </c>
      <c r="Q176" s="34">
        <f t="shared" si="114"/>
        <v>7309.12</v>
      </c>
      <c r="R176" s="34">
        <f t="shared" si="114"/>
        <v>7309.12</v>
      </c>
      <c r="S176" s="34">
        <f t="shared" si="114"/>
        <v>18686418.57</v>
      </c>
      <c r="T176" s="30">
        <f t="shared" si="104"/>
        <v>3536508.4700000007</v>
      </c>
      <c r="U176" s="30">
        <f t="shared" si="105"/>
        <v>3558435.830000001</v>
      </c>
      <c r="V176" s="30">
        <f t="shared" si="106"/>
        <v>3580363.1900000013</v>
      </c>
      <c r="W176" s="30">
        <f t="shared" si="107"/>
        <v>22281400</v>
      </c>
      <c r="X176" s="31">
        <f t="shared" si="99"/>
        <v>4456280</v>
      </c>
      <c r="Y176" s="32">
        <f t="shared" si="100"/>
        <v>8912560</v>
      </c>
      <c r="Z176" s="32">
        <f t="shared" si="101"/>
        <v>15596980</v>
      </c>
      <c r="AA176" s="32">
        <f t="shared" si="102"/>
        <v>21167330</v>
      </c>
    </row>
    <row r="177" spans="1:27" ht="15" customHeight="1" x14ac:dyDescent="0.25">
      <c r="A177" s="15" t="s">
        <v>193</v>
      </c>
      <c r="B177" s="16" t="s">
        <v>145</v>
      </c>
      <c r="C177" s="16" t="s">
        <v>179</v>
      </c>
      <c r="D177" s="17"/>
      <c r="E177" s="17"/>
      <c r="F177" s="17"/>
      <c r="G177" s="7">
        <v>109000</v>
      </c>
      <c r="H177" s="34">
        <v>8970.61</v>
      </c>
      <c r="I177" s="2">
        <v>7309.12</v>
      </c>
      <c r="J177" s="34">
        <v>7309.12</v>
      </c>
      <c r="K177" s="34">
        <v>7309.12</v>
      </c>
      <c r="L177" s="34">
        <v>7309.12</v>
      </c>
      <c r="M177" s="34">
        <v>7309.12</v>
      </c>
      <c r="N177" s="34">
        <v>7309.12</v>
      </c>
      <c r="O177" s="34">
        <v>7309.12</v>
      </c>
      <c r="P177" s="34">
        <v>7309.12</v>
      </c>
      <c r="Q177" s="34">
        <v>7309.12</v>
      </c>
      <c r="R177" s="34">
        <v>7309.12</v>
      </c>
      <c r="S177" s="34">
        <f>G177-H177-I177-J177-K177-L177-M177-N177-O177-P177-Q177-R177</f>
        <v>26938.190000000006</v>
      </c>
      <c r="T177" s="30">
        <f t="shared" si="104"/>
        <v>23588.85</v>
      </c>
      <c r="U177" s="30">
        <f t="shared" si="105"/>
        <v>45516.21</v>
      </c>
      <c r="V177" s="30">
        <f t="shared" si="106"/>
        <v>67443.570000000007</v>
      </c>
      <c r="W177" s="30">
        <f t="shared" si="107"/>
        <v>109000</v>
      </c>
      <c r="X177" s="31">
        <f t="shared" si="99"/>
        <v>21800</v>
      </c>
      <c r="Y177" s="32">
        <f t="shared" si="100"/>
        <v>43600</v>
      </c>
      <c r="Z177" s="32">
        <f t="shared" si="101"/>
        <v>76300</v>
      </c>
      <c r="AA177" s="32">
        <f t="shared" si="102"/>
        <v>103550</v>
      </c>
    </row>
    <row r="178" spans="1:27" ht="25.5" customHeight="1" x14ac:dyDescent="0.25">
      <c r="A178" s="15" t="s">
        <v>203</v>
      </c>
      <c r="B178" s="16" t="s">
        <v>145</v>
      </c>
      <c r="C178" s="16" t="s">
        <v>180</v>
      </c>
      <c r="D178" s="17"/>
      <c r="E178" s="17"/>
      <c r="F178" s="17"/>
      <c r="G178" s="7">
        <v>12123600</v>
      </c>
      <c r="H178" s="34">
        <v>1045800</v>
      </c>
      <c r="I178" s="34">
        <v>1045800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f>G178-H178-I178-J178-K178-L178-M178-N178-O178-P178-Q178-R178</f>
        <v>10032000</v>
      </c>
      <c r="T178" s="30">
        <f t="shared" si="104"/>
        <v>2091600</v>
      </c>
      <c r="U178" s="30">
        <f t="shared" si="105"/>
        <v>2091600</v>
      </c>
      <c r="V178" s="30">
        <f t="shared" si="106"/>
        <v>2091600</v>
      </c>
      <c r="W178" s="30">
        <f t="shared" si="107"/>
        <v>12123600</v>
      </c>
      <c r="X178" s="31">
        <f t="shared" si="99"/>
        <v>2424720</v>
      </c>
      <c r="Y178" s="32">
        <f t="shared" si="100"/>
        <v>4849440</v>
      </c>
      <c r="Z178" s="32">
        <f t="shared" si="101"/>
        <v>8486520</v>
      </c>
      <c r="AA178" s="32">
        <f t="shared" si="102"/>
        <v>11517420</v>
      </c>
    </row>
    <row r="179" spans="1:27" ht="15" customHeight="1" x14ac:dyDescent="0.25">
      <c r="A179" s="15" t="s">
        <v>202</v>
      </c>
      <c r="B179" s="16" t="s">
        <v>145</v>
      </c>
      <c r="C179" s="16" t="s">
        <v>181</v>
      </c>
      <c r="D179" s="17"/>
      <c r="E179" s="17"/>
      <c r="F179" s="17"/>
      <c r="G179" s="7">
        <v>10048800</v>
      </c>
      <c r="H179" s="34">
        <v>498096</v>
      </c>
      <c r="I179" s="2">
        <v>923223.62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f>G179-H179-I179-J179-K179-L179-M179-N179-O179-P179-Q179-R179</f>
        <v>8627480.3800000008</v>
      </c>
      <c r="T179" s="30">
        <f t="shared" si="104"/>
        <v>1421319.62</v>
      </c>
      <c r="U179" s="30">
        <f t="shared" si="105"/>
        <v>1421319.62</v>
      </c>
      <c r="V179" s="30">
        <f t="shared" si="106"/>
        <v>1421319.62</v>
      </c>
      <c r="W179" s="30">
        <f t="shared" si="107"/>
        <v>10048800</v>
      </c>
      <c r="X179" s="31">
        <f t="shared" si="99"/>
        <v>2009760</v>
      </c>
      <c r="Y179" s="32">
        <f t="shared" si="100"/>
        <v>4019520</v>
      </c>
      <c r="Z179" s="32">
        <f t="shared" si="101"/>
        <v>7034160</v>
      </c>
      <c r="AA179" s="32">
        <f t="shared" si="102"/>
        <v>9546360</v>
      </c>
    </row>
    <row r="180" spans="1:27" ht="25.5" customHeight="1" x14ac:dyDescent="0.25">
      <c r="A180" s="15" t="s">
        <v>201</v>
      </c>
      <c r="B180" s="16" t="s">
        <v>145</v>
      </c>
      <c r="C180" s="16" t="s">
        <v>182</v>
      </c>
      <c r="D180" s="17"/>
      <c r="E180" s="17"/>
      <c r="F180" s="17"/>
      <c r="G180" s="34">
        <f>G181+G182</f>
        <v>30603648.289999999</v>
      </c>
      <c r="H180" s="34">
        <f>H181+H182</f>
        <v>2327550</v>
      </c>
      <c r="I180" s="2">
        <f t="shared" ref="I180:S180" si="115">I181+I182</f>
        <v>2221000</v>
      </c>
      <c r="J180" s="34">
        <f t="shared" si="115"/>
        <v>2401000</v>
      </c>
      <c r="K180" s="34">
        <f t="shared" si="115"/>
        <v>2400000</v>
      </c>
      <c r="L180" s="34">
        <f t="shared" si="115"/>
        <v>2475000</v>
      </c>
      <c r="M180" s="34">
        <f t="shared" si="115"/>
        <v>2400000</v>
      </c>
      <c r="N180" s="34">
        <f t="shared" si="115"/>
        <v>2420000</v>
      </c>
      <c r="O180" s="34">
        <f t="shared" si="115"/>
        <v>2400000</v>
      </c>
      <c r="P180" s="34">
        <f t="shared" si="115"/>
        <v>2420000</v>
      </c>
      <c r="Q180" s="34">
        <f t="shared" si="115"/>
        <v>2400000</v>
      </c>
      <c r="R180" s="34">
        <f t="shared" si="115"/>
        <v>2400000</v>
      </c>
      <c r="S180" s="34">
        <f t="shared" si="115"/>
        <v>4339098.2899999991</v>
      </c>
      <c r="T180" s="30">
        <f t="shared" si="104"/>
        <v>6949550</v>
      </c>
      <c r="U180" s="30">
        <f t="shared" si="105"/>
        <v>14224550</v>
      </c>
      <c r="V180" s="30">
        <f t="shared" si="106"/>
        <v>21464550</v>
      </c>
      <c r="W180" s="30">
        <f t="shared" si="107"/>
        <v>30603648.289999999</v>
      </c>
      <c r="X180" s="31">
        <f t="shared" si="99"/>
        <v>6120729.6579999998</v>
      </c>
      <c r="Y180" s="32">
        <f t="shared" si="100"/>
        <v>12241459.316</v>
      </c>
      <c r="Z180" s="32">
        <f t="shared" si="101"/>
        <v>21422553.802999999</v>
      </c>
      <c r="AA180" s="32">
        <f t="shared" si="102"/>
        <v>29073465.875500001</v>
      </c>
    </row>
    <row r="181" spans="1:27" ht="15" customHeight="1" x14ac:dyDescent="0.25">
      <c r="A181" s="15" t="s">
        <v>200</v>
      </c>
      <c r="B181" s="16" t="s">
        <v>145</v>
      </c>
      <c r="C181" s="16" t="s">
        <v>183</v>
      </c>
      <c r="D181" s="17"/>
      <c r="E181" s="17"/>
      <c r="F181" s="17"/>
      <c r="G181" s="7">
        <v>141000</v>
      </c>
      <c r="H181" s="34">
        <v>0</v>
      </c>
      <c r="I181" s="2">
        <v>25000</v>
      </c>
      <c r="J181" s="34">
        <v>1000</v>
      </c>
      <c r="K181" s="34">
        <v>0</v>
      </c>
      <c r="L181" s="34">
        <v>75000</v>
      </c>
      <c r="M181" s="34">
        <v>0</v>
      </c>
      <c r="N181" s="34">
        <v>20000</v>
      </c>
      <c r="O181" s="34">
        <v>0</v>
      </c>
      <c r="P181" s="34">
        <v>20000</v>
      </c>
      <c r="Q181" s="34">
        <v>0</v>
      </c>
      <c r="R181" s="34">
        <v>0</v>
      </c>
      <c r="S181" s="34">
        <f>G181-H181-I181-J181-K181-L181-M181-N181-O181-P181-Q181-R181</f>
        <v>0</v>
      </c>
      <c r="T181" s="30">
        <f t="shared" si="104"/>
        <v>26000</v>
      </c>
      <c r="U181" s="30">
        <f t="shared" si="105"/>
        <v>101000</v>
      </c>
      <c r="V181" s="30">
        <f t="shared" si="106"/>
        <v>141000</v>
      </c>
      <c r="W181" s="30">
        <f t="shared" si="107"/>
        <v>141000</v>
      </c>
      <c r="X181" s="31">
        <f t="shared" si="99"/>
        <v>28200</v>
      </c>
      <c r="Y181" s="32">
        <f t="shared" si="100"/>
        <v>56400</v>
      </c>
      <c r="Z181" s="32">
        <f t="shared" si="101"/>
        <v>98700</v>
      </c>
      <c r="AA181" s="32">
        <f t="shared" si="102"/>
        <v>133950</v>
      </c>
    </row>
    <row r="182" spans="1:27" ht="15" customHeight="1" x14ac:dyDescent="0.25">
      <c r="A182" s="15" t="s">
        <v>199</v>
      </c>
      <c r="B182" s="16" t="s">
        <v>145</v>
      </c>
      <c r="C182" s="16" t="s">
        <v>184</v>
      </c>
      <c r="D182" s="17"/>
      <c r="E182" s="17"/>
      <c r="F182" s="17"/>
      <c r="G182" s="7">
        <v>30462648.289999999</v>
      </c>
      <c r="H182" s="34">
        <v>2327550</v>
      </c>
      <c r="I182" s="2">
        <v>2196000</v>
      </c>
      <c r="J182" s="34">
        <v>2400000</v>
      </c>
      <c r="K182" s="34">
        <v>2400000</v>
      </c>
      <c r="L182" s="34">
        <v>2400000</v>
      </c>
      <c r="M182" s="34">
        <v>2400000</v>
      </c>
      <c r="N182" s="34">
        <v>2400000</v>
      </c>
      <c r="O182" s="34">
        <v>2400000</v>
      </c>
      <c r="P182" s="34">
        <v>2400000</v>
      </c>
      <c r="Q182" s="34">
        <v>2400000</v>
      </c>
      <c r="R182" s="34">
        <v>2400000</v>
      </c>
      <c r="S182" s="34">
        <f>G182-H182-I182-J182-K182-L182-M182-N182-O182-P182-Q182-R182</f>
        <v>4339098.2899999991</v>
      </c>
      <c r="T182" s="30">
        <f t="shared" si="104"/>
        <v>6923550</v>
      </c>
      <c r="U182" s="30">
        <f t="shared" si="105"/>
        <v>14123550</v>
      </c>
      <c r="V182" s="30">
        <f t="shared" si="106"/>
        <v>21323550</v>
      </c>
      <c r="W182" s="30">
        <f t="shared" si="107"/>
        <v>30462648.289999999</v>
      </c>
      <c r="X182" s="31">
        <f t="shared" si="99"/>
        <v>6092529.6579999998</v>
      </c>
      <c r="Y182" s="32">
        <f t="shared" si="100"/>
        <v>12185059.316</v>
      </c>
      <c r="Z182" s="32">
        <f t="shared" si="101"/>
        <v>21323853.802999999</v>
      </c>
      <c r="AA182" s="32">
        <f t="shared" si="102"/>
        <v>28939515.875500001</v>
      </c>
    </row>
    <row r="183" spans="1:27" ht="25.5" customHeight="1" x14ac:dyDescent="0.25">
      <c r="A183" s="15" t="s">
        <v>351</v>
      </c>
      <c r="B183" s="16" t="s">
        <v>145</v>
      </c>
      <c r="C183" s="16" t="s">
        <v>185</v>
      </c>
      <c r="D183" s="17"/>
      <c r="E183" s="17"/>
      <c r="F183" s="17"/>
      <c r="G183" s="34">
        <f>G184</f>
        <v>5231044.8899999997</v>
      </c>
      <c r="H183" s="34">
        <f>H184</f>
        <v>406705</v>
      </c>
      <c r="I183" s="2">
        <f t="shared" ref="I183:S183" si="116">I184</f>
        <v>251051</v>
      </c>
      <c r="J183" s="34">
        <f t="shared" si="116"/>
        <v>662000</v>
      </c>
      <c r="K183" s="34">
        <f t="shared" si="116"/>
        <v>454430</v>
      </c>
      <c r="L183" s="34">
        <f t="shared" si="116"/>
        <v>450000</v>
      </c>
      <c r="M183" s="34">
        <f t="shared" si="116"/>
        <v>449430</v>
      </c>
      <c r="N183" s="34">
        <f t="shared" si="116"/>
        <v>579430</v>
      </c>
      <c r="O183" s="34">
        <f t="shared" si="116"/>
        <v>449430</v>
      </c>
      <c r="P183" s="34">
        <f t="shared" si="116"/>
        <v>449430</v>
      </c>
      <c r="Q183" s="34">
        <f t="shared" si="116"/>
        <v>369296.73</v>
      </c>
      <c r="R183" s="34">
        <f t="shared" si="116"/>
        <v>335509.82</v>
      </c>
      <c r="S183" s="34">
        <f t="shared" si="116"/>
        <v>374332.33999999968</v>
      </c>
      <c r="T183" s="30">
        <f t="shared" si="104"/>
        <v>1319756</v>
      </c>
      <c r="U183" s="30">
        <f t="shared" si="105"/>
        <v>2673616</v>
      </c>
      <c r="V183" s="30">
        <f t="shared" si="106"/>
        <v>4151906</v>
      </c>
      <c r="W183" s="30">
        <f t="shared" si="107"/>
        <v>5231044.8900000006</v>
      </c>
      <c r="X183" s="31">
        <f t="shared" si="99"/>
        <v>1046208.9779999999</v>
      </c>
      <c r="Y183" s="32">
        <f t="shared" si="100"/>
        <v>2092417.9559999998</v>
      </c>
      <c r="Z183" s="32">
        <f t="shared" si="101"/>
        <v>3661731.4229999995</v>
      </c>
      <c r="AA183" s="32">
        <f t="shared" si="102"/>
        <v>4969492.6454999996</v>
      </c>
    </row>
    <row r="184" spans="1:27" ht="25.5" customHeight="1" x14ac:dyDescent="0.25">
      <c r="A184" s="15" t="s">
        <v>198</v>
      </c>
      <c r="B184" s="16" t="s">
        <v>145</v>
      </c>
      <c r="C184" s="16" t="s">
        <v>186</v>
      </c>
      <c r="D184" s="17"/>
      <c r="E184" s="17"/>
      <c r="F184" s="17"/>
      <c r="G184" s="7">
        <v>5231044.8899999997</v>
      </c>
      <c r="H184" s="34">
        <v>406705</v>
      </c>
      <c r="I184" s="2">
        <v>251051</v>
      </c>
      <c r="J184" s="34">
        <v>662000</v>
      </c>
      <c r="K184" s="34">
        <v>454430</v>
      </c>
      <c r="L184" s="34">
        <v>450000</v>
      </c>
      <c r="M184" s="34">
        <v>449430</v>
      </c>
      <c r="N184" s="34">
        <v>579430</v>
      </c>
      <c r="O184" s="34">
        <v>449430</v>
      </c>
      <c r="P184" s="34">
        <v>449430</v>
      </c>
      <c r="Q184" s="34">
        <v>369296.73</v>
      </c>
      <c r="R184" s="34">
        <v>335509.82</v>
      </c>
      <c r="S184" s="34">
        <f>G184-H184-I184-J184-K184-L184-M184-N184-O184-P184-Q184-R184</f>
        <v>374332.33999999968</v>
      </c>
      <c r="T184" s="30">
        <f t="shared" si="104"/>
        <v>1319756</v>
      </c>
      <c r="U184" s="30">
        <f t="shared" si="105"/>
        <v>2673616</v>
      </c>
      <c r="V184" s="30">
        <f t="shared" si="106"/>
        <v>4151906</v>
      </c>
      <c r="W184" s="30">
        <f t="shared" si="107"/>
        <v>5231044.8900000006</v>
      </c>
      <c r="X184" s="31">
        <f t="shared" si="99"/>
        <v>1046208.9779999999</v>
      </c>
      <c r="Y184" s="32">
        <f t="shared" si="100"/>
        <v>2092417.9559999998</v>
      </c>
      <c r="Z184" s="32">
        <f t="shared" si="101"/>
        <v>3661731.4229999995</v>
      </c>
      <c r="AA184" s="32">
        <f t="shared" si="102"/>
        <v>4969492.6454999996</v>
      </c>
    </row>
    <row r="185" spans="1:27" ht="51.75" customHeight="1" x14ac:dyDescent="0.25">
      <c r="A185" s="15" t="s">
        <v>143</v>
      </c>
      <c r="B185" s="16" t="s">
        <v>187</v>
      </c>
      <c r="C185" s="17"/>
      <c r="D185" s="17"/>
      <c r="E185" s="17"/>
      <c r="F185" s="17"/>
      <c r="G185" s="7">
        <v>9147001.1600000001</v>
      </c>
      <c r="H185" s="34">
        <f>H186+H189</f>
        <v>499468.74</v>
      </c>
      <c r="I185" s="2">
        <f t="shared" ref="I185:S185" si="117">I186+I189</f>
        <v>597966.24</v>
      </c>
      <c r="J185" s="34">
        <f t="shared" si="117"/>
        <v>680930.97</v>
      </c>
      <c r="K185" s="34">
        <f t="shared" si="117"/>
        <v>571770</v>
      </c>
      <c r="L185" s="34">
        <f t="shared" si="117"/>
        <v>1210500</v>
      </c>
      <c r="M185" s="34">
        <f t="shared" si="117"/>
        <v>300500</v>
      </c>
      <c r="N185" s="34">
        <f t="shared" si="117"/>
        <v>1170500</v>
      </c>
      <c r="O185" s="34">
        <f t="shared" si="117"/>
        <v>310500</v>
      </c>
      <c r="P185" s="34">
        <f t="shared" si="117"/>
        <v>499120</v>
      </c>
      <c r="Q185" s="34">
        <f t="shared" si="117"/>
        <v>910500</v>
      </c>
      <c r="R185" s="34">
        <f t="shared" si="117"/>
        <v>890500</v>
      </c>
      <c r="S185" s="34">
        <f t="shared" si="117"/>
        <v>1504745.2099999993</v>
      </c>
      <c r="T185" s="30">
        <f t="shared" si="104"/>
        <v>1778365.95</v>
      </c>
      <c r="U185" s="30">
        <f t="shared" si="105"/>
        <v>3861135.95</v>
      </c>
      <c r="V185" s="30">
        <f t="shared" si="106"/>
        <v>5841255.9500000002</v>
      </c>
      <c r="W185" s="30">
        <f t="shared" si="107"/>
        <v>9147001.1600000001</v>
      </c>
      <c r="X185" s="31">
        <f t="shared" si="99"/>
        <v>1829400.2319999998</v>
      </c>
      <c r="Y185" s="32">
        <f t="shared" si="100"/>
        <v>3658800.4639999997</v>
      </c>
      <c r="Z185" s="32">
        <f t="shared" si="101"/>
        <v>6402900.8119999999</v>
      </c>
      <c r="AA185" s="32">
        <f t="shared" si="102"/>
        <v>8689651.102</v>
      </c>
    </row>
    <row r="186" spans="1:27" ht="25.5" customHeight="1" x14ac:dyDescent="0.25">
      <c r="A186" s="15" t="s">
        <v>197</v>
      </c>
      <c r="B186" s="16" t="s">
        <v>187</v>
      </c>
      <c r="C186" s="16" t="s">
        <v>146</v>
      </c>
      <c r="D186" s="17"/>
      <c r="E186" s="17"/>
      <c r="F186" s="17"/>
      <c r="G186" s="7">
        <v>9141001.1600000001</v>
      </c>
      <c r="H186" s="34">
        <f>H187+H188</f>
        <v>498968.74</v>
      </c>
      <c r="I186" s="2">
        <f t="shared" ref="I186:S186" si="118">I187+I188</f>
        <v>597466.24</v>
      </c>
      <c r="J186" s="34">
        <f t="shared" si="118"/>
        <v>680430.97</v>
      </c>
      <c r="K186" s="34">
        <f t="shared" si="118"/>
        <v>571270</v>
      </c>
      <c r="L186" s="34">
        <f t="shared" si="118"/>
        <v>1210000</v>
      </c>
      <c r="M186" s="34">
        <f t="shared" si="118"/>
        <v>300000</v>
      </c>
      <c r="N186" s="34">
        <f t="shared" si="118"/>
        <v>1170000</v>
      </c>
      <c r="O186" s="34">
        <f t="shared" si="118"/>
        <v>310000</v>
      </c>
      <c r="P186" s="34">
        <f t="shared" si="118"/>
        <v>498620</v>
      </c>
      <c r="Q186" s="34">
        <f t="shared" si="118"/>
        <v>910000</v>
      </c>
      <c r="R186" s="34">
        <f t="shared" si="118"/>
        <v>890000</v>
      </c>
      <c r="S186" s="34">
        <f t="shared" si="118"/>
        <v>1504245.2099999993</v>
      </c>
      <c r="T186" s="30">
        <f t="shared" si="104"/>
        <v>1776865.95</v>
      </c>
      <c r="U186" s="30">
        <f t="shared" si="105"/>
        <v>3858135.95</v>
      </c>
      <c r="V186" s="30">
        <f t="shared" si="106"/>
        <v>5836755.9500000002</v>
      </c>
      <c r="W186" s="30">
        <f t="shared" si="107"/>
        <v>9141001.1600000001</v>
      </c>
      <c r="X186" s="31">
        <f t="shared" si="99"/>
        <v>1828200.2319999998</v>
      </c>
      <c r="Y186" s="32">
        <f t="shared" si="100"/>
        <v>3656400.4639999997</v>
      </c>
      <c r="Z186" s="32">
        <f t="shared" si="101"/>
        <v>6398700.8119999999</v>
      </c>
      <c r="AA186" s="32">
        <f t="shared" si="102"/>
        <v>8683951.102</v>
      </c>
    </row>
    <row r="187" spans="1:27" ht="102" customHeight="1" x14ac:dyDescent="0.25">
      <c r="A187" s="15" t="s">
        <v>230</v>
      </c>
      <c r="B187" s="16" t="s">
        <v>187</v>
      </c>
      <c r="C187" s="16" t="s">
        <v>148</v>
      </c>
      <c r="D187" s="17"/>
      <c r="E187" s="17"/>
      <c r="F187" s="17"/>
      <c r="G187" s="7">
        <v>7736401.1600000001</v>
      </c>
      <c r="H187" s="34">
        <v>498968.74</v>
      </c>
      <c r="I187" s="34">
        <v>498968.73</v>
      </c>
      <c r="J187" s="34">
        <v>500676.74</v>
      </c>
      <c r="K187" s="34">
        <v>561270</v>
      </c>
      <c r="L187" s="34">
        <v>1200000</v>
      </c>
      <c r="M187" s="34">
        <v>300000</v>
      </c>
      <c r="N187" s="34">
        <v>1100000</v>
      </c>
      <c r="O187" s="34">
        <v>300000</v>
      </c>
      <c r="P187" s="34">
        <v>400000</v>
      </c>
      <c r="Q187" s="34">
        <v>600000</v>
      </c>
      <c r="R187" s="34">
        <v>600000</v>
      </c>
      <c r="S187" s="34">
        <f>G187-H187-I187-J187-K187-L187-M187-N187-O187-P187-Q187-R187</f>
        <v>1176516.9499999993</v>
      </c>
      <c r="T187" s="30">
        <f t="shared" si="104"/>
        <v>1498614.21</v>
      </c>
      <c r="U187" s="30">
        <f t="shared" si="105"/>
        <v>3559884.21</v>
      </c>
      <c r="V187" s="30">
        <f t="shared" si="106"/>
        <v>5359884.21</v>
      </c>
      <c r="W187" s="30">
        <f t="shared" si="107"/>
        <v>7736401.1599999992</v>
      </c>
      <c r="X187" s="31">
        <f t="shared" si="99"/>
        <v>1547280.2319999998</v>
      </c>
      <c r="Y187" s="32">
        <f t="shared" si="100"/>
        <v>3094560.4639999997</v>
      </c>
      <c r="Z187" s="32">
        <f t="shared" si="101"/>
        <v>5415480.8119999999</v>
      </c>
      <c r="AA187" s="32">
        <f t="shared" si="102"/>
        <v>7349581.102</v>
      </c>
    </row>
    <row r="188" spans="1:27" ht="38.25" customHeight="1" x14ac:dyDescent="0.25">
      <c r="A188" s="15" t="s">
        <v>195</v>
      </c>
      <c r="B188" s="16" t="s">
        <v>187</v>
      </c>
      <c r="C188" s="16" t="s">
        <v>151</v>
      </c>
      <c r="D188" s="17"/>
      <c r="E188" s="17"/>
      <c r="F188" s="17"/>
      <c r="G188" s="7">
        <v>1404600</v>
      </c>
      <c r="H188" s="34">
        <v>0</v>
      </c>
      <c r="I188" s="2">
        <v>98497.51</v>
      </c>
      <c r="J188" s="34">
        <v>179754.23</v>
      </c>
      <c r="K188" s="34">
        <v>10000</v>
      </c>
      <c r="L188" s="34">
        <v>10000</v>
      </c>
      <c r="M188" s="34">
        <v>0</v>
      </c>
      <c r="N188" s="34">
        <v>70000</v>
      </c>
      <c r="O188" s="34">
        <v>10000</v>
      </c>
      <c r="P188" s="34">
        <v>98620</v>
      </c>
      <c r="Q188" s="34">
        <v>310000</v>
      </c>
      <c r="R188" s="34">
        <v>290000</v>
      </c>
      <c r="S188" s="34">
        <f>G188-H188-I188-J188-K188-L188-M188-N188-O188-P188-Q188-R188</f>
        <v>327728.26</v>
      </c>
      <c r="T188" s="30">
        <f t="shared" si="104"/>
        <v>278251.74</v>
      </c>
      <c r="U188" s="30">
        <f t="shared" si="105"/>
        <v>298251.74</v>
      </c>
      <c r="V188" s="30">
        <f t="shared" si="106"/>
        <v>476871.74</v>
      </c>
      <c r="W188" s="30">
        <f t="shared" si="107"/>
        <v>1404600</v>
      </c>
      <c r="X188" s="31">
        <f t="shared" si="99"/>
        <v>280920</v>
      </c>
      <c r="Y188" s="32">
        <f t="shared" si="100"/>
        <v>561840</v>
      </c>
      <c r="Z188" s="32">
        <f t="shared" si="101"/>
        <v>983220</v>
      </c>
      <c r="AA188" s="32">
        <f t="shared" si="102"/>
        <v>1334370</v>
      </c>
    </row>
    <row r="189" spans="1:27" ht="25.5" customHeight="1" x14ac:dyDescent="0.25">
      <c r="A189" s="15" t="s">
        <v>194</v>
      </c>
      <c r="B189" s="16" t="s">
        <v>187</v>
      </c>
      <c r="C189" s="16" t="s">
        <v>178</v>
      </c>
      <c r="D189" s="17"/>
      <c r="E189" s="17"/>
      <c r="F189" s="17"/>
      <c r="G189" s="7">
        <v>6000</v>
      </c>
      <c r="H189" s="34">
        <f>H190</f>
        <v>500</v>
      </c>
      <c r="I189" s="2">
        <f t="shared" ref="I189:S189" si="119">I190</f>
        <v>500</v>
      </c>
      <c r="J189" s="34">
        <f t="shared" si="119"/>
        <v>500</v>
      </c>
      <c r="K189" s="34">
        <f t="shared" si="119"/>
        <v>500</v>
      </c>
      <c r="L189" s="34">
        <f t="shared" si="119"/>
        <v>500</v>
      </c>
      <c r="M189" s="34">
        <f t="shared" si="119"/>
        <v>500</v>
      </c>
      <c r="N189" s="34">
        <f t="shared" si="119"/>
        <v>500</v>
      </c>
      <c r="O189" s="34">
        <f t="shared" si="119"/>
        <v>500</v>
      </c>
      <c r="P189" s="34">
        <f t="shared" si="119"/>
        <v>500</v>
      </c>
      <c r="Q189" s="34">
        <f t="shared" si="119"/>
        <v>500</v>
      </c>
      <c r="R189" s="34">
        <f t="shared" si="119"/>
        <v>500</v>
      </c>
      <c r="S189" s="34">
        <f t="shared" si="119"/>
        <v>500</v>
      </c>
      <c r="T189" s="30">
        <f t="shared" si="104"/>
        <v>1500</v>
      </c>
      <c r="U189" s="30">
        <f t="shared" si="105"/>
        <v>3000</v>
      </c>
      <c r="V189" s="30">
        <f t="shared" si="106"/>
        <v>4500</v>
      </c>
      <c r="W189" s="30">
        <f t="shared" si="107"/>
        <v>6000</v>
      </c>
      <c r="X189" s="31">
        <f t="shared" si="99"/>
        <v>1200</v>
      </c>
      <c r="Y189" s="32">
        <f t="shared" si="100"/>
        <v>2400</v>
      </c>
      <c r="Z189" s="32">
        <f t="shared" si="101"/>
        <v>4200</v>
      </c>
      <c r="AA189" s="32">
        <f t="shared" si="102"/>
        <v>5700</v>
      </c>
    </row>
    <row r="190" spans="1:27" ht="15" customHeight="1" x14ac:dyDescent="0.25">
      <c r="A190" s="15" t="s">
        <v>193</v>
      </c>
      <c r="B190" s="16" t="s">
        <v>187</v>
      </c>
      <c r="C190" s="16" t="s">
        <v>179</v>
      </c>
      <c r="D190" s="17"/>
      <c r="E190" s="17"/>
      <c r="F190" s="17"/>
      <c r="G190" s="7">
        <v>6000</v>
      </c>
      <c r="H190" s="34">
        <v>500</v>
      </c>
      <c r="I190" s="2">
        <v>500</v>
      </c>
      <c r="J190" s="34">
        <v>500</v>
      </c>
      <c r="K190" s="34">
        <v>500</v>
      </c>
      <c r="L190" s="34">
        <v>500</v>
      </c>
      <c r="M190" s="34">
        <v>500</v>
      </c>
      <c r="N190" s="34">
        <v>500</v>
      </c>
      <c r="O190" s="34">
        <v>500</v>
      </c>
      <c r="P190" s="34">
        <v>500</v>
      </c>
      <c r="Q190" s="34">
        <v>500</v>
      </c>
      <c r="R190" s="34">
        <v>500</v>
      </c>
      <c r="S190" s="34">
        <f>G190-H190-I190-J190-K190-L190-M190-N190-O190-P190-Q190-R190</f>
        <v>500</v>
      </c>
      <c r="T190" s="30">
        <f t="shared" si="104"/>
        <v>1500</v>
      </c>
      <c r="U190" s="30">
        <f t="shared" si="105"/>
        <v>3000</v>
      </c>
      <c r="V190" s="30">
        <f t="shared" si="106"/>
        <v>4500</v>
      </c>
      <c r="W190" s="30">
        <f t="shared" si="107"/>
        <v>6000</v>
      </c>
      <c r="X190" s="31">
        <f t="shared" si="99"/>
        <v>1200</v>
      </c>
      <c r="Y190" s="32">
        <f t="shared" si="100"/>
        <v>2400</v>
      </c>
      <c r="Z190" s="32">
        <f t="shared" si="101"/>
        <v>4200</v>
      </c>
      <c r="AA190" s="32">
        <f t="shared" si="102"/>
        <v>5700</v>
      </c>
    </row>
    <row r="191" spans="1:27" ht="76.5" customHeight="1" x14ac:dyDescent="0.25">
      <c r="A191" s="15" t="s">
        <v>188</v>
      </c>
      <c r="B191" s="16" t="s">
        <v>189</v>
      </c>
      <c r="C191" s="17"/>
      <c r="D191" s="17"/>
      <c r="E191" s="17"/>
      <c r="F191" s="17"/>
      <c r="G191" s="7">
        <v>6990735.2400000002</v>
      </c>
      <c r="H191" s="34">
        <f>H192+H195</f>
        <v>420468.5</v>
      </c>
      <c r="I191" s="2">
        <f t="shared" ref="I191:S191" si="120">I192+I195</f>
        <v>483714.21</v>
      </c>
      <c r="J191" s="34">
        <f t="shared" si="120"/>
        <v>434500</v>
      </c>
      <c r="K191" s="34">
        <f t="shared" si="120"/>
        <v>480500</v>
      </c>
      <c r="L191" s="34">
        <f t="shared" si="120"/>
        <v>704551.22</v>
      </c>
      <c r="M191" s="34">
        <f t="shared" si="120"/>
        <v>900500</v>
      </c>
      <c r="N191" s="34">
        <f t="shared" si="120"/>
        <v>435500</v>
      </c>
      <c r="O191" s="34">
        <f t="shared" si="120"/>
        <v>434500</v>
      </c>
      <c r="P191" s="34">
        <f t="shared" si="120"/>
        <v>455500</v>
      </c>
      <c r="Q191" s="34">
        <f t="shared" si="120"/>
        <v>480500</v>
      </c>
      <c r="R191" s="34">
        <f t="shared" si="120"/>
        <v>600500</v>
      </c>
      <c r="S191" s="34">
        <f t="shared" si="120"/>
        <v>1160001.3100000005</v>
      </c>
      <c r="T191" s="30">
        <f t="shared" si="104"/>
        <v>1338682.71</v>
      </c>
      <c r="U191" s="30">
        <f t="shared" si="105"/>
        <v>3424233.9299999997</v>
      </c>
      <c r="V191" s="30">
        <f t="shared" si="106"/>
        <v>4749733.93</v>
      </c>
      <c r="W191" s="30">
        <f t="shared" si="107"/>
        <v>6990735.2400000002</v>
      </c>
      <c r="X191" s="31">
        <f t="shared" si="99"/>
        <v>1398147.048</v>
      </c>
      <c r="Y191" s="32">
        <f t="shared" si="100"/>
        <v>2796294.0959999999</v>
      </c>
      <c r="Z191" s="32">
        <f t="shared" si="101"/>
        <v>4893514.6680000005</v>
      </c>
      <c r="AA191" s="32">
        <f t="shared" si="102"/>
        <v>6641198.4780000001</v>
      </c>
    </row>
    <row r="192" spans="1:27" ht="25.5" customHeight="1" x14ac:dyDescent="0.25">
      <c r="A192" s="15" t="s">
        <v>197</v>
      </c>
      <c r="B192" s="16" t="s">
        <v>189</v>
      </c>
      <c r="C192" s="16" t="s">
        <v>146</v>
      </c>
      <c r="D192" s="17"/>
      <c r="E192" s="17"/>
      <c r="F192" s="17"/>
      <c r="G192" s="7">
        <v>6984735.2400000002</v>
      </c>
      <c r="H192" s="34">
        <f>H194+H193</f>
        <v>419968.5</v>
      </c>
      <c r="I192" s="2">
        <f t="shared" ref="I192:S192" si="121">I194+I193</f>
        <v>483214.21</v>
      </c>
      <c r="J192" s="34">
        <f t="shared" si="121"/>
        <v>434000</v>
      </c>
      <c r="K192" s="34">
        <f t="shared" si="121"/>
        <v>480000</v>
      </c>
      <c r="L192" s="34">
        <f t="shared" si="121"/>
        <v>704051.22</v>
      </c>
      <c r="M192" s="34">
        <f t="shared" si="121"/>
        <v>900000</v>
      </c>
      <c r="N192" s="34">
        <f t="shared" si="121"/>
        <v>435000</v>
      </c>
      <c r="O192" s="34">
        <f t="shared" si="121"/>
        <v>434000</v>
      </c>
      <c r="P192" s="34">
        <f t="shared" si="121"/>
        <v>455000</v>
      </c>
      <c r="Q192" s="34">
        <f t="shared" si="121"/>
        <v>480000</v>
      </c>
      <c r="R192" s="34">
        <f t="shared" si="121"/>
        <v>600000</v>
      </c>
      <c r="S192" s="34">
        <f t="shared" si="121"/>
        <v>1159501.3100000005</v>
      </c>
      <c r="T192" s="30">
        <f t="shared" si="104"/>
        <v>1337182.71</v>
      </c>
      <c r="U192" s="30">
        <f t="shared" si="105"/>
        <v>3421233.9299999997</v>
      </c>
      <c r="V192" s="30">
        <f t="shared" si="106"/>
        <v>4745233.93</v>
      </c>
      <c r="W192" s="30">
        <f t="shared" si="107"/>
        <v>6984735.2400000002</v>
      </c>
      <c r="X192" s="31">
        <f t="shared" si="99"/>
        <v>1396947.048</v>
      </c>
      <c r="Y192" s="32">
        <f t="shared" si="100"/>
        <v>2793894.0959999999</v>
      </c>
      <c r="Z192" s="32">
        <f t="shared" si="101"/>
        <v>4889314.6680000005</v>
      </c>
      <c r="AA192" s="32">
        <f t="shared" si="102"/>
        <v>6635498.4780000001</v>
      </c>
    </row>
    <row r="193" spans="1:27" ht="88.5" customHeight="1" x14ac:dyDescent="0.25">
      <c r="A193" s="15" t="s">
        <v>196</v>
      </c>
      <c r="B193" s="16" t="s">
        <v>189</v>
      </c>
      <c r="C193" s="16" t="s">
        <v>190</v>
      </c>
      <c r="D193" s="17"/>
      <c r="E193" s="17"/>
      <c r="F193" s="17"/>
      <c r="G193" s="7">
        <v>6670249.2400000002</v>
      </c>
      <c r="H193" s="34">
        <v>419837.5</v>
      </c>
      <c r="I193" s="2">
        <v>482396.43</v>
      </c>
      <c r="J193" s="34">
        <v>430000</v>
      </c>
      <c r="K193" s="34">
        <v>430000</v>
      </c>
      <c r="L193" s="34">
        <v>700000</v>
      </c>
      <c r="M193" s="34">
        <v>900000</v>
      </c>
      <c r="N193" s="34">
        <v>430000</v>
      </c>
      <c r="O193" s="34">
        <v>430000</v>
      </c>
      <c r="P193" s="34">
        <v>430000</v>
      </c>
      <c r="Q193" s="34">
        <v>430000</v>
      </c>
      <c r="R193" s="34">
        <v>550000</v>
      </c>
      <c r="S193" s="34">
        <f>G193-H193-I193-J193-K193-L193-M193-N193-O193-P193-Q193-R193</f>
        <v>1038015.3100000005</v>
      </c>
      <c r="T193" s="30">
        <f t="shared" si="104"/>
        <v>1332233.93</v>
      </c>
      <c r="U193" s="30">
        <f t="shared" si="105"/>
        <v>3362233.9299999997</v>
      </c>
      <c r="V193" s="30">
        <f t="shared" si="106"/>
        <v>4652233.93</v>
      </c>
      <c r="W193" s="30">
        <f t="shared" si="107"/>
        <v>6670249.2400000002</v>
      </c>
      <c r="X193" s="31">
        <f t="shared" si="99"/>
        <v>1334049.848</v>
      </c>
      <c r="Y193" s="32">
        <f t="shared" si="100"/>
        <v>2668099.696</v>
      </c>
      <c r="Z193" s="32">
        <f t="shared" si="101"/>
        <v>4669174.4680000003</v>
      </c>
      <c r="AA193" s="32">
        <f t="shared" si="102"/>
        <v>6336736.7779999999</v>
      </c>
    </row>
    <row r="194" spans="1:27" ht="38.25" customHeight="1" x14ac:dyDescent="0.25">
      <c r="A194" s="15" t="s">
        <v>195</v>
      </c>
      <c r="B194" s="16" t="s">
        <v>189</v>
      </c>
      <c r="C194" s="16" t="s">
        <v>151</v>
      </c>
      <c r="D194" s="17"/>
      <c r="E194" s="17"/>
      <c r="F194" s="17"/>
      <c r="G194" s="7">
        <v>314486</v>
      </c>
      <c r="H194" s="34">
        <v>131</v>
      </c>
      <c r="I194" s="2">
        <v>817.78</v>
      </c>
      <c r="J194" s="34">
        <v>4000</v>
      </c>
      <c r="K194" s="34">
        <v>50000</v>
      </c>
      <c r="L194" s="34">
        <v>4051.22</v>
      </c>
      <c r="M194" s="34">
        <v>0</v>
      </c>
      <c r="N194" s="34">
        <v>5000</v>
      </c>
      <c r="O194" s="34">
        <v>4000</v>
      </c>
      <c r="P194" s="34">
        <v>25000</v>
      </c>
      <c r="Q194" s="34">
        <v>50000</v>
      </c>
      <c r="R194" s="34">
        <v>50000</v>
      </c>
      <c r="S194" s="34">
        <f>G194-H194-I194-J194-K194-L194-M194-N194-O194-P194-Q194-R194</f>
        <v>121485.99999999997</v>
      </c>
      <c r="T194" s="30">
        <f t="shared" si="104"/>
        <v>4948.78</v>
      </c>
      <c r="U194" s="30">
        <f t="shared" si="105"/>
        <v>59000</v>
      </c>
      <c r="V194" s="30">
        <f t="shared" si="106"/>
        <v>93000</v>
      </c>
      <c r="W194" s="30">
        <f t="shared" si="107"/>
        <v>314486</v>
      </c>
      <c r="X194" s="31">
        <f t="shared" si="99"/>
        <v>62897.200000000004</v>
      </c>
      <c r="Y194" s="32">
        <f t="shared" si="100"/>
        <v>125794.40000000001</v>
      </c>
      <c r="Z194" s="32">
        <f t="shared" si="101"/>
        <v>220140.2</v>
      </c>
      <c r="AA194" s="32">
        <f t="shared" si="102"/>
        <v>298761.7</v>
      </c>
    </row>
    <row r="195" spans="1:27" ht="25.5" customHeight="1" x14ac:dyDescent="0.25">
      <c r="A195" s="15" t="s">
        <v>194</v>
      </c>
      <c r="B195" s="16" t="s">
        <v>189</v>
      </c>
      <c r="C195" s="16" t="s">
        <v>178</v>
      </c>
      <c r="D195" s="17"/>
      <c r="E195" s="17"/>
      <c r="F195" s="17"/>
      <c r="G195" s="7">
        <v>6000</v>
      </c>
      <c r="H195" s="34">
        <f>H196</f>
        <v>500</v>
      </c>
      <c r="I195" s="2">
        <f t="shared" ref="I195:S195" si="122">I196</f>
        <v>500</v>
      </c>
      <c r="J195" s="34">
        <f t="shared" si="122"/>
        <v>500</v>
      </c>
      <c r="K195" s="34">
        <f t="shared" si="122"/>
        <v>500</v>
      </c>
      <c r="L195" s="34">
        <f t="shared" si="122"/>
        <v>500</v>
      </c>
      <c r="M195" s="34">
        <f t="shared" si="122"/>
        <v>500</v>
      </c>
      <c r="N195" s="34">
        <f t="shared" si="122"/>
        <v>500</v>
      </c>
      <c r="O195" s="34">
        <f t="shared" si="122"/>
        <v>500</v>
      </c>
      <c r="P195" s="34">
        <f t="shared" si="122"/>
        <v>500</v>
      </c>
      <c r="Q195" s="34">
        <f t="shared" si="122"/>
        <v>500</v>
      </c>
      <c r="R195" s="34">
        <f t="shared" si="122"/>
        <v>500</v>
      </c>
      <c r="S195" s="34">
        <f t="shared" si="122"/>
        <v>500</v>
      </c>
      <c r="T195" s="30">
        <f t="shared" si="104"/>
        <v>1500</v>
      </c>
      <c r="U195" s="30">
        <f t="shared" si="105"/>
        <v>3000</v>
      </c>
      <c r="V195" s="30">
        <f t="shared" si="106"/>
        <v>4500</v>
      </c>
      <c r="W195" s="30">
        <f t="shared" si="107"/>
        <v>6000</v>
      </c>
      <c r="X195" s="31">
        <f t="shared" si="99"/>
        <v>1200</v>
      </c>
      <c r="Y195" s="32">
        <f t="shared" si="100"/>
        <v>2400</v>
      </c>
      <c r="Z195" s="32">
        <f t="shared" si="101"/>
        <v>4200</v>
      </c>
      <c r="AA195" s="32">
        <f t="shared" si="102"/>
        <v>5700</v>
      </c>
    </row>
    <row r="196" spans="1:27" ht="15" customHeight="1" x14ac:dyDescent="0.25">
      <c r="A196" s="15" t="s">
        <v>193</v>
      </c>
      <c r="B196" s="16" t="s">
        <v>189</v>
      </c>
      <c r="C196" s="16" t="s">
        <v>179</v>
      </c>
      <c r="D196" s="17"/>
      <c r="E196" s="17"/>
      <c r="F196" s="17"/>
      <c r="G196" s="7">
        <v>6000</v>
      </c>
      <c r="H196" s="34">
        <v>500</v>
      </c>
      <c r="I196" s="2">
        <v>500</v>
      </c>
      <c r="J196" s="34">
        <v>500</v>
      </c>
      <c r="K196" s="34">
        <v>500</v>
      </c>
      <c r="L196" s="34">
        <v>500</v>
      </c>
      <c r="M196" s="34">
        <v>500</v>
      </c>
      <c r="N196" s="34">
        <v>500</v>
      </c>
      <c r="O196" s="34">
        <v>500</v>
      </c>
      <c r="P196" s="34">
        <v>500</v>
      </c>
      <c r="Q196" s="34">
        <v>500</v>
      </c>
      <c r="R196" s="34">
        <v>500</v>
      </c>
      <c r="S196" s="34">
        <f>G196-H196-I196-J196-K196-L196-M196-N196-O196-P196-Q196-R196</f>
        <v>500</v>
      </c>
      <c r="T196" s="30">
        <f t="shared" si="104"/>
        <v>1500</v>
      </c>
      <c r="U196" s="30">
        <f t="shared" si="105"/>
        <v>3000</v>
      </c>
      <c r="V196" s="30">
        <f t="shared" si="106"/>
        <v>4500</v>
      </c>
      <c r="W196" s="30">
        <f t="shared" si="107"/>
        <v>6000</v>
      </c>
      <c r="X196" s="31">
        <f t="shared" si="99"/>
        <v>1200</v>
      </c>
      <c r="Y196" s="32">
        <f t="shared" si="100"/>
        <v>2400</v>
      </c>
      <c r="Z196" s="32">
        <f t="shared" si="101"/>
        <v>4200</v>
      </c>
      <c r="AA196" s="32">
        <f t="shared" si="102"/>
        <v>5700</v>
      </c>
    </row>
    <row r="197" spans="1:27" ht="15" customHeight="1" x14ac:dyDescent="0.25">
      <c r="A197" s="25" t="s">
        <v>48</v>
      </c>
      <c r="B197" s="84" t="s">
        <v>192</v>
      </c>
      <c r="C197" s="85"/>
      <c r="D197" s="85"/>
      <c r="E197" s="85"/>
      <c r="F197" s="86"/>
      <c r="G197" s="6">
        <f>G191+G185+G143</f>
        <v>489162535.66000003</v>
      </c>
      <c r="H197" s="6">
        <f>H191+H185+H143</f>
        <v>32046259.279999997</v>
      </c>
      <c r="I197" s="46">
        <f t="shared" ref="I197:S197" si="123">I191+I185+I143</f>
        <v>39688522.20000001</v>
      </c>
      <c r="J197" s="6">
        <f t="shared" si="123"/>
        <v>24991471.48</v>
      </c>
      <c r="K197" s="6">
        <f t="shared" si="123"/>
        <v>26207440.710000001</v>
      </c>
      <c r="L197" s="6">
        <f t="shared" si="123"/>
        <v>30708107.039999999</v>
      </c>
      <c r="M197" s="6">
        <f t="shared" si="123"/>
        <v>26268314.690000001</v>
      </c>
      <c r="N197" s="6">
        <f t="shared" si="123"/>
        <v>24189589.750000004</v>
      </c>
      <c r="O197" s="6">
        <f t="shared" si="123"/>
        <v>18721623.489999998</v>
      </c>
      <c r="P197" s="6">
        <f t="shared" si="123"/>
        <v>24294010.949999999</v>
      </c>
      <c r="Q197" s="6">
        <f t="shared" si="123"/>
        <v>21061203.640000001</v>
      </c>
      <c r="R197" s="6">
        <f t="shared" si="123"/>
        <v>19682757.909999996</v>
      </c>
      <c r="S197" s="6">
        <f t="shared" si="123"/>
        <v>201303234.52000001</v>
      </c>
      <c r="T197" s="30">
        <f t="shared" si="104"/>
        <v>96726252.960000008</v>
      </c>
      <c r="U197" s="30">
        <f t="shared" si="105"/>
        <v>179910115.40000001</v>
      </c>
      <c r="V197" s="30">
        <f t="shared" si="106"/>
        <v>247115339.59</v>
      </c>
      <c r="W197" s="30">
        <f t="shared" si="107"/>
        <v>489162535.65999997</v>
      </c>
      <c r="X197" s="31">
        <f t="shared" si="99"/>
        <v>97832507.132000014</v>
      </c>
      <c r="Y197" s="32">
        <f t="shared" si="100"/>
        <v>195665014.26400003</v>
      </c>
      <c r="Z197" s="32">
        <f t="shared" si="101"/>
        <v>342413774.96200001</v>
      </c>
      <c r="AA197" s="32">
        <f t="shared" si="102"/>
        <v>464704408.87700003</v>
      </c>
    </row>
    <row r="198" spans="1:27" ht="25.5" customHeight="1" x14ac:dyDescent="0.25">
      <c r="A198" s="48" t="s">
        <v>49</v>
      </c>
      <c r="B198" s="84" t="s">
        <v>192</v>
      </c>
      <c r="C198" s="85"/>
      <c r="D198" s="85"/>
      <c r="E198" s="85"/>
      <c r="F198" s="86"/>
      <c r="G198" s="6">
        <f>G197</f>
        <v>489162535.66000003</v>
      </c>
      <c r="H198" s="6">
        <f>H197</f>
        <v>32046259.279999997</v>
      </c>
      <c r="I198" s="46">
        <f t="shared" ref="I198:S198" si="124">I197</f>
        <v>39688522.20000001</v>
      </c>
      <c r="J198" s="6">
        <f t="shared" si="124"/>
        <v>24991471.48</v>
      </c>
      <c r="K198" s="6">
        <f t="shared" si="124"/>
        <v>26207440.710000001</v>
      </c>
      <c r="L198" s="6">
        <f t="shared" si="124"/>
        <v>30708107.039999999</v>
      </c>
      <c r="M198" s="6">
        <f t="shared" si="124"/>
        <v>26268314.690000001</v>
      </c>
      <c r="N198" s="6">
        <f t="shared" si="124"/>
        <v>24189589.750000004</v>
      </c>
      <c r="O198" s="6">
        <f t="shared" si="124"/>
        <v>18721623.489999998</v>
      </c>
      <c r="P198" s="6">
        <f t="shared" si="124"/>
        <v>24294010.949999999</v>
      </c>
      <c r="Q198" s="6">
        <f t="shared" si="124"/>
        <v>21061203.640000001</v>
      </c>
      <c r="R198" s="6">
        <f t="shared" si="124"/>
        <v>19682757.909999996</v>
      </c>
      <c r="S198" s="6">
        <f t="shared" si="124"/>
        <v>201303234.52000001</v>
      </c>
      <c r="T198" s="30">
        <f t="shared" si="104"/>
        <v>96726252.960000008</v>
      </c>
      <c r="U198" s="30">
        <f t="shared" si="105"/>
        <v>179910115.40000001</v>
      </c>
      <c r="V198" s="30">
        <f t="shared" si="106"/>
        <v>247115339.59</v>
      </c>
      <c r="W198" s="30">
        <f t="shared" si="107"/>
        <v>489162535.65999997</v>
      </c>
      <c r="X198" s="31">
        <f t="shared" si="99"/>
        <v>97832507.132000014</v>
      </c>
      <c r="Y198" s="32">
        <f t="shared" si="100"/>
        <v>195665014.26400003</v>
      </c>
      <c r="Z198" s="32">
        <f t="shared" si="101"/>
        <v>342413774.96200001</v>
      </c>
      <c r="AA198" s="32">
        <f t="shared" si="102"/>
        <v>464704408.87700003</v>
      </c>
    </row>
    <row r="199" spans="1:27" ht="51" customHeight="1" x14ac:dyDescent="0.25">
      <c r="A199" s="14" t="s">
        <v>50</v>
      </c>
      <c r="B199" s="84" t="s">
        <v>192</v>
      </c>
      <c r="C199" s="85"/>
      <c r="D199" s="85"/>
      <c r="E199" s="85"/>
      <c r="F199" s="86"/>
      <c r="G199" s="34">
        <f>G200</f>
        <v>0</v>
      </c>
      <c r="H199" s="34">
        <f t="shared" ref="H199:S200" si="125">H200</f>
        <v>0</v>
      </c>
      <c r="I199" s="2">
        <f t="shared" si="125"/>
        <v>0</v>
      </c>
      <c r="J199" s="34">
        <f t="shared" si="125"/>
        <v>0</v>
      </c>
      <c r="K199" s="34">
        <f t="shared" si="125"/>
        <v>0</v>
      </c>
      <c r="L199" s="34">
        <f t="shared" si="125"/>
        <v>0</v>
      </c>
      <c r="M199" s="34">
        <f t="shared" si="125"/>
        <v>0</v>
      </c>
      <c r="N199" s="34">
        <f t="shared" si="125"/>
        <v>0</v>
      </c>
      <c r="O199" s="34">
        <f t="shared" si="125"/>
        <v>0</v>
      </c>
      <c r="P199" s="34">
        <f t="shared" si="125"/>
        <v>0</v>
      </c>
      <c r="Q199" s="34">
        <f t="shared" si="125"/>
        <v>0</v>
      </c>
      <c r="R199" s="34">
        <f t="shared" si="125"/>
        <v>0</v>
      </c>
      <c r="S199" s="34">
        <f t="shared" si="125"/>
        <v>0</v>
      </c>
      <c r="T199" s="30">
        <f t="shared" si="104"/>
        <v>0</v>
      </c>
      <c r="U199" s="30">
        <f t="shared" si="105"/>
        <v>0</v>
      </c>
      <c r="V199" s="30">
        <f t="shared" si="106"/>
        <v>0</v>
      </c>
      <c r="W199" s="30">
        <f t="shared" si="107"/>
        <v>0</v>
      </c>
      <c r="X199" s="31">
        <f t="shared" si="99"/>
        <v>0</v>
      </c>
      <c r="Y199" s="32">
        <f t="shared" si="100"/>
        <v>0</v>
      </c>
      <c r="Z199" s="32">
        <f t="shared" si="101"/>
        <v>0</v>
      </c>
      <c r="AA199" s="32">
        <f t="shared" si="102"/>
        <v>0</v>
      </c>
    </row>
    <row r="200" spans="1:27" ht="53.25" customHeight="1" x14ac:dyDescent="0.25">
      <c r="A200" s="26" t="s">
        <v>143</v>
      </c>
      <c r="B200" s="87">
        <v>915</v>
      </c>
      <c r="C200" s="88"/>
      <c r="D200" s="88"/>
      <c r="E200" s="88"/>
      <c r="F200" s="89"/>
      <c r="G200" s="22">
        <f>G201</f>
        <v>0</v>
      </c>
      <c r="H200" s="22">
        <f t="shared" si="125"/>
        <v>0</v>
      </c>
      <c r="I200" s="22">
        <f t="shared" si="125"/>
        <v>0</v>
      </c>
      <c r="J200" s="22">
        <f t="shared" si="125"/>
        <v>0</v>
      </c>
      <c r="K200" s="22">
        <f t="shared" si="125"/>
        <v>0</v>
      </c>
      <c r="L200" s="22">
        <f t="shared" si="125"/>
        <v>0</v>
      </c>
      <c r="M200" s="22">
        <f t="shared" si="125"/>
        <v>0</v>
      </c>
      <c r="N200" s="22">
        <f t="shared" si="125"/>
        <v>0</v>
      </c>
      <c r="O200" s="22">
        <f t="shared" si="125"/>
        <v>0</v>
      </c>
      <c r="P200" s="22">
        <f t="shared" si="125"/>
        <v>0</v>
      </c>
      <c r="Q200" s="22">
        <f t="shared" si="125"/>
        <v>0</v>
      </c>
      <c r="R200" s="22">
        <f t="shared" si="125"/>
        <v>0</v>
      </c>
      <c r="S200" s="22">
        <f t="shared" si="125"/>
        <v>0</v>
      </c>
      <c r="T200" s="30">
        <f t="shared" si="104"/>
        <v>0</v>
      </c>
      <c r="U200" s="30">
        <f t="shared" si="105"/>
        <v>0</v>
      </c>
      <c r="V200" s="30">
        <f t="shared" si="106"/>
        <v>0</v>
      </c>
      <c r="W200" s="30">
        <f t="shared" si="107"/>
        <v>0</v>
      </c>
      <c r="X200" s="31">
        <f t="shared" si="99"/>
        <v>0</v>
      </c>
      <c r="Y200" s="32">
        <f t="shared" si="100"/>
        <v>0</v>
      </c>
      <c r="Z200" s="32">
        <f t="shared" si="101"/>
        <v>0</v>
      </c>
      <c r="AA200" s="32">
        <f t="shared" si="102"/>
        <v>0</v>
      </c>
    </row>
    <row r="201" spans="1:27" ht="89.25" customHeight="1" x14ac:dyDescent="0.25">
      <c r="A201" s="27" t="s">
        <v>275</v>
      </c>
      <c r="B201" s="81" t="s">
        <v>276</v>
      </c>
      <c r="C201" s="82"/>
      <c r="D201" s="82"/>
      <c r="E201" s="82"/>
      <c r="F201" s="83"/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30">
        <f t="shared" si="104"/>
        <v>0</v>
      </c>
      <c r="U201" s="30">
        <f t="shared" si="105"/>
        <v>0</v>
      </c>
      <c r="V201" s="30">
        <f t="shared" si="106"/>
        <v>0</v>
      </c>
      <c r="W201" s="30">
        <f t="shared" si="107"/>
        <v>0</v>
      </c>
      <c r="X201" s="31">
        <f t="shared" si="99"/>
        <v>0</v>
      </c>
      <c r="Y201" s="32">
        <f t="shared" si="100"/>
        <v>0</v>
      </c>
      <c r="Z201" s="32">
        <f t="shared" si="101"/>
        <v>0</v>
      </c>
      <c r="AA201" s="32">
        <f t="shared" si="102"/>
        <v>0</v>
      </c>
    </row>
    <row r="202" spans="1:27" ht="52.5" customHeight="1" x14ac:dyDescent="0.25">
      <c r="A202" s="14" t="s">
        <v>51</v>
      </c>
      <c r="B202" s="84" t="s">
        <v>192</v>
      </c>
      <c r="C202" s="85"/>
      <c r="D202" s="85"/>
      <c r="E202" s="85"/>
      <c r="F202" s="86"/>
      <c r="G202" s="34">
        <f t="shared" ref="G202:S202" si="126">G199</f>
        <v>0</v>
      </c>
      <c r="H202" s="34">
        <f t="shared" si="126"/>
        <v>0</v>
      </c>
      <c r="I202" s="2">
        <f t="shared" si="126"/>
        <v>0</v>
      </c>
      <c r="J202" s="34">
        <f t="shared" si="126"/>
        <v>0</v>
      </c>
      <c r="K202" s="34">
        <f t="shared" si="126"/>
        <v>0</v>
      </c>
      <c r="L202" s="34">
        <f t="shared" si="126"/>
        <v>0</v>
      </c>
      <c r="M202" s="34">
        <f t="shared" si="126"/>
        <v>0</v>
      </c>
      <c r="N202" s="34">
        <f t="shared" si="126"/>
        <v>0</v>
      </c>
      <c r="O202" s="34">
        <f t="shared" si="126"/>
        <v>0</v>
      </c>
      <c r="P202" s="34">
        <f t="shared" si="126"/>
        <v>0</v>
      </c>
      <c r="Q202" s="34">
        <f t="shared" si="126"/>
        <v>0</v>
      </c>
      <c r="R202" s="34">
        <f t="shared" si="126"/>
        <v>0</v>
      </c>
      <c r="S202" s="34">
        <f t="shared" si="126"/>
        <v>0</v>
      </c>
      <c r="T202" s="30">
        <f t="shared" si="104"/>
        <v>0</v>
      </c>
      <c r="U202" s="30">
        <f t="shared" si="105"/>
        <v>0</v>
      </c>
      <c r="V202" s="30">
        <f t="shared" si="106"/>
        <v>0</v>
      </c>
      <c r="W202" s="30">
        <f t="shared" si="107"/>
        <v>0</v>
      </c>
      <c r="X202" s="31">
        <f t="shared" si="99"/>
        <v>0</v>
      </c>
      <c r="Y202" s="32">
        <f t="shared" si="100"/>
        <v>0</v>
      </c>
      <c r="Z202" s="32">
        <f t="shared" si="101"/>
        <v>0</v>
      </c>
      <c r="AA202" s="32">
        <f t="shared" si="102"/>
        <v>0</v>
      </c>
    </row>
    <row r="203" spans="1:27" ht="25.5" customHeight="1" x14ac:dyDescent="0.25">
      <c r="A203" s="48" t="s">
        <v>52</v>
      </c>
      <c r="B203" s="84" t="s">
        <v>192</v>
      </c>
      <c r="C203" s="85"/>
      <c r="D203" s="85"/>
      <c r="E203" s="85"/>
      <c r="F203" s="86"/>
      <c r="G203" s="6">
        <f t="shared" ref="G203:S203" si="127">G198+G199</f>
        <v>489162535.66000003</v>
      </c>
      <c r="H203" s="6">
        <f t="shared" si="127"/>
        <v>32046259.279999997</v>
      </c>
      <c r="I203" s="6">
        <f t="shared" si="127"/>
        <v>39688522.20000001</v>
      </c>
      <c r="J203" s="6">
        <f t="shared" si="127"/>
        <v>24991471.48</v>
      </c>
      <c r="K203" s="6">
        <f t="shared" si="127"/>
        <v>26207440.710000001</v>
      </c>
      <c r="L203" s="6">
        <f t="shared" si="127"/>
        <v>30708107.039999999</v>
      </c>
      <c r="M203" s="6">
        <f t="shared" si="127"/>
        <v>26268314.690000001</v>
      </c>
      <c r="N203" s="6">
        <f t="shared" si="127"/>
        <v>24189589.750000004</v>
      </c>
      <c r="O203" s="6">
        <f t="shared" si="127"/>
        <v>18721623.489999998</v>
      </c>
      <c r="P203" s="6">
        <f t="shared" si="127"/>
        <v>24294010.949999999</v>
      </c>
      <c r="Q203" s="6">
        <f t="shared" si="127"/>
        <v>21061203.640000001</v>
      </c>
      <c r="R203" s="6">
        <f t="shared" si="127"/>
        <v>19682757.909999996</v>
      </c>
      <c r="S203" s="6">
        <f t="shared" si="127"/>
        <v>201303234.52000001</v>
      </c>
      <c r="T203" s="30">
        <f t="shared" si="104"/>
        <v>96726252.960000008</v>
      </c>
      <c r="U203" s="30">
        <f t="shared" si="105"/>
        <v>179910115.40000001</v>
      </c>
      <c r="V203" s="30">
        <f t="shared" si="106"/>
        <v>247115339.59</v>
      </c>
      <c r="W203" s="30">
        <f t="shared" si="107"/>
        <v>489162535.65999997</v>
      </c>
      <c r="X203" s="31">
        <f t="shared" si="99"/>
        <v>97832507.132000014</v>
      </c>
      <c r="Y203" s="32">
        <f t="shared" si="100"/>
        <v>195665014.26400003</v>
      </c>
      <c r="Z203" s="32">
        <f t="shared" si="101"/>
        <v>342413774.96200001</v>
      </c>
      <c r="AA203" s="32">
        <f t="shared" si="102"/>
        <v>464704408.87700003</v>
      </c>
    </row>
    <row r="204" spans="1:27" ht="25.5" customHeight="1" x14ac:dyDescent="0.25">
      <c r="A204" s="49" t="s">
        <v>371</v>
      </c>
      <c r="B204" s="84" t="s">
        <v>192</v>
      </c>
      <c r="C204" s="85"/>
      <c r="D204" s="85"/>
      <c r="E204" s="85"/>
      <c r="F204" s="86"/>
      <c r="G204" s="34">
        <f>G134-G198</f>
        <v>-5000000.0000000596</v>
      </c>
      <c r="H204" s="34">
        <f t="shared" ref="H204:S204" si="128">H134-H198</f>
        <v>-1395452.0399999954</v>
      </c>
      <c r="I204" s="34">
        <f t="shared" si="128"/>
        <v>-598235.98000001162</v>
      </c>
      <c r="J204" s="34">
        <f t="shared" si="128"/>
        <v>183141.55333333462</v>
      </c>
      <c r="K204" s="34">
        <f t="shared" si="128"/>
        <v>13379.443333335221</v>
      </c>
      <c r="L204" s="34">
        <f t="shared" si="128"/>
        <v>6387713.113333337</v>
      </c>
      <c r="M204" s="34">
        <f t="shared" si="128"/>
        <v>-2711780.2366666682</v>
      </c>
      <c r="N204" s="34">
        <f t="shared" si="128"/>
        <v>-758055.27666666731</v>
      </c>
      <c r="O204" s="34">
        <f t="shared" si="128"/>
        <v>4709911.0033333376</v>
      </c>
      <c r="P204" s="34">
        <f t="shared" si="128"/>
        <v>-737476.44666666538</v>
      </c>
      <c r="Q204" s="34">
        <f t="shared" si="128"/>
        <v>2370330.8633333333</v>
      </c>
      <c r="R204" s="34">
        <f t="shared" si="128"/>
        <v>3749776.5933333375</v>
      </c>
      <c r="S204" s="34">
        <f t="shared" si="128"/>
        <v>-16213252.590000004</v>
      </c>
      <c r="T204" s="30"/>
      <c r="U204" s="30"/>
      <c r="V204" s="30"/>
      <c r="W204" s="30"/>
      <c r="X204" s="31"/>
      <c r="Y204" s="32"/>
      <c r="Z204" s="32"/>
      <c r="AA204" s="32"/>
    </row>
    <row r="205" spans="1:27" ht="26.25" x14ac:dyDescent="0.25">
      <c r="A205" s="49" t="s">
        <v>372</v>
      </c>
      <c r="B205" s="84" t="s">
        <v>192</v>
      </c>
      <c r="C205" s="85"/>
      <c r="D205" s="85"/>
      <c r="E205" s="85"/>
      <c r="F205" s="86"/>
      <c r="G205" s="4">
        <f>G11+G204+G139-G202</f>
        <v>7087454.2699999399</v>
      </c>
      <c r="H205" s="4">
        <f>H11+H204+H139-H202</f>
        <v>10692002.230000004</v>
      </c>
      <c r="I205" s="4">
        <f t="shared" ref="I205:S205" si="129">I11+I204+I139-I202</f>
        <v>10093766.249999993</v>
      </c>
      <c r="J205" s="4">
        <f t="shared" si="129"/>
        <v>10276907.803333327</v>
      </c>
      <c r="K205" s="4">
        <f t="shared" si="129"/>
        <v>10290287.246666662</v>
      </c>
      <c r="L205" s="4">
        <f t="shared" si="129"/>
        <v>16678000.359999999</v>
      </c>
      <c r="M205" s="4">
        <f t="shared" si="129"/>
        <v>13966220.123333331</v>
      </c>
      <c r="N205" s="4">
        <f t="shared" si="129"/>
        <v>13208164.846666664</v>
      </c>
      <c r="O205" s="4">
        <f t="shared" si="129"/>
        <v>17918075.850000001</v>
      </c>
      <c r="P205" s="4">
        <f t="shared" si="129"/>
        <v>17180599.403333336</v>
      </c>
      <c r="Q205" s="4">
        <f t="shared" si="129"/>
        <v>19550930.266666669</v>
      </c>
      <c r="R205" s="4">
        <f t="shared" si="129"/>
        <v>23300706.860000007</v>
      </c>
      <c r="S205" s="4">
        <f t="shared" si="129"/>
        <v>7087454.2700000033</v>
      </c>
      <c r="T205" s="30">
        <f t="shared" si="104"/>
        <v>31062676.283333324</v>
      </c>
      <c r="U205" s="30">
        <f t="shared" si="105"/>
        <v>71997184.013333321</v>
      </c>
      <c r="V205" s="30">
        <f t="shared" si="106"/>
        <v>120304024.11333331</v>
      </c>
      <c r="W205" s="30">
        <f t="shared" si="107"/>
        <v>170243115.51000002</v>
      </c>
      <c r="X205" s="31">
        <f t="shared" si="99"/>
        <v>1417490.8539999879</v>
      </c>
      <c r="Y205" s="32">
        <f t="shared" si="100"/>
        <v>2834981.7079999759</v>
      </c>
      <c r="Z205" s="32">
        <f t="shared" si="101"/>
        <v>4961217.9889999572</v>
      </c>
      <c r="AA205" s="32">
        <f t="shared" si="102"/>
        <v>6733081.5564999422</v>
      </c>
    </row>
    <row r="207" spans="1:27" x14ac:dyDescent="0.25">
      <c r="A207" s="90" t="s">
        <v>53</v>
      </c>
      <c r="B207" s="90"/>
      <c r="C207" s="90"/>
      <c r="D207" s="90"/>
      <c r="E207" s="90"/>
      <c r="F207" s="74" t="s">
        <v>54</v>
      </c>
      <c r="G207" s="74"/>
      <c r="H207" s="74"/>
      <c r="N207" s="20" t="s">
        <v>55</v>
      </c>
    </row>
    <row r="208" spans="1:27" x14ac:dyDescent="0.25">
      <c r="F208" s="74" t="s">
        <v>56</v>
      </c>
      <c r="G208" s="74"/>
      <c r="H208" s="74"/>
      <c r="N208" s="20" t="s">
        <v>191</v>
      </c>
    </row>
    <row r="209" spans="1:1" x14ac:dyDescent="0.25">
      <c r="A209" s="18" t="s">
        <v>57</v>
      </c>
    </row>
  </sheetData>
  <mergeCells count="185">
    <mergeCell ref="A1:S1"/>
    <mergeCell ref="A2:S2"/>
    <mergeCell ref="A3:S3"/>
    <mergeCell ref="G8:G10"/>
    <mergeCell ref="A8:A10"/>
    <mergeCell ref="H8:J8"/>
    <mergeCell ref="K8:M8"/>
    <mergeCell ref="N8:P8"/>
    <mergeCell ref="Q8:S8"/>
    <mergeCell ref="H9:H10"/>
    <mergeCell ref="I9:I10"/>
    <mergeCell ref="J9:J10"/>
    <mergeCell ref="K9:K10"/>
    <mergeCell ref="R9:R10"/>
    <mergeCell ref="S9:S10"/>
    <mergeCell ref="A7:S7"/>
    <mergeCell ref="L9:L10"/>
    <mergeCell ref="M9:M10"/>
    <mergeCell ref="N9:N10"/>
    <mergeCell ref="O9:O10"/>
    <mergeCell ref="P9:P10"/>
    <mergeCell ref="P4:S4"/>
    <mergeCell ref="A5:S5"/>
    <mergeCell ref="A6:S6"/>
    <mergeCell ref="A14:S14"/>
    <mergeCell ref="Q9:Q10"/>
    <mergeCell ref="B8:F10"/>
    <mergeCell ref="A12:S12"/>
    <mergeCell ref="A13:S13"/>
    <mergeCell ref="B32:F32"/>
    <mergeCell ref="B33:F33"/>
    <mergeCell ref="B34:F34"/>
    <mergeCell ref="B35:F35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1:F11"/>
    <mergeCell ref="B36:F36"/>
    <mergeCell ref="B25:F25"/>
    <mergeCell ref="B26:F26"/>
    <mergeCell ref="B27:F27"/>
    <mergeCell ref="B28:F28"/>
    <mergeCell ref="B29:F29"/>
    <mergeCell ref="B42:F42"/>
    <mergeCell ref="B43:F43"/>
    <mergeCell ref="B44:F44"/>
    <mergeCell ref="B30:F30"/>
    <mergeCell ref="B31:F31"/>
    <mergeCell ref="B62:F62"/>
    <mergeCell ref="B45:F45"/>
    <mergeCell ref="B46:F46"/>
    <mergeCell ref="B37:F37"/>
    <mergeCell ref="B38:F38"/>
    <mergeCell ref="B39:F39"/>
    <mergeCell ref="B40:F40"/>
    <mergeCell ref="B41:F41"/>
    <mergeCell ref="B52:F52"/>
    <mergeCell ref="B53:F53"/>
    <mergeCell ref="B57:F57"/>
    <mergeCell ref="B58:F58"/>
    <mergeCell ref="B59:F59"/>
    <mergeCell ref="B60:F60"/>
    <mergeCell ref="B61:F61"/>
    <mergeCell ref="B54:F54"/>
    <mergeCell ref="B55:F55"/>
    <mergeCell ref="B56:F56"/>
    <mergeCell ref="B47:F47"/>
    <mergeCell ref="B48:F48"/>
    <mergeCell ref="B49:F49"/>
    <mergeCell ref="B50:F50"/>
    <mergeCell ref="B51:F51"/>
    <mergeCell ref="B67:F67"/>
    <mergeCell ref="B68:F68"/>
    <mergeCell ref="B69:F69"/>
    <mergeCell ref="B70:F70"/>
    <mergeCell ref="B71:F71"/>
    <mergeCell ref="B63:F63"/>
    <mergeCell ref="B64:F64"/>
    <mergeCell ref="B65:F65"/>
    <mergeCell ref="B66:F66"/>
    <mergeCell ref="B81:F81"/>
    <mergeCell ref="B80:F80"/>
    <mergeCell ref="B82:F82"/>
    <mergeCell ref="B83:F83"/>
    <mergeCell ref="B84:F84"/>
    <mergeCell ref="B72:F72"/>
    <mergeCell ref="B73:F73"/>
    <mergeCell ref="B74:F74"/>
    <mergeCell ref="B75:F75"/>
    <mergeCell ref="B76:F76"/>
    <mergeCell ref="B77:F77"/>
    <mergeCell ref="B78:F78"/>
    <mergeCell ref="B79:F79"/>
    <mergeCell ref="B90:F90"/>
    <mergeCell ref="B91:F91"/>
    <mergeCell ref="B92:F92"/>
    <mergeCell ref="B93:F93"/>
    <mergeCell ref="B94:F94"/>
    <mergeCell ref="B85:F85"/>
    <mergeCell ref="B86:F86"/>
    <mergeCell ref="B87:F87"/>
    <mergeCell ref="B88:F88"/>
    <mergeCell ref="B89:F89"/>
    <mergeCell ref="B95:F95"/>
    <mergeCell ref="B96:F96"/>
    <mergeCell ref="B97:F97"/>
    <mergeCell ref="B98:F98"/>
    <mergeCell ref="B99:F99"/>
    <mergeCell ref="B111:F111"/>
    <mergeCell ref="B112:F112"/>
    <mergeCell ref="B113:F113"/>
    <mergeCell ref="B114:F114"/>
    <mergeCell ref="B100:F100"/>
    <mergeCell ref="B101:F101"/>
    <mergeCell ref="B103:F103"/>
    <mergeCell ref="B104:F104"/>
    <mergeCell ref="B105:F105"/>
    <mergeCell ref="B102:F102"/>
    <mergeCell ref="F208:H208"/>
    <mergeCell ref="A141:S141"/>
    <mergeCell ref="A142:S142"/>
    <mergeCell ref="B201:F201"/>
    <mergeCell ref="B202:F202"/>
    <mergeCell ref="B203:F203"/>
    <mergeCell ref="B205:F205"/>
    <mergeCell ref="B200:F200"/>
    <mergeCell ref="B197:F197"/>
    <mergeCell ref="B198:F198"/>
    <mergeCell ref="B199:F199"/>
    <mergeCell ref="A207:E207"/>
    <mergeCell ref="F207:H207"/>
    <mergeCell ref="B204:F204"/>
    <mergeCell ref="B140:F140"/>
    <mergeCell ref="A136:S136"/>
    <mergeCell ref="B134:F134"/>
    <mergeCell ref="B135:F135"/>
    <mergeCell ref="B137:F137"/>
    <mergeCell ref="B127:F127"/>
    <mergeCell ref="B128:F128"/>
    <mergeCell ref="B130:F130"/>
    <mergeCell ref="B126:F126"/>
    <mergeCell ref="B129:F129"/>
    <mergeCell ref="B138:F138"/>
    <mergeCell ref="B132:F132"/>
    <mergeCell ref="B133:F133"/>
    <mergeCell ref="B139:F139"/>
    <mergeCell ref="B131:F131"/>
    <mergeCell ref="B121:F121"/>
    <mergeCell ref="B122:F122"/>
    <mergeCell ref="B123:F123"/>
    <mergeCell ref="B124:F124"/>
    <mergeCell ref="B125:F125"/>
    <mergeCell ref="B115:F115"/>
    <mergeCell ref="B106:F106"/>
    <mergeCell ref="B107:F107"/>
    <mergeCell ref="B108:F108"/>
    <mergeCell ref="B109:F109"/>
    <mergeCell ref="B110:F110"/>
    <mergeCell ref="B118:F118"/>
    <mergeCell ref="B119:F119"/>
    <mergeCell ref="B120:F120"/>
    <mergeCell ref="B116:F116"/>
    <mergeCell ref="B117:F117"/>
    <mergeCell ref="X8:X14"/>
    <mergeCell ref="Y8:Y14"/>
    <mergeCell ref="Z8:Z14"/>
    <mergeCell ref="AA8:AA14"/>
    <mergeCell ref="X7:AA7"/>
    <mergeCell ref="T7:W7"/>
    <mergeCell ref="X6:AA6"/>
    <mergeCell ref="X141:X142"/>
    <mergeCell ref="Y141:Y142"/>
    <mergeCell ref="Z141:Z142"/>
    <mergeCell ref="AA141:AA142"/>
    <mergeCell ref="T8:T14"/>
    <mergeCell ref="U8:U14"/>
    <mergeCell ref="V8:V14"/>
    <mergeCell ref="W8:W14"/>
  </mergeCells>
  <pageMargins left="0.78740157480314965" right="0.39370078740157483" top="0.39370078740157483" bottom="0.39370078740157483" header="0" footer="0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01.03.2020</vt:lpstr>
      <vt:lpstr>'на 01.03.2020'!Область_печати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2020-06-02T09:01:36Z</cp:lastPrinted>
  <dcterms:created xsi:type="dcterms:W3CDTF">2020-01-20T14:38:19Z</dcterms:created>
  <dcterms:modified xsi:type="dcterms:W3CDTF">2020-06-02T09:27:06Z</dcterms:modified>
</cp:coreProperties>
</file>