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7.2020\"/>
    </mc:Choice>
  </mc:AlternateContent>
  <bookViews>
    <workbookView xWindow="0" yWindow="0" windowWidth="14370" windowHeight="12360"/>
  </bookViews>
  <sheets>
    <sheet name="на 01.07.2020" sheetId="2" r:id="rId1"/>
  </sheets>
  <definedNames>
    <definedName name="_xlnm._FilterDatabase" localSheetId="0" hidden="1">'на 01.07.2020'!$A$14:$AB$217</definedName>
    <definedName name="_xlnm.Print_Area" localSheetId="0">'на 01.07.2020'!$A$1:$S$221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4" i="2" l="1"/>
  <c r="G106" i="2" l="1"/>
  <c r="G76" i="2"/>
  <c r="G35" i="2"/>
  <c r="G29" i="2"/>
  <c r="G27" i="2"/>
  <c r="G25" i="2"/>
  <c r="G19" i="2"/>
  <c r="M124" i="2" l="1"/>
  <c r="M108" i="2" l="1"/>
  <c r="M94" i="2"/>
  <c r="H144" i="2"/>
  <c r="I144" i="2"/>
  <c r="J144" i="2"/>
  <c r="K144" i="2"/>
  <c r="L144" i="2"/>
  <c r="M144" i="2"/>
  <c r="G144" i="2"/>
  <c r="S87" i="2"/>
  <c r="M85" i="2"/>
  <c r="Q85" i="2"/>
  <c r="R85" i="2"/>
  <c r="H86" i="2"/>
  <c r="H85" i="2" s="1"/>
  <c r="I86" i="2"/>
  <c r="I85" i="2" s="1"/>
  <c r="J86" i="2"/>
  <c r="J85" i="2" s="1"/>
  <c r="K86" i="2"/>
  <c r="K85" i="2" s="1"/>
  <c r="L86" i="2"/>
  <c r="L85" i="2" s="1"/>
  <c r="M86" i="2"/>
  <c r="N86" i="2"/>
  <c r="N85" i="2" s="1"/>
  <c r="O86" i="2"/>
  <c r="O85" i="2" s="1"/>
  <c r="P86" i="2"/>
  <c r="P85" i="2" s="1"/>
  <c r="Q86" i="2"/>
  <c r="R86" i="2"/>
  <c r="G86" i="2"/>
  <c r="M42" i="2"/>
  <c r="S86" i="2" l="1"/>
  <c r="G85" i="2"/>
  <c r="S85" i="2" s="1"/>
  <c r="S177" i="2"/>
  <c r="L173" i="2"/>
  <c r="G177" i="2" l="1"/>
  <c r="L204" i="2"/>
  <c r="S128" i="2"/>
  <c r="S127" i="2" s="1"/>
  <c r="S126" i="2" s="1"/>
  <c r="S125" i="2"/>
  <c r="H127" i="2"/>
  <c r="H126" i="2" s="1"/>
  <c r="I127" i="2"/>
  <c r="I126" i="2" s="1"/>
  <c r="J127" i="2"/>
  <c r="J126" i="2" s="1"/>
  <c r="K127" i="2"/>
  <c r="K126" i="2" s="1"/>
  <c r="L127" i="2"/>
  <c r="L126" i="2" s="1"/>
  <c r="M127" i="2"/>
  <c r="M126" i="2" s="1"/>
  <c r="N127" i="2"/>
  <c r="N126" i="2" s="1"/>
  <c r="O127" i="2"/>
  <c r="O126" i="2" s="1"/>
  <c r="P127" i="2"/>
  <c r="P126" i="2" s="1"/>
  <c r="Q127" i="2"/>
  <c r="Q126" i="2" s="1"/>
  <c r="R127" i="2"/>
  <c r="R126" i="2" s="1"/>
  <c r="G127" i="2"/>
  <c r="G126" i="2" s="1"/>
  <c r="L124" i="2"/>
  <c r="L60" i="2" l="1"/>
  <c r="L82" i="2"/>
  <c r="L75" i="2"/>
  <c r="K113" i="2" l="1"/>
  <c r="S61" i="2"/>
  <c r="K77" i="2"/>
  <c r="G145" i="2" l="1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36" i="2"/>
  <c r="Y136" i="2"/>
  <c r="Z136" i="2"/>
  <c r="AA136" i="2"/>
  <c r="H81" i="2" l="1"/>
  <c r="I81" i="2"/>
  <c r="J81" i="2"/>
  <c r="K81" i="2"/>
  <c r="H80" i="2"/>
  <c r="H79" i="2" s="1"/>
  <c r="I80" i="2"/>
  <c r="I79" i="2" s="1"/>
  <c r="J80" i="2"/>
  <c r="J79" i="2" s="1"/>
  <c r="H77" i="2"/>
  <c r="I77" i="2"/>
  <c r="J77" i="2"/>
  <c r="H75" i="2"/>
  <c r="I75" i="2"/>
  <c r="J75" i="2"/>
  <c r="S150" i="2"/>
  <c r="S149" i="2" s="1"/>
  <c r="S137" i="2"/>
  <c r="S133" i="2"/>
  <c r="S122" i="2"/>
  <c r="S120" i="2"/>
  <c r="S118" i="2"/>
  <c r="S116" i="2"/>
  <c r="S114" i="2"/>
  <c r="S112" i="2"/>
  <c r="S110" i="2"/>
  <c r="S109" i="2"/>
  <c r="S106" i="2"/>
  <c r="S104" i="2"/>
  <c r="S102" i="2"/>
  <c r="S100" i="2"/>
  <c r="S98" i="2"/>
  <c r="S64" i="2"/>
  <c r="S59" i="2"/>
  <c r="S57" i="2"/>
  <c r="H141" i="2"/>
  <c r="I141" i="2"/>
  <c r="J141" i="2"/>
  <c r="H142" i="2"/>
  <c r="I142" i="2"/>
  <c r="J142" i="2"/>
  <c r="H143" i="2"/>
  <c r="I143" i="2"/>
  <c r="J143" i="2"/>
  <c r="H145" i="2"/>
  <c r="I145" i="2"/>
  <c r="J145" i="2"/>
  <c r="G207" i="2"/>
  <c r="G204" i="2"/>
  <c r="G201" i="2"/>
  <c r="G198" i="2"/>
  <c r="S200" i="2"/>
  <c r="S136" i="2"/>
  <c r="I135" i="2"/>
  <c r="J135" i="2"/>
  <c r="K135" i="2"/>
  <c r="L135" i="2"/>
  <c r="M135" i="2"/>
  <c r="N135" i="2"/>
  <c r="O135" i="2"/>
  <c r="P135" i="2"/>
  <c r="Q135" i="2"/>
  <c r="R135" i="2"/>
  <c r="G135" i="2"/>
  <c r="H135" i="2"/>
  <c r="G142" i="2"/>
  <c r="G143" i="2"/>
  <c r="G141" i="2"/>
  <c r="T80" i="2"/>
  <c r="U80" i="2"/>
  <c r="V80" i="2"/>
  <c r="W80" i="2"/>
  <c r="G81" i="2"/>
  <c r="S72" i="2"/>
  <c r="H149" i="2"/>
  <c r="I149" i="2"/>
  <c r="J149" i="2"/>
  <c r="K149" i="2"/>
  <c r="L149" i="2"/>
  <c r="M149" i="2"/>
  <c r="N149" i="2"/>
  <c r="O149" i="2"/>
  <c r="P149" i="2"/>
  <c r="Q149" i="2"/>
  <c r="R149" i="2"/>
  <c r="G149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G212" i="2"/>
  <c r="H11" i="2"/>
  <c r="G11" i="2"/>
  <c r="G80" i="2" l="1"/>
  <c r="X80" i="2" s="1"/>
  <c r="X81" i="2"/>
  <c r="Y81" i="2"/>
  <c r="Z81" i="2"/>
  <c r="AA81" i="2"/>
  <c r="X141" i="2"/>
  <c r="Z141" i="2"/>
  <c r="AA141" i="2"/>
  <c r="Y141" i="2"/>
  <c r="X143" i="2"/>
  <c r="Y143" i="2"/>
  <c r="AA143" i="2"/>
  <c r="Z143" i="2"/>
  <c r="H74" i="2"/>
  <c r="H73" i="2" s="1"/>
  <c r="J74" i="2"/>
  <c r="J73" i="2" s="1"/>
  <c r="I74" i="2"/>
  <c r="I73" i="2" s="1"/>
  <c r="K143" i="2"/>
  <c r="L143" i="2"/>
  <c r="G197" i="2"/>
  <c r="L81" i="2"/>
  <c r="G203" i="2"/>
  <c r="Y80" i="2" l="1"/>
  <c r="Z80" i="2"/>
  <c r="AA80" i="2"/>
  <c r="M143" i="2"/>
  <c r="N83" i="2"/>
  <c r="M82" i="2"/>
  <c r="N143" i="2" l="1"/>
  <c r="O83" i="2"/>
  <c r="O143" i="2" s="1"/>
  <c r="M81" i="2"/>
  <c r="N82" i="2"/>
  <c r="O82" i="2" s="1"/>
  <c r="P83" i="2" l="1"/>
  <c r="P143" i="2" s="1"/>
  <c r="O81" i="2"/>
  <c r="P82" i="2"/>
  <c r="N81" i="2"/>
  <c r="P81" i="2" l="1"/>
  <c r="Q83" i="2"/>
  <c r="Q143" i="2" s="1"/>
  <c r="Q82" i="2"/>
  <c r="Q81" i="2" l="1"/>
  <c r="R83" i="2"/>
  <c r="R143" i="2" s="1"/>
  <c r="R82" i="2"/>
  <c r="G109" i="2"/>
  <c r="J92" i="2"/>
  <c r="G79" i="2"/>
  <c r="K141" i="2"/>
  <c r="G77" i="2"/>
  <c r="T78" i="2"/>
  <c r="X78" i="2" s="1"/>
  <c r="G75" i="2"/>
  <c r="W213" i="2"/>
  <c r="AA213" i="2" s="1"/>
  <c r="V213" i="2"/>
  <c r="Z213" i="2" s="1"/>
  <c r="U213" i="2"/>
  <c r="Y213" i="2" s="1"/>
  <c r="T213" i="2"/>
  <c r="X213" i="2" s="1"/>
  <c r="S211" i="2"/>
  <c r="R211" i="2"/>
  <c r="Q211" i="2"/>
  <c r="V208" i="2"/>
  <c r="Z208" i="2" s="1"/>
  <c r="U208" i="2"/>
  <c r="Y208" i="2" s="1"/>
  <c r="T208" i="2"/>
  <c r="X208" i="2" s="1"/>
  <c r="S208" i="2"/>
  <c r="W208" i="2" s="1"/>
  <c r="AA208" i="2" s="1"/>
  <c r="R207" i="2"/>
  <c r="Q207" i="2"/>
  <c r="P207" i="2"/>
  <c r="O207" i="2"/>
  <c r="N207" i="2"/>
  <c r="M207" i="2"/>
  <c r="L207" i="2"/>
  <c r="K207" i="2"/>
  <c r="J207" i="2"/>
  <c r="I207" i="2"/>
  <c r="H207" i="2"/>
  <c r="V206" i="2"/>
  <c r="Z206" i="2" s="1"/>
  <c r="U206" i="2"/>
  <c r="Y206" i="2" s="1"/>
  <c r="T206" i="2"/>
  <c r="X206" i="2" s="1"/>
  <c r="S206" i="2"/>
  <c r="W206" i="2" s="1"/>
  <c r="AA206" i="2" s="1"/>
  <c r="V205" i="2"/>
  <c r="Z205" i="2" s="1"/>
  <c r="U205" i="2"/>
  <c r="Y205" i="2" s="1"/>
  <c r="T205" i="2"/>
  <c r="X205" i="2" s="1"/>
  <c r="S205" i="2"/>
  <c r="W205" i="2" s="1"/>
  <c r="AA205" i="2" s="1"/>
  <c r="R204" i="2"/>
  <c r="Q204" i="2"/>
  <c r="P204" i="2"/>
  <c r="O204" i="2"/>
  <c r="N204" i="2"/>
  <c r="M204" i="2"/>
  <c r="K204" i="2"/>
  <c r="J204" i="2"/>
  <c r="I204" i="2"/>
  <c r="H204" i="2"/>
  <c r="V202" i="2"/>
  <c r="Z202" i="2" s="1"/>
  <c r="U202" i="2"/>
  <c r="Y202" i="2" s="1"/>
  <c r="T202" i="2"/>
  <c r="X202" i="2" s="1"/>
  <c r="S202" i="2"/>
  <c r="S201" i="2" s="1"/>
  <c r="R201" i="2"/>
  <c r="Q201" i="2"/>
  <c r="P201" i="2"/>
  <c r="O201" i="2"/>
  <c r="N201" i="2"/>
  <c r="M201" i="2"/>
  <c r="L201" i="2"/>
  <c r="K201" i="2"/>
  <c r="J201" i="2"/>
  <c r="I201" i="2"/>
  <c r="H201" i="2"/>
  <c r="V200" i="2"/>
  <c r="Z200" i="2" s="1"/>
  <c r="U200" i="2"/>
  <c r="Y200" i="2" s="1"/>
  <c r="T200" i="2"/>
  <c r="X200" i="2" s="1"/>
  <c r="W200" i="2"/>
  <c r="AA200" i="2" s="1"/>
  <c r="V199" i="2"/>
  <c r="Z199" i="2" s="1"/>
  <c r="U199" i="2"/>
  <c r="Y199" i="2" s="1"/>
  <c r="T199" i="2"/>
  <c r="X199" i="2" s="1"/>
  <c r="S199" i="2"/>
  <c r="W199" i="2" s="1"/>
  <c r="AA199" i="2" s="1"/>
  <c r="R198" i="2"/>
  <c r="Q198" i="2"/>
  <c r="P198" i="2"/>
  <c r="O198" i="2"/>
  <c r="N198" i="2"/>
  <c r="M198" i="2"/>
  <c r="L198" i="2"/>
  <c r="K198" i="2"/>
  <c r="J198" i="2"/>
  <c r="I198" i="2"/>
  <c r="H198" i="2"/>
  <c r="V196" i="2"/>
  <c r="Z196" i="2" s="1"/>
  <c r="U196" i="2"/>
  <c r="Y196" i="2" s="1"/>
  <c r="T196" i="2"/>
  <c r="X196" i="2" s="1"/>
  <c r="S196" i="2"/>
  <c r="W196" i="2" s="1"/>
  <c r="AA196" i="2" s="1"/>
  <c r="R195" i="2"/>
  <c r="Q195" i="2"/>
  <c r="P195" i="2"/>
  <c r="O195" i="2"/>
  <c r="N195" i="2"/>
  <c r="M195" i="2"/>
  <c r="L195" i="2"/>
  <c r="K195" i="2"/>
  <c r="J195" i="2"/>
  <c r="I195" i="2"/>
  <c r="H195" i="2"/>
  <c r="G195" i="2"/>
  <c r="V194" i="2"/>
  <c r="Z194" i="2" s="1"/>
  <c r="U194" i="2"/>
  <c r="Y194" i="2" s="1"/>
  <c r="T194" i="2"/>
  <c r="X194" i="2" s="1"/>
  <c r="S194" i="2"/>
  <c r="W194" i="2" s="1"/>
  <c r="AA194" i="2" s="1"/>
  <c r="V193" i="2"/>
  <c r="Z193" i="2" s="1"/>
  <c r="U193" i="2"/>
  <c r="Y193" i="2" s="1"/>
  <c r="T193" i="2"/>
  <c r="X193" i="2" s="1"/>
  <c r="S193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V191" i="2"/>
  <c r="Z191" i="2" s="1"/>
  <c r="U191" i="2"/>
  <c r="Y191" i="2" s="1"/>
  <c r="T191" i="2"/>
  <c r="X191" i="2" s="1"/>
  <c r="S191" i="2"/>
  <c r="W191" i="2" s="1"/>
  <c r="AA191" i="2" s="1"/>
  <c r="V190" i="2"/>
  <c r="Z190" i="2" s="1"/>
  <c r="U190" i="2"/>
  <c r="Y190" i="2" s="1"/>
  <c r="T190" i="2"/>
  <c r="X190" i="2" s="1"/>
  <c r="S190" i="2"/>
  <c r="W190" i="2" s="1"/>
  <c r="AA190" i="2" s="1"/>
  <c r="V189" i="2"/>
  <c r="Z189" i="2" s="1"/>
  <c r="U189" i="2"/>
  <c r="Y189" i="2" s="1"/>
  <c r="T189" i="2"/>
  <c r="X189" i="2" s="1"/>
  <c r="S189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V187" i="2"/>
  <c r="Z187" i="2" s="1"/>
  <c r="U187" i="2"/>
  <c r="Y187" i="2" s="1"/>
  <c r="T187" i="2"/>
  <c r="X187" i="2" s="1"/>
  <c r="S187" i="2"/>
  <c r="S186" i="2" s="1"/>
  <c r="R186" i="2"/>
  <c r="Q186" i="2"/>
  <c r="P186" i="2"/>
  <c r="O186" i="2"/>
  <c r="N186" i="2"/>
  <c r="M186" i="2"/>
  <c r="L186" i="2"/>
  <c r="K186" i="2"/>
  <c r="J186" i="2"/>
  <c r="I186" i="2"/>
  <c r="H186" i="2"/>
  <c r="G186" i="2"/>
  <c r="V185" i="2"/>
  <c r="Z185" i="2" s="1"/>
  <c r="U185" i="2"/>
  <c r="Y185" i="2" s="1"/>
  <c r="T185" i="2"/>
  <c r="X185" i="2" s="1"/>
  <c r="S185" i="2"/>
  <c r="W185" i="2" s="1"/>
  <c r="AA185" i="2" s="1"/>
  <c r="V184" i="2"/>
  <c r="Z184" i="2" s="1"/>
  <c r="U184" i="2"/>
  <c r="Y184" i="2" s="1"/>
  <c r="T184" i="2"/>
  <c r="X184" i="2" s="1"/>
  <c r="S184" i="2"/>
  <c r="W184" i="2" s="1"/>
  <c r="AA184" i="2" s="1"/>
  <c r="V183" i="2"/>
  <c r="Z183" i="2" s="1"/>
  <c r="U183" i="2"/>
  <c r="Y183" i="2" s="1"/>
  <c r="T183" i="2"/>
  <c r="X183" i="2" s="1"/>
  <c r="S183" i="2"/>
  <c r="W183" i="2" s="1"/>
  <c r="AA183" i="2" s="1"/>
  <c r="V182" i="2"/>
  <c r="Z182" i="2" s="1"/>
  <c r="U182" i="2"/>
  <c r="Y182" i="2" s="1"/>
  <c r="T182" i="2"/>
  <c r="X182" i="2" s="1"/>
  <c r="S182" i="2"/>
  <c r="W182" i="2" s="1"/>
  <c r="AA182" i="2" s="1"/>
  <c r="V181" i="2"/>
  <c r="Z181" i="2" s="1"/>
  <c r="U181" i="2"/>
  <c r="Y181" i="2" s="1"/>
  <c r="T181" i="2"/>
  <c r="X181" i="2" s="1"/>
  <c r="S181" i="2"/>
  <c r="W181" i="2" s="1"/>
  <c r="AA181" i="2" s="1"/>
  <c r="R180" i="2"/>
  <c r="Q180" i="2"/>
  <c r="P180" i="2"/>
  <c r="O180" i="2"/>
  <c r="N180" i="2"/>
  <c r="M180" i="2"/>
  <c r="L180" i="2"/>
  <c r="K180" i="2"/>
  <c r="J180" i="2"/>
  <c r="I180" i="2"/>
  <c r="H180" i="2"/>
  <c r="G180" i="2"/>
  <c r="V179" i="2"/>
  <c r="Z179" i="2" s="1"/>
  <c r="U179" i="2"/>
  <c r="Y179" i="2" s="1"/>
  <c r="T179" i="2"/>
  <c r="X179" i="2" s="1"/>
  <c r="S179" i="2"/>
  <c r="S178" i="2" s="1"/>
  <c r="R178" i="2"/>
  <c r="Q178" i="2"/>
  <c r="P178" i="2"/>
  <c r="O178" i="2"/>
  <c r="N178" i="2"/>
  <c r="M178" i="2"/>
  <c r="L178" i="2"/>
  <c r="K178" i="2"/>
  <c r="J178" i="2"/>
  <c r="I178" i="2"/>
  <c r="H178" i="2"/>
  <c r="G178" i="2"/>
  <c r="V177" i="2"/>
  <c r="Z177" i="2" s="1"/>
  <c r="U177" i="2"/>
  <c r="Y177" i="2" s="1"/>
  <c r="T177" i="2"/>
  <c r="X177" i="2" s="1"/>
  <c r="W177" i="2"/>
  <c r="AA177" i="2" s="1"/>
  <c r="V176" i="2"/>
  <c r="Z176" i="2" s="1"/>
  <c r="U176" i="2"/>
  <c r="Y176" i="2" s="1"/>
  <c r="T176" i="2"/>
  <c r="X176" i="2" s="1"/>
  <c r="S176" i="2"/>
  <c r="W176" i="2" s="1"/>
  <c r="AA176" i="2" s="1"/>
  <c r="V175" i="2"/>
  <c r="Z175" i="2" s="1"/>
  <c r="U175" i="2"/>
  <c r="Y175" i="2" s="1"/>
  <c r="T175" i="2"/>
  <c r="X175" i="2" s="1"/>
  <c r="S175" i="2"/>
  <c r="W175" i="2" s="1"/>
  <c r="AA175" i="2" s="1"/>
  <c r="V174" i="2"/>
  <c r="Z174" i="2" s="1"/>
  <c r="U174" i="2"/>
  <c r="Y174" i="2" s="1"/>
  <c r="T174" i="2"/>
  <c r="X174" i="2" s="1"/>
  <c r="S174" i="2"/>
  <c r="W174" i="2" s="1"/>
  <c r="AA174" i="2" s="1"/>
  <c r="R173" i="2"/>
  <c r="Q173" i="2"/>
  <c r="P173" i="2"/>
  <c r="O173" i="2"/>
  <c r="N173" i="2"/>
  <c r="M173" i="2"/>
  <c r="K173" i="2"/>
  <c r="J173" i="2"/>
  <c r="I173" i="2"/>
  <c r="H173" i="2"/>
  <c r="G173" i="2"/>
  <c r="V172" i="2"/>
  <c r="Z172" i="2" s="1"/>
  <c r="U172" i="2"/>
  <c r="Y172" i="2" s="1"/>
  <c r="T172" i="2"/>
  <c r="X172" i="2" s="1"/>
  <c r="S172" i="2"/>
  <c r="W172" i="2" s="1"/>
  <c r="AA172" i="2" s="1"/>
  <c r="V171" i="2"/>
  <c r="Z171" i="2" s="1"/>
  <c r="U171" i="2"/>
  <c r="Y171" i="2" s="1"/>
  <c r="T171" i="2"/>
  <c r="X171" i="2" s="1"/>
  <c r="S171" i="2"/>
  <c r="W171" i="2" s="1"/>
  <c r="AA171" i="2" s="1"/>
  <c r="V170" i="2"/>
  <c r="Z170" i="2" s="1"/>
  <c r="U170" i="2"/>
  <c r="Y170" i="2" s="1"/>
  <c r="T170" i="2"/>
  <c r="X170" i="2" s="1"/>
  <c r="S170" i="2"/>
  <c r="W170" i="2" s="1"/>
  <c r="AA170" i="2" s="1"/>
  <c r="V169" i="2"/>
  <c r="Z169" i="2" s="1"/>
  <c r="U169" i="2"/>
  <c r="Y169" i="2" s="1"/>
  <c r="T169" i="2"/>
  <c r="X169" i="2" s="1"/>
  <c r="S169" i="2"/>
  <c r="W169" i="2" s="1"/>
  <c r="AA169" i="2" s="1"/>
  <c r="R168" i="2"/>
  <c r="Q168" i="2"/>
  <c r="P168" i="2"/>
  <c r="O168" i="2"/>
  <c r="N168" i="2"/>
  <c r="M168" i="2"/>
  <c r="L168" i="2"/>
  <c r="K168" i="2"/>
  <c r="J168" i="2"/>
  <c r="I168" i="2"/>
  <c r="H168" i="2"/>
  <c r="G168" i="2"/>
  <c r="V167" i="2"/>
  <c r="Z167" i="2" s="1"/>
  <c r="U167" i="2"/>
  <c r="Y167" i="2" s="1"/>
  <c r="T167" i="2"/>
  <c r="X167" i="2" s="1"/>
  <c r="S167" i="2"/>
  <c r="W167" i="2" s="1"/>
  <c r="AA167" i="2" s="1"/>
  <c r="V166" i="2"/>
  <c r="Z166" i="2" s="1"/>
  <c r="U166" i="2"/>
  <c r="Y166" i="2" s="1"/>
  <c r="T166" i="2"/>
  <c r="X166" i="2" s="1"/>
  <c r="S166" i="2"/>
  <c r="W166" i="2" s="1"/>
  <c r="AA166" i="2" s="1"/>
  <c r="V165" i="2"/>
  <c r="Z165" i="2" s="1"/>
  <c r="U165" i="2"/>
  <c r="Y165" i="2" s="1"/>
  <c r="T165" i="2"/>
  <c r="X165" i="2" s="1"/>
  <c r="S165" i="2"/>
  <c r="W165" i="2" s="1"/>
  <c r="AA165" i="2" s="1"/>
  <c r="R164" i="2"/>
  <c r="Q164" i="2"/>
  <c r="P164" i="2"/>
  <c r="O164" i="2"/>
  <c r="N164" i="2"/>
  <c r="M164" i="2"/>
  <c r="L164" i="2"/>
  <c r="K164" i="2"/>
  <c r="J164" i="2"/>
  <c r="I164" i="2"/>
  <c r="H164" i="2"/>
  <c r="G164" i="2"/>
  <c r="V163" i="2"/>
  <c r="Z163" i="2" s="1"/>
  <c r="U163" i="2"/>
  <c r="Y163" i="2" s="1"/>
  <c r="T163" i="2"/>
  <c r="X163" i="2" s="1"/>
  <c r="S163" i="2"/>
  <c r="S162" i="2" s="1"/>
  <c r="R162" i="2"/>
  <c r="Q162" i="2"/>
  <c r="P162" i="2"/>
  <c r="O162" i="2"/>
  <c r="N162" i="2"/>
  <c r="M162" i="2"/>
  <c r="L162" i="2"/>
  <c r="K162" i="2"/>
  <c r="J162" i="2"/>
  <c r="I162" i="2"/>
  <c r="H162" i="2"/>
  <c r="G162" i="2"/>
  <c r="V161" i="2"/>
  <c r="Z161" i="2" s="1"/>
  <c r="U161" i="2"/>
  <c r="Y161" i="2" s="1"/>
  <c r="T161" i="2"/>
  <c r="X161" i="2" s="1"/>
  <c r="S161" i="2"/>
  <c r="W161" i="2" s="1"/>
  <c r="AA161" i="2" s="1"/>
  <c r="V160" i="2"/>
  <c r="Z160" i="2" s="1"/>
  <c r="U160" i="2"/>
  <c r="Y160" i="2" s="1"/>
  <c r="T160" i="2"/>
  <c r="X160" i="2" s="1"/>
  <c r="S160" i="2"/>
  <c r="W160" i="2" s="1"/>
  <c r="AA160" i="2" s="1"/>
  <c r="V159" i="2"/>
  <c r="Z159" i="2" s="1"/>
  <c r="U159" i="2"/>
  <c r="Y159" i="2" s="1"/>
  <c r="T159" i="2"/>
  <c r="X159" i="2" s="1"/>
  <c r="S159" i="2"/>
  <c r="W159" i="2" s="1"/>
  <c r="AA159" i="2" s="1"/>
  <c r="V158" i="2"/>
  <c r="Z158" i="2" s="1"/>
  <c r="U158" i="2"/>
  <c r="Y158" i="2" s="1"/>
  <c r="T158" i="2"/>
  <c r="X158" i="2" s="1"/>
  <c r="S158" i="2"/>
  <c r="W158" i="2" s="1"/>
  <c r="AA158" i="2" s="1"/>
  <c r="V157" i="2"/>
  <c r="Z157" i="2" s="1"/>
  <c r="U157" i="2"/>
  <c r="Y157" i="2" s="1"/>
  <c r="T157" i="2"/>
  <c r="X157" i="2" s="1"/>
  <c r="S157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W154" i="2"/>
  <c r="V154" i="2"/>
  <c r="U154" i="2"/>
  <c r="T154" i="2"/>
  <c r="W153" i="2"/>
  <c r="V153" i="2"/>
  <c r="U153" i="2"/>
  <c r="T153" i="2"/>
  <c r="W150" i="2"/>
  <c r="AA150" i="2" s="1"/>
  <c r="V150" i="2"/>
  <c r="Z150" i="2" s="1"/>
  <c r="U150" i="2"/>
  <c r="Y150" i="2" s="1"/>
  <c r="T150" i="2"/>
  <c r="X150" i="2" s="1"/>
  <c r="S151" i="2"/>
  <c r="R151" i="2"/>
  <c r="Q151" i="2"/>
  <c r="P151" i="2"/>
  <c r="O151" i="2"/>
  <c r="N151" i="2"/>
  <c r="M151" i="2"/>
  <c r="L151" i="2"/>
  <c r="K151" i="2"/>
  <c r="J151" i="2"/>
  <c r="I151" i="2"/>
  <c r="G151" i="2"/>
  <c r="W138" i="2"/>
  <c r="AA138" i="2" s="1"/>
  <c r="V138" i="2"/>
  <c r="Z138" i="2" s="1"/>
  <c r="U138" i="2"/>
  <c r="Y138" i="2" s="1"/>
  <c r="T138" i="2"/>
  <c r="X138" i="2" s="1"/>
  <c r="V137" i="2"/>
  <c r="Z137" i="2" s="1"/>
  <c r="U137" i="2"/>
  <c r="Y137" i="2" s="1"/>
  <c r="T137" i="2"/>
  <c r="X137" i="2" s="1"/>
  <c r="R134" i="2"/>
  <c r="Q134" i="2"/>
  <c r="P134" i="2"/>
  <c r="O134" i="2"/>
  <c r="N134" i="2"/>
  <c r="M134" i="2"/>
  <c r="L134" i="2"/>
  <c r="K134" i="2"/>
  <c r="J134" i="2"/>
  <c r="I134" i="2"/>
  <c r="H134" i="2"/>
  <c r="G134" i="2"/>
  <c r="V133" i="2"/>
  <c r="Z133" i="2" s="1"/>
  <c r="U133" i="2"/>
  <c r="Y133" i="2" s="1"/>
  <c r="T133" i="2"/>
  <c r="X133" i="2" s="1"/>
  <c r="R132" i="2"/>
  <c r="R131" i="2" s="1"/>
  <c r="R130" i="2" s="1"/>
  <c r="R129" i="2" s="1"/>
  <c r="Q132" i="2"/>
  <c r="Q131" i="2" s="1"/>
  <c r="Q130" i="2" s="1"/>
  <c r="Q129" i="2" s="1"/>
  <c r="P132" i="2"/>
  <c r="P131" i="2" s="1"/>
  <c r="P130" i="2" s="1"/>
  <c r="P129" i="2" s="1"/>
  <c r="O132" i="2"/>
  <c r="O131" i="2" s="1"/>
  <c r="O130" i="2" s="1"/>
  <c r="O129" i="2" s="1"/>
  <c r="N132" i="2"/>
  <c r="N131" i="2" s="1"/>
  <c r="N130" i="2" s="1"/>
  <c r="N129" i="2" s="1"/>
  <c r="M132" i="2"/>
  <c r="M131" i="2" s="1"/>
  <c r="M130" i="2" s="1"/>
  <c r="M129" i="2" s="1"/>
  <c r="L132" i="2"/>
  <c r="L131" i="2" s="1"/>
  <c r="L130" i="2" s="1"/>
  <c r="L129" i="2" s="1"/>
  <c r="K132" i="2"/>
  <c r="K131" i="2" s="1"/>
  <c r="K130" i="2" s="1"/>
  <c r="K129" i="2" s="1"/>
  <c r="J132" i="2"/>
  <c r="J131" i="2" s="1"/>
  <c r="J130" i="2" s="1"/>
  <c r="J129" i="2" s="1"/>
  <c r="I132" i="2"/>
  <c r="I131" i="2" s="1"/>
  <c r="I130" i="2" s="1"/>
  <c r="I129" i="2" s="1"/>
  <c r="H132" i="2"/>
  <c r="G132" i="2"/>
  <c r="G131" i="2" s="1"/>
  <c r="G130" i="2" s="1"/>
  <c r="G129" i="2" s="1"/>
  <c r="V125" i="2"/>
  <c r="Z125" i="2" s="1"/>
  <c r="U125" i="2"/>
  <c r="Y125" i="2" s="1"/>
  <c r="T125" i="2"/>
  <c r="X125" i="2" s="1"/>
  <c r="W125" i="2"/>
  <c r="AA125" i="2" s="1"/>
  <c r="R124" i="2"/>
  <c r="Q124" i="2"/>
  <c r="P124" i="2"/>
  <c r="P123" i="2" s="1"/>
  <c r="O124" i="2"/>
  <c r="O123" i="2" s="1"/>
  <c r="N124" i="2"/>
  <c r="N123" i="2" s="1"/>
  <c r="M123" i="2"/>
  <c r="L123" i="2"/>
  <c r="K124" i="2"/>
  <c r="K123" i="2" s="1"/>
  <c r="J124" i="2"/>
  <c r="J123" i="2" s="1"/>
  <c r="I124" i="2"/>
  <c r="I123" i="2" s="1"/>
  <c r="H124" i="2"/>
  <c r="H123" i="2" s="1"/>
  <c r="G124" i="2"/>
  <c r="R123" i="2"/>
  <c r="Q123" i="2"/>
  <c r="V122" i="2"/>
  <c r="Z122" i="2" s="1"/>
  <c r="U122" i="2"/>
  <c r="Y122" i="2" s="1"/>
  <c r="T122" i="2"/>
  <c r="X122" i="2" s="1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V120" i="2"/>
  <c r="Z120" i="2" s="1"/>
  <c r="U120" i="2"/>
  <c r="Y120" i="2" s="1"/>
  <c r="T120" i="2"/>
  <c r="X120" i="2" s="1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V118" i="2"/>
  <c r="Z118" i="2" s="1"/>
  <c r="U118" i="2"/>
  <c r="Y118" i="2" s="1"/>
  <c r="T118" i="2"/>
  <c r="X118" i="2" s="1"/>
  <c r="W118" i="2"/>
  <c r="AA118" i="2" s="1"/>
  <c r="R117" i="2"/>
  <c r="Q117" i="2"/>
  <c r="P117" i="2"/>
  <c r="O117" i="2"/>
  <c r="N117" i="2"/>
  <c r="M117" i="2"/>
  <c r="L117" i="2"/>
  <c r="K117" i="2"/>
  <c r="J117" i="2"/>
  <c r="I117" i="2"/>
  <c r="H117" i="2"/>
  <c r="G117" i="2"/>
  <c r="V116" i="2"/>
  <c r="Z116" i="2" s="1"/>
  <c r="U116" i="2"/>
  <c r="Y116" i="2" s="1"/>
  <c r="T116" i="2"/>
  <c r="X116" i="2" s="1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V114" i="2"/>
  <c r="Z114" i="2" s="1"/>
  <c r="U114" i="2"/>
  <c r="Y114" i="2" s="1"/>
  <c r="T114" i="2"/>
  <c r="X114" i="2" s="1"/>
  <c r="S113" i="2"/>
  <c r="R113" i="2"/>
  <c r="Q113" i="2"/>
  <c r="P113" i="2"/>
  <c r="O113" i="2"/>
  <c r="N113" i="2"/>
  <c r="M113" i="2"/>
  <c r="L113" i="2"/>
  <c r="J113" i="2"/>
  <c r="I113" i="2"/>
  <c r="H113" i="2"/>
  <c r="G113" i="2"/>
  <c r="V112" i="2"/>
  <c r="Z112" i="2" s="1"/>
  <c r="U112" i="2"/>
  <c r="Y112" i="2" s="1"/>
  <c r="T112" i="2"/>
  <c r="X112" i="2" s="1"/>
  <c r="W112" i="2"/>
  <c r="AA112" i="2" s="1"/>
  <c r="R111" i="2"/>
  <c r="Q111" i="2"/>
  <c r="P111" i="2"/>
  <c r="O111" i="2"/>
  <c r="N111" i="2"/>
  <c r="M111" i="2"/>
  <c r="L111" i="2"/>
  <c r="K111" i="2"/>
  <c r="J111" i="2"/>
  <c r="I111" i="2"/>
  <c r="H111" i="2"/>
  <c r="G111" i="2"/>
  <c r="V110" i="2"/>
  <c r="Z110" i="2" s="1"/>
  <c r="U110" i="2"/>
  <c r="Y110" i="2" s="1"/>
  <c r="T110" i="2"/>
  <c r="X110" i="2" s="1"/>
  <c r="W110" i="2"/>
  <c r="AA110" i="2" s="1"/>
  <c r="V109" i="2"/>
  <c r="Z109" i="2" s="1"/>
  <c r="U109" i="2"/>
  <c r="Y109" i="2" s="1"/>
  <c r="T109" i="2"/>
  <c r="X109" i="2" s="1"/>
  <c r="W109" i="2"/>
  <c r="AA109" i="2" s="1"/>
  <c r="R108" i="2"/>
  <c r="Q108" i="2"/>
  <c r="P108" i="2"/>
  <c r="O108" i="2"/>
  <c r="N108" i="2"/>
  <c r="L108" i="2"/>
  <c r="K108" i="2"/>
  <c r="J108" i="2"/>
  <c r="I108" i="2"/>
  <c r="H108" i="2"/>
  <c r="G108" i="2"/>
  <c r="V106" i="2"/>
  <c r="Z106" i="2" s="1"/>
  <c r="U106" i="2"/>
  <c r="Y106" i="2" s="1"/>
  <c r="T106" i="2"/>
  <c r="X106" i="2" s="1"/>
  <c r="W106" i="2"/>
  <c r="AA106" i="2" s="1"/>
  <c r="R105" i="2"/>
  <c r="Q105" i="2"/>
  <c r="P105" i="2"/>
  <c r="O105" i="2"/>
  <c r="N105" i="2"/>
  <c r="M105" i="2"/>
  <c r="L105" i="2"/>
  <c r="K105" i="2"/>
  <c r="J105" i="2"/>
  <c r="I105" i="2"/>
  <c r="H105" i="2"/>
  <c r="G105" i="2"/>
  <c r="V104" i="2"/>
  <c r="Z104" i="2" s="1"/>
  <c r="U104" i="2"/>
  <c r="Y104" i="2" s="1"/>
  <c r="T104" i="2"/>
  <c r="X104" i="2" s="1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V102" i="2"/>
  <c r="Z102" i="2" s="1"/>
  <c r="U102" i="2"/>
  <c r="Y102" i="2" s="1"/>
  <c r="T102" i="2"/>
  <c r="X102" i="2" s="1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V100" i="2"/>
  <c r="Z100" i="2" s="1"/>
  <c r="U100" i="2"/>
  <c r="Y100" i="2" s="1"/>
  <c r="T100" i="2"/>
  <c r="X100" i="2" s="1"/>
  <c r="W100" i="2"/>
  <c r="AA100" i="2" s="1"/>
  <c r="R99" i="2"/>
  <c r="Q99" i="2"/>
  <c r="P99" i="2"/>
  <c r="O99" i="2"/>
  <c r="N99" i="2"/>
  <c r="M99" i="2"/>
  <c r="L99" i="2"/>
  <c r="K99" i="2"/>
  <c r="J99" i="2"/>
  <c r="I99" i="2"/>
  <c r="H99" i="2"/>
  <c r="G99" i="2"/>
  <c r="V98" i="2"/>
  <c r="Z98" i="2" s="1"/>
  <c r="U98" i="2"/>
  <c r="Y98" i="2" s="1"/>
  <c r="T98" i="2"/>
  <c r="X98" i="2" s="1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R95" i="2"/>
  <c r="Q95" i="2"/>
  <c r="P95" i="2"/>
  <c r="O95" i="2"/>
  <c r="N95" i="2"/>
  <c r="I94" i="2"/>
  <c r="H94" i="2"/>
  <c r="G94" i="2"/>
  <c r="R93" i="2"/>
  <c r="R92" i="2" s="1"/>
  <c r="Q93" i="2"/>
  <c r="Q92" i="2" s="1"/>
  <c r="P93" i="2"/>
  <c r="P92" i="2" s="1"/>
  <c r="O93" i="2"/>
  <c r="O92" i="2" s="1"/>
  <c r="N93" i="2"/>
  <c r="N92" i="2" s="1"/>
  <c r="M92" i="2"/>
  <c r="L92" i="2"/>
  <c r="I92" i="2"/>
  <c r="H92" i="2"/>
  <c r="G92" i="2"/>
  <c r="K75" i="2"/>
  <c r="V72" i="2"/>
  <c r="Z72" i="2" s="1"/>
  <c r="U72" i="2"/>
  <c r="Y72" i="2" s="1"/>
  <c r="T72" i="2"/>
  <c r="X72" i="2" s="1"/>
  <c r="R71" i="2"/>
  <c r="Q71" i="2"/>
  <c r="Q70" i="2" s="1"/>
  <c r="Q69" i="2" s="1"/>
  <c r="P71" i="2"/>
  <c r="P70" i="2" s="1"/>
  <c r="P69" i="2" s="1"/>
  <c r="O71" i="2"/>
  <c r="O70" i="2" s="1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R70" i="2"/>
  <c r="R69" i="2" s="1"/>
  <c r="T68" i="2"/>
  <c r="X68" i="2" s="1"/>
  <c r="T66" i="2"/>
  <c r="X66" i="2" s="1"/>
  <c r="I65" i="2"/>
  <c r="I139" i="2" s="1"/>
  <c r="H65" i="2"/>
  <c r="H139" i="2" s="1"/>
  <c r="G65" i="2"/>
  <c r="G139" i="2" s="1"/>
  <c r="W64" i="2"/>
  <c r="AA64" i="2" s="1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G44" i="2" s="1"/>
  <c r="I42" i="2"/>
  <c r="H42" i="2"/>
  <c r="G42" i="2"/>
  <c r="T41" i="2"/>
  <c r="X41" i="2" s="1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X79" i="2" l="1"/>
  <c r="Z79" i="2"/>
  <c r="AA79" i="2"/>
  <c r="Y79" i="2"/>
  <c r="AA30" i="2"/>
  <c r="X30" i="2"/>
  <c r="Y30" i="2"/>
  <c r="Z30" i="2"/>
  <c r="R81" i="2"/>
  <c r="P145" i="2"/>
  <c r="S83" i="2"/>
  <c r="S143" i="2" s="1"/>
  <c r="G17" i="2"/>
  <c r="K74" i="2"/>
  <c r="G74" i="2"/>
  <c r="G73" i="2" s="1"/>
  <c r="S95" i="2"/>
  <c r="K92" i="2"/>
  <c r="V92" i="2" s="1"/>
  <c r="Z92" i="2" s="1"/>
  <c r="S93" i="2"/>
  <c r="S124" i="2"/>
  <c r="S123" i="2" s="1"/>
  <c r="W123" i="2" s="1"/>
  <c r="L94" i="2"/>
  <c r="L91" i="2" s="1"/>
  <c r="L145" i="2"/>
  <c r="M145" i="2"/>
  <c r="Q94" i="2"/>
  <c r="Q91" i="2" s="1"/>
  <c r="Q145" i="2"/>
  <c r="L77" i="2"/>
  <c r="L74" i="2" s="1"/>
  <c r="N94" i="2"/>
  <c r="N91" i="2" s="1"/>
  <c r="N145" i="2"/>
  <c r="R94" i="2"/>
  <c r="R91" i="2" s="1"/>
  <c r="R145" i="2"/>
  <c r="K145" i="2"/>
  <c r="O145" i="2"/>
  <c r="S207" i="2"/>
  <c r="W207" i="2" s="1"/>
  <c r="AA207" i="2" s="1"/>
  <c r="W133" i="2"/>
  <c r="AA133" i="2" s="1"/>
  <c r="W137" i="2"/>
  <c r="AA137" i="2" s="1"/>
  <c r="S135" i="2"/>
  <c r="S134" i="2" s="1"/>
  <c r="W134" i="2" s="1"/>
  <c r="AA134" i="2" s="1"/>
  <c r="G55" i="2"/>
  <c r="G54" i="2" s="1"/>
  <c r="M91" i="2"/>
  <c r="S214" i="2"/>
  <c r="Q214" i="2"/>
  <c r="R214" i="2"/>
  <c r="J211" i="2"/>
  <c r="N211" i="2"/>
  <c r="K211" i="2"/>
  <c r="O211" i="2"/>
  <c r="L211" i="2"/>
  <c r="P211" i="2"/>
  <c r="M55" i="2"/>
  <c r="M54" i="2" s="1"/>
  <c r="G91" i="2"/>
  <c r="M211" i="2"/>
  <c r="I203" i="2"/>
  <c r="O203" i="2"/>
  <c r="H91" i="2"/>
  <c r="H33" i="2"/>
  <c r="H32" i="2" s="1"/>
  <c r="R197" i="2"/>
  <c r="N96" i="2"/>
  <c r="P96" i="2"/>
  <c r="T164" i="2"/>
  <c r="X164" i="2" s="1"/>
  <c r="L203" i="2"/>
  <c r="R203" i="2"/>
  <c r="S192" i="2"/>
  <c r="W192" i="2" s="1"/>
  <c r="AA192" i="2" s="1"/>
  <c r="I33" i="2"/>
  <c r="I32" i="2" s="1"/>
  <c r="J55" i="2"/>
  <c r="J54" i="2" s="1"/>
  <c r="R155" i="2"/>
  <c r="S188" i="2"/>
  <c r="W188" i="2" s="1"/>
  <c r="AA188" i="2" s="1"/>
  <c r="R55" i="2"/>
  <c r="R54" i="2" s="1"/>
  <c r="O96" i="2"/>
  <c r="P197" i="2"/>
  <c r="W120" i="2"/>
  <c r="AA120" i="2" s="1"/>
  <c r="N203" i="2"/>
  <c r="I23" i="2"/>
  <c r="I22" i="2" s="1"/>
  <c r="I140" i="2" s="1"/>
  <c r="P55" i="2"/>
  <c r="P54" i="2" s="1"/>
  <c r="K55" i="2"/>
  <c r="K54" i="2" s="1"/>
  <c r="Q55" i="2"/>
  <c r="Q54" i="2" s="1"/>
  <c r="V93" i="2"/>
  <c r="Z93" i="2" s="1"/>
  <c r="H96" i="2"/>
  <c r="U135" i="2"/>
  <c r="Y135" i="2" s="1"/>
  <c r="J155" i="2"/>
  <c r="P155" i="2"/>
  <c r="W163" i="2"/>
  <c r="AA163" i="2" s="1"/>
  <c r="M197" i="2"/>
  <c r="J203" i="2"/>
  <c r="P203" i="2"/>
  <c r="G155" i="2"/>
  <c r="T198" i="2"/>
  <c r="X198" i="2" s="1"/>
  <c r="U103" i="2"/>
  <c r="Y103" i="2" s="1"/>
  <c r="I107" i="2"/>
  <c r="M155" i="2"/>
  <c r="W179" i="2"/>
  <c r="AA179" i="2" s="1"/>
  <c r="U168" i="2"/>
  <c r="Y168" i="2" s="1"/>
  <c r="T188" i="2"/>
  <c r="X188" i="2" s="1"/>
  <c r="L55" i="2"/>
  <c r="L54" i="2" s="1"/>
  <c r="W114" i="2"/>
  <c r="AA114" i="2" s="1"/>
  <c r="V119" i="2"/>
  <c r="Z119" i="2" s="1"/>
  <c r="J107" i="2"/>
  <c r="S156" i="2"/>
  <c r="W156" i="2" s="1"/>
  <c r="AA156" i="2" s="1"/>
  <c r="U178" i="2"/>
  <c r="Y178" i="2" s="1"/>
  <c r="L197" i="2"/>
  <c r="I55" i="2"/>
  <c r="I54" i="2" s="1"/>
  <c r="I53" i="2" s="1"/>
  <c r="O55" i="2"/>
  <c r="O54" i="2" s="1"/>
  <c r="U97" i="2"/>
  <c r="Y97" i="2" s="1"/>
  <c r="O155" i="2"/>
  <c r="H44" i="2"/>
  <c r="M107" i="2"/>
  <c r="V134" i="2"/>
  <c r="Z134" i="2" s="1"/>
  <c r="Q155" i="2"/>
  <c r="N55" i="2"/>
  <c r="N54" i="2" s="1"/>
  <c r="K94" i="2"/>
  <c r="U95" i="2"/>
  <c r="Y95" i="2" s="1"/>
  <c r="U101" i="2"/>
  <c r="Y101" i="2" s="1"/>
  <c r="W103" i="2"/>
  <c r="AA103" i="2" s="1"/>
  <c r="S111" i="2"/>
  <c r="W111" i="2" s="1"/>
  <c r="AA111" i="2" s="1"/>
  <c r="G123" i="2"/>
  <c r="G107" i="2" s="1"/>
  <c r="N107" i="2"/>
  <c r="V135" i="2"/>
  <c r="Z135" i="2" s="1"/>
  <c r="U149" i="2"/>
  <c r="Y149" i="2" s="1"/>
  <c r="U162" i="2"/>
  <c r="Y162" i="2" s="1"/>
  <c r="S180" i="2"/>
  <c r="W180" i="2" s="1"/>
  <c r="AA180" i="2" s="1"/>
  <c r="K197" i="2"/>
  <c r="Q197" i="2"/>
  <c r="K203" i="2"/>
  <c r="Q203" i="2"/>
  <c r="V207" i="2"/>
  <c r="Z207" i="2" s="1"/>
  <c r="G211" i="2"/>
  <c r="S55" i="2"/>
  <c r="S54" i="2" s="1"/>
  <c r="G23" i="2"/>
  <c r="G22" i="2" s="1"/>
  <c r="G140" i="2" s="1"/>
  <c r="J96" i="2"/>
  <c r="J147" i="2" s="1"/>
  <c r="V103" i="2"/>
  <c r="Z103" i="2" s="1"/>
  <c r="Q96" i="2"/>
  <c r="W115" i="2"/>
  <c r="AA115" i="2" s="1"/>
  <c r="O107" i="2"/>
  <c r="S173" i="2"/>
  <c r="W173" i="2" s="1"/>
  <c r="AA173" i="2" s="1"/>
  <c r="S198" i="2"/>
  <c r="W198" i="2" s="1"/>
  <c r="AA198" i="2" s="1"/>
  <c r="K155" i="2"/>
  <c r="G33" i="2"/>
  <c r="G32" i="2" s="1"/>
  <c r="W61" i="2"/>
  <c r="AA61" i="2" s="1"/>
  <c r="T93" i="2"/>
  <c r="X93" i="2" s="1"/>
  <c r="O94" i="2"/>
  <c r="O91" i="2" s="1"/>
  <c r="V113" i="2"/>
  <c r="Z113" i="2" s="1"/>
  <c r="V115" i="2"/>
  <c r="Z115" i="2" s="1"/>
  <c r="P107" i="2"/>
  <c r="N155" i="2"/>
  <c r="W157" i="2"/>
  <c r="AA157" i="2" s="1"/>
  <c r="W187" i="2"/>
  <c r="AA187" i="2" s="1"/>
  <c r="W193" i="2"/>
  <c r="AA193" i="2" s="1"/>
  <c r="O197" i="2"/>
  <c r="W202" i="2"/>
  <c r="AA202" i="2" s="1"/>
  <c r="M203" i="2"/>
  <c r="S204" i="2"/>
  <c r="P94" i="2"/>
  <c r="P91" i="2" s="1"/>
  <c r="W97" i="2"/>
  <c r="AA97" i="2" s="1"/>
  <c r="W102" i="2"/>
  <c r="AA102" i="2" s="1"/>
  <c r="S117" i="2"/>
  <c r="W117" i="2" s="1"/>
  <c r="AA117" i="2" s="1"/>
  <c r="S164" i="2"/>
  <c r="W164" i="2" s="1"/>
  <c r="AA164" i="2" s="1"/>
  <c r="S168" i="2"/>
  <c r="W168" i="2" s="1"/>
  <c r="AA168" i="2" s="1"/>
  <c r="U173" i="2"/>
  <c r="Y173" i="2" s="1"/>
  <c r="T186" i="2"/>
  <c r="X186" i="2" s="1"/>
  <c r="W189" i="2"/>
  <c r="AA189" i="2" s="1"/>
  <c r="T192" i="2"/>
  <c r="X192" i="2" s="1"/>
  <c r="S195" i="2"/>
  <c r="W195" i="2" s="1"/>
  <c r="AA195" i="2" s="1"/>
  <c r="N197" i="2"/>
  <c r="V97" i="2"/>
  <c r="Z97" i="2" s="1"/>
  <c r="V108" i="2"/>
  <c r="Z108" i="2" s="1"/>
  <c r="W121" i="2"/>
  <c r="AA121" i="2" s="1"/>
  <c r="L155" i="2"/>
  <c r="T180" i="2"/>
  <c r="X180" i="2" s="1"/>
  <c r="L141" i="2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4" i="2"/>
  <c r="J30" i="2"/>
  <c r="J23" i="2" s="1"/>
  <c r="J22" i="2" s="1"/>
  <c r="J140" i="2" s="1"/>
  <c r="L39" i="2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6" i="2"/>
  <c r="T37" i="2"/>
  <c r="X37" i="2" s="1"/>
  <c r="T40" i="2"/>
  <c r="X40" i="2" s="1"/>
  <c r="J39" i="2"/>
  <c r="T39" i="2" s="1"/>
  <c r="X39" i="2" s="1"/>
  <c r="T51" i="2"/>
  <c r="X51" i="2" s="1"/>
  <c r="T52" i="2"/>
  <c r="X52" i="2" s="1"/>
  <c r="V60" i="2"/>
  <c r="Z60" i="2" s="1"/>
  <c r="U63" i="2"/>
  <c r="Y63" i="2" s="1"/>
  <c r="L42" i="2"/>
  <c r="U62" i="2"/>
  <c r="Y62" i="2" s="1"/>
  <c r="K34" i="2"/>
  <c r="J18" i="2"/>
  <c r="J17" i="2" s="1"/>
  <c r="W62" i="2"/>
  <c r="AA62" i="2" s="1"/>
  <c r="V62" i="2"/>
  <c r="Z62" i="2" s="1"/>
  <c r="T63" i="2"/>
  <c r="X63" i="2" s="1"/>
  <c r="T20" i="2"/>
  <c r="X20" i="2" s="1"/>
  <c r="H23" i="2"/>
  <c r="T27" i="2"/>
  <c r="X27" i="2" s="1"/>
  <c r="L30" i="2"/>
  <c r="T34" i="2"/>
  <c r="X34" i="2" s="1"/>
  <c r="L34" i="2"/>
  <c r="T35" i="2"/>
  <c r="X35" i="2" s="1"/>
  <c r="I47" i="2"/>
  <c r="T48" i="2"/>
  <c r="X48" i="2" s="1"/>
  <c r="L48" i="2"/>
  <c r="L47" i="2" s="1"/>
  <c r="T49" i="2"/>
  <c r="X49" i="2" s="1"/>
  <c r="J50" i="2"/>
  <c r="T50" i="2" s="1"/>
  <c r="X50" i="2" s="1"/>
  <c r="W60" i="2"/>
  <c r="AA60" i="2" s="1"/>
  <c r="V63" i="2"/>
  <c r="Z63" i="2" s="1"/>
  <c r="K45" i="2"/>
  <c r="T62" i="2"/>
  <c r="X62" i="2" s="1"/>
  <c r="W63" i="2"/>
  <c r="AA63" i="2" s="1"/>
  <c r="K65" i="2"/>
  <c r="K139" i="2" s="1"/>
  <c r="T67" i="2"/>
  <c r="X67" i="2" s="1"/>
  <c r="J65" i="2"/>
  <c r="J139" i="2" s="1"/>
  <c r="N40" i="2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76" i="2"/>
  <c r="X76" i="2" s="1"/>
  <c r="V101" i="2"/>
  <c r="Z101" i="2" s="1"/>
  <c r="V111" i="2"/>
  <c r="Z111" i="2" s="1"/>
  <c r="U111" i="2"/>
  <c r="Y111" i="2" s="1"/>
  <c r="T111" i="2"/>
  <c r="X111" i="2" s="1"/>
  <c r="V117" i="2"/>
  <c r="Z117" i="2" s="1"/>
  <c r="U117" i="2"/>
  <c r="Y117" i="2" s="1"/>
  <c r="T117" i="2"/>
  <c r="X117" i="2" s="1"/>
  <c r="V123" i="2"/>
  <c r="U123" i="2"/>
  <c r="Y123" i="2" s="1"/>
  <c r="U124" i="2"/>
  <c r="Y124" i="2" s="1"/>
  <c r="H155" i="2"/>
  <c r="V156" i="2"/>
  <c r="Z156" i="2" s="1"/>
  <c r="T156" i="2"/>
  <c r="X156" i="2" s="1"/>
  <c r="V168" i="2"/>
  <c r="Z168" i="2" s="1"/>
  <c r="T168" i="2"/>
  <c r="X168" i="2" s="1"/>
  <c r="I211" i="2"/>
  <c r="U212" i="2"/>
  <c r="Y212" i="2" s="1"/>
  <c r="U93" i="2"/>
  <c r="Y93" i="2" s="1"/>
  <c r="J94" i="2"/>
  <c r="I96" i="2"/>
  <c r="T97" i="2"/>
  <c r="X97" i="2" s="1"/>
  <c r="W98" i="2"/>
  <c r="AA98" i="2" s="1"/>
  <c r="T103" i="2"/>
  <c r="X103" i="2" s="1"/>
  <c r="W104" i="2"/>
  <c r="AA104" i="2" s="1"/>
  <c r="L96" i="2"/>
  <c r="R96" i="2"/>
  <c r="S108" i="2"/>
  <c r="W113" i="2"/>
  <c r="AA113" i="2" s="1"/>
  <c r="T113" i="2"/>
  <c r="X113" i="2" s="1"/>
  <c r="W119" i="2"/>
  <c r="AA119" i="2" s="1"/>
  <c r="T119" i="2"/>
  <c r="X119" i="2" s="1"/>
  <c r="K107" i="2"/>
  <c r="Q107" i="2"/>
  <c r="T134" i="2"/>
  <c r="X134" i="2" s="1"/>
  <c r="I155" i="2"/>
  <c r="S99" i="2"/>
  <c r="W99" i="2" s="1"/>
  <c r="AA99" i="2" s="1"/>
  <c r="G96" i="2"/>
  <c r="G90" i="2" s="1"/>
  <c r="G89" i="2" s="1"/>
  <c r="M96" i="2"/>
  <c r="S105" i="2"/>
  <c r="U113" i="2"/>
  <c r="Y113" i="2" s="1"/>
  <c r="U119" i="2"/>
  <c r="Y119" i="2" s="1"/>
  <c r="L107" i="2"/>
  <c r="R107" i="2"/>
  <c r="T123" i="2"/>
  <c r="U134" i="2"/>
  <c r="Y134" i="2" s="1"/>
  <c r="H151" i="2"/>
  <c r="W149" i="2"/>
  <c r="AA149" i="2" s="1"/>
  <c r="T149" i="2"/>
  <c r="X149" i="2" s="1"/>
  <c r="T173" i="2"/>
  <c r="X173" i="2" s="1"/>
  <c r="V195" i="2"/>
  <c r="Z195" i="2" s="1"/>
  <c r="U195" i="2"/>
  <c r="Y195" i="2" s="1"/>
  <c r="J197" i="2"/>
  <c r="K80" i="2"/>
  <c r="K79" i="2" s="1"/>
  <c r="I91" i="2"/>
  <c r="S92" i="2"/>
  <c r="T95" i="2"/>
  <c r="X95" i="2" s="1"/>
  <c r="K96" i="2"/>
  <c r="K147" i="2" s="1"/>
  <c r="V99" i="2"/>
  <c r="Z99" i="2" s="1"/>
  <c r="U99" i="2"/>
  <c r="Y99" i="2" s="1"/>
  <c r="T99" i="2"/>
  <c r="X99" i="2" s="1"/>
  <c r="V105" i="2"/>
  <c r="Z105" i="2" s="1"/>
  <c r="U105" i="2"/>
  <c r="Y105" i="2" s="1"/>
  <c r="T105" i="2"/>
  <c r="X105" i="2" s="1"/>
  <c r="T108" i="2"/>
  <c r="X108" i="2" s="1"/>
  <c r="U115" i="2"/>
  <c r="Y115" i="2" s="1"/>
  <c r="U121" i="2"/>
  <c r="Y121" i="2" s="1"/>
  <c r="S132" i="2"/>
  <c r="V173" i="2"/>
  <c r="Z173" i="2" s="1"/>
  <c r="U66" i="2"/>
  <c r="Y66" i="2" s="1"/>
  <c r="T75" i="2"/>
  <c r="X75" i="2" s="1"/>
  <c r="W101" i="2"/>
  <c r="AA101" i="2" s="1"/>
  <c r="T101" i="2"/>
  <c r="X101" i="2" s="1"/>
  <c r="H107" i="2"/>
  <c r="U108" i="2"/>
  <c r="Y108" i="2" s="1"/>
  <c r="T115" i="2"/>
  <c r="X115" i="2" s="1"/>
  <c r="W116" i="2"/>
  <c r="AA116" i="2" s="1"/>
  <c r="T121" i="2"/>
  <c r="X121" i="2" s="1"/>
  <c r="V121" i="2"/>
  <c r="Z121" i="2" s="1"/>
  <c r="W122" i="2"/>
  <c r="AA122" i="2" s="1"/>
  <c r="V132" i="2"/>
  <c r="Z132" i="2" s="1"/>
  <c r="U132" i="2"/>
  <c r="Y132" i="2" s="1"/>
  <c r="H131" i="2"/>
  <c r="T132" i="2"/>
  <c r="X132" i="2" s="1"/>
  <c r="T135" i="2"/>
  <c r="X135" i="2" s="1"/>
  <c r="V149" i="2"/>
  <c r="Z149" i="2" s="1"/>
  <c r="V188" i="2"/>
  <c r="Z188" i="2" s="1"/>
  <c r="U188" i="2"/>
  <c r="Y188" i="2" s="1"/>
  <c r="I197" i="2"/>
  <c r="T201" i="2"/>
  <c r="X201" i="2" s="1"/>
  <c r="V95" i="2"/>
  <c r="Z95" i="2" s="1"/>
  <c r="V124" i="2"/>
  <c r="Z124" i="2" s="1"/>
  <c r="T124" i="2"/>
  <c r="X124" i="2" s="1"/>
  <c r="U156" i="2"/>
  <c r="Y156" i="2" s="1"/>
  <c r="W162" i="2"/>
  <c r="AA162" i="2" s="1"/>
  <c r="V162" i="2"/>
  <c r="Z162" i="2" s="1"/>
  <c r="T162" i="2"/>
  <c r="X162" i="2" s="1"/>
  <c r="W178" i="2"/>
  <c r="AA178" i="2" s="1"/>
  <c r="V178" i="2"/>
  <c r="Z178" i="2" s="1"/>
  <c r="T178" i="2"/>
  <c r="X178" i="2" s="1"/>
  <c r="U207" i="2"/>
  <c r="Y207" i="2" s="1"/>
  <c r="V180" i="2"/>
  <c r="Z180" i="2" s="1"/>
  <c r="U180" i="2"/>
  <c r="Y180" i="2" s="1"/>
  <c r="W186" i="2"/>
  <c r="AA186" i="2" s="1"/>
  <c r="V186" i="2"/>
  <c r="Z186" i="2" s="1"/>
  <c r="U186" i="2"/>
  <c r="Y186" i="2" s="1"/>
  <c r="U198" i="2"/>
  <c r="Y198" i="2" s="1"/>
  <c r="H197" i="2"/>
  <c r="V198" i="2"/>
  <c r="Z198" i="2" s="1"/>
  <c r="W201" i="2"/>
  <c r="AA201" i="2" s="1"/>
  <c r="V201" i="2"/>
  <c r="Z201" i="2" s="1"/>
  <c r="U201" i="2"/>
  <c r="Y201" i="2" s="1"/>
  <c r="H203" i="2"/>
  <c r="V204" i="2"/>
  <c r="Z204" i="2" s="1"/>
  <c r="U204" i="2"/>
  <c r="Y204" i="2" s="1"/>
  <c r="T204" i="2"/>
  <c r="X204" i="2" s="1"/>
  <c r="V164" i="2"/>
  <c r="Z164" i="2" s="1"/>
  <c r="U164" i="2"/>
  <c r="Y164" i="2" s="1"/>
  <c r="V192" i="2"/>
  <c r="Z192" i="2" s="1"/>
  <c r="U192" i="2"/>
  <c r="Y192" i="2" s="1"/>
  <c r="T212" i="2"/>
  <c r="X212" i="2" s="1"/>
  <c r="V212" i="2"/>
  <c r="Z212" i="2" s="1"/>
  <c r="T195" i="2"/>
  <c r="X195" i="2" s="1"/>
  <c r="T207" i="2"/>
  <c r="X207" i="2" s="1"/>
  <c r="H211" i="2"/>
  <c r="W212" i="2"/>
  <c r="AA212" i="2" s="1"/>
  <c r="O90" i="2" l="1"/>
  <c r="O89" i="2" s="1"/>
  <c r="L147" i="2"/>
  <c r="R90" i="2"/>
  <c r="R89" i="2" s="1"/>
  <c r="I147" i="2"/>
  <c r="N147" i="2"/>
  <c r="H90" i="2"/>
  <c r="X123" i="2"/>
  <c r="H147" i="2"/>
  <c r="Q90" i="2"/>
  <c r="Q89" i="2" s="1"/>
  <c r="G53" i="2"/>
  <c r="I90" i="2"/>
  <c r="I89" i="2" s="1"/>
  <c r="R147" i="2"/>
  <c r="P90" i="2"/>
  <c r="P89" i="2" s="1"/>
  <c r="Q147" i="2"/>
  <c r="K53" i="2"/>
  <c r="P147" i="2"/>
  <c r="L90" i="2"/>
  <c r="L89" i="2" s="1"/>
  <c r="Z123" i="2"/>
  <c r="AA123" i="2"/>
  <c r="O147" i="2"/>
  <c r="J53" i="2"/>
  <c r="N90" i="2"/>
  <c r="M147" i="2"/>
  <c r="M90" i="2"/>
  <c r="M89" i="2" s="1"/>
  <c r="M77" i="2"/>
  <c r="S145" i="2"/>
  <c r="W145" i="2" s="1"/>
  <c r="AA145" i="2" s="1"/>
  <c r="S94" i="2"/>
  <c r="S91" i="2" s="1"/>
  <c r="K73" i="2"/>
  <c r="K91" i="2"/>
  <c r="S203" i="2"/>
  <c r="W203" i="2" s="1"/>
  <c r="AA203" i="2" s="1"/>
  <c r="K142" i="2"/>
  <c r="M141" i="2"/>
  <c r="R209" i="2"/>
  <c r="R210" i="2" s="1"/>
  <c r="R215" i="2" s="1"/>
  <c r="I214" i="2"/>
  <c r="M214" i="2"/>
  <c r="P214" i="2"/>
  <c r="O214" i="2"/>
  <c r="N214" i="2"/>
  <c r="L209" i="2"/>
  <c r="L210" i="2" s="1"/>
  <c r="L215" i="2" s="1"/>
  <c r="L214" i="2"/>
  <c r="K214" i="2"/>
  <c r="J214" i="2"/>
  <c r="T33" i="2"/>
  <c r="X33" i="2" s="1"/>
  <c r="P209" i="2"/>
  <c r="P210" i="2" s="1"/>
  <c r="P215" i="2" s="1"/>
  <c r="N89" i="2"/>
  <c r="N209" i="2"/>
  <c r="N210" i="2" s="1"/>
  <c r="N215" i="2" s="1"/>
  <c r="G16" i="2"/>
  <c r="G15" i="2" s="1"/>
  <c r="Q209" i="2"/>
  <c r="Q210" i="2" s="1"/>
  <c r="Q215" i="2" s="1"/>
  <c r="W204" i="2"/>
  <c r="AA204" i="2" s="1"/>
  <c r="G209" i="2"/>
  <c r="W95" i="2"/>
  <c r="AA95" i="2" s="1"/>
  <c r="K209" i="2"/>
  <c r="K210" i="2" s="1"/>
  <c r="K215" i="2" s="1"/>
  <c r="J209" i="2"/>
  <c r="J210" i="2" s="1"/>
  <c r="J215" i="2" s="1"/>
  <c r="M209" i="2"/>
  <c r="M210" i="2" s="1"/>
  <c r="M215" i="2" s="1"/>
  <c r="O209" i="2"/>
  <c r="O210" i="2" s="1"/>
  <c r="O215" i="2" s="1"/>
  <c r="T45" i="2"/>
  <c r="X45" i="2" s="1"/>
  <c r="W124" i="2"/>
  <c r="AA124" i="2" s="1"/>
  <c r="S155" i="2"/>
  <c r="W155" i="2" s="1"/>
  <c r="AA155" i="2" s="1"/>
  <c r="S107" i="2"/>
  <c r="W107" i="2" s="1"/>
  <c r="AA107" i="2" s="1"/>
  <c r="U145" i="2"/>
  <c r="Y145" i="2" s="1"/>
  <c r="U92" i="2"/>
  <c r="Y92" i="2" s="1"/>
  <c r="J91" i="2"/>
  <c r="S197" i="2"/>
  <c r="W197" i="2" s="1"/>
  <c r="AA197" i="2" s="1"/>
  <c r="U96" i="2"/>
  <c r="Y96" i="2" s="1"/>
  <c r="T145" i="2"/>
  <c r="X145" i="2" s="1"/>
  <c r="G214" i="2"/>
  <c r="T94" i="2"/>
  <c r="X94" i="2" s="1"/>
  <c r="V94" i="2"/>
  <c r="Z94" i="2" s="1"/>
  <c r="U94" i="2"/>
  <c r="Y94" i="2" s="1"/>
  <c r="L65" i="2"/>
  <c r="L139" i="2" s="1"/>
  <c r="V145" i="2"/>
  <c r="Z145" i="2" s="1"/>
  <c r="T92" i="2"/>
  <c r="X92" i="2" s="1"/>
  <c r="I209" i="2"/>
  <c r="I210" i="2" s="1"/>
  <c r="I215" i="2" s="1"/>
  <c r="S96" i="2"/>
  <c r="U40" i="2"/>
  <c r="Y40" i="2" s="1"/>
  <c r="L80" i="2"/>
  <c r="L79" i="2" s="1"/>
  <c r="N66" i="2"/>
  <c r="O66" i="2" s="1"/>
  <c r="L45" i="2"/>
  <c r="L44" i="2" s="1"/>
  <c r="L33" i="2"/>
  <c r="L32" i="2" s="1"/>
  <c r="M30" i="2"/>
  <c r="T18" i="2"/>
  <c r="X18" i="2" s="1"/>
  <c r="O40" i="2"/>
  <c r="P40" i="2" s="1"/>
  <c r="N68" i="2"/>
  <c r="O68" i="2" s="1"/>
  <c r="U68" i="2"/>
  <c r="Y68" i="2" s="1"/>
  <c r="W211" i="2"/>
  <c r="AA211" i="2" s="1"/>
  <c r="H214" i="2"/>
  <c r="V211" i="2"/>
  <c r="Z211" i="2" s="1"/>
  <c r="U211" i="2"/>
  <c r="Y211" i="2" s="1"/>
  <c r="T211" i="2"/>
  <c r="X211" i="2" s="1"/>
  <c r="T203" i="2"/>
  <c r="X203" i="2" s="1"/>
  <c r="H209" i="2"/>
  <c r="U203" i="2"/>
  <c r="Y203" i="2" s="1"/>
  <c r="V203" i="2"/>
  <c r="Z203" i="2" s="1"/>
  <c r="V155" i="2"/>
  <c r="Z155" i="2" s="1"/>
  <c r="T155" i="2"/>
  <c r="X155" i="2" s="1"/>
  <c r="U155" i="2"/>
  <c r="Y155" i="2" s="1"/>
  <c r="V107" i="2"/>
  <c r="Z107" i="2" s="1"/>
  <c r="U107" i="2"/>
  <c r="Y107" i="2" s="1"/>
  <c r="T107" i="2"/>
  <c r="X107" i="2" s="1"/>
  <c r="T96" i="2"/>
  <c r="X96" i="2" s="1"/>
  <c r="K28" i="2"/>
  <c r="M28" i="2"/>
  <c r="T65" i="2"/>
  <c r="X65" i="2" s="1"/>
  <c r="L26" i="2"/>
  <c r="K24" i="2"/>
  <c r="W92" i="2"/>
  <c r="AA92" i="2" s="1"/>
  <c r="K51" i="2"/>
  <c r="T55" i="2"/>
  <c r="X55" i="2" s="1"/>
  <c r="V55" i="2"/>
  <c r="Z55" i="2" s="1"/>
  <c r="H54" i="2"/>
  <c r="H53" i="2" s="1"/>
  <c r="U55" i="2"/>
  <c r="Y55" i="2" s="1"/>
  <c r="W55" i="2"/>
  <c r="AA55" i="2" s="1"/>
  <c r="M39" i="2"/>
  <c r="H22" i="2"/>
  <c r="T23" i="2"/>
  <c r="X23" i="2" s="1"/>
  <c r="U197" i="2"/>
  <c r="Y197" i="2" s="1"/>
  <c r="T197" i="2"/>
  <c r="X197" i="2" s="1"/>
  <c r="V197" i="2"/>
  <c r="Z197" i="2" s="1"/>
  <c r="U131" i="2"/>
  <c r="Y131" i="2" s="1"/>
  <c r="H130" i="2"/>
  <c r="T131" i="2"/>
  <c r="X131" i="2" s="1"/>
  <c r="V131" i="2"/>
  <c r="Z131" i="2" s="1"/>
  <c r="V96" i="2"/>
  <c r="Z96" i="2" s="1"/>
  <c r="W93" i="2"/>
  <c r="AA93" i="2" s="1"/>
  <c r="T144" i="2"/>
  <c r="X144" i="2" s="1"/>
  <c r="T17" i="2"/>
  <c r="X17" i="2" s="1"/>
  <c r="T139" i="2"/>
  <c r="X139" i="2" s="1"/>
  <c r="K42" i="2"/>
  <c r="N37" i="2"/>
  <c r="N36" i="2" s="1"/>
  <c r="K36" i="2"/>
  <c r="K33" i="2" s="1"/>
  <c r="T142" i="2"/>
  <c r="X142" i="2" s="1"/>
  <c r="K18" i="2"/>
  <c r="T74" i="2"/>
  <c r="X74" i="2" s="1"/>
  <c r="V151" i="2"/>
  <c r="Z151" i="2" s="1"/>
  <c r="T151" i="2"/>
  <c r="X151" i="2" s="1"/>
  <c r="W151" i="2"/>
  <c r="AA151" i="2" s="1"/>
  <c r="U151" i="2"/>
  <c r="Y151" i="2" s="1"/>
  <c r="W108" i="2"/>
  <c r="AA108" i="2" s="1"/>
  <c r="K26" i="2"/>
  <c r="W132" i="2"/>
  <c r="AA132" i="2" s="1"/>
  <c r="S131" i="2"/>
  <c r="S130" i="2" s="1"/>
  <c r="S129" i="2" s="1"/>
  <c r="T70" i="2"/>
  <c r="X70" i="2" s="1"/>
  <c r="U70" i="2"/>
  <c r="Y70" i="2" s="1"/>
  <c r="H69" i="2"/>
  <c r="V70" i="2"/>
  <c r="Z70" i="2" s="1"/>
  <c r="K39" i="2"/>
  <c r="U35" i="2"/>
  <c r="Y35" i="2" s="1"/>
  <c r="W135" i="2"/>
  <c r="AA135" i="2" s="1"/>
  <c r="W105" i="2"/>
  <c r="AA105" i="2" s="1"/>
  <c r="T73" i="2"/>
  <c r="X73" i="2" s="1"/>
  <c r="K48" i="2"/>
  <c r="M48" i="2"/>
  <c r="M47" i="2" s="1"/>
  <c r="I44" i="2"/>
  <c r="T47" i="2"/>
  <c r="X47" i="2" s="1"/>
  <c r="J32" i="2"/>
  <c r="J90" i="2" l="1"/>
  <c r="J89" i="2" s="1"/>
  <c r="K90" i="2"/>
  <c r="K89" i="2" s="1"/>
  <c r="W96" i="2"/>
  <c r="AA96" i="2" s="1"/>
  <c r="S147" i="2"/>
  <c r="G147" i="2" s="1"/>
  <c r="S90" i="2"/>
  <c r="S89" i="2" s="1"/>
  <c r="U78" i="2"/>
  <c r="Y78" i="2" s="1"/>
  <c r="W94" i="2"/>
  <c r="AA94" i="2" s="1"/>
  <c r="N78" i="2"/>
  <c r="N77" i="2" s="1"/>
  <c r="L73" i="2"/>
  <c r="L53" i="2" s="1"/>
  <c r="M75" i="2"/>
  <c r="M74" i="2" s="1"/>
  <c r="L142" i="2"/>
  <c r="H16" i="2"/>
  <c r="H140" i="2"/>
  <c r="G88" i="2"/>
  <c r="G146" i="2" s="1"/>
  <c r="U76" i="2"/>
  <c r="Y76" i="2" s="1"/>
  <c r="L51" i="2"/>
  <c r="L50" i="2" s="1"/>
  <c r="N141" i="2"/>
  <c r="T147" i="2"/>
  <c r="G210" i="2"/>
  <c r="U67" i="2"/>
  <c r="Y67" i="2" s="1"/>
  <c r="V91" i="2"/>
  <c r="Z91" i="2" s="1"/>
  <c r="W91" i="2"/>
  <c r="AA91" i="2" s="1"/>
  <c r="T91" i="2"/>
  <c r="X91" i="2" s="1"/>
  <c r="U91" i="2"/>
  <c r="Y91" i="2" s="1"/>
  <c r="U46" i="2"/>
  <c r="Y46" i="2" s="1"/>
  <c r="N43" i="2"/>
  <c r="O43" i="2" s="1"/>
  <c r="O42" i="2" s="1"/>
  <c r="U147" i="2"/>
  <c r="S209" i="2"/>
  <c r="S210" i="2" s="1"/>
  <c r="S215" i="2" s="1"/>
  <c r="U43" i="2"/>
  <c r="Y43" i="2" s="1"/>
  <c r="V147" i="2"/>
  <c r="N76" i="2"/>
  <c r="P66" i="2"/>
  <c r="Q66" i="2" s="1"/>
  <c r="N49" i="2"/>
  <c r="N48" i="2" s="1"/>
  <c r="N47" i="2" s="1"/>
  <c r="U42" i="2"/>
  <c r="Y42" i="2" s="1"/>
  <c r="N31" i="2"/>
  <c r="N30" i="2" s="1"/>
  <c r="M26" i="2"/>
  <c r="U26" i="2" s="1"/>
  <c r="Y26" i="2" s="1"/>
  <c r="L18" i="2"/>
  <c r="L17" i="2" s="1"/>
  <c r="N21" i="2"/>
  <c r="U19" i="2"/>
  <c r="Y19" i="2" s="1"/>
  <c r="N19" i="2"/>
  <c r="O19" i="2" s="1"/>
  <c r="P19" i="2" s="1"/>
  <c r="P68" i="2"/>
  <c r="V68" i="2" s="1"/>
  <c r="Z68" i="2" s="1"/>
  <c r="M36" i="2"/>
  <c r="U36" i="2" s="1"/>
  <c r="Y36" i="2" s="1"/>
  <c r="T130" i="2"/>
  <c r="X130" i="2" s="1"/>
  <c r="H129" i="2"/>
  <c r="H89" i="2" s="1"/>
  <c r="W130" i="2"/>
  <c r="AA130" i="2" s="1"/>
  <c r="V130" i="2"/>
  <c r="Z130" i="2" s="1"/>
  <c r="U130" i="2"/>
  <c r="Y130" i="2" s="1"/>
  <c r="M24" i="2"/>
  <c r="N25" i="2"/>
  <c r="O25" i="2" s="1"/>
  <c r="O24" i="2" s="1"/>
  <c r="U25" i="2"/>
  <c r="Y25" i="2" s="1"/>
  <c r="U38" i="2"/>
  <c r="Y38" i="2" s="1"/>
  <c r="N38" i="2"/>
  <c r="W131" i="2"/>
  <c r="AA131" i="2" s="1"/>
  <c r="T44" i="2"/>
  <c r="X44" i="2" s="1"/>
  <c r="I16" i="2"/>
  <c r="I15" i="2" s="1"/>
  <c r="I88" i="2" s="1"/>
  <c r="I146" i="2" s="1"/>
  <c r="I216" i="2" s="1"/>
  <c r="J16" i="2"/>
  <c r="U37" i="2"/>
  <c r="Y37" i="2" s="1"/>
  <c r="T54" i="2"/>
  <c r="X54" i="2" s="1"/>
  <c r="U54" i="2"/>
  <c r="Y54" i="2" s="1"/>
  <c r="W54" i="2"/>
  <c r="AA54" i="2" s="1"/>
  <c r="V54" i="2"/>
  <c r="Z54" i="2" s="1"/>
  <c r="K23" i="2"/>
  <c r="U29" i="2"/>
  <c r="Y29" i="2" s="1"/>
  <c r="U214" i="2"/>
  <c r="Y214" i="2" s="1"/>
  <c r="T214" i="2"/>
  <c r="X214" i="2" s="1"/>
  <c r="W214" i="2"/>
  <c r="AA214" i="2" s="1"/>
  <c r="V214" i="2"/>
  <c r="Z214" i="2" s="1"/>
  <c r="U41" i="2"/>
  <c r="Y41" i="2" s="1"/>
  <c r="U49" i="2"/>
  <c r="Y49" i="2" s="1"/>
  <c r="V69" i="2"/>
  <c r="Z69" i="2" s="1"/>
  <c r="U69" i="2"/>
  <c r="Y69" i="2" s="1"/>
  <c r="T69" i="2"/>
  <c r="X69" i="2" s="1"/>
  <c r="H210" i="2"/>
  <c r="V209" i="2"/>
  <c r="Z209" i="2" s="1"/>
  <c r="U209" i="2"/>
  <c r="Y209" i="2" s="1"/>
  <c r="T209" i="2"/>
  <c r="X209" i="2" s="1"/>
  <c r="O37" i="2"/>
  <c r="T22" i="2"/>
  <c r="X22" i="2" s="1"/>
  <c r="K50" i="2"/>
  <c r="N29" i="2"/>
  <c r="N28" i="2" s="1"/>
  <c r="V40" i="2"/>
  <c r="Z40" i="2" s="1"/>
  <c r="K47" i="2"/>
  <c r="U48" i="2"/>
  <c r="Y48" i="2" s="1"/>
  <c r="U20" i="2"/>
  <c r="Y20" i="2" s="1"/>
  <c r="M34" i="2"/>
  <c r="N35" i="2"/>
  <c r="N41" i="2"/>
  <c r="K17" i="2"/>
  <c r="Q40" i="2"/>
  <c r="T32" i="2"/>
  <c r="X32" i="2" s="1"/>
  <c r="K32" i="2"/>
  <c r="U39" i="2"/>
  <c r="Y39" i="2" s="1"/>
  <c r="L28" i="2"/>
  <c r="L23" i="2" s="1"/>
  <c r="L22" i="2" s="1"/>
  <c r="L140" i="2" s="1"/>
  <c r="V90" i="2" l="1"/>
  <c r="Z90" i="2" s="1"/>
  <c r="U90" i="2"/>
  <c r="Y90" i="2" s="1"/>
  <c r="T90" i="2"/>
  <c r="X90" i="2" s="1"/>
  <c r="N144" i="2"/>
  <c r="W147" i="2"/>
  <c r="O78" i="2"/>
  <c r="O77" i="2" s="1"/>
  <c r="N75" i="2"/>
  <c r="N74" i="2" s="1"/>
  <c r="N84" i="2"/>
  <c r="N80" i="2" s="1"/>
  <c r="N79" i="2" s="1"/>
  <c r="M80" i="2"/>
  <c r="M79" i="2" s="1"/>
  <c r="M51" i="2"/>
  <c r="M50" i="2" s="1"/>
  <c r="M142" i="2"/>
  <c r="U142" i="2" s="1"/>
  <c r="Y142" i="2" s="1"/>
  <c r="H15" i="2"/>
  <c r="U52" i="2"/>
  <c r="Y52" i="2" s="1"/>
  <c r="N52" i="2"/>
  <c r="O76" i="2"/>
  <c r="O141" i="2"/>
  <c r="G216" i="2"/>
  <c r="G217" i="2" s="1"/>
  <c r="N67" i="2"/>
  <c r="N65" i="2" s="1"/>
  <c r="N139" i="2" s="1"/>
  <c r="M65" i="2"/>
  <c r="G215" i="2"/>
  <c r="N42" i="2"/>
  <c r="U77" i="2"/>
  <c r="Y77" i="2" s="1"/>
  <c r="W90" i="2"/>
  <c r="AA90" i="2" s="1"/>
  <c r="Z147" i="2"/>
  <c r="O49" i="2"/>
  <c r="O48" i="2" s="1"/>
  <c r="O47" i="2" s="1"/>
  <c r="M45" i="2"/>
  <c r="N46" i="2"/>
  <c r="W209" i="2"/>
  <c r="AA209" i="2" s="1"/>
  <c r="O31" i="2"/>
  <c r="P31" i="2" s="1"/>
  <c r="P30" i="2" s="1"/>
  <c r="M23" i="2"/>
  <c r="M22" i="2" s="1"/>
  <c r="M140" i="2" s="1"/>
  <c r="N27" i="2"/>
  <c r="N26" i="2" s="1"/>
  <c r="V66" i="2"/>
  <c r="Z66" i="2" s="1"/>
  <c r="U27" i="2"/>
  <c r="Y27" i="2" s="1"/>
  <c r="P25" i="2"/>
  <c r="P24" i="2" s="1"/>
  <c r="R66" i="2"/>
  <c r="O84" i="2"/>
  <c r="U75" i="2"/>
  <c r="Y75" i="2" s="1"/>
  <c r="O38" i="2"/>
  <c r="P38" i="2" s="1"/>
  <c r="P43" i="2"/>
  <c r="Q43" i="2" s="1"/>
  <c r="Q42" i="2" s="1"/>
  <c r="O41" i="2"/>
  <c r="O39" i="2" s="1"/>
  <c r="O29" i="2"/>
  <c r="O28" i="2" s="1"/>
  <c r="U28" i="2"/>
  <c r="Y28" i="2" s="1"/>
  <c r="L16" i="2"/>
  <c r="U24" i="2"/>
  <c r="Y24" i="2" s="1"/>
  <c r="U21" i="2"/>
  <c r="Y21" i="2" s="1"/>
  <c r="O21" i="2"/>
  <c r="P21" i="2" s="1"/>
  <c r="J15" i="2"/>
  <c r="J88" i="2" s="1"/>
  <c r="J146" i="2" s="1"/>
  <c r="J216" i="2" s="1"/>
  <c r="R40" i="2"/>
  <c r="S40" i="2" s="1"/>
  <c r="W40" i="2" s="1"/>
  <c r="AA40" i="2" s="1"/>
  <c r="M33" i="2"/>
  <c r="U34" i="2"/>
  <c r="Y34" i="2" s="1"/>
  <c r="Q68" i="2"/>
  <c r="W89" i="2"/>
  <c r="AA89" i="2" s="1"/>
  <c r="T89" i="2"/>
  <c r="X89" i="2" s="1"/>
  <c r="V89" i="2"/>
  <c r="Z89" i="2" s="1"/>
  <c r="U89" i="2"/>
  <c r="Y89" i="2" s="1"/>
  <c r="M18" i="2"/>
  <c r="K44" i="2"/>
  <c r="U47" i="2"/>
  <c r="Y47" i="2" s="1"/>
  <c r="Q19" i="2"/>
  <c r="R19" i="2" s="1"/>
  <c r="S19" i="2" s="1"/>
  <c r="I152" i="2"/>
  <c r="V19" i="2"/>
  <c r="Z19" i="2" s="1"/>
  <c r="U50" i="2"/>
  <c r="Y50" i="2" s="1"/>
  <c r="O36" i="2"/>
  <c r="P37" i="2"/>
  <c r="Q37" i="2" s="1"/>
  <c r="Q36" i="2" s="1"/>
  <c r="T210" i="2"/>
  <c r="X210" i="2" s="1"/>
  <c r="W210" i="2"/>
  <c r="AA210" i="2" s="1"/>
  <c r="H215" i="2"/>
  <c r="V210" i="2"/>
  <c r="Z210" i="2" s="1"/>
  <c r="U210" i="2"/>
  <c r="Y210" i="2" s="1"/>
  <c r="N20" i="2"/>
  <c r="T53" i="2"/>
  <c r="X53" i="2" s="1"/>
  <c r="N24" i="2"/>
  <c r="N34" i="2"/>
  <c r="N33" i="2" s="1"/>
  <c r="O35" i="2"/>
  <c r="O34" i="2" s="1"/>
  <c r="K22" i="2"/>
  <c r="K140" i="2" s="1"/>
  <c r="T140" i="2"/>
  <c r="X140" i="2" s="1"/>
  <c r="W129" i="2"/>
  <c r="AA129" i="2" s="1"/>
  <c r="V129" i="2"/>
  <c r="Z129" i="2" s="1"/>
  <c r="U129" i="2"/>
  <c r="Y129" i="2" s="1"/>
  <c r="T129" i="2"/>
  <c r="X129" i="2" s="1"/>
  <c r="N39" i="2"/>
  <c r="T16" i="2"/>
  <c r="X16" i="2" s="1"/>
  <c r="O144" i="2" l="1"/>
  <c r="O75" i="2"/>
  <c r="S66" i="2"/>
  <c r="W66" i="2" s="1"/>
  <c r="AA66" i="2" s="1"/>
  <c r="O74" i="2"/>
  <c r="P78" i="2"/>
  <c r="P77" i="2" s="1"/>
  <c r="V77" i="2" s="1"/>
  <c r="Z77" i="2" s="1"/>
  <c r="H88" i="2"/>
  <c r="H146" i="2" s="1"/>
  <c r="T15" i="2"/>
  <c r="X15" i="2" s="1"/>
  <c r="AA147" i="2"/>
  <c r="Y147" i="2"/>
  <c r="X147" i="2"/>
  <c r="K16" i="2"/>
  <c r="K15" i="2" s="1"/>
  <c r="Q78" i="2"/>
  <c r="Q77" i="2" s="1"/>
  <c r="M73" i="2"/>
  <c r="M53" i="2" s="1"/>
  <c r="P84" i="2"/>
  <c r="P80" i="2" s="1"/>
  <c r="P79" i="2" s="1"/>
  <c r="O80" i="2"/>
  <c r="O79" i="2" s="1"/>
  <c r="P76" i="2"/>
  <c r="P144" i="2" s="1"/>
  <c r="N73" i="2"/>
  <c r="N53" i="2" s="1"/>
  <c r="U65" i="2"/>
  <c r="Y65" i="2" s="1"/>
  <c r="M139" i="2"/>
  <c r="U139" i="2" s="1"/>
  <c r="Y139" i="2" s="1"/>
  <c r="N51" i="2"/>
  <c r="N50" i="2" s="1"/>
  <c r="N142" i="2"/>
  <c r="U51" i="2"/>
  <c r="Y51" i="2" s="1"/>
  <c r="O52" i="2"/>
  <c r="P141" i="2"/>
  <c r="O67" i="2"/>
  <c r="O65" i="2" s="1"/>
  <c r="O139" i="2" s="1"/>
  <c r="O27" i="2"/>
  <c r="O26" i="2" s="1"/>
  <c r="P49" i="2"/>
  <c r="P48" i="2" s="1"/>
  <c r="P47" i="2" s="1"/>
  <c r="Q31" i="2"/>
  <c r="Q30" i="2" s="1"/>
  <c r="O30" i="2"/>
  <c r="N45" i="2"/>
  <c r="N44" i="2" s="1"/>
  <c r="O46" i="2"/>
  <c r="U45" i="2"/>
  <c r="Y45" i="2" s="1"/>
  <c r="M44" i="2"/>
  <c r="U44" i="2" s="1"/>
  <c r="Y44" i="2" s="1"/>
  <c r="U23" i="2"/>
  <c r="Y23" i="2" s="1"/>
  <c r="R43" i="2"/>
  <c r="R42" i="2" s="1"/>
  <c r="Q25" i="2"/>
  <c r="Q24" i="2" s="1"/>
  <c r="V25" i="2"/>
  <c r="Z25" i="2" s="1"/>
  <c r="V21" i="2"/>
  <c r="Z21" i="2" s="1"/>
  <c r="Q21" i="2"/>
  <c r="R21" i="2" s="1"/>
  <c r="P29" i="2"/>
  <c r="V29" i="2" s="1"/>
  <c r="Z29" i="2" s="1"/>
  <c r="O33" i="2"/>
  <c r="O32" i="2" s="1"/>
  <c r="Q38" i="2"/>
  <c r="R38" i="2" s="1"/>
  <c r="V38" i="2"/>
  <c r="Z38" i="2" s="1"/>
  <c r="P42" i="2"/>
  <c r="V42" i="2" s="1"/>
  <c r="Z42" i="2" s="1"/>
  <c r="V43" i="2"/>
  <c r="Z43" i="2" s="1"/>
  <c r="P41" i="2"/>
  <c r="P39" i="2" s="1"/>
  <c r="V39" i="2" s="1"/>
  <c r="Z39" i="2" s="1"/>
  <c r="P35" i="2"/>
  <c r="P34" i="2" s="1"/>
  <c r="V34" i="2" s="1"/>
  <c r="Z34" i="2" s="1"/>
  <c r="J152" i="2"/>
  <c r="N18" i="2"/>
  <c r="N17" i="2" s="1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15" i="2"/>
  <c r="AA215" i="2" s="1"/>
  <c r="V215" i="2"/>
  <c r="Z215" i="2" s="1"/>
  <c r="U215" i="2"/>
  <c r="Y215" i="2" s="1"/>
  <c r="T215" i="2"/>
  <c r="X215" i="2" s="1"/>
  <c r="R37" i="2"/>
  <c r="R36" i="2" s="1"/>
  <c r="U144" i="2"/>
  <c r="Y144" i="2" s="1"/>
  <c r="W19" i="2"/>
  <c r="AA19" i="2" s="1"/>
  <c r="M17" i="2"/>
  <c r="U18" i="2"/>
  <c r="Y18" i="2" s="1"/>
  <c r="M32" i="2"/>
  <c r="U33" i="2"/>
  <c r="Y33" i="2" s="1"/>
  <c r="T88" i="2"/>
  <c r="X88" i="2" s="1"/>
  <c r="U74" i="2"/>
  <c r="Y74" i="2" s="1"/>
  <c r="O20" i="2"/>
  <c r="O23" i="2" l="1"/>
  <c r="O22" i="2" s="1"/>
  <c r="O140" i="2" s="1"/>
  <c r="V78" i="2"/>
  <c r="Z78" i="2" s="1"/>
  <c r="P75" i="2"/>
  <c r="P74" i="2" s="1"/>
  <c r="V74" i="2" s="1"/>
  <c r="Z74" i="2" s="1"/>
  <c r="V144" i="2"/>
  <c r="Z144" i="2" s="1"/>
  <c r="R78" i="2"/>
  <c r="R77" i="2" s="1"/>
  <c r="Q84" i="2"/>
  <c r="Q80" i="2" s="1"/>
  <c r="Q79" i="2" s="1"/>
  <c r="P73" i="2"/>
  <c r="O73" i="2"/>
  <c r="O53" i="2" s="1"/>
  <c r="V76" i="2"/>
  <c r="Z76" i="2" s="1"/>
  <c r="Q76" i="2"/>
  <c r="Q144" i="2" s="1"/>
  <c r="V75" i="2"/>
  <c r="Z75" i="2" s="1"/>
  <c r="O142" i="2"/>
  <c r="P67" i="2"/>
  <c r="V67" i="2" s="1"/>
  <c r="Z67" i="2" s="1"/>
  <c r="P27" i="2"/>
  <c r="P26" i="2" s="1"/>
  <c r="V26" i="2" s="1"/>
  <c r="Z26" i="2" s="1"/>
  <c r="P52" i="2"/>
  <c r="O51" i="2"/>
  <c r="H152" i="2"/>
  <c r="H216" i="2"/>
  <c r="H217" i="2" s="1"/>
  <c r="I11" i="2" s="1"/>
  <c r="I217" i="2" s="1"/>
  <c r="J11" i="2" s="1"/>
  <c r="J217" i="2" s="1"/>
  <c r="K11" i="2" s="1"/>
  <c r="V49" i="2"/>
  <c r="Z49" i="2" s="1"/>
  <c r="Q49" i="2"/>
  <c r="Q48" i="2" s="1"/>
  <c r="V48" i="2"/>
  <c r="Z48" i="2" s="1"/>
  <c r="R31" i="2"/>
  <c r="R30" i="2" s="1"/>
  <c r="S43" i="2"/>
  <c r="S42" i="2" s="1"/>
  <c r="W42" i="2" s="1"/>
  <c r="AA42" i="2" s="1"/>
  <c r="O45" i="2"/>
  <c r="O44" i="2" s="1"/>
  <c r="P46" i="2"/>
  <c r="Q29" i="2"/>
  <c r="Q28" i="2" s="1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41" i="2"/>
  <c r="Q39" i="2" s="1"/>
  <c r="S37" i="2"/>
  <c r="S36" i="2" s="1"/>
  <c r="W36" i="2" s="1"/>
  <c r="AA36" i="2" s="1"/>
  <c r="V35" i="2"/>
  <c r="Z35" i="2" s="1"/>
  <c r="P33" i="2"/>
  <c r="Q35" i="2"/>
  <c r="Q34" i="2" s="1"/>
  <c r="Q33" i="2" s="1"/>
  <c r="M16" i="2"/>
  <c r="M15" i="2" s="1"/>
  <c r="M88" i="2" s="1"/>
  <c r="M146" i="2" s="1"/>
  <c r="M216" i="2" s="1"/>
  <c r="U17" i="2"/>
  <c r="Y17" i="2" s="1"/>
  <c r="N22" i="2"/>
  <c r="O18" i="2"/>
  <c r="T146" i="2"/>
  <c r="X146" i="2" s="1"/>
  <c r="U32" i="2"/>
  <c r="Y32" i="2" s="1"/>
  <c r="U140" i="2"/>
  <c r="Y140" i="2" s="1"/>
  <c r="U73" i="2"/>
  <c r="Y73" i="2" s="1"/>
  <c r="P20" i="2"/>
  <c r="W68" i="2"/>
  <c r="AA68" i="2" s="1"/>
  <c r="V47" i="2"/>
  <c r="Z47" i="2" s="1"/>
  <c r="L15" i="2"/>
  <c r="L88" i="2" s="1"/>
  <c r="L146" i="2" s="1"/>
  <c r="L216" i="2" s="1"/>
  <c r="U53" i="2"/>
  <c r="Y53" i="2" s="1"/>
  <c r="S78" i="2" l="1"/>
  <c r="S77" i="2" s="1"/>
  <c r="W77" i="2" s="1"/>
  <c r="AA77" i="2" s="1"/>
  <c r="V27" i="2"/>
  <c r="Z27" i="2" s="1"/>
  <c r="R84" i="2"/>
  <c r="R80" i="2" s="1"/>
  <c r="R79" i="2" s="1"/>
  <c r="R76" i="2"/>
  <c r="R144" i="2" s="1"/>
  <c r="Q75" i="2"/>
  <c r="P142" i="2"/>
  <c r="V142" i="2" s="1"/>
  <c r="Z142" i="2" s="1"/>
  <c r="Q67" i="2"/>
  <c r="R67" i="2" s="1"/>
  <c r="R65" i="2" s="1"/>
  <c r="N16" i="2"/>
  <c r="N15" i="2" s="1"/>
  <c r="N88" i="2" s="1"/>
  <c r="N146" i="2" s="1"/>
  <c r="N216" i="2" s="1"/>
  <c r="N140" i="2"/>
  <c r="Q141" i="2"/>
  <c r="P65" i="2"/>
  <c r="P53" i="2" s="1"/>
  <c r="Q27" i="2"/>
  <c r="Q26" i="2" s="1"/>
  <c r="Q23" i="2" s="1"/>
  <c r="Q22" i="2" s="1"/>
  <c r="Q140" i="2" s="1"/>
  <c r="R49" i="2"/>
  <c r="R48" i="2" s="1"/>
  <c r="R47" i="2" s="1"/>
  <c r="P51" i="2"/>
  <c r="P50" i="2" s="1"/>
  <c r="V52" i="2"/>
  <c r="Z52" i="2" s="1"/>
  <c r="S31" i="2"/>
  <c r="S30" i="2" s="1"/>
  <c r="Q52" i="2"/>
  <c r="O50" i="2"/>
  <c r="R29" i="2"/>
  <c r="R28" i="2" s="1"/>
  <c r="P23" i="2"/>
  <c r="P22" i="2" s="1"/>
  <c r="P140" i="2" s="1"/>
  <c r="W43" i="2"/>
  <c r="AA43" i="2" s="1"/>
  <c r="M152" i="2"/>
  <c r="S25" i="2"/>
  <c r="W25" i="2" s="1"/>
  <c r="AA25" i="2" s="1"/>
  <c r="Q46" i="2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52" i="2"/>
  <c r="K88" i="2"/>
  <c r="U15" i="2"/>
  <c r="Y15" i="2" s="1"/>
  <c r="L152" i="2"/>
  <c r="T216" i="2"/>
  <c r="X216" i="2" s="1"/>
  <c r="O17" i="2"/>
  <c r="P18" i="2"/>
  <c r="P17" i="2" s="1"/>
  <c r="V20" i="2"/>
  <c r="Z20" i="2" s="1"/>
  <c r="Q20" i="2"/>
  <c r="W78" i="2" l="1"/>
  <c r="AA78" i="2" s="1"/>
  <c r="S84" i="2"/>
  <c r="Q65" i="2"/>
  <c r="Q139" i="2" s="1"/>
  <c r="Q74" i="2"/>
  <c r="Q73" i="2" s="1"/>
  <c r="Q53" i="2" s="1"/>
  <c r="R75" i="2"/>
  <c r="R74" i="2" s="1"/>
  <c r="R73" i="2" s="1"/>
  <c r="R53" i="2" s="1"/>
  <c r="S76" i="2"/>
  <c r="S144" i="2" s="1"/>
  <c r="Q142" i="2"/>
  <c r="N152" i="2"/>
  <c r="V51" i="2"/>
  <c r="Z51" i="2" s="1"/>
  <c r="S82" i="2"/>
  <c r="R141" i="2"/>
  <c r="V65" i="2"/>
  <c r="Z65" i="2" s="1"/>
  <c r="P139" i="2"/>
  <c r="V139" i="2" s="1"/>
  <c r="Z139" i="2" s="1"/>
  <c r="V73" i="2"/>
  <c r="Z73" i="2" s="1"/>
  <c r="R27" i="2"/>
  <c r="R26" i="2" s="1"/>
  <c r="R23" i="2" s="1"/>
  <c r="R22" i="2" s="1"/>
  <c r="R140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40" i="2"/>
  <c r="Z140" i="2" s="1"/>
  <c r="R20" i="2"/>
  <c r="Q18" i="2"/>
  <c r="Q17" i="2" s="1"/>
  <c r="O16" i="2"/>
  <c r="V17" i="2"/>
  <c r="Z17" i="2" s="1"/>
  <c r="V53" i="2"/>
  <c r="Z53" i="2" s="1"/>
  <c r="R139" i="2"/>
  <c r="S67" i="2"/>
  <c r="S65" i="2" s="1"/>
  <c r="S139" i="2" s="1"/>
  <c r="K146" i="2"/>
  <c r="K216" i="2" s="1"/>
  <c r="K217" i="2" s="1"/>
  <c r="L11" i="2" s="1"/>
  <c r="L217" i="2" s="1"/>
  <c r="M11" i="2" s="1"/>
  <c r="M217" i="2" s="1"/>
  <c r="N11" i="2" s="1"/>
  <c r="N217" i="2" s="1"/>
  <c r="O11" i="2" s="1"/>
  <c r="U88" i="2"/>
  <c r="Y88" i="2" s="1"/>
  <c r="S75" i="2" l="1"/>
  <c r="W76" i="2"/>
  <c r="AA76" i="2" s="1"/>
  <c r="R142" i="2"/>
  <c r="S141" i="2"/>
  <c r="S81" i="2"/>
  <c r="S80" i="2" s="1"/>
  <c r="S79" i="2" s="1"/>
  <c r="S27" i="2"/>
  <c r="S26" i="2" s="1"/>
  <c r="S23" i="2" s="1"/>
  <c r="S22" i="2" s="1"/>
  <c r="S140" i="2" s="1"/>
  <c r="W140" i="2" s="1"/>
  <c r="AA140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88" i="2" s="1"/>
  <c r="P146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52" i="2"/>
  <c r="U146" i="2"/>
  <c r="Y146" i="2" s="1"/>
  <c r="O15" i="2"/>
  <c r="W67" i="2"/>
  <c r="AA67" i="2" s="1"/>
  <c r="Q16" i="2"/>
  <c r="R18" i="2"/>
  <c r="S20" i="2"/>
  <c r="Q15" i="2" l="1"/>
  <c r="Q88" i="2" s="1"/>
  <c r="Q146" i="2" s="1"/>
  <c r="Q216" i="2" s="1"/>
  <c r="S74" i="2"/>
  <c r="W75" i="2"/>
  <c r="AA75" i="2" s="1"/>
  <c r="W48" i="2"/>
  <c r="AA48" i="2" s="1"/>
  <c r="W26" i="2"/>
  <c r="AA26" i="2" s="1"/>
  <c r="W52" i="2"/>
  <c r="AA52" i="2" s="1"/>
  <c r="S142" i="2"/>
  <c r="W142" i="2" s="1"/>
  <c r="AA142" i="2" s="1"/>
  <c r="W27" i="2"/>
  <c r="AA27" i="2" s="1"/>
  <c r="W22" i="2"/>
  <c r="AA22" i="2" s="1"/>
  <c r="W23" i="2"/>
  <c r="AA23" i="2" s="1"/>
  <c r="S51" i="2"/>
  <c r="P152" i="2"/>
  <c r="P216" i="2"/>
  <c r="V16" i="2"/>
  <c r="Z16" i="2" s="1"/>
  <c r="W45" i="2"/>
  <c r="AA45" i="2" s="1"/>
  <c r="W46" i="2"/>
  <c r="AA46" i="2" s="1"/>
  <c r="S44" i="2"/>
  <c r="W44" i="2" s="1"/>
  <c r="AA44" i="2" s="1"/>
  <c r="W139" i="2"/>
  <c r="AA139" i="2" s="1"/>
  <c r="S32" i="2"/>
  <c r="W32" i="2" s="1"/>
  <c r="AA32" i="2" s="1"/>
  <c r="W33" i="2"/>
  <c r="AA33" i="2" s="1"/>
  <c r="O88" i="2"/>
  <c r="V15" i="2"/>
  <c r="Z15" i="2" s="1"/>
  <c r="S18" i="2"/>
  <c r="S17" i="2" s="1"/>
  <c r="W20" i="2"/>
  <c r="AA20" i="2" s="1"/>
  <c r="R17" i="2"/>
  <c r="U216" i="2"/>
  <c r="Y216" i="2" s="1"/>
  <c r="U152" i="2"/>
  <c r="Q152" i="2" l="1"/>
  <c r="S73" i="2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146" i="2"/>
  <c r="O216" i="2" s="1"/>
  <c r="O217" i="2" s="1"/>
  <c r="P11" i="2" s="1"/>
  <c r="P217" i="2" s="1"/>
  <c r="Q11" i="2" s="1"/>
  <c r="Q217" i="2" s="1"/>
  <c r="R11" i="2" s="1"/>
  <c r="V88" i="2"/>
  <c r="Z88" i="2" s="1"/>
  <c r="W73" i="2" l="1"/>
  <c r="AA73" i="2" s="1"/>
  <c r="S16" i="2"/>
  <c r="O152" i="2"/>
  <c r="V146" i="2"/>
  <c r="Z146" i="2" s="1"/>
  <c r="R15" i="2"/>
  <c r="W16" i="2"/>
  <c r="AA16" i="2" s="1"/>
  <c r="R88" i="2" l="1"/>
  <c r="V152" i="2"/>
  <c r="V216" i="2"/>
  <c r="Z216" i="2" s="1"/>
  <c r="R146" i="2" l="1"/>
  <c r="R216" i="2" s="1"/>
  <c r="R217" i="2" s="1"/>
  <c r="S11" i="2" s="1"/>
  <c r="R152" i="2" l="1"/>
  <c r="W72" i="2" l="1"/>
  <c r="AA72" i="2" s="1"/>
  <c r="S71" i="2"/>
  <c r="W71" i="2" s="1"/>
  <c r="AA71" i="2" s="1"/>
  <c r="W144" i="2"/>
  <c r="AA144" i="2" s="1"/>
  <c r="S70" i="2" l="1"/>
  <c r="S69" i="2" s="1"/>
  <c r="W69" i="2" l="1"/>
  <c r="AA69" i="2" s="1"/>
  <c r="S53" i="2"/>
  <c r="W53" i="2"/>
  <c r="AA53" i="2" s="1"/>
  <c r="W70" i="2"/>
  <c r="AA70" i="2" s="1"/>
  <c r="S15" i="2" l="1"/>
  <c r="S88" i="2" s="1"/>
  <c r="W15" i="2" l="1"/>
  <c r="AA15" i="2" s="1"/>
  <c r="S146" i="2"/>
  <c r="W88" i="2"/>
  <c r="AA88" i="2" s="1"/>
  <c r="W146" i="2" l="1"/>
  <c r="AA146" i="2" s="1"/>
  <c r="S216" i="2"/>
  <c r="S152" i="2"/>
  <c r="G152" i="2" s="1"/>
  <c r="X152" i="2" l="1"/>
  <c r="Y152" i="2"/>
  <c r="Z152" i="2"/>
  <c r="W152" i="2"/>
  <c r="AA152" i="2" s="1"/>
  <c r="W216" i="2"/>
  <c r="AA216" i="2" s="1"/>
  <c r="S217" i="2"/>
</calcChain>
</file>

<file path=xl/sharedStrings.xml><?xml version="1.0" encoding="utf-8"?>
<sst xmlns="http://schemas.openxmlformats.org/spreadsheetml/2006/main" count="498" uniqueCount="403">
  <si>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</si>
  <si>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</si>
  <si>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</si>
  <si>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</si>
  <si>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</si>
  <si>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</si>
  <si>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</si>
  <si>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</si>
  <si>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</si>
  <si>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</si>
  <si>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</si>
  <si>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</si>
  <si>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</si>
  <si>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</si>
  <si>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</si>
  <si>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</si>
  <si>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</si>
  <si>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</si>
  <si>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</si>
  <si>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</si>
  <si>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</si>
  <si>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</si>
  <si>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</si>
  <si>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</si>
  <si>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</si>
  <si>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</si>
  <si>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</si>
  <si>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</si>
  <si>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</si>
  <si>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</si>
  <si>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</si>
  <si>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</si>
  <si>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</si>
  <si>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</si>
  <si>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</si>
  <si>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</si>
  <si>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</si>
  <si>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</si>
  <si>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</si>
  <si>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</si>
  <si>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</si>
  <si>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</si>
  <si>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</si>
  <si>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</si>
  <si>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</si>
  <si>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</si>
  <si>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</si>
  <si>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</si>
  <si>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</si>
  <si>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</si>
  <si>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</si>
  <si>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</si>
  <si>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</si>
  <si>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</si>
  <si>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</si>
  <si>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</si>
  <si>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</si>
  <si>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</si>
  <si>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</si>
  <si>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</si>
  <si>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</si>
  <si>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</si>
  <si>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</si>
  <si>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</si>
  <si>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</si>
  <si>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</si>
  <si>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</si>
  <si>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</si>
  <si>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</si>
  <si>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</si>
  <si>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</si>
  <si>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</si>
  <si>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</si>
  <si>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</si>
  <si>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</si>
  <si>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</si>
  <si>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</si>
  <si>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</si>
  <si>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</si>
  <si>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</si>
  <si>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</si>
  <si>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</si>
  <si>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</si>
  <si>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</si>
  <si>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</si>
  <si>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</si>
  <si>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</si>
  <si>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</si>
  <si>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</si>
  <si>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</si>
  <si>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</si>
  <si>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</si>
  <si>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</si>
  <si>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</si>
  <si>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</si>
  <si>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</si>
  <si>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</si>
  <si>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</si>
  <si>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</si>
  <si>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</si>
  <si>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</si>
  <si>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</si>
  <si>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</si>
  <si>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</si>
  <si>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</si>
  <si>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</si>
  <si>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</si>
  <si>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</si>
  <si>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</si>
  <si>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</si>
  <si>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</si>
  <si>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</si>
  <si>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</si>
  <si>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</si>
  <si>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</si>
  <si>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</si>
  <si>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</si>
  <si>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</si>
  <si>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</si>
  <si>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</si>
  <si>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</si>
  <si>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</si>
  <si>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</si>
  <si>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</si>
  <si>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</si>
  <si>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</si>
  <si>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</si>
  <si>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</si>
  <si>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</si>
  <si>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</si>
  <si>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</si>
  <si>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</si>
  <si>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</si>
  <si>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</si>
  <si>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</si>
  <si>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</si>
  <si>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</si>
  <si>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</si>
  <si>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</si>
  <si>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</si>
  <si>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</si>
  <si>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</si>
  <si>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</si>
  <si>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</si>
  <si>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</si>
  <si>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</si>
  <si>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</si>
  <si>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</si>
  <si>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</si>
  <si>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</si>
  <si>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</si>
  <si>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</si>
  <si>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</si>
  <si>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</si>
  <si>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</si>
  <si>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</si>
  <si>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</si>
  <si>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</si>
  <si>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</si>
  <si>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</si>
  <si>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</si>
  <si>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</si>
  <si>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</si>
  <si>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</si>
  <si>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</si>
  <si>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</si>
  <si>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</si>
  <si>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</si>
  <si>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</si>
  <si>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</si>
  <si>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</si>
  <si>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</si>
  <si>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</si>
  <si>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</si>
  <si>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</si>
  <si>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</si>
  <si>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</si>
  <si>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</si>
  <si>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</si>
  <si>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</si>
  <si>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</si>
  <si>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</si>
  <si>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</si>
  <si>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</si>
  <si>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</si>
  <si>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</si>
  <si>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</si>
  <si>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</si>
  <si>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</si>
  <si>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</si>
  <si>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</si>
  <si>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</si>
  <si>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</si>
  <si>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</si>
  <si>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</si>
  <si>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</si>
  <si>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</si>
  <si>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</si>
  <si>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</si>
  <si>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</si>
  <si>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</si>
  <si>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</si>
  <si>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</si>
  <si>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</si>
  <si>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</si>
  <si>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</si>
  <si>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</si>
  <si>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</si>
  <si>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</si>
  <si>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</si>
  <si>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</si>
  <si>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</si>
  <si>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</si>
  <si>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</si>
  <si>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</si>
  <si>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</si>
  <si>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</si>
  <si>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</si>
  <si>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</si>
  <si>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</si>
  <si>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</si>
  <si>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</si>
  <si>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</si>
  <si>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</si>
  <si>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</si>
  <si>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</si>
  <si>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</si>
  <si>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</si>
  <si>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</si>
  <si>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</si>
  <si>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</si>
  <si>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</si>
  <si>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</si>
  <si>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</si>
  <si>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</si>
  <si>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</si>
  <si>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</si>
  <si>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</si>
  <si>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</si>
  <si>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</si>
  <si>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</si>
  <si>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</si>
  <si>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</si>
  <si>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</si>
  <si>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</si>
  <si>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</si>
  <si>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</si>
  <si>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</si>
  <si>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</si>
  <si>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</si>
  <si>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</si>
  <si>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</si>
  <si>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</si>
  <si>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</si>
  <si>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</si>
  <si>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</si>
  <si>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</si>
  <si>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</si>
  <si>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</si>
  <si>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</si>
  <si>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</si>
  <si>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</si>
  <si>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</si>
  <si>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</si>
  <si>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</si>
  <si>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</si>
  <si>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</si>
  <si>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</si>
  <si>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</si>
  <si>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</si>
  <si>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</si>
  <si>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</si>
  <si>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</si>
  <si>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</si>
  <si>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</si>
  <si>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</si>
  <si>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</si>
  <si>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</si>
  <si>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</si>
  <si>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</si>
  <si>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</si>
  <si>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</si>
  <si>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</si>
  <si>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</si>
  <si>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</si>
  <si>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</si>
  <si>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</si>
  <si>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</si>
  <si>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</si>
  <si>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</si>
  <si>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</si>
  <si>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</si>
  <si>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</si>
  <si>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</si>
  <si>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</si>
  <si>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</si>
  <si>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</si>
  <si>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</si>
  <si>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</si>
  <si>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</si>
  <si>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</si>
  <si>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</si>
  <si>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</si>
  <si>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</si>
  <si>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</si>
  <si>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</si>
  <si>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</si>
  <si>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</si>
  <si>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</si>
  <si>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</si>
  <si>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</si>
  <si>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</si>
  <si>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</si>
  <si>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</si>
  <si>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</si>
  <si>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</si>
  <si>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</si>
  <si>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</si>
  <si>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</si>
  <si>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</si>
  <si>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</si>
  <si>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</si>
  <si>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</si>
  <si>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</si>
  <si>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</si>
  <si>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</si>
  <si>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</si>
  <si>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</si>
  <si>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</si>
  <si>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</si>
  <si>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</si>
  <si>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</si>
  <si>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</si>
  <si>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</si>
  <si>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</si>
  <si>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</si>
  <si>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</si>
  <si>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</si>
  <si>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</si>
  <si>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</si>
  <si>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</si>
  <si>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</si>
  <si>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</si>
  <si>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</si>
  <si>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</si>
  <si>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</si>
  <si>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</si>
  <si>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</si>
  <si>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</si>
  <si>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</si>
  <si>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</si>
  <si>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</si>
  <si>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</si>
  <si>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</si>
  <si>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</si>
  <si>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</si>
  <si>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</si>
  <si>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</si>
  <si>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</si>
  <si>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</si>
  <si>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</si>
  <si>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</si>
  <si>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</si>
  <si>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</si>
  <si>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</si>
  <si>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</si>
  <si>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</si>
  <si>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</si>
  <si>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</si>
  <si>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</si>
  <si>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</si>
  <si>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</si>
  <si>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</si>
  <si>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</si>
  <si>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</si>
  <si>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</si>
  <si>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</si>
  <si>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</si>
  <si>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</si>
  <si>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</si>
  <si>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</si>
  <si>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</si>
  <si>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</si>
  <si>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</si>
  <si>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</si>
  <si>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И.о. начальника финансового отдела</t>
  </si>
  <si>
    <t>914 2 02 49999 04 0000 150</t>
  </si>
  <si>
    <t>914 2 02 49999 00 0000 150</t>
  </si>
  <si>
    <t>914 2 02 40000 00 0000 150</t>
  </si>
  <si>
    <t xml:space="preserve">Прочие межбюджетные трансферты, передаваемые бюджетам городских округов
</t>
  </si>
  <si>
    <t xml:space="preserve">Прочие межбюджетные трансферты, передаваемые бюджетам
</t>
  </si>
  <si>
    <t xml:space="preserve">Иные межбюджетные трансферты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</si>
  <si>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</si>
  <si>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000 1 17 00000 00 0000 000
</t>
  </si>
  <si>
    <t xml:space="preserve">914 1 17 01000 00 0000 180
</t>
  </si>
  <si>
    <t xml:space="preserve">914 1 17 01040 04 0000 180
</t>
  </si>
  <si>
    <t xml:space="preserve">Невыясненные поступления, зачисляемые в бюджеты городских округов
</t>
  </si>
  <si>
    <t xml:space="preserve">Невыясненные поступления
</t>
  </si>
  <si>
    <t xml:space="preserve">ПРОЧИЕ НЕНАЛОГОВЫЕ ДОХОДЫ
</t>
  </si>
  <si>
    <t>от 10 июля 2020 № 24-рф</t>
  </si>
  <si>
    <t>по состоянию на 01.07.2020 года</t>
  </si>
  <si>
    <t>С.Г. Павлова</t>
  </si>
  <si>
    <r>
      <t xml:space="preserve">                                                     </t>
    </r>
    <r>
      <rPr>
        <sz val="8"/>
        <color theme="1"/>
        <rFont val="Times New Roman"/>
        <family val="1"/>
        <charset val="204"/>
      </rPr>
      <t xml:space="preserve">   (расшифровка подписи)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</si>
</sst>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64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5" fillId="2" borderId="7" xfId="1" quotePrefix="1" applyNumberFormat="1" applyFont="1" applyFill="1" applyAlignment="1" applyProtection="1">
      <alignment horizontal="left" vertical="top" wrapText="1"/>
    </xf>
    <xf numFmtId="0" fontId="5" fillId="2" borderId="7" xfId="1" quotePrefix="1" applyNumberFormat="1" applyFont="1" applyFill="1" applyAlignment="1" applyProtection="1">
      <alignment horizontal="center" vertical="center" wrapText="1"/>
    </xf>
    <xf numFmtId="0" fontId="5" fillId="2" borderId="7" xfId="1" applyNumberFormat="1" applyFont="1" applyFill="1" applyAlignment="1" applyProtection="1">
      <alignment horizontal="center" vertical="center" wrapText="1"/>
    </xf>
    <xf numFmtId="0" fontId="16" fillId="2" borderId="0" xfId="0" applyFont="1" applyFill="1"/>
    <xf numFmtId="0" fontId="18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0" fillId="0" borderId="0" xfId="0" applyAlignment="1">
      <alignment horizontal="center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1"/>
  <sheetViews>
    <sheetView tabSelected="1" topLeftCell="A214" zoomScaleNormal="100" workbookViewId="0">
      <selection activeCell="J15" sqref="A15:XFD15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6" width="11.7109375" style="23" hidden="1" customWidth="1" outlineLevel="1"/>
    <col min="27" max="27" width="40.85546875" style="23" hidden="1" customWidth="1" outlineLevel="1"/>
    <col min="28" max="28" width="10" bestFit="1" customWidth="1" collapsed="1"/>
  </cols>
  <sheetData>
    <row r="1" spans="1:28" x14ac:dyDescent="0.25">
      <c r="A1" s="154" t="s">
        <v>266</v>
      </c>
      <c r="B1" s="154"/>
      <c r="C1" s="154"/>
      <c r="D1" s="154"/>
      <c r="E1" s="154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28" x14ac:dyDescent="0.25">
      <c r="A2" s="154" t="s">
        <v>267</v>
      </c>
      <c r="B2" s="154"/>
      <c r="C2" s="154"/>
      <c r="D2" s="154"/>
      <c r="E2" s="154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28" x14ac:dyDescent="0.25">
      <c r="A3" s="154" t="s">
        <v>268</v>
      </c>
      <c r="B3" s="154"/>
      <c r="C3" s="154"/>
      <c r="D3" s="154"/>
      <c r="E3" s="154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155" t="s">
        <v>399</v>
      </c>
      <c r="Q4" s="156"/>
      <c r="R4" s="156"/>
      <c r="S4" s="156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157" t="s">
        <v>257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86" t="s">
        <v>400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24"/>
      <c r="U6" s="24"/>
      <c r="V6" s="24"/>
      <c r="W6" s="24"/>
      <c r="X6" s="159" t="s">
        <v>347</v>
      </c>
      <c r="Y6" s="160"/>
      <c r="Z6" s="160"/>
      <c r="AA6" s="160"/>
    </row>
    <row r="7" spans="1:28" x14ac:dyDescent="0.25">
      <c r="A7" s="161" t="s">
        <v>255</v>
      </c>
      <c r="B7" s="161"/>
      <c r="C7" s="161"/>
      <c r="D7" s="161"/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27" t="s">
        <v>346</v>
      </c>
      <c r="U7" s="127"/>
      <c r="V7" s="127"/>
      <c r="W7" s="127"/>
      <c r="X7" s="127" t="s">
        <v>345</v>
      </c>
      <c r="Y7" s="127"/>
      <c r="Z7" s="127"/>
      <c r="AA7" s="127"/>
    </row>
    <row r="8" spans="1:28" ht="15" customHeight="1" x14ac:dyDescent="0.25">
      <c r="A8" s="135" t="s">
        <v>0</v>
      </c>
      <c r="B8" s="138" t="s">
        <v>1</v>
      </c>
      <c r="C8" s="139"/>
      <c r="D8" s="139"/>
      <c r="E8" s="139"/>
      <c r="F8" s="140"/>
      <c r="G8" s="147" t="s">
        <v>56</v>
      </c>
      <c r="H8" s="150" t="s">
        <v>2</v>
      </c>
      <c r="I8" s="151"/>
      <c r="J8" s="152"/>
      <c r="K8" s="150" t="s">
        <v>3</v>
      </c>
      <c r="L8" s="151"/>
      <c r="M8" s="152"/>
      <c r="N8" s="150" t="s">
        <v>4</v>
      </c>
      <c r="O8" s="151"/>
      <c r="P8" s="152"/>
      <c r="Q8" s="153" t="s">
        <v>5</v>
      </c>
      <c r="R8" s="153"/>
      <c r="S8" s="153"/>
      <c r="T8" s="126" t="s">
        <v>341</v>
      </c>
      <c r="U8" s="126" t="s">
        <v>342</v>
      </c>
      <c r="V8" s="126" t="s">
        <v>343</v>
      </c>
      <c r="W8" s="126" t="s">
        <v>344</v>
      </c>
      <c r="X8" s="126" t="s">
        <v>381</v>
      </c>
      <c r="Y8" s="126" t="s">
        <v>382</v>
      </c>
      <c r="Z8" s="126" t="s">
        <v>383</v>
      </c>
      <c r="AA8" s="126" t="s">
        <v>384</v>
      </c>
    </row>
    <row r="9" spans="1:28" s="1" customFormat="1" x14ac:dyDescent="0.25">
      <c r="A9" s="136"/>
      <c r="B9" s="141"/>
      <c r="C9" s="142"/>
      <c r="D9" s="142"/>
      <c r="E9" s="142"/>
      <c r="F9" s="143"/>
      <c r="G9" s="148"/>
      <c r="H9" s="131" t="s">
        <v>6</v>
      </c>
      <c r="I9" s="131" t="s">
        <v>7</v>
      </c>
      <c r="J9" s="131" t="s">
        <v>8</v>
      </c>
      <c r="K9" s="131" t="s">
        <v>9</v>
      </c>
      <c r="L9" s="131" t="s">
        <v>10</v>
      </c>
      <c r="M9" s="131" t="s">
        <v>11</v>
      </c>
      <c r="N9" s="131" t="s">
        <v>12</v>
      </c>
      <c r="O9" s="131" t="s">
        <v>13</v>
      </c>
      <c r="P9" s="131" t="s">
        <v>14</v>
      </c>
      <c r="Q9" s="131" t="s">
        <v>15</v>
      </c>
      <c r="R9" s="131" t="s">
        <v>16</v>
      </c>
      <c r="S9" s="133" t="s">
        <v>17</v>
      </c>
      <c r="T9" s="128"/>
      <c r="U9" s="127"/>
      <c r="V9" s="127"/>
      <c r="W9" s="127"/>
      <c r="X9" s="128"/>
      <c r="Y9" s="127"/>
      <c r="Z9" s="127"/>
      <c r="AA9" s="127"/>
    </row>
    <row r="10" spans="1:28" s="1" customFormat="1" ht="58.5" customHeight="1" x14ac:dyDescent="0.25">
      <c r="A10" s="137"/>
      <c r="B10" s="144"/>
      <c r="C10" s="145"/>
      <c r="D10" s="145"/>
      <c r="E10" s="145"/>
      <c r="F10" s="146"/>
      <c r="G10" s="149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3"/>
      <c r="T10" s="128"/>
      <c r="U10" s="127"/>
      <c r="V10" s="127"/>
      <c r="W10" s="127"/>
      <c r="X10" s="128"/>
      <c r="Y10" s="127"/>
      <c r="Z10" s="127"/>
      <c r="AA10" s="127"/>
    </row>
    <row r="11" spans="1:28" s="1" customFormat="1" ht="27" customHeight="1" x14ac:dyDescent="0.25">
      <c r="A11" s="11" t="s">
        <v>367</v>
      </c>
      <c r="B11" s="82" t="s">
        <v>186</v>
      </c>
      <c r="C11" s="83"/>
      <c r="D11" s="83"/>
      <c r="E11" s="83"/>
      <c r="F11" s="84"/>
      <c r="G11" s="3">
        <f>12255788.25-168333.98</f>
        <v>12087454.27</v>
      </c>
      <c r="H11" s="3">
        <f>12255788.25-168333.98</f>
        <v>12087454.27</v>
      </c>
      <c r="I11" s="28">
        <f t="shared" ref="I11:S11" si="0">H217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12034242.859999999</v>
      </c>
      <c r="N11" s="28">
        <f t="shared" si="0"/>
        <v>8327726.0899999961</v>
      </c>
      <c r="O11" s="28">
        <f t="shared" si="0"/>
        <v>9690264.0933333337</v>
      </c>
      <c r="P11" s="28">
        <f t="shared" si="0"/>
        <v>15413335.326666676</v>
      </c>
      <c r="Q11" s="28">
        <f t="shared" si="0"/>
        <v>16169807.030000012</v>
      </c>
      <c r="R11" s="28">
        <f t="shared" si="0"/>
        <v>19545118.493333347</v>
      </c>
      <c r="S11" s="28">
        <f t="shared" si="0"/>
        <v>25087347.666666683</v>
      </c>
      <c r="T11" s="128"/>
      <c r="U11" s="127"/>
      <c r="V11" s="127"/>
      <c r="W11" s="127"/>
      <c r="X11" s="128"/>
      <c r="Y11" s="127"/>
      <c r="Z11" s="127"/>
      <c r="AA11" s="127"/>
    </row>
    <row r="12" spans="1:28" s="1" customFormat="1" x14ac:dyDescent="0.25">
      <c r="A12" s="134" t="s">
        <v>18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28"/>
      <c r="U12" s="127"/>
      <c r="V12" s="127"/>
      <c r="W12" s="127"/>
      <c r="X12" s="128"/>
      <c r="Y12" s="127"/>
      <c r="Z12" s="127"/>
      <c r="AA12" s="127"/>
    </row>
    <row r="13" spans="1:28" s="1" customFormat="1" x14ac:dyDescent="0.25">
      <c r="A13" s="134" t="s">
        <v>19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28"/>
      <c r="U13" s="127"/>
      <c r="V13" s="127"/>
      <c r="W13" s="127"/>
      <c r="X13" s="128"/>
      <c r="Y13" s="127"/>
      <c r="Z13" s="127"/>
      <c r="AA13" s="127"/>
    </row>
    <row r="14" spans="1:28" s="1" customFormat="1" x14ac:dyDescent="0.25">
      <c r="A14" s="129" t="s">
        <v>61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28"/>
      <c r="U14" s="127"/>
      <c r="V14" s="127"/>
      <c r="W14" s="127"/>
      <c r="X14" s="128"/>
      <c r="Y14" s="127"/>
      <c r="Z14" s="127"/>
      <c r="AA14" s="127"/>
    </row>
    <row r="15" spans="1:28" ht="38.25" x14ac:dyDescent="0.25">
      <c r="A15" s="8" t="s">
        <v>20</v>
      </c>
      <c r="B15" s="120" t="s">
        <v>21</v>
      </c>
      <c r="C15" s="102"/>
      <c r="D15" s="102"/>
      <c r="E15" s="102"/>
      <c r="F15" s="103"/>
      <c r="G15" s="43">
        <f>G16+G53</f>
        <v>84406098</v>
      </c>
      <c r="H15" s="43">
        <f t="shared" ref="H15:S15" si="1">H16+H53</f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7643817.46</v>
      </c>
      <c r="L15" s="68">
        <f t="shared" si="1"/>
        <v>6370767.9100000011</v>
      </c>
      <c r="M15" s="70">
        <f t="shared" si="1"/>
        <v>6751738.8199999994</v>
      </c>
      <c r="N15" s="43">
        <f t="shared" si="1"/>
        <v>7426452.6300000008</v>
      </c>
      <c r="O15" s="43">
        <f t="shared" si="1"/>
        <v>7426687.9100000001</v>
      </c>
      <c r="P15" s="43">
        <f t="shared" si="1"/>
        <v>7587428.9299999997</v>
      </c>
      <c r="Q15" s="43">
        <f t="shared" si="1"/>
        <v>7497370.0199999996</v>
      </c>
      <c r="R15" s="43">
        <f t="shared" si="1"/>
        <v>7699688.0399999991</v>
      </c>
      <c r="S15" s="43">
        <f t="shared" si="1"/>
        <v>8211474.8899999969</v>
      </c>
      <c r="T15" s="25">
        <f>H15+I15+J15</f>
        <v>17790671.390000001</v>
      </c>
      <c r="U15" s="25">
        <f>H15+I15+J15+K15+L15+M15</f>
        <v>38556995.579999998</v>
      </c>
      <c r="V15" s="25">
        <f>H15+I15+J15+K15+L15+M15+N15+O15+P15</f>
        <v>60997565.050000004</v>
      </c>
      <c r="W15" s="25">
        <f>H15+I15+J15+K15+L15+M15+N15+O15+P15+Q15+R15+S15</f>
        <v>84406098.000000015</v>
      </c>
      <c r="X15" s="26">
        <f>T15/G15*100</f>
        <v>21.077471665613544</v>
      </c>
      <c r="Y15" s="26">
        <f>U15/G15*100</f>
        <v>45.68034359318446</v>
      </c>
      <c r="Z15" s="26">
        <f>V15/G15*100</f>
        <v>72.266775144611003</v>
      </c>
      <c r="AA15" s="26">
        <f>W15/G15*100</f>
        <v>100.00000000000003</v>
      </c>
      <c r="AB15" s="58"/>
    </row>
    <row r="16" spans="1:28" ht="15" customHeight="1" x14ac:dyDescent="0.25">
      <c r="A16" s="8" t="s">
        <v>62</v>
      </c>
      <c r="B16" s="125"/>
      <c r="C16" s="102"/>
      <c r="D16" s="102"/>
      <c r="E16" s="102"/>
      <c r="F16" s="103"/>
      <c r="G16" s="43">
        <f t="shared" ref="G16:S16" si="2">G17+G32+G50+G44+G22</f>
        <v>72760640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6736058.96</v>
      </c>
      <c r="L16" s="68">
        <f t="shared" si="2"/>
        <v>5325093.290000001</v>
      </c>
      <c r="M16" s="70">
        <f t="shared" si="2"/>
        <v>5449026.7599999998</v>
      </c>
      <c r="N16" s="43">
        <f t="shared" si="2"/>
        <v>6796530.9400000004</v>
      </c>
      <c r="O16" s="43">
        <f t="shared" si="2"/>
        <v>6796530.9500000002</v>
      </c>
      <c r="P16" s="43">
        <f t="shared" si="2"/>
        <v>6796530.9699999997</v>
      </c>
      <c r="Q16" s="43">
        <f t="shared" si="2"/>
        <v>6796530.9999999991</v>
      </c>
      <c r="R16" s="43">
        <f t="shared" si="2"/>
        <v>6796531.0499999989</v>
      </c>
      <c r="S16" s="43">
        <f t="shared" si="2"/>
        <v>6796531.0599999968</v>
      </c>
      <c r="T16" s="25">
        <f t="shared" ref="T16:T92" si="3">H16+I16+J16</f>
        <v>14471275.02</v>
      </c>
      <c r="U16" s="25">
        <f t="shared" ref="U16:U92" si="4">H16+I16+J16+K16+L16+M16</f>
        <v>31981454.030000001</v>
      </c>
      <c r="V16" s="25">
        <f t="shared" ref="V16:V92" si="5">H16+I16+J16+K16+L16+M16+N16+O16+P16</f>
        <v>52371046.890000001</v>
      </c>
      <c r="W16" s="25">
        <f t="shared" ref="W16:W92" si="6">H16+I16+J16+K16+L16+M16+N16+O16+P16+Q16+R16+S16</f>
        <v>72760640</v>
      </c>
      <c r="X16" s="26">
        <f t="shared" ref="X16:X79" si="7">T16/G16*100</f>
        <v>19.888878135211566</v>
      </c>
      <c r="Y16" s="26">
        <f t="shared" ref="Y16:Y79" si="8">U16/G16*100</f>
        <v>43.954333043249761</v>
      </c>
      <c r="Z16" s="26">
        <f t="shared" ref="Z16:Z79" si="9">V16/G16*100</f>
        <v>71.977166349828707</v>
      </c>
      <c r="AA16" s="26">
        <f t="shared" ref="AA16:AA79" si="10">W16/G16*100</f>
        <v>100</v>
      </c>
    </row>
    <row r="17" spans="1:27" ht="25.5" customHeight="1" x14ac:dyDescent="0.25">
      <c r="A17" s="8" t="s">
        <v>22</v>
      </c>
      <c r="B17" s="120" t="s">
        <v>23</v>
      </c>
      <c r="C17" s="78"/>
      <c r="D17" s="78"/>
      <c r="E17" s="78"/>
      <c r="F17" s="79"/>
      <c r="G17" s="2">
        <f>G18</f>
        <v>67091500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6048918.5499999998</v>
      </c>
      <c r="L17" s="2">
        <f t="shared" si="11"/>
        <v>5099705.1000000006</v>
      </c>
      <c r="M17" s="2">
        <f t="shared" si="11"/>
        <v>5226348.4700000007</v>
      </c>
      <c r="N17" s="2">
        <f t="shared" si="11"/>
        <v>6268048.2999999998</v>
      </c>
      <c r="O17" s="2">
        <f t="shared" si="11"/>
        <v>6268048.2999999998</v>
      </c>
      <c r="P17" s="2">
        <f t="shared" si="11"/>
        <v>6268048.2999999998</v>
      </c>
      <c r="Q17" s="2">
        <f t="shared" si="11"/>
        <v>6268048.3199999994</v>
      </c>
      <c r="R17" s="2">
        <f t="shared" si="11"/>
        <v>6268048.3199999994</v>
      </c>
      <c r="S17" s="2">
        <f t="shared" si="11"/>
        <v>6268048.3299999973</v>
      </c>
      <c r="T17" s="25">
        <f t="shared" si="3"/>
        <v>13108238.01</v>
      </c>
      <c r="U17" s="25">
        <f t="shared" si="4"/>
        <v>29483210.130000003</v>
      </c>
      <c r="V17" s="25">
        <f t="shared" si="5"/>
        <v>48287355.029999994</v>
      </c>
      <c r="W17" s="25">
        <f t="shared" si="6"/>
        <v>67091499.999999993</v>
      </c>
      <c r="X17" s="26">
        <f t="shared" si="7"/>
        <v>19.537852052793571</v>
      </c>
      <c r="Y17" s="26">
        <f t="shared" si="8"/>
        <v>43.944777102911701</v>
      </c>
      <c r="Z17" s="26">
        <f t="shared" si="9"/>
        <v>71.972388499288272</v>
      </c>
      <c r="AA17" s="26">
        <f t="shared" si="10"/>
        <v>99.999999999999986</v>
      </c>
    </row>
    <row r="18" spans="1:27" ht="15" customHeight="1" x14ac:dyDescent="0.25">
      <c r="A18" s="8" t="s">
        <v>24</v>
      </c>
      <c r="B18" s="119" t="s">
        <v>25</v>
      </c>
      <c r="C18" s="78"/>
      <c r="D18" s="78"/>
      <c r="E18" s="78"/>
      <c r="F18" s="79"/>
      <c r="G18" s="2">
        <f>G19+G20+G21</f>
        <v>67091500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5099705.1000000006</v>
      </c>
      <c r="M18" s="2">
        <f t="shared" si="12"/>
        <v>5226348.4700000007</v>
      </c>
      <c r="N18" s="2">
        <f t="shared" si="12"/>
        <v>6268048.2999999998</v>
      </c>
      <c r="O18" s="2">
        <f t="shared" si="12"/>
        <v>6268048.2999999998</v>
      </c>
      <c r="P18" s="2">
        <f t="shared" si="12"/>
        <v>6268048.2999999998</v>
      </c>
      <c r="Q18" s="2">
        <f t="shared" si="12"/>
        <v>6268048.3199999994</v>
      </c>
      <c r="R18" s="2">
        <f t="shared" si="12"/>
        <v>6268048.3199999994</v>
      </c>
      <c r="S18" s="2">
        <f t="shared" si="12"/>
        <v>6268048.3299999973</v>
      </c>
      <c r="T18" s="25">
        <f t="shared" si="3"/>
        <v>13108238.01</v>
      </c>
      <c r="U18" s="25">
        <f t="shared" si="4"/>
        <v>29483210.130000003</v>
      </c>
      <c r="V18" s="25">
        <f t="shared" si="5"/>
        <v>48287355.029999994</v>
      </c>
      <c r="W18" s="25">
        <f t="shared" si="6"/>
        <v>67091499.999999993</v>
      </c>
      <c r="X18" s="26">
        <f t="shared" si="7"/>
        <v>19.537852052793571</v>
      </c>
      <c r="Y18" s="26">
        <f t="shared" si="8"/>
        <v>43.944777102911701</v>
      </c>
      <c r="Z18" s="26">
        <f t="shared" si="9"/>
        <v>71.972388499288272</v>
      </c>
      <c r="AA18" s="26">
        <f t="shared" si="10"/>
        <v>99.999999999999986</v>
      </c>
    </row>
    <row r="19" spans="1:27" ht="153" customHeight="1" x14ac:dyDescent="0.25">
      <c r="A19" s="8" t="s">
        <v>63</v>
      </c>
      <c r="B19" s="119" t="s">
        <v>273</v>
      </c>
      <c r="C19" s="102"/>
      <c r="D19" s="102"/>
      <c r="E19" s="102"/>
      <c r="F19" s="103"/>
      <c r="G19" s="2">
        <f>67033000-108500</f>
        <v>66924500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29">
        <v>5097741.2</v>
      </c>
      <c r="M19" s="29">
        <v>5217912.9400000004</v>
      </c>
      <c r="N19" s="30">
        <f>TRUNC((G19-SUM(H19:M19))/6,2)</f>
        <v>6242575.9299999997</v>
      </c>
      <c r="O19" s="30">
        <f>TRUNC((G19-SUM(H19:N19))/5,2)</f>
        <v>6242575.9299999997</v>
      </c>
      <c r="P19" s="30">
        <f>TRUNC((G19-SUM(H19:O19))/4,2)</f>
        <v>6242575.9299999997</v>
      </c>
      <c r="Q19" s="30">
        <f>TRUNC((G19-SUM(H19:P19))/3,2)</f>
        <v>6242575.9299999997</v>
      </c>
      <c r="R19" s="30">
        <f>TRUNC((G19-SUM(H19:Q19))/2,2)</f>
        <v>6242575.9299999997</v>
      </c>
      <c r="S19" s="30">
        <f>G19-SUM(H19:R19)</f>
        <v>6242575.9399999976</v>
      </c>
      <c r="T19" s="27">
        <f t="shared" si="3"/>
        <v>13105374.949999999</v>
      </c>
      <c r="U19" s="27">
        <f t="shared" si="4"/>
        <v>29469044.41</v>
      </c>
      <c r="V19" s="27">
        <f t="shared" si="5"/>
        <v>48196772.200000003</v>
      </c>
      <c r="W19" s="27">
        <f t="shared" si="6"/>
        <v>66924500</v>
      </c>
      <c r="X19" s="26">
        <f t="shared" si="7"/>
        <v>19.58232777234047</v>
      </c>
      <c r="Y19" s="26">
        <f t="shared" si="8"/>
        <v>44.033267951198738</v>
      </c>
      <c r="Z19" s="26">
        <f t="shared" si="9"/>
        <v>72.016633968128261</v>
      </c>
      <c r="AA19" s="26">
        <f t="shared" si="10"/>
        <v>100</v>
      </c>
    </row>
    <row r="20" spans="1:27" ht="242.25" customHeight="1" x14ac:dyDescent="0.25">
      <c r="A20" s="8" t="s">
        <v>64</v>
      </c>
      <c r="B20" s="119" t="s">
        <v>274</v>
      </c>
      <c r="C20" s="102"/>
      <c r="D20" s="102"/>
      <c r="E20" s="102"/>
      <c r="F20" s="103"/>
      <c r="G20" s="2">
        <v>27000</v>
      </c>
      <c r="H20" s="29">
        <v>0</v>
      </c>
      <c r="I20" s="30">
        <v>300</v>
      </c>
      <c r="J20" s="30">
        <v>5.17</v>
      </c>
      <c r="K20" s="30">
        <v>0.39</v>
      </c>
      <c r="L20" s="29">
        <v>13.9</v>
      </c>
      <c r="M20" s="29">
        <v>42.73</v>
      </c>
      <c r="N20" s="30">
        <f>TRUNC((G20-SUM(H20:M20))/6,2)</f>
        <v>4439.63</v>
      </c>
      <c r="O20" s="30">
        <f>TRUNC((G20-SUM(H20:N20))/5,2)</f>
        <v>4439.63</v>
      </c>
      <c r="P20" s="30">
        <f>TRUNC((G20-SUM(H20:O20))/4,2)</f>
        <v>4439.63</v>
      </c>
      <c r="Q20" s="30">
        <f>TRUNC((G20-SUM(H20:P20))/3,2)</f>
        <v>4439.6400000000003</v>
      </c>
      <c r="R20" s="30">
        <f>TRUNC((G20-SUM(H20:Q20))/2,2)</f>
        <v>4439.6400000000003</v>
      </c>
      <c r="S20" s="30">
        <f>G20-SUM(H20:R20)</f>
        <v>4439.6399999999994</v>
      </c>
      <c r="T20" s="25">
        <f t="shared" si="3"/>
        <v>305.17</v>
      </c>
      <c r="U20" s="25">
        <f t="shared" si="4"/>
        <v>362.19</v>
      </c>
      <c r="V20" s="25">
        <f t="shared" si="5"/>
        <v>13681.080000000002</v>
      </c>
      <c r="W20" s="25">
        <f t="shared" si="6"/>
        <v>27000</v>
      </c>
      <c r="X20" s="59">
        <f t="shared" si="7"/>
        <v>1.1302592592592593</v>
      </c>
      <c r="Y20" s="26">
        <f t="shared" si="8"/>
        <v>1.3414444444444444</v>
      </c>
      <c r="Z20" s="26">
        <f t="shared" si="9"/>
        <v>50.670666666666676</v>
      </c>
      <c r="AA20" s="26">
        <f t="shared" si="10"/>
        <v>100</v>
      </c>
    </row>
    <row r="21" spans="1:27" ht="89.25" customHeight="1" x14ac:dyDescent="0.25">
      <c r="A21" s="8" t="s">
        <v>65</v>
      </c>
      <c r="B21" s="119" t="s">
        <v>277</v>
      </c>
      <c r="C21" s="102"/>
      <c r="D21" s="102"/>
      <c r="E21" s="102"/>
      <c r="F21" s="103"/>
      <c r="G21" s="2">
        <v>140000</v>
      </c>
      <c r="H21" s="29">
        <v>300</v>
      </c>
      <c r="I21" s="30">
        <v>300</v>
      </c>
      <c r="J21" s="30">
        <v>1957.89</v>
      </c>
      <c r="K21" s="30">
        <v>902.84</v>
      </c>
      <c r="L21" s="29">
        <v>1950</v>
      </c>
      <c r="M21" s="29">
        <v>8392.7999999999993</v>
      </c>
      <c r="N21" s="30">
        <f>TRUNC((G21-SUM(H21:M21))/6,2)</f>
        <v>21032.74</v>
      </c>
      <c r="O21" s="30">
        <f>TRUNC((G21-SUM(H21:N21))/5,2)</f>
        <v>21032.74</v>
      </c>
      <c r="P21" s="30">
        <f>TRUNC((G21-SUM(H21:O21))/4,2)</f>
        <v>21032.74</v>
      </c>
      <c r="Q21" s="30">
        <f>TRUNC((G21-SUM(H21:P21))/3,2)</f>
        <v>21032.75</v>
      </c>
      <c r="R21" s="30">
        <f>TRUNC((G21-SUM(H21:Q21))/2,2)</f>
        <v>21032.75</v>
      </c>
      <c r="S21" s="30">
        <f>G21-SUM(H21:R21)</f>
        <v>21032.749999999985</v>
      </c>
      <c r="T21" s="25">
        <f t="shared" si="3"/>
        <v>2557.8900000000003</v>
      </c>
      <c r="U21" s="25">
        <f t="shared" si="4"/>
        <v>13803.529999999999</v>
      </c>
      <c r="V21" s="25">
        <f t="shared" si="5"/>
        <v>76901.750000000015</v>
      </c>
      <c r="W21" s="25">
        <f t="shared" si="6"/>
        <v>140000</v>
      </c>
      <c r="X21" s="59">
        <f t="shared" si="7"/>
        <v>1.827064285714286</v>
      </c>
      <c r="Y21" s="26">
        <f t="shared" si="8"/>
        <v>9.8596642857142847</v>
      </c>
      <c r="Z21" s="26">
        <f t="shared" si="9"/>
        <v>54.929821428571437</v>
      </c>
      <c r="AA21" s="26">
        <f t="shared" si="10"/>
        <v>100</v>
      </c>
    </row>
    <row r="22" spans="1:27" ht="76.5" customHeight="1" x14ac:dyDescent="0.25">
      <c r="A22" s="8" t="s">
        <v>26</v>
      </c>
      <c r="B22" s="120" t="s">
        <v>288</v>
      </c>
      <c r="C22" s="102"/>
      <c r="D22" s="102"/>
      <c r="E22" s="102"/>
      <c r="F22" s="103"/>
      <c r="G22" s="2">
        <f>G23</f>
        <v>2422140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128741.91</v>
      </c>
      <c r="M22" s="2">
        <f t="shared" si="13"/>
        <v>145535.25999999998</v>
      </c>
      <c r="N22" s="2">
        <f t="shared" si="13"/>
        <v>239524.24</v>
      </c>
      <c r="O22" s="2">
        <f t="shared" si="13"/>
        <v>239524.24</v>
      </c>
      <c r="P22" s="2">
        <f t="shared" si="13"/>
        <v>239524.24</v>
      </c>
      <c r="Q22" s="2">
        <f t="shared" si="13"/>
        <v>239524.25</v>
      </c>
      <c r="R22" s="2">
        <f t="shared" si="13"/>
        <v>239524.27</v>
      </c>
      <c r="S22" s="2">
        <f t="shared" si="13"/>
        <v>239524.26999999996</v>
      </c>
      <c r="T22" s="25">
        <f t="shared" si="3"/>
        <v>527123.43999999994</v>
      </c>
      <c r="U22" s="25">
        <f t="shared" si="4"/>
        <v>984994.49</v>
      </c>
      <c r="V22" s="25">
        <f t="shared" si="5"/>
        <v>1703567.21</v>
      </c>
      <c r="W22" s="25">
        <f t="shared" si="6"/>
        <v>2422140</v>
      </c>
      <c r="X22" s="26">
        <f t="shared" si="7"/>
        <v>21.762715615117209</v>
      </c>
      <c r="Y22" s="26">
        <f t="shared" si="8"/>
        <v>40.666290552982069</v>
      </c>
      <c r="Z22" s="26">
        <f t="shared" si="9"/>
        <v>70.33314383148786</v>
      </c>
      <c r="AA22" s="26">
        <f t="shared" si="10"/>
        <v>100</v>
      </c>
    </row>
    <row r="23" spans="1:27" ht="63.75" customHeight="1" x14ac:dyDescent="0.25">
      <c r="A23" s="8" t="s">
        <v>66</v>
      </c>
      <c r="B23" s="120" t="s">
        <v>289</v>
      </c>
      <c r="C23" s="102"/>
      <c r="D23" s="102"/>
      <c r="E23" s="102"/>
      <c r="F23" s="103"/>
      <c r="G23" s="2">
        <f>G24+G26+G28+G30</f>
        <v>2422140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128741.91</v>
      </c>
      <c r="M23" s="2">
        <f t="shared" si="14"/>
        <v>145535.25999999998</v>
      </c>
      <c r="N23" s="2">
        <f t="shared" si="14"/>
        <v>239524.24</v>
      </c>
      <c r="O23" s="2">
        <f t="shared" si="14"/>
        <v>239524.24</v>
      </c>
      <c r="P23" s="2">
        <f t="shared" si="14"/>
        <v>239524.24</v>
      </c>
      <c r="Q23" s="2">
        <f t="shared" si="14"/>
        <v>239524.25</v>
      </c>
      <c r="R23" s="2">
        <f t="shared" si="14"/>
        <v>239524.27</v>
      </c>
      <c r="S23" s="2">
        <f t="shared" si="14"/>
        <v>239524.26999999996</v>
      </c>
      <c r="T23" s="25">
        <f t="shared" si="3"/>
        <v>527123.43999999994</v>
      </c>
      <c r="U23" s="25">
        <f t="shared" si="4"/>
        <v>984994.49</v>
      </c>
      <c r="V23" s="25">
        <f t="shared" si="5"/>
        <v>1703567.21</v>
      </c>
      <c r="W23" s="25">
        <f t="shared" si="6"/>
        <v>2422140</v>
      </c>
      <c r="X23" s="26">
        <f t="shared" si="7"/>
        <v>21.762715615117209</v>
      </c>
      <c r="Y23" s="26">
        <f t="shared" si="8"/>
        <v>40.666290552982069</v>
      </c>
      <c r="Z23" s="26">
        <f t="shared" si="9"/>
        <v>70.33314383148786</v>
      </c>
      <c r="AA23" s="26">
        <f t="shared" si="10"/>
        <v>100</v>
      </c>
    </row>
    <row r="24" spans="1:27" ht="140.25" customHeight="1" x14ac:dyDescent="0.25">
      <c r="A24" s="8" t="s">
        <v>67</v>
      </c>
      <c r="B24" s="120" t="s">
        <v>280</v>
      </c>
      <c r="C24" s="102"/>
      <c r="D24" s="102"/>
      <c r="E24" s="102"/>
      <c r="F24" s="103"/>
      <c r="G24" s="2">
        <f>G25</f>
        <v>1109910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69383.509999999995</v>
      </c>
      <c r="M24" s="2">
        <f t="shared" si="15"/>
        <v>71863.19</v>
      </c>
      <c r="N24" s="2">
        <f t="shared" si="15"/>
        <v>107206.42</v>
      </c>
      <c r="O24" s="2">
        <f t="shared" si="15"/>
        <v>107206.42</v>
      </c>
      <c r="P24" s="2">
        <f t="shared" si="15"/>
        <v>107206.42</v>
      </c>
      <c r="Q24" s="2">
        <f t="shared" si="15"/>
        <v>107206.42</v>
      </c>
      <c r="R24" s="2">
        <f t="shared" si="15"/>
        <v>107206.43</v>
      </c>
      <c r="S24" s="2">
        <f t="shared" si="15"/>
        <v>107206.42999999993</v>
      </c>
      <c r="T24" s="25">
        <f t="shared" si="3"/>
        <v>239219.34000000003</v>
      </c>
      <c r="U24" s="25">
        <f t="shared" si="4"/>
        <v>466671.46</v>
      </c>
      <c r="V24" s="25">
        <f t="shared" si="5"/>
        <v>788290.72000000009</v>
      </c>
      <c r="W24" s="25">
        <f t="shared" si="6"/>
        <v>1109910</v>
      </c>
      <c r="X24" s="59">
        <f t="shared" si="7"/>
        <v>21.553039435629916</v>
      </c>
      <c r="Y24" s="26">
        <f t="shared" si="8"/>
        <v>42.04588299952249</v>
      </c>
      <c r="Z24" s="26">
        <f t="shared" si="9"/>
        <v>71.022940598787301</v>
      </c>
      <c r="AA24" s="26">
        <f t="shared" si="10"/>
        <v>100</v>
      </c>
    </row>
    <row r="25" spans="1:27" ht="242.25" customHeight="1" x14ac:dyDescent="0.25">
      <c r="A25" s="8" t="s">
        <v>68</v>
      </c>
      <c r="B25" s="119" t="s">
        <v>281</v>
      </c>
      <c r="C25" s="102"/>
      <c r="D25" s="102"/>
      <c r="E25" s="102"/>
      <c r="F25" s="103"/>
      <c r="G25" s="2">
        <f>762544.98+347365.02</f>
        <v>1109910</v>
      </c>
      <c r="H25" s="29">
        <v>86235.03</v>
      </c>
      <c r="I25" s="30">
        <v>73352.86</v>
      </c>
      <c r="J25" s="30">
        <v>79631.45</v>
      </c>
      <c r="K25" s="30">
        <v>86205.42</v>
      </c>
      <c r="L25" s="29">
        <v>69383.509999999995</v>
      </c>
      <c r="M25" s="29">
        <v>71863.19</v>
      </c>
      <c r="N25" s="30">
        <f>TRUNC((G25-SUM(H25:M25))/6,2)</f>
        <v>107206.42</v>
      </c>
      <c r="O25" s="30">
        <f>TRUNC((G25-SUM(H25:N25))/5,2)</f>
        <v>107206.42</v>
      </c>
      <c r="P25" s="30">
        <f>TRUNC((G25-SUM(H25:O25))/4,2)</f>
        <v>107206.42</v>
      </c>
      <c r="Q25" s="30">
        <f>TRUNC((G25-SUM(H25:P25))/3,2)</f>
        <v>107206.42</v>
      </c>
      <c r="R25" s="30">
        <f>TRUNC((G25-SUM(H25:Q25))/2,2)</f>
        <v>107206.43</v>
      </c>
      <c r="S25" s="30">
        <f>G25-SUM(H25:R25)</f>
        <v>107206.42999999993</v>
      </c>
      <c r="T25" s="25">
        <f t="shared" si="3"/>
        <v>239219.34000000003</v>
      </c>
      <c r="U25" s="25">
        <f t="shared" si="4"/>
        <v>466671.46</v>
      </c>
      <c r="V25" s="25">
        <f t="shared" si="5"/>
        <v>788290.72000000009</v>
      </c>
      <c r="W25" s="25">
        <f t="shared" si="6"/>
        <v>1109910</v>
      </c>
      <c r="X25" s="59">
        <f t="shared" si="7"/>
        <v>21.553039435629916</v>
      </c>
      <c r="Y25" s="26">
        <f t="shared" si="8"/>
        <v>42.04588299952249</v>
      </c>
      <c r="Z25" s="26">
        <f t="shared" si="9"/>
        <v>71.022940598787301</v>
      </c>
      <c r="AA25" s="26">
        <f t="shared" si="10"/>
        <v>100</v>
      </c>
    </row>
    <row r="26" spans="1:27" ht="178.5" customHeight="1" x14ac:dyDescent="0.25">
      <c r="A26" s="8" t="s">
        <v>69</v>
      </c>
      <c r="B26" s="120" t="s">
        <v>282</v>
      </c>
      <c r="C26" s="102"/>
      <c r="D26" s="102"/>
      <c r="E26" s="102"/>
      <c r="F26" s="103"/>
      <c r="G26" s="2">
        <f>G27</f>
        <v>5720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561.9</v>
      </c>
      <c r="M26" s="2">
        <f t="shared" si="16"/>
        <v>539.1</v>
      </c>
      <c r="N26" s="2">
        <f t="shared" si="16"/>
        <v>444.44</v>
      </c>
      <c r="O26" s="2">
        <f t="shared" si="16"/>
        <v>444.44</v>
      </c>
      <c r="P26" s="2">
        <f t="shared" si="16"/>
        <v>444.44</v>
      </c>
      <c r="Q26" s="2">
        <f t="shared" si="16"/>
        <v>444.45</v>
      </c>
      <c r="R26" s="2">
        <f t="shared" si="16"/>
        <v>444.45</v>
      </c>
      <c r="S26" s="2">
        <f t="shared" si="16"/>
        <v>444.45000000000073</v>
      </c>
      <c r="T26" s="25">
        <f t="shared" si="3"/>
        <v>1559.46</v>
      </c>
      <c r="U26" s="25">
        <f t="shared" si="4"/>
        <v>3053.33</v>
      </c>
      <c r="V26" s="25">
        <f t="shared" si="5"/>
        <v>4386.6499999999996</v>
      </c>
      <c r="W26" s="25">
        <f t="shared" si="6"/>
        <v>5720</v>
      </c>
      <c r="X26" s="26">
        <f t="shared" si="7"/>
        <v>27.263286713286718</v>
      </c>
      <c r="Y26" s="26">
        <f t="shared" si="8"/>
        <v>53.379895104895105</v>
      </c>
      <c r="Z26" s="26">
        <f t="shared" si="9"/>
        <v>76.689685314685306</v>
      </c>
      <c r="AA26" s="26">
        <f t="shared" si="10"/>
        <v>100</v>
      </c>
    </row>
    <row r="27" spans="1:27" ht="280.5" customHeight="1" x14ac:dyDescent="0.25">
      <c r="A27" s="8" t="s">
        <v>70</v>
      </c>
      <c r="B27" s="119" t="s">
        <v>283</v>
      </c>
      <c r="C27" s="102"/>
      <c r="D27" s="102"/>
      <c r="E27" s="102"/>
      <c r="F27" s="103"/>
      <c r="G27" s="2">
        <f>5355.6+364.4</f>
        <v>5720</v>
      </c>
      <c r="H27" s="29">
        <v>586.73</v>
      </c>
      <c r="I27" s="30">
        <v>413.32</v>
      </c>
      <c r="J27" s="30">
        <v>559.41</v>
      </c>
      <c r="K27" s="30">
        <v>392.87</v>
      </c>
      <c r="L27" s="29">
        <v>561.9</v>
      </c>
      <c r="M27" s="29">
        <v>539.1</v>
      </c>
      <c r="N27" s="30">
        <f>TRUNC((G27-SUM(H27:M27))/6,2)</f>
        <v>444.44</v>
      </c>
      <c r="O27" s="30">
        <f>TRUNC((G27-SUM(H27:N27))/5,2)</f>
        <v>444.44</v>
      </c>
      <c r="P27" s="30">
        <f>TRUNC((G27-SUM(H27:O27))/4,2)</f>
        <v>444.44</v>
      </c>
      <c r="Q27" s="30">
        <f>TRUNC((G27-SUM(H27:P27))/3,2)</f>
        <v>444.45</v>
      </c>
      <c r="R27" s="30">
        <f>TRUNC((G27-SUM(H27:Q27))/2,2)</f>
        <v>444.45</v>
      </c>
      <c r="S27" s="30">
        <f>G27-SUM(H27:R27)</f>
        <v>444.45000000000073</v>
      </c>
      <c r="T27" s="25">
        <f t="shared" si="3"/>
        <v>1559.46</v>
      </c>
      <c r="U27" s="25">
        <f t="shared" si="4"/>
        <v>3053.33</v>
      </c>
      <c r="V27" s="25">
        <f t="shared" si="5"/>
        <v>4386.6499999999996</v>
      </c>
      <c r="W27" s="25">
        <f t="shared" si="6"/>
        <v>5720</v>
      </c>
      <c r="X27" s="26">
        <f t="shared" si="7"/>
        <v>27.263286713286718</v>
      </c>
      <c r="Y27" s="26">
        <f t="shared" si="8"/>
        <v>53.379895104895105</v>
      </c>
      <c r="Z27" s="26">
        <f t="shared" si="9"/>
        <v>76.689685314685306</v>
      </c>
      <c r="AA27" s="26">
        <f t="shared" si="10"/>
        <v>100</v>
      </c>
    </row>
    <row r="28" spans="1:27" ht="153" customHeight="1" x14ac:dyDescent="0.25">
      <c r="A28" s="8" t="s">
        <v>71</v>
      </c>
      <c r="B28" s="120" t="s">
        <v>284</v>
      </c>
      <c r="C28" s="102"/>
      <c r="D28" s="102"/>
      <c r="E28" s="102"/>
      <c r="F28" s="103"/>
      <c r="G28" s="2">
        <f>G29</f>
        <v>1306510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77396.66</v>
      </c>
      <c r="M28" s="2">
        <f t="shared" si="17"/>
        <v>83295.759999999995</v>
      </c>
      <c r="N28" s="2">
        <f t="shared" si="17"/>
        <v>116392.77</v>
      </c>
      <c r="O28" s="2">
        <f t="shared" si="17"/>
        <v>116392.77</v>
      </c>
      <c r="P28" s="2">
        <f t="shared" si="17"/>
        <v>116392.77</v>
      </c>
      <c r="Q28" s="2">
        <f t="shared" si="17"/>
        <v>116392.77</v>
      </c>
      <c r="R28" s="2">
        <f t="shared" si="17"/>
        <v>116392.77</v>
      </c>
      <c r="S28" s="2">
        <f t="shared" si="17"/>
        <v>116392.77000000002</v>
      </c>
      <c r="T28" s="25">
        <f t="shared" si="3"/>
        <v>335757.08</v>
      </c>
      <c r="U28" s="25">
        <f t="shared" si="4"/>
        <v>608153.38</v>
      </c>
      <c r="V28" s="25">
        <f t="shared" si="5"/>
        <v>957331.69000000006</v>
      </c>
      <c r="W28" s="25">
        <f t="shared" si="6"/>
        <v>1306510</v>
      </c>
      <c r="X28" s="26">
        <f t="shared" si="7"/>
        <v>25.698776128770547</v>
      </c>
      <c r="Y28" s="26">
        <f t="shared" si="8"/>
        <v>46.54793151219662</v>
      </c>
      <c r="Z28" s="26">
        <f t="shared" si="9"/>
        <v>73.27396575609832</v>
      </c>
      <c r="AA28" s="26">
        <f t="shared" si="10"/>
        <v>100</v>
      </c>
    </row>
    <row r="29" spans="1:27" ht="243" customHeight="1" x14ac:dyDescent="0.25">
      <c r="A29" s="8" t="s">
        <v>72</v>
      </c>
      <c r="B29" s="119" t="s">
        <v>285</v>
      </c>
      <c r="C29" s="102"/>
      <c r="D29" s="102"/>
      <c r="E29" s="102"/>
      <c r="F29" s="103"/>
      <c r="G29" s="2">
        <f>1266823.07+39686.93</f>
        <v>1306510</v>
      </c>
      <c r="H29" s="29">
        <v>118327.7</v>
      </c>
      <c r="I29" s="30">
        <v>110112.07</v>
      </c>
      <c r="J29" s="30">
        <v>107317.31</v>
      </c>
      <c r="K29" s="30">
        <v>111703.88</v>
      </c>
      <c r="L29" s="29">
        <v>77396.66</v>
      </c>
      <c r="M29" s="29">
        <v>83295.759999999995</v>
      </c>
      <c r="N29" s="30">
        <f>TRUNC((G29-SUM(H29:M29))/6,2)</f>
        <v>116392.77</v>
      </c>
      <c r="O29" s="30">
        <f>TRUNC((G29-SUM(H29:N29))/5,2)</f>
        <v>116392.77</v>
      </c>
      <c r="P29" s="30">
        <f>TRUNC((G29-SUM(H29:O29))/4,2)</f>
        <v>116392.77</v>
      </c>
      <c r="Q29" s="30">
        <f>TRUNC((G29-SUM(H29:P29))/3,2)</f>
        <v>116392.77</v>
      </c>
      <c r="R29" s="30">
        <f>TRUNC((G29-SUM(H29:Q29))/2,2)</f>
        <v>116392.77</v>
      </c>
      <c r="S29" s="30">
        <f>G29-SUM(H29:R29)</f>
        <v>116392.77000000002</v>
      </c>
      <c r="T29" s="25">
        <f t="shared" si="3"/>
        <v>335757.08</v>
      </c>
      <c r="U29" s="25">
        <f t="shared" si="4"/>
        <v>608153.38</v>
      </c>
      <c r="V29" s="25">
        <f t="shared" si="5"/>
        <v>957331.69000000006</v>
      </c>
      <c r="W29" s="25">
        <f t="shared" si="6"/>
        <v>1306510</v>
      </c>
      <c r="X29" s="26">
        <f t="shared" si="7"/>
        <v>25.698776128770547</v>
      </c>
      <c r="Y29" s="26">
        <f t="shared" si="8"/>
        <v>46.54793151219662</v>
      </c>
      <c r="Z29" s="26">
        <f t="shared" si="9"/>
        <v>73.27396575609832</v>
      </c>
      <c r="AA29" s="26">
        <f t="shared" si="10"/>
        <v>100</v>
      </c>
    </row>
    <row r="30" spans="1:27" ht="140.25" x14ac:dyDescent="0.25">
      <c r="A30" s="8" t="s">
        <v>350</v>
      </c>
      <c r="B30" s="119" t="s">
        <v>348</v>
      </c>
      <c r="C30" s="102"/>
      <c r="D30" s="102"/>
      <c r="E30" s="102"/>
      <c r="F30" s="103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-18600.16</v>
      </c>
      <c r="M30" s="2">
        <f t="shared" si="18"/>
        <v>-10162.790000000001</v>
      </c>
      <c r="N30" s="2">
        <f t="shared" si="18"/>
        <v>15480.61</v>
      </c>
      <c r="O30" s="2">
        <f t="shared" si="18"/>
        <v>15480.61</v>
      </c>
      <c r="P30" s="2">
        <f t="shared" si="18"/>
        <v>15480.61</v>
      </c>
      <c r="Q30" s="2">
        <f t="shared" si="18"/>
        <v>15480.61</v>
      </c>
      <c r="R30" s="2">
        <f t="shared" si="18"/>
        <v>15480.62</v>
      </c>
      <c r="S30" s="2">
        <f t="shared" si="18"/>
        <v>15480.61999999999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351</v>
      </c>
      <c r="B31" s="119" t="s">
        <v>349</v>
      </c>
      <c r="C31" s="102"/>
      <c r="D31" s="102"/>
      <c r="E31" s="102"/>
      <c r="F31" s="103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29">
        <v>-18600.16</v>
      </c>
      <c r="M31" s="29">
        <v>-10162.790000000001</v>
      </c>
      <c r="N31" s="30">
        <f>TRUNC((G31-SUM(H31:M31))/6,2)</f>
        <v>15480.61</v>
      </c>
      <c r="O31" s="30">
        <f>TRUNC((G31-SUM(H31:N31))/5,2)</f>
        <v>15480.61</v>
      </c>
      <c r="P31" s="30">
        <f>TRUNC((G31-SUM(H31:O31))/4,2)</f>
        <v>15480.61</v>
      </c>
      <c r="Q31" s="30">
        <f>TRUNC((G31-SUM(H31:P31))/3,2)</f>
        <v>15480.61</v>
      </c>
      <c r="R31" s="30">
        <f>TRUNC((G31-SUM(H31:Q31))/2,2)</f>
        <v>15480.62</v>
      </c>
      <c r="S31" s="30">
        <f>G31-SUM(H31:R31)</f>
        <v>15480.61999999999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119" t="s">
        <v>290</v>
      </c>
      <c r="C32" s="102"/>
      <c r="D32" s="102"/>
      <c r="E32" s="102"/>
      <c r="F32" s="103"/>
      <c r="G32" s="2">
        <f>G39+G33+G42</f>
        <v>2997000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89939.290000000008</v>
      </c>
      <c r="M32" s="2">
        <f t="shared" si="19"/>
        <v>55774.270000000004</v>
      </c>
      <c r="N32" s="2">
        <f t="shared" si="19"/>
        <v>267943.96000000002</v>
      </c>
      <c r="O32" s="2">
        <f t="shared" si="19"/>
        <v>267943.96999999997</v>
      </c>
      <c r="P32" s="2">
        <f t="shared" si="19"/>
        <v>267943.98</v>
      </c>
      <c r="Q32" s="2">
        <f t="shared" si="19"/>
        <v>267943.98</v>
      </c>
      <c r="R32" s="2">
        <f t="shared" si="19"/>
        <v>267943.99</v>
      </c>
      <c r="S32" s="2">
        <f t="shared" si="19"/>
        <v>267943.99000000028</v>
      </c>
      <c r="T32" s="25">
        <f t="shared" si="3"/>
        <v>749988.32000000007</v>
      </c>
      <c r="U32" s="25">
        <f t="shared" si="4"/>
        <v>1389336.1300000001</v>
      </c>
      <c r="V32" s="25">
        <f t="shared" si="5"/>
        <v>2193168.04</v>
      </c>
      <c r="W32" s="25">
        <f t="shared" si="6"/>
        <v>2997000</v>
      </c>
      <c r="X32" s="26">
        <f t="shared" si="7"/>
        <v>25.02463530196864</v>
      </c>
      <c r="Y32" s="26">
        <f t="shared" si="8"/>
        <v>46.357561895228564</v>
      </c>
      <c r="Z32" s="26">
        <f t="shared" si="9"/>
        <v>73.178780113446777</v>
      </c>
      <c r="AA32" s="26">
        <f t="shared" si="10"/>
        <v>100</v>
      </c>
    </row>
    <row r="33" spans="1:27" ht="51" customHeight="1" x14ac:dyDescent="0.25">
      <c r="A33" s="8" t="s">
        <v>73</v>
      </c>
      <c r="B33" s="119" t="s">
        <v>291</v>
      </c>
      <c r="C33" s="102"/>
      <c r="D33" s="102"/>
      <c r="E33" s="102"/>
      <c r="F33" s="103"/>
      <c r="G33" s="2">
        <f>G34+G36+G38</f>
        <v>698000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39174</v>
      </c>
      <c r="M33" s="2">
        <f t="shared" si="20"/>
        <v>37471</v>
      </c>
      <c r="N33" s="2">
        <f t="shared" si="20"/>
        <v>44554.310000000005</v>
      </c>
      <c r="O33" s="2">
        <f t="shared" si="20"/>
        <v>44554.310000000005</v>
      </c>
      <c r="P33" s="2">
        <f t="shared" si="20"/>
        <v>44554.32</v>
      </c>
      <c r="Q33" s="2">
        <f t="shared" si="20"/>
        <v>44554.32</v>
      </c>
      <c r="R33" s="2">
        <f t="shared" si="20"/>
        <v>44554.32</v>
      </c>
      <c r="S33" s="2">
        <f t="shared" si="20"/>
        <v>44554.319999999891</v>
      </c>
      <c r="T33" s="25">
        <f t="shared" si="3"/>
        <v>252460.43</v>
      </c>
      <c r="U33" s="25">
        <f t="shared" si="4"/>
        <v>430674.1</v>
      </c>
      <c r="V33" s="25">
        <f t="shared" si="5"/>
        <v>564337.03999999992</v>
      </c>
      <c r="W33" s="25">
        <f t="shared" si="6"/>
        <v>697999.99999999977</v>
      </c>
      <c r="X33" s="59">
        <f t="shared" si="7"/>
        <v>36.169116045845271</v>
      </c>
      <c r="Y33" s="26">
        <f t="shared" si="8"/>
        <v>61.701160458452719</v>
      </c>
      <c r="Z33" s="26">
        <f t="shared" si="9"/>
        <v>80.850578796561592</v>
      </c>
      <c r="AA33" s="26">
        <f t="shared" si="10"/>
        <v>99.999999999999972</v>
      </c>
    </row>
    <row r="34" spans="1:27" ht="63.75" customHeight="1" x14ac:dyDescent="0.25">
      <c r="A34" s="8" t="s">
        <v>74</v>
      </c>
      <c r="B34" s="119" t="s">
        <v>292</v>
      </c>
      <c r="C34" s="102"/>
      <c r="D34" s="102"/>
      <c r="E34" s="102"/>
      <c r="F34" s="103"/>
      <c r="G34" s="2">
        <f>G35</f>
        <v>378000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39174</v>
      </c>
      <c r="M34" s="2">
        <f t="shared" si="21"/>
        <v>37471</v>
      </c>
      <c r="N34" s="2">
        <f t="shared" si="21"/>
        <v>-5553.85</v>
      </c>
      <c r="O34" s="2">
        <f t="shared" si="21"/>
        <v>-5553.85</v>
      </c>
      <c r="P34" s="2">
        <f t="shared" si="21"/>
        <v>-5553.85</v>
      </c>
      <c r="Q34" s="2">
        <f t="shared" si="21"/>
        <v>-5553.85</v>
      </c>
      <c r="R34" s="2">
        <f t="shared" si="21"/>
        <v>-5553.85</v>
      </c>
      <c r="S34" s="2">
        <f t="shared" si="21"/>
        <v>-5553.8500000000931</v>
      </c>
      <c r="T34" s="25">
        <f t="shared" si="3"/>
        <v>241799.43</v>
      </c>
      <c r="U34" s="25">
        <f t="shared" si="4"/>
        <v>411323.1</v>
      </c>
      <c r="V34" s="25">
        <f t="shared" si="5"/>
        <v>394661.55000000005</v>
      </c>
      <c r="W34" s="25">
        <f t="shared" si="6"/>
        <v>378000</v>
      </c>
      <c r="X34" s="59">
        <f t="shared" si="7"/>
        <v>63.968103174603172</v>
      </c>
      <c r="Y34" s="26">
        <f t="shared" si="8"/>
        <v>108.81563492063491</v>
      </c>
      <c r="Z34" s="26">
        <f t="shared" si="9"/>
        <v>104.40781746031746</v>
      </c>
      <c r="AA34" s="26">
        <f t="shared" si="10"/>
        <v>100</v>
      </c>
    </row>
    <row r="35" spans="1:27" ht="63.75" customHeight="1" x14ac:dyDescent="0.25">
      <c r="A35" s="8" t="s">
        <v>74</v>
      </c>
      <c r="B35" s="119" t="s">
        <v>293</v>
      </c>
      <c r="C35" s="102"/>
      <c r="D35" s="102"/>
      <c r="E35" s="102"/>
      <c r="F35" s="103"/>
      <c r="G35" s="2">
        <f>298000+80000</f>
        <v>378000</v>
      </c>
      <c r="H35" s="29">
        <v>0</v>
      </c>
      <c r="I35" s="30">
        <v>204869.43</v>
      </c>
      <c r="J35" s="30">
        <v>36930</v>
      </c>
      <c r="K35" s="30">
        <v>92878.67</v>
      </c>
      <c r="L35" s="29">
        <v>39174</v>
      </c>
      <c r="M35" s="29">
        <v>37471</v>
      </c>
      <c r="N35" s="30">
        <f>TRUNC((G35-SUM(H35:M35))/6,2)</f>
        <v>-5553.85</v>
      </c>
      <c r="O35" s="30">
        <f>TRUNC((G35-SUM(H35:N35))/5,2)</f>
        <v>-5553.85</v>
      </c>
      <c r="P35" s="30">
        <f>TRUNC((G35-SUM(H35:O35))/4,2)</f>
        <v>-5553.85</v>
      </c>
      <c r="Q35" s="30">
        <f>TRUNC((G35-SUM(H35:P35))/3,2)</f>
        <v>-5553.85</v>
      </c>
      <c r="R35" s="30">
        <f>TRUNC((G35-SUM(H35:Q35))/2,2)</f>
        <v>-5553.85</v>
      </c>
      <c r="S35" s="30">
        <f>G35-SUM(H35:R35)</f>
        <v>-5553.8500000000931</v>
      </c>
      <c r="T35" s="25">
        <f t="shared" si="3"/>
        <v>241799.43</v>
      </c>
      <c r="U35" s="25">
        <f t="shared" si="4"/>
        <v>411323.1</v>
      </c>
      <c r="V35" s="25">
        <f t="shared" si="5"/>
        <v>394661.55000000005</v>
      </c>
      <c r="W35" s="25">
        <f t="shared" si="6"/>
        <v>378000</v>
      </c>
      <c r="X35" s="59">
        <f t="shared" si="7"/>
        <v>63.968103174603172</v>
      </c>
      <c r="Y35" s="26">
        <f t="shared" si="8"/>
        <v>108.81563492063491</v>
      </c>
      <c r="Z35" s="26">
        <f t="shared" si="9"/>
        <v>104.40781746031746</v>
      </c>
      <c r="AA35" s="26">
        <f t="shared" si="10"/>
        <v>100</v>
      </c>
    </row>
    <row r="36" spans="1:27" ht="76.5" customHeight="1" x14ac:dyDescent="0.25">
      <c r="A36" s="8" t="s">
        <v>75</v>
      </c>
      <c r="B36" s="119" t="s">
        <v>294</v>
      </c>
      <c r="C36" s="102"/>
      <c r="D36" s="102"/>
      <c r="E36" s="102"/>
      <c r="F36" s="103"/>
      <c r="G36" s="2">
        <f>G37</f>
        <v>230000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0</v>
      </c>
      <c r="M36" s="2">
        <f t="shared" si="22"/>
        <v>0</v>
      </c>
      <c r="N36" s="2">
        <f t="shared" si="22"/>
        <v>35108.160000000003</v>
      </c>
      <c r="O36" s="2">
        <f t="shared" si="22"/>
        <v>35108.160000000003</v>
      </c>
      <c r="P36" s="2">
        <f t="shared" si="22"/>
        <v>35108.17</v>
      </c>
      <c r="Q36" s="2">
        <f t="shared" si="22"/>
        <v>35108.17</v>
      </c>
      <c r="R36" s="2">
        <f t="shared" si="22"/>
        <v>35108.17</v>
      </c>
      <c r="S36" s="2">
        <f t="shared" si="22"/>
        <v>35108.169999999984</v>
      </c>
      <c r="T36" s="25">
        <f t="shared" si="3"/>
        <v>10661</v>
      </c>
      <c r="U36" s="25">
        <f t="shared" si="4"/>
        <v>19351</v>
      </c>
      <c r="V36" s="25">
        <f t="shared" si="5"/>
        <v>124675.49</v>
      </c>
      <c r="W36" s="25">
        <f t="shared" si="6"/>
        <v>230000</v>
      </c>
      <c r="X36" s="59">
        <f t="shared" si="7"/>
        <v>4.635217391304348</v>
      </c>
      <c r="Y36" s="26">
        <f t="shared" si="8"/>
        <v>8.4134782608695655</v>
      </c>
      <c r="Z36" s="26">
        <f t="shared" si="9"/>
        <v>54.206734782608699</v>
      </c>
      <c r="AA36" s="26">
        <f t="shared" si="10"/>
        <v>100</v>
      </c>
    </row>
    <row r="37" spans="1:27" ht="127.5" customHeight="1" x14ac:dyDescent="0.25">
      <c r="A37" s="8" t="s">
        <v>76</v>
      </c>
      <c r="B37" s="119" t="s">
        <v>295</v>
      </c>
      <c r="C37" s="102"/>
      <c r="D37" s="102"/>
      <c r="E37" s="102"/>
      <c r="F37" s="103"/>
      <c r="G37" s="2">
        <v>230000</v>
      </c>
      <c r="H37" s="29">
        <v>0</v>
      </c>
      <c r="I37" s="30">
        <v>0</v>
      </c>
      <c r="J37" s="30">
        <v>10661</v>
      </c>
      <c r="K37" s="30">
        <v>8690</v>
      </c>
      <c r="L37" s="29">
        <v>0</v>
      </c>
      <c r="M37" s="29">
        <v>0</v>
      </c>
      <c r="N37" s="30">
        <f>TRUNC((G37-SUM(H37:M37))/6,2)</f>
        <v>35108.160000000003</v>
      </c>
      <c r="O37" s="30">
        <f>TRUNC((G37-SUM(H37:N37))/5,2)</f>
        <v>35108.160000000003</v>
      </c>
      <c r="P37" s="30">
        <f>TRUNC((G37-SUM(H37:O37))/4,2)</f>
        <v>35108.17</v>
      </c>
      <c r="Q37" s="30">
        <f>TRUNC((G37-SUM(H37:P37))/3,2)</f>
        <v>35108.17</v>
      </c>
      <c r="R37" s="30">
        <f>TRUNC((G37-SUM(H37:Q37))/2,2)</f>
        <v>35108.17</v>
      </c>
      <c r="S37" s="30">
        <f>G37-SUM(H37:R37)</f>
        <v>35108.169999999984</v>
      </c>
      <c r="T37" s="25">
        <f t="shared" si="3"/>
        <v>10661</v>
      </c>
      <c r="U37" s="25">
        <f t="shared" si="4"/>
        <v>19351</v>
      </c>
      <c r="V37" s="25">
        <f t="shared" si="5"/>
        <v>124675.49</v>
      </c>
      <c r="W37" s="25">
        <f t="shared" si="6"/>
        <v>230000</v>
      </c>
      <c r="X37" s="59">
        <f t="shared" si="7"/>
        <v>4.635217391304348</v>
      </c>
      <c r="Y37" s="26">
        <f t="shared" si="8"/>
        <v>8.4134782608695655</v>
      </c>
      <c r="Z37" s="26">
        <f t="shared" si="9"/>
        <v>54.206734782608699</v>
      </c>
      <c r="AA37" s="26">
        <f t="shared" si="10"/>
        <v>100</v>
      </c>
    </row>
    <row r="38" spans="1:27" ht="76.5" customHeight="1" x14ac:dyDescent="0.25">
      <c r="A38" s="8" t="s">
        <v>77</v>
      </c>
      <c r="B38" s="119" t="s">
        <v>296</v>
      </c>
      <c r="C38" s="102"/>
      <c r="D38" s="102"/>
      <c r="E38" s="102"/>
      <c r="F38" s="103"/>
      <c r="G38" s="2">
        <v>90000</v>
      </c>
      <c r="H38" s="29">
        <v>0</v>
      </c>
      <c r="I38" s="30">
        <v>0</v>
      </c>
      <c r="J38" s="30">
        <v>0</v>
      </c>
      <c r="K38" s="30">
        <v>0</v>
      </c>
      <c r="L38" s="29">
        <v>0</v>
      </c>
      <c r="M38" s="29">
        <v>0</v>
      </c>
      <c r="N38" s="30">
        <f>TRUNC((G38-SUM(H38:M38))/6,2)</f>
        <v>15000</v>
      </c>
      <c r="O38" s="30">
        <f>TRUNC((G38-SUM(H38:N38))/5,2)</f>
        <v>15000</v>
      </c>
      <c r="P38" s="30">
        <f>TRUNC((G38-SUM(H38:O38))/4,2)</f>
        <v>15000</v>
      </c>
      <c r="Q38" s="30">
        <f>TRUNC((G38-SUM(H38:P38))/3,2)</f>
        <v>15000</v>
      </c>
      <c r="R38" s="30">
        <f>TRUNC((G38-SUM(H38:Q38))/2,2)</f>
        <v>15000</v>
      </c>
      <c r="S38" s="30">
        <f>G38-SUM(H38:R38)</f>
        <v>15000</v>
      </c>
      <c r="T38" s="25">
        <f t="shared" si="3"/>
        <v>0</v>
      </c>
      <c r="U38" s="25">
        <f t="shared" si="4"/>
        <v>0</v>
      </c>
      <c r="V38" s="25">
        <f t="shared" si="5"/>
        <v>45000</v>
      </c>
      <c r="W38" s="25">
        <f t="shared" si="6"/>
        <v>90000</v>
      </c>
      <c r="X38" s="59">
        <f t="shared" si="7"/>
        <v>0</v>
      </c>
      <c r="Y38" s="26">
        <f t="shared" si="8"/>
        <v>0</v>
      </c>
      <c r="Z38" s="26">
        <f t="shared" si="9"/>
        <v>50</v>
      </c>
      <c r="AA38" s="26">
        <f t="shared" si="10"/>
        <v>100</v>
      </c>
    </row>
    <row r="39" spans="1:27" ht="51" customHeight="1" x14ac:dyDescent="0.25">
      <c r="A39" s="8" t="s">
        <v>78</v>
      </c>
      <c r="B39" s="119" t="s">
        <v>297</v>
      </c>
      <c r="C39" s="102"/>
      <c r="D39" s="102"/>
      <c r="E39" s="102"/>
      <c r="F39" s="103"/>
      <c r="G39" s="2">
        <f>G40+G41</f>
        <v>2134000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390554</v>
      </c>
      <c r="L39" s="2">
        <f t="shared" si="23"/>
        <v>50765.29</v>
      </c>
      <c r="M39" s="2">
        <f t="shared" si="23"/>
        <v>18303.27</v>
      </c>
      <c r="N39" s="2">
        <f t="shared" si="23"/>
        <v>197155.97</v>
      </c>
      <c r="O39" s="2">
        <f t="shared" si="23"/>
        <v>197155.97999999998</v>
      </c>
      <c r="P39" s="2">
        <f t="shared" si="23"/>
        <v>197155.97999999998</v>
      </c>
      <c r="Q39" s="2">
        <f t="shared" si="23"/>
        <v>197155.97999999998</v>
      </c>
      <c r="R39" s="2">
        <f t="shared" si="23"/>
        <v>197155.99</v>
      </c>
      <c r="S39" s="2">
        <f t="shared" si="23"/>
        <v>197155.99000000037</v>
      </c>
      <c r="T39" s="25">
        <f t="shared" si="3"/>
        <v>491441.55000000005</v>
      </c>
      <c r="U39" s="25">
        <f t="shared" si="4"/>
        <v>951064.1100000001</v>
      </c>
      <c r="V39" s="25">
        <f t="shared" si="5"/>
        <v>1542532.04</v>
      </c>
      <c r="W39" s="25">
        <f t="shared" si="6"/>
        <v>2134000.0000000005</v>
      </c>
      <c r="X39" s="26">
        <f t="shared" si="7"/>
        <v>23.029126054358017</v>
      </c>
      <c r="Y39" s="26">
        <f t="shared" si="8"/>
        <v>44.567202905342086</v>
      </c>
      <c r="Z39" s="26">
        <f t="shared" si="9"/>
        <v>72.283600749765696</v>
      </c>
      <c r="AA39" s="26">
        <f t="shared" si="10"/>
        <v>100.00000000000003</v>
      </c>
    </row>
    <row r="40" spans="1:27" ht="51" customHeight="1" x14ac:dyDescent="0.25">
      <c r="A40" s="8" t="s">
        <v>78</v>
      </c>
      <c r="B40" s="119" t="s">
        <v>298</v>
      </c>
      <c r="C40" s="102"/>
      <c r="D40" s="102"/>
      <c r="E40" s="102"/>
      <c r="F40" s="103"/>
      <c r="G40" s="2">
        <v>2129000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29">
        <v>50765.29</v>
      </c>
      <c r="M40" s="29">
        <v>18303.27</v>
      </c>
      <c r="N40" s="30">
        <f>TRUNC((G40-SUM(H40:M40))/6,2)</f>
        <v>196322.64</v>
      </c>
      <c r="O40" s="30">
        <f>TRUNC((G40-SUM(H40:N40))/5,2)</f>
        <v>196322.65</v>
      </c>
      <c r="P40" s="30">
        <f>TRUNC((G40-SUM(H40:O40))/4,2)</f>
        <v>196322.65</v>
      </c>
      <c r="Q40" s="30">
        <f>TRUNC((G40-SUM(H40:P40))/3,2)</f>
        <v>196322.65</v>
      </c>
      <c r="R40" s="30">
        <f>TRUNC((G40-SUM(H40:Q40))/2,2)</f>
        <v>196322.65</v>
      </c>
      <c r="S40" s="30">
        <f>G40-SUM(H40:R40)</f>
        <v>196322.65000000037</v>
      </c>
      <c r="T40" s="25">
        <f t="shared" si="3"/>
        <v>491441.55000000005</v>
      </c>
      <c r="U40" s="25">
        <f t="shared" si="4"/>
        <v>951064.1100000001</v>
      </c>
      <c r="V40" s="25">
        <f t="shared" si="5"/>
        <v>1540032.0499999998</v>
      </c>
      <c r="W40" s="25">
        <f t="shared" si="6"/>
        <v>2129000</v>
      </c>
      <c r="X40" s="26">
        <f t="shared" si="7"/>
        <v>23.083210427430721</v>
      </c>
      <c r="Y40" s="26">
        <f t="shared" si="8"/>
        <v>44.671869891968065</v>
      </c>
      <c r="Z40" s="26">
        <f t="shared" si="9"/>
        <v>72.335934711131983</v>
      </c>
      <c r="AA40" s="26">
        <f t="shared" si="10"/>
        <v>100</v>
      </c>
    </row>
    <row r="41" spans="1:27" ht="89.25" customHeight="1" x14ac:dyDescent="0.25">
      <c r="A41" s="8" t="s">
        <v>79</v>
      </c>
      <c r="B41" s="119" t="s">
        <v>299</v>
      </c>
      <c r="C41" s="102"/>
      <c r="D41" s="102"/>
      <c r="E41" s="102"/>
      <c r="F41" s="103"/>
      <c r="G41" s="2">
        <v>5000</v>
      </c>
      <c r="H41" s="29">
        <v>0</v>
      </c>
      <c r="I41" s="30">
        <v>0</v>
      </c>
      <c r="J41" s="30">
        <v>0</v>
      </c>
      <c r="K41" s="30">
        <v>0</v>
      </c>
      <c r="L41" s="29">
        <v>0</v>
      </c>
      <c r="M41" s="29">
        <v>0</v>
      </c>
      <c r="N41" s="30">
        <f>TRUNC((G41-SUM(H41:M41))/6,2)</f>
        <v>833.33</v>
      </c>
      <c r="O41" s="30">
        <f>TRUNC((G41-SUM(H41:N41))/5,2)</f>
        <v>833.33</v>
      </c>
      <c r="P41" s="30">
        <f>TRUNC((G41-SUM(H41:O41))/4,2)</f>
        <v>833.33</v>
      </c>
      <c r="Q41" s="30">
        <f>TRUNC((G41-SUM(H41:P41))/3,2)</f>
        <v>833.33</v>
      </c>
      <c r="R41" s="30">
        <f>TRUNC((G41-SUM(H41:Q41))/2,2)</f>
        <v>833.34</v>
      </c>
      <c r="S41" s="30">
        <f>G41-SUM(H41:R41)</f>
        <v>833.34000000000015</v>
      </c>
      <c r="T41" s="25">
        <f t="shared" si="3"/>
        <v>0</v>
      </c>
      <c r="U41" s="25">
        <f t="shared" si="4"/>
        <v>0</v>
      </c>
      <c r="V41" s="25">
        <f t="shared" si="5"/>
        <v>2499.9900000000002</v>
      </c>
      <c r="W41" s="25">
        <f t="shared" si="6"/>
        <v>5000</v>
      </c>
      <c r="X41" s="59">
        <f t="shared" si="7"/>
        <v>0</v>
      </c>
      <c r="Y41" s="26">
        <f t="shared" si="8"/>
        <v>0</v>
      </c>
      <c r="Z41" s="26">
        <f t="shared" si="9"/>
        <v>49.999800000000008</v>
      </c>
      <c r="AA41" s="26">
        <f t="shared" si="10"/>
        <v>100</v>
      </c>
    </row>
    <row r="42" spans="1:27" ht="40.5" customHeight="1" x14ac:dyDescent="0.25">
      <c r="A42" s="8" t="s">
        <v>80</v>
      </c>
      <c r="B42" s="119" t="s">
        <v>300</v>
      </c>
      <c r="C42" s="102"/>
      <c r="D42" s="102"/>
      <c r="E42" s="102"/>
      <c r="F42" s="103"/>
      <c r="G42" s="2">
        <f>G43</f>
        <v>165000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1511.58</v>
      </c>
      <c r="L42" s="2">
        <f t="shared" si="24"/>
        <v>0</v>
      </c>
      <c r="M42" s="2">
        <f t="shared" si="24"/>
        <v>0</v>
      </c>
      <c r="N42" s="2">
        <f t="shared" si="24"/>
        <v>26233.68</v>
      </c>
      <c r="O42" s="2">
        <f t="shared" si="24"/>
        <v>26233.68</v>
      </c>
      <c r="P42" s="2">
        <f t="shared" si="24"/>
        <v>26233.68</v>
      </c>
      <c r="Q42" s="2">
        <f t="shared" si="24"/>
        <v>26233.68</v>
      </c>
      <c r="R42" s="2">
        <f t="shared" si="24"/>
        <v>26233.68</v>
      </c>
      <c r="S42" s="2">
        <f t="shared" si="24"/>
        <v>26233.680000000022</v>
      </c>
      <c r="T42" s="25">
        <f t="shared" si="3"/>
        <v>6086.34</v>
      </c>
      <c r="U42" s="25">
        <f t="shared" si="4"/>
        <v>7597.92</v>
      </c>
      <c r="V42" s="25">
        <f t="shared" si="5"/>
        <v>86298.959999999992</v>
      </c>
      <c r="W42" s="25">
        <f t="shared" si="6"/>
        <v>165000</v>
      </c>
      <c r="X42" s="59">
        <f t="shared" si="7"/>
        <v>3.6886909090909095</v>
      </c>
      <c r="Y42" s="26">
        <f t="shared" si="8"/>
        <v>4.6048</v>
      </c>
      <c r="Z42" s="26">
        <f t="shared" si="9"/>
        <v>52.302399999999992</v>
      </c>
      <c r="AA42" s="26">
        <f t="shared" si="10"/>
        <v>100</v>
      </c>
    </row>
    <row r="43" spans="1:27" ht="76.5" customHeight="1" x14ac:dyDescent="0.25">
      <c r="A43" s="8" t="s">
        <v>81</v>
      </c>
      <c r="B43" s="119" t="s">
        <v>301</v>
      </c>
      <c r="C43" s="102"/>
      <c r="D43" s="102"/>
      <c r="E43" s="102"/>
      <c r="F43" s="103"/>
      <c r="G43" s="2">
        <v>165000</v>
      </c>
      <c r="H43" s="29">
        <v>6086.34</v>
      </c>
      <c r="I43" s="30">
        <v>0</v>
      </c>
      <c r="J43" s="30">
        <v>0</v>
      </c>
      <c r="K43" s="30">
        <v>1511.58</v>
      </c>
      <c r="L43" s="29">
        <v>0</v>
      </c>
      <c r="M43" s="29">
        <v>0</v>
      </c>
      <c r="N43" s="30">
        <f>TRUNC((G43-SUM(H43:M43))/6,2)</f>
        <v>26233.68</v>
      </c>
      <c r="O43" s="30">
        <f>TRUNC((G43-SUM(H43:N43))/5,2)</f>
        <v>26233.68</v>
      </c>
      <c r="P43" s="30">
        <f>TRUNC((G43-SUM(H43:O43))/4,2)</f>
        <v>26233.68</v>
      </c>
      <c r="Q43" s="30">
        <f>TRUNC((G43-SUM(H43:P43))/3,2)</f>
        <v>26233.68</v>
      </c>
      <c r="R43" s="30">
        <f>TRUNC((G43-SUM(H43:Q43))/2,2)</f>
        <v>26233.68</v>
      </c>
      <c r="S43" s="30">
        <f>G43-SUM(H43:R43)</f>
        <v>26233.680000000022</v>
      </c>
      <c r="T43" s="25">
        <f t="shared" si="3"/>
        <v>6086.34</v>
      </c>
      <c r="U43" s="25">
        <f t="shared" si="4"/>
        <v>7597.92</v>
      </c>
      <c r="V43" s="25">
        <f t="shared" si="5"/>
        <v>86298.959999999992</v>
      </c>
      <c r="W43" s="25">
        <f t="shared" si="6"/>
        <v>165000</v>
      </c>
      <c r="X43" s="59">
        <f t="shared" si="7"/>
        <v>3.6886909090909095</v>
      </c>
      <c r="Y43" s="26">
        <f t="shared" si="8"/>
        <v>4.6048</v>
      </c>
      <c r="Z43" s="26">
        <f t="shared" si="9"/>
        <v>52.302399999999992</v>
      </c>
      <c r="AA43" s="26">
        <f t="shared" si="10"/>
        <v>100</v>
      </c>
    </row>
    <row r="44" spans="1:27" ht="25.5" customHeight="1" x14ac:dyDescent="0.25">
      <c r="A44" s="8" t="s">
        <v>28</v>
      </c>
      <c r="B44" s="119" t="s">
        <v>302</v>
      </c>
      <c r="C44" s="78"/>
      <c r="D44" s="78"/>
      <c r="E44" s="78"/>
      <c r="F44" s="79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0</v>
      </c>
      <c r="L44" s="2">
        <f t="shared" si="25"/>
        <v>3</v>
      </c>
      <c r="M44" s="2">
        <f t="shared" si="25"/>
        <v>0</v>
      </c>
      <c r="N44" s="2">
        <f t="shared" si="25"/>
        <v>7814.66</v>
      </c>
      <c r="O44" s="2">
        <f t="shared" si="25"/>
        <v>7814.66</v>
      </c>
      <c r="P44" s="2">
        <f t="shared" si="25"/>
        <v>7814.66</v>
      </c>
      <c r="Q44" s="2">
        <f t="shared" si="25"/>
        <v>7814.66</v>
      </c>
      <c r="R44" s="2">
        <f t="shared" si="25"/>
        <v>7814.68</v>
      </c>
      <c r="S44" s="2">
        <f t="shared" si="25"/>
        <v>7814.6799999999967</v>
      </c>
      <c r="T44" s="25">
        <f t="shared" si="3"/>
        <v>35109</v>
      </c>
      <c r="U44" s="25">
        <f t="shared" si="4"/>
        <v>35112</v>
      </c>
      <c r="V44" s="25">
        <f t="shared" si="5"/>
        <v>58555.98000000001</v>
      </c>
      <c r="W44" s="25">
        <f t="shared" si="6"/>
        <v>82000</v>
      </c>
      <c r="X44" s="59">
        <f t="shared" si="7"/>
        <v>42.815853658536582</v>
      </c>
      <c r="Y44" s="26">
        <f t="shared" si="8"/>
        <v>42.819512195121952</v>
      </c>
      <c r="Z44" s="26">
        <f t="shared" si="9"/>
        <v>71.409731707317079</v>
      </c>
      <c r="AA44" s="26">
        <f t="shared" si="10"/>
        <v>100</v>
      </c>
    </row>
    <row r="45" spans="1:27" ht="25.5" customHeight="1" x14ac:dyDescent="0.25">
      <c r="A45" s="8" t="s">
        <v>82</v>
      </c>
      <c r="B45" s="119" t="s">
        <v>303</v>
      </c>
      <c r="C45" s="78"/>
      <c r="D45" s="78"/>
      <c r="E45" s="78"/>
      <c r="F45" s="79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0</v>
      </c>
      <c r="L45" s="2">
        <f t="shared" si="26"/>
        <v>0</v>
      </c>
      <c r="M45" s="2">
        <f t="shared" si="26"/>
        <v>0</v>
      </c>
      <c r="N45" s="2">
        <f t="shared" si="26"/>
        <v>333.33</v>
      </c>
      <c r="O45" s="2">
        <f t="shared" si="26"/>
        <v>333.33</v>
      </c>
      <c r="P45" s="2">
        <f t="shared" si="26"/>
        <v>333.33</v>
      </c>
      <c r="Q45" s="2">
        <f t="shared" si="26"/>
        <v>333.33</v>
      </c>
      <c r="R45" s="2">
        <f t="shared" si="26"/>
        <v>333.34</v>
      </c>
      <c r="S45" s="2">
        <f t="shared" si="26"/>
        <v>333.34000000000015</v>
      </c>
      <c r="T45" s="25">
        <f t="shared" si="3"/>
        <v>0</v>
      </c>
      <c r="U45" s="25">
        <f t="shared" si="4"/>
        <v>0</v>
      </c>
      <c r="V45" s="25">
        <f t="shared" si="5"/>
        <v>999.99</v>
      </c>
      <c r="W45" s="25">
        <f t="shared" si="6"/>
        <v>2000</v>
      </c>
      <c r="X45" s="59">
        <f t="shared" si="7"/>
        <v>0</v>
      </c>
      <c r="Y45" s="26">
        <f t="shared" si="8"/>
        <v>0</v>
      </c>
      <c r="Z45" s="26">
        <f t="shared" si="9"/>
        <v>49.999500000000005</v>
      </c>
      <c r="AA45" s="26">
        <f t="shared" si="10"/>
        <v>100</v>
      </c>
    </row>
    <row r="46" spans="1:27" ht="102" customHeight="1" x14ac:dyDescent="0.25">
      <c r="A46" s="8" t="s">
        <v>83</v>
      </c>
      <c r="B46" s="77" t="s">
        <v>304</v>
      </c>
      <c r="C46" s="78"/>
      <c r="D46" s="78"/>
      <c r="E46" s="78"/>
      <c r="F46" s="79"/>
      <c r="G46" s="2">
        <v>2000</v>
      </c>
      <c r="H46" s="29">
        <v>0</v>
      </c>
      <c r="I46" s="30">
        <v>0</v>
      </c>
      <c r="J46" s="30">
        <v>0</v>
      </c>
      <c r="K46" s="30">
        <v>0</v>
      </c>
      <c r="L46" s="29">
        <v>0</v>
      </c>
      <c r="M46" s="29">
        <v>0</v>
      </c>
      <c r="N46" s="30">
        <f>TRUNC((G46-SUM(H46:M46))/6,2)</f>
        <v>333.33</v>
      </c>
      <c r="O46" s="30">
        <f>TRUNC((G46-SUM(H46:N46))/5,2)</f>
        <v>333.33</v>
      </c>
      <c r="P46" s="30">
        <f>TRUNC((G46-SUM(H46:O46))/4,2)</f>
        <v>333.33</v>
      </c>
      <c r="Q46" s="30">
        <f>TRUNC((G46-SUM(H46:P46))/3,2)</f>
        <v>333.33</v>
      </c>
      <c r="R46" s="30">
        <f>TRUNC((G46-SUM(H46:Q46))/2,2)</f>
        <v>333.34</v>
      </c>
      <c r="S46" s="30">
        <f>G46-SUM(H46:R46)</f>
        <v>333.34000000000015</v>
      </c>
      <c r="T46" s="25">
        <f t="shared" si="3"/>
        <v>0</v>
      </c>
      <c r="U46" s="25">
        <f t="shared" si="4"/>
        <v>0</v>
      </c>
      <c r="V46" s="25">
        <f t="shared" si="5"/>
        <v>999.99</v>
      </c>
      <c r="W46" s="25">
        <f t="shared" si="6"/>
        <v>2000</v>
      </c>
      <c r="X46" s="59">
        <f t="shared" si="7"/>
        <v>0</v>
      </c>
      <c r="Y46" s="26">
        <f t="shared" si="8"/>
        <v>0</v>
      </c>
      <c r="Z46" s="26">
        <f t="shared" si="9"/>
        <v>49.999500000000005</v>
      </c>
      <c r="AA46" s="26">
        <f t="shared" si="10"/>
        <v>100</v>
      </c>
    </row>
    <row r="47" spans="1:27" ht="15" customHeight="1" x14ac:dyDescent="0.25">
      <c r="A47" s="8" t="s">
        <v>84</v>
      </c>
      <c r="B47" s="77" t="s">
        <v>305</v>
      </c>
      <c r="C47" s="78"/>
      <c r="D47" s="78"/>
      <c r="E47" s="78"/>
      <c r="F47" s="79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0</v>
      </c>
      <c r="L47" s="2">
        <f t="shared" si="27"/>
        <v>3</v>
      </c>
      <c r="M47" s="2">
        <f t="shared" si="27"/>
        <v>0</v>
      </c>
      <c r="N47" s="2">
        <f t="shared" si="27"/>
        <v>7481.33</v>
      </c>
      <c r="O47" s="2">
        <f t="shared" si="27"/>
        <v>7481.33</v>
      </c>
      <c r="P47" s="2">
        <f t="shared" si="27"/>
        <v>7481.33</v>
      </c>
      <c r="Q47" s="2">
        <f t="shared" si="27"/>
        <v>7481.33</v>
      </c>
      <c r="R47" s="2">
        <f t="shared" si="27"/>
        <v>7481.34</v>
      </c>
      <c r="S47" s="2">
        <f t="shared" si="27"/>
        <v>7481.3399999999965</v>
      </c>
      <c r="T47" s="25">
        <f t="shared" si="3"/>
        <v>35109</v>
      </c>
      <c r="U47" s="25">
        <f t="shared" si="4"/>
        <v>35112</v>
      </c>
      <c r="V47" s="25">
        <f t="shared" si="5"/>
        <v>57555.990000000005</v>
      </c>
      <c r="W47" s="25">
        <f t="shared" si="6"/>
        <v>80000</v>
      </c>
      <c r="X47" s="59">
        <f t="shared" si="7"/>
        <v>43.886249999999997</v>
      </c>
      <c r="Y47" s="26">
        <f t="shared" si="8"/>
        <v>43.89</v>
      </c>
      <c r="Z47" s="26">
        <f t="shared" si="9"/>
        <v>71.944987499999996</v>
      </c>
      <c r="AA47" s="26">
        <f t="shared" si="10"/>
        <v>100</v>
      </c>
    </row>
    <row r="48" spans="1:27" ht="25.5" customHeight="1" x14ac:dyDescent="0.25">
      <c r="A48" s="8" t="s">
        <v>85</v>
      </c>
      <c r="B48" s="77" t="s">
        <v>306</v>
      </c>
      <c r="C48" s="78"/>
      <c r="D48" s="78"/>
      <c r="E48" s="78"/>
      <c r="F48" s="79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0</v>
      </c>
      <c r="L48" s="2">
        <f t="shared" si="27"/>
        <v>3</v>
      </c>
      <c r="M48" s="2">
        <f t="shared" si="27"/>
        <v>0</v>
      </c>
      <c r="N48" s="2">
        <f t="shared" si="27"/>
        <v>7481.33</v>
      </c>
      <c r="O48" s="2">
        <f t="shared" si="27"/>
        <v>7481.33</v>
      </c>
      <c r="P48" s="2">
        <f t="shared" si="27"/>
        <v>7481.33</v>
      </c>
      <c r="Q48" s="2">
        <f t="shared" si="27"/>
        <v>7481.33</v>
      </c>
      <c r="R48" s="2">
        <f t="shared" si="27"/>
        <v>7481.34</v>
      </c>
      <c r="S48" s="2">
        <f t="shared" si="27"/>
        <v>7481.3399999999965</v>
      </c>
      <c r="T48" s="25">
        <f t="shared" si="3"/>
        <v>35109</v>
      </c>
      <c r="U48" s="25">
        <f t="shared" si="4"/>
        <v>35112</v>
      </c>
      <c r="V48" s="25">
        <f t="shared" si="5"/>
        <v>57555.990000000005</v>
      </c>
      <c r="W48" s="25">
        <f t="shared" si="6"/>
        <v>80000</v>
      </c>
      <c r="X48" s="59">
        <f t="shared" si="7"/>
        <v>43.886249999999997</v>
      </c>
      <c r="Y48" s="26">
        <f t="shared" si="8"/>
        <v>43.89</v>
      </c>
      <c r="Z48" s="26">
        <f t="shared" si="9"/>
        <v>71.944987499999996</v>
      </c>
      <c r="AA48" s="26">
        <f t="shared" si="10"/>
        <v>100</v>
      </c>
    </row>
    <row r="49" spans="1:27" ht="76.5" customHeight="1" x14ac:dyDescent="0.25">
      <c r="A49" s="8" t="s">
        <v>86</v>
      </c>
      <c r="B49" s="77" t="s">
        <v>307</v>
      </c>
      <c r="C49" s="78"/>
      <c r="D49" s="78"/>
      <c r="E49" s="78"/>
      <c r="F49" s="79"/>
      <c r="G49" s="2">
        <v>80000</v>
      </c>
      <c r="H49" s="29">
        <v>0</v>
      </c>
      <c r="I49" s="30">
        <v>35109</v>
      </c>
      <c r="J49" s="30">
        <v>0</v>
      </c>
      <c r="K49" s="30">
        <v>0</v>
      </c>
      <c r="L49" s="29">
        <v>3</v>
      </c>
      <c r="M49" s="29">
        <v>0</v>
      </c>
      <c r="N49" s="30">
        <f>TRUNC((G49-SUM(H49:M49))/6,2)</f>
        <v>7481.33</v>
      </c>
      <c r="O49" s="30">
        <f>TRUNC((G49-SUM(H49:N49))/5,2)</f>
        <v>7481.33</v>
      </c>
      <c r="P49" s="30">
        <f>TRUNC((G49-SUM(H49:O49))/4,2)</f>
        <v>7481.33</v>
      </c>
      <c r="Q49" s="30">
        <f>TRUNC((G49-SUM(H49:P49))/3,2)</f>
        <v>7481.33</v>
      </c>
      <c r="R49" s="30">
        <f>TRUNC((G49-SUM(H49:Q49))/2,2)</f>
        <v>7481.34</v>
      </c>
      <c r="S49" s="30">
        <f>G49-SUM(H49:R49)</f>
        <v>7481.3399999999965</v>
      </c>
      <c r="T49" s="25">
        <f t="shared" si="3"/>
        <v>35109</v>
      </c>
      <c r="U49" s="25">
        <f t="shared" si="4"/>
        <v>35112</v>
      </c>
      <c r="V49" s="25">
        <f t="shared" si="5"/>
        <v>57555.990000000005</v>
      </c>
      <c r="W49" s="25">
        <f t="shared" si="6"/>
        <v>80000</v>
      </c>
      <c r="X49" s="59">
        <f t="shared" si="7"/>
        <v>43.886249999999997</v>
      </c>
      <c r="Y49" s="26">
        <f t="shared" si="8"/>
        <v>43.89</v>
      </c>
      <c r="Z49" s="26">
        <f t="shared" si="9"/>
        <v>71.944987499999996</v>
      </c>
      <c r="AA49" s="26">
        <f t="shared" si="10"/>
        <v>100</v>
      </c>
    </row>
    <row r="50" spans="1:27" ht="25.5" customHeight="1" x14ac:dyDescent="0.25">
      <c r="A50" s="8" t="s">
        <v>29</v>
      </c>
      <c r="B50" s="77" t="s">
        <v>310</v>
      </c>
      <c r="C50" s="78"/>
      <c r="D50" s="78"/>
      <c r="E50" s="78"/>
      <c r="F50" s="79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9912.2800000000007</v>
      </c>
      <c r="L50" s="2">
        <f t="shared" si="28"/>
        <v>6703.99</v>
      </c>
      <c r="M50" s="2">
        <f t="shared" si="28"/>
        <v>21368.76</v>
      </c>
      <c r="N50" s="2">
        <f t="shared" si="28"/>
        <v>13199.78</v>
      </c>
      <c r="O50" s="2">
        <f t="shared" si="28"/>
        <v>13199.78</v>
      </c>
      <c r="P50" s="2">
        <f t="shared" si="28"/>
        <v>13199.79</v>
      </c>
      <c r="Q50" s="2">
        <f t="shared" si="28"/>
        <v>13199.79</v>
      </c>
      <c r="R50" s="2">
        <f t="shared" si="28"/>
        <v>13199.79</v>
      </c>
      <c r="S50" s="2">
        <f t="shared" si="28"/>
        <v>13199.789999999979</v>
      </c>
      <c r="T50" s="25">
        <f t="shared" si="3"/>
        <v>50816.25</v>
      </c>
      <c r="U50" s="25">
        <f t="shared" si="4"/>
        <v>88801.279999999999</v>
      </c>
      <c r="V50" s="25">
        <f t="shared" si="5"/>
        <v>128400.63</v>
      </c>
      <c r="W50" s="25">
        <f t="shared" si="6"/>
        <v>168000</v>
      </c>
      <c r="X50" s="59">
        <f t="shared" si="7"/>
        <v>30.247767857142861</v>
      </c>
      <c r="Y50" s="26">
        <f t="shared" si="8"/>
        <v>52.857904761904763</v>
      </c>
      <c r="Z50" s="26">
        <f t="shared" si="9"/>
        <v>76.428946428571436</v>
      </c>
      <c r="AA50" s="26">
        <f t="shared" si="10"/>
        <v>100</v>
      </c>
    </row>
    <row r="51" spans="1:27" ht="63.75" customHeight="1" x14ac:dyDescent="0.25">
      <c r="A51" s="8" t="s">
        <v>87</v>
      </c>
      <c r="B51" s="77" t="s">
        <v>308</v>
      </c>
      <c r="C51" s="78"/>
      <c r="D51" s="78"/>
      <c r="E51" s="78"/>
      <c r="F51" s="79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9912.2800000000007</v>
      </c>
      <c r="L51" s="2">
        <f t="shared" si="28"/>
        <v>6703.99</v>
      </c>
      <c r="M51" s="2">
        <f t="shared" si="28"/>
        <v>21368.76</v>
      </c>
      <c r="N51" s="2">
        <f t="shared" si="28"/>
        <v>13199.78</v>
      </c>
      <c r="O51" s="2">
        <f t="shared" si="28"/>
        <v>13199.78</v>
      </c>
      <c r="P51" s="2">
        <f t="shared" si="28"/>
        <v>13199.79</v>
      </c>
      <c r="Q51" s="2">
        <f t="shared" si="28"/>
        <v>13199.79</v>
      </c>
      <c r="R51" s="2">
        <f t="shared" si="28"/>
        <v>13199.79</v>
      </c>
      <c r="S51" s="2">
        <f t="shared" si="28"/>
        <v>13199.789999999979</v>
      </c>
      <c r="T51" s="25">
        <f t="shared" si="3"/>
        <v>50816.25</v>
      </c>
      <c r="U51" s="25">
        <f t="shared" si="4"/>
        <v>88801.279999999999</v>
      </c>
      <c r="V51" s="25">
        <f t="shared" si="5"/>
        <v>128400.63</v>
      </c>
      <c r="W51" s="25">
        <f t="shared" si="6"/>
        <v>168000</v>
      </c>
      <c r="X51" s="59">
        <f t="shared" si="7"/>
        <v>30.247767857142861</v>
      </c>
      <c r="Y51" s="26">
        <f t="shared" si="8"/>
        <v>52.857904761904763</v>
      </c>
      <c r="Z51" s="26">
        <f t="shared" si="9"/>
        <v>76.428946428571436</v>
      </c>
      <c r="AA51" s="26">
        <f t="shared" si="10"/>
        <v>100</v>
      </c>
    </row>
    <row r="52" spans="1:27" ht="102" customHeight="1" x14ac:dyDescent="0.25">
      <c r="A52" s="8" t="s">
        <v>88</v>
      </c>
      <c r="B52" s="77" t="s">
        <v>309</v>
      </c>
      <c r="C52" s="78"/>
      <c r="D52" s="78"/>
      <c r="E52" s="78"/>
      <c r="F52" s="79"/>
      <c r="G52" s="2">
        <v>168000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29">
        <v>6703.99</v>
      </c>
      <c r="M52" s="29">
        <v>21368.76</v>
      </c>
      <c r="N52" s="30">
        <f>TRUNC((G52-SUM(H52:M52))/6,2)</f>
        <v>13199.78</v>
      </c>
      <c r="O52" s="30">
        <f>TRUNC((G52-SUM(H52:N52))/5,2)</f>
        <v>13199.78</v>
      </c>
      <c r="P52" s="30">
        <f>TRUNC((G52-SUM(H52:O52))/4,2)</f>
        <v>13199.79</v>
      </c>
      <c r="Q52" s="30">
        <f>TRUNC((G52-SUM(H52:P52))/3,2)</f>
        <v>13199.79</v>
      </c>
      <c r="R52" s="30">
        <f>TRUNC((G52-SUM(H52:Q52))/2,2)</f>
        <v>13199.79</v>
      </c>
      <c r="S52" s="30">
        <f>G52-SUM(H52:R52)</f>
        <v>13199.789999999979</v>
      </c>
      <c r="T52" s="25">
        <f t="shared" si="3"/>
        <v>50816.25</v>
      </c>
      <c r="U52" s="25">
        <f t="shared" si="4"/>
        <v>88801.279999999999</v>
      </c>
      <c r="V52" s="25">
        <f t="shared" si="5"/>
        <v>128400.63</v>
      </c>
      <c r="W52" s="25">
        <f t="shared" si="6"/>
        <v>168000</v>
      </c>
      <c r="X52" s="59">
        <f t="shared" si="7"/>
        <v>30.247767857142861</v>
      </c>
      <c r="Y52" s="26">
        <f t="shared" si="8"/>
        <v>52.857904761904763</v>
      </c>
      <c r="Z52" s="26">
        <f t="shared" si="9"/>
        <v>76.428946428571436</v>
      </c>
      <c r="AA52" s="26">
        <f t="shared" si="10"/>
        <v>100</v>
      </c>
    </row>
    <row r="53" spans="1:27" ht="25.5" customHeight="1" x14ac:dyDescent="0.25">
      <c r="A53" s="8" t="s">
        <v>89</v>
      </c>
      <c r="B53" s="124"/>
      <c r="C53" s="78"/>
      <c r="D53" s="78"/>
      <c r="E53" s="78"/>
      <c r="F53" s="79"/>
      <c r="G53" s="2">
        <f>G54+G73+G65+G69+G85</f>
        <v>11645458</v>
      </c>
      <c r="H53" s="2">
        <f t="shared" ref="H53:S53" si="29">H54+H73+H65+H69+H85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907758.5</v>
      </c>
      <c r="L53" s="2">
        <f t="shared" si="29"/>
        <v>1045674.6199999999</v>
      </c>
      <c r="M53" s="2">
        <f t="shared" si="29"/>
        <v>1302712.0599999998</v>
      </c>
      <c r="N53" s="2">
        <f t="shared" si="29"/>
        <v>629921.68999999994</v>
      </c>
      <c r="O53" s="2">
        <f t="shared" si="29"/>
        <v>630156.96</v>
      </c>
      <c r="P53" s="2">
        <f t="shared" si="29"/>
        <v>790897.96</v>
      </c>
      <c r="Q53" s="2">
        <f t="shared" si="29"/>
        <v>700839.02</v>
      </c>
      <c r="R53" s="2">
        <f t="shared" si="29"/>
        <v>903156.99</v>
      </c>
      <c r="S53" s="2">
        <f t="shared" si="29"/>
        <v>1414943.83</v>
      </c>
      <c r="T53" s="25">
        <f t="shared" si="3"/>
        <v>3319396.37</v>
      </c>
      <c r="U53" s="25">
        <f t="shared" si="4"/>
        <v>6575541.5499999998</v>
      </c>
      <c r="V53" s="25">
        <f t="shared" si="5"/>
        <v>8626518.1600000001</v>
      </c>
      <c r="W53" s="25">
        <f t="shared" si="6"/>
        <v>11645458</v>
      </c>
      <c r="X53" s="26">
        <f t="shared" si="7"/>
        <v>28.503785510196337</v>
      </c>
      <c r="Y53" s="26">
        <f t="shared" si="8"/>
        <v>56.464430596031512</v>
      </c>
      <c r="Z53" s="26">
        <f t="shared" si="9"/>
        <v>74.076246378631055</v>
      </c>
      <c r="AA53" s="26">
        <f t="shared" si="10"/>
        <v>100</v>
      </c>
    </row>
    <row r="54" spans="1:27" ht="89.25" customHeight="1" x14ac:dyDescent="0.25">
      <c r="A54" s="8" t="s">
        <v>30</v>
      </c>
      <c r="B54" s="123" t="s">
        <v>311</v>
      </c>
      <c r="C54" s="78"/>
      <c r="D54" s="78"/>
      <c r="E54" s="78"/>
      <c r="F54" s="79"/>
      <c r="G54" s="2">
        <f>G55+G62</f>
        <v>10750000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900233.5</v>
      </c>
      <c r="L54" s="2">
        <f t="shared" si="30"/>
        <v>1035674.6199999999</v>
      </c>
      <c r="M54" s="2">
        <f t="shared" si="30"/>
        <v>1298497.8799999999</v>
      </c>
      <c r="N54" s="2">
        <f t="shared" si="30"/>
        <v>574764.74</v>
      </c>
      <c r="O54" s="2">
        <f t="shared" si="30"/>
        <v>575000</v>
      </c>
      <c r="P54" s="2">
        <f t="shared" si="30"/>
        <v>735740.99</v>
      </c>
      <c r="Q54" s="2">
        <f t="shared" si="30"/>
        <v>645682.04</v>
      </c>
      <c r="R54" s="2">
        <f t="shared" si="30"/>
        <v>848000</v>
      </c>
      <c r="S54" s="2">
        <f t="shared" si="30"/>
        <v>850000</v>
      </c>
      <c r="T54" s="25">
        <f t="shared" si="3"/>
        <v>3286406.23</v>
      </c>
      <c r="U54" s="25">
        <f t="shared" si="4"/>
        <v>6520812.2299999995</v>
      </c>
      <c r="V54" s="25">
        <f t="shared" si="5"/>
        <v>8406317.959999999</v>
      </c>
      <c r="W54" s="25">
        <f t="shared" si="6"/>
        <v>10750000</v>
      </c>
      <c r="X54" s="59">
        <f t="shared" si="7"/>
        <v>30.571220744186046</v>
      </c>
      <c r="Y54" s="26">
        <f t="shared" si="8"/>
        <v>60.65871841860465</v>
      </c>
      <c r="Z54" s="26">
        <f t="shared" si="9"/>
        <v>78.198306604651151</v>
      </c>
      <c r="AA54" s="26">
        <f t="shared" si="10"/>
        <v>100</v>
      </c>
    </row>
    <row r="55" spans="1:27" ht="191.25" customHeight="1" x14ac:dyDescent="0.25">
      <c r="A55" s="8" t="s">
        <v>31</v>
      </c>
      <c r="B55" s="123" t="s">
        <v>235</v>
      </c>
      <c r="C55" s="78"/>
      <c r="D55" s="78"/>
      <c r="E55" s="78"/>
      <c r="F55" s="79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236009.29</v>
      </c>
      <c r="L55" s="2">
        <f t="shared" si="31"/>
        <v>422737.42</v>
      </c>
      <c r="M55" s="2">
        <f t="shared" si="31"/>
        <v>675153.5</v>
      </c>
      <c r="N55" s="2">
        <f t="shared" si="31"/>
        <v>274764.74</v>
      </c>
      <c r="O55" s="2">
        <f t="shared" si="31"/>
        <v>275000</v>
      </c>
      <c r="P55" s="2">
        <f t="shared" si="31"/>
        <v>435740.99</v>
      </c>
      <c r="Q55" s="2">
        <f t="shared" si="31"/>
        <v>300000</v>
      </c>
      <c r="R55" s="2">
        <f t="shared" si="31"/>
        <v>448000</v>
      </c>
      <c r="S55" s="2">
        <f t="shared" si="31"/>
        <v>350000</v>
      </c>
      <c r="T55" s="25">
        <f t="shared" si="3"/>
        <v>1332594.06</v>
      </c>
      <c r="U55" s="25">
        <f t="shared" si="4"/>
        <v>2666494.27</v>
      </c>
      <c r="V55" s="25">
        <f t="shared" si="5"/>
        <v>3652000</v>
      </c>
      <c r="W55" s="25">
        <f t="shared" si="6"/>
        <v>4750000</v>
      </c>
      <c r="X55" s="26">
        <f t="shared" si="7"/>
        <v>28.054611789473689</v>
      </c>
      <c r="Y55" s="26">
        <f t="shared" si="8"/>
        <v>56.136721473684212</v>
      </c>
      <c r="Z55" s="26">
        <f t="shared" si="9"/>
        <v>76.884210526315783</v>
      </c>
      <c r="AA55" s="26">
        <f t="shared" si="10"/>
        <v>100</v>
      </c>
    </row>
    <row r="56" spans="1:27" ht="129" customHeight="1" x14ac:dyDescent="0.25">
      <c r="A56" s="8" t="s">
        <v>90</v>
      </c>
      <c r="B56" s="77" t="s">
        <v>234</v>
      </c>
      <c r="C56" s="78"/>
      <c r="D56" s="78"/>
      <c r="E56" s="78"/>
      <c r="F56" s="79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1175.1199999999999</v>
      </c>
      <c r="N56" s="2">
        <f t="shared" si="32"/>
        <v>0</v>
      </c>
      <c r="O56" s="2">
        <f t="shared" si="32"/>
        <v>0</v>
      </c>
      <c r="P56" s="2">
        <f t="shared" si="32"/>
        <v>3748.83</v>
      </c>
      <c r="Q56" s="2">
        <f t="shared" si="32"/>
        <v>0</v>
      </c>
      <c r="R56" s="2">
        <f t="shared" si="32"/>
        <v>2500</v>
      </c>
      <c r="S56" s="2">
        <f t="shared" si="32"/>
        <v>0</v>
      </c>
      <c r="T56" s="25">
        <f t="shared" si="3"/>
        <v>2576.0500000000002</v>
      </c>
      <c r="U56" s="25">
        <f t="shared" si="4"/>
        <v>3751.17</v>
      </c>
      <c r="V56" s="25">
        <f t="shared" si="5"/>
        <v>7500</v>
      </c>
      <c r="W56" s="25">
        <f t="shared" si="6"/>
        <v>10000</v>
      </c>
      <c r="X56" s="26">
        <f t="shared" si="7"/>
        <v>25.760500000000004</v>
      </c>
      <c r="Y56" s="26">
        <f t="shared" si="8"/>
        <v>37.511700000000005</v>
      </c>
      <c r="Z56" s="26">
        <f t="shared" si="9"/>
        <v>75</v>
      </c>
      <c r="AA56" s="26">
        <f t="shared" si="10"/>
        <v>100</v>
      </c>
    </row>
    <row r="57" spans="1:27" ht="153.75" customHeight="1" x14ac:dyDescent="0.25">
      <c r="A57" s="8" t="s">
        <v>91</v>
      </c>
      <c r="B57" s="77" t="s">
        <v>233</v>
      </c>
      <c r="C57" s="78"/>
      <c r="D57" s="78"/>
      <c r="E57" s="78"/>
      <c r="F57" s="79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68">
        <v>0</v>
      </c>
      <c r="M57" s="70">
        <v>1175.1199999999999</v>
      </c>
      <c r="N57" s="43">
        <v>0</v>
      </c>
      <c r="O57" s="43">
        <v>0</v>
      </c>
      <c r="P57" s="43">
        <v>3748.83</v>
      </c>
      <c r="Q57" s="43">
        <v>0</v>
      </c>
      <c r="R57" s="69">
        <v>2500</v>
      </c>
      <c r="S57" s="30">
        <f>G57-SUM(H57:R57)</f>
        <v>0</v>
      </c>
      <c r="T57" s="27">
        <f t="shared" si="3"/>
        <v>2576.0500000000002</v>
      </c>
      <c r="U57" s="27">
        <f t="shared" si="4"/>
        <v>3751.17</v>
      </c>
      <c r="V57" s="27">
        <f t="shared" si="5"/>
        <v>7500</v>
      </c>
      <c r="W57" s="27">
        <f t="shared" si="6"/>
        <v>10000</v>
      </c>
      <c r="X57" s="26">
        <f t="shared" si="7"/>
        <v>25.760500000000004</v>
      </c>
      <c r="Y57" s="26">
        <f t="shared" si="8"/>
        <v>37.511700000000005</v>
      </c>
      <c r="Z57" s="26">
        <f t="shared" si="9"/>
        <v>75</v>
      </c>
      <c r="AA57" s="26">
        <f t="shared" si="10"/>
        <v>100</v>
      </c>
    </row>
    <row r="58" spans="1:27" ht="178.5" customHeight="1" x14ac:dyDescent="0.25">
      <c r="A58" s="8" t="s">
        <v>92</v>
      </c>
      <c r="B58" s="77" t="s">
        <v>237</v>
      </c>
      <c r="C58" s="78"/>
      <c r="D58" s="78"/>
      <c r="E58" s="78"/>
      <c r="F58" s="79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11603.76</v>
      </c>
      <c r="L58" s="2">
        <f t="shared" si="33"/>
        <v>15541.36</v>
      </c>
      <c r="M58" s="2">
        <f t="shared" si="33"/>
        <v>84698.59</v>
      </c>
      <c r="N58" s="2">
        <f t="shared" si="33"/>
        <v>0</v>
      </c>
      <c r="O58" s="2">
        <f t="shared" si="33"/>
        <v>0</v>
      </c>
      <c r="P58" s="2">
        <f t="shared" si="33"/>
        <v>122992.16</v>
      </c>
      <c r="Q58" s="2">
        <f t="shared" si="33"/>
        <v>0</v>
      </c>
      <c r="R58" s="2">
        <f t="shared" si="33"/>
        <v>130500</v>
      </c>
      <c r="S58" s="2">
        <f t="shared" si="33"/>
        <v>0</v>
      </c>
      <c r="T58" s="25">
        <f t="shared" si="3"/>
        <v>124664.13</v>
      </c>
      <c r="U58" s="25">
        <f t="shared" si="4"/>
        <v>236507.84</v>
      </c>
      <c r="V58" s="25">
        <f t="shared" si="5"/>
        <v>359500</v>
      </c>
      <c r="W58" s="25">
        <f t="shared" si="6"/>
        <v>490000</v>
      </c>
      <c r="X58" s="26">
        <f t="shared" si="7"/>
        <v>25.441659183673472</v>
      </c>
      <c r="Y58" s="26">
        <f t="shared" si="8"/>
        <v>48.266906122448979</v>
      </c>
      <c r="Z58" s="26">
        <f t="shared" si="9"/>
        <v>73.367346938775512</v>
      </c>
      <c r="AA58" s="26">
        <f t="shared" si="10"/>
        <v>100</v>
      </c>
    </row>
    <row r="59" spans="1:27" ht="153.75" customHeight="1" x14ac:dyDescent="0.25">
      <c r="A59" s="8" t="s">
        <v>93</v>
      </c>
      <c r="B59" s="77" t="s">
        <v>236</v>
      </c>
      <c r="C59" s="78"/>
      <c r="D59" s="78"/>
      <c r="E59" s="78"/>
      <c r="F59" s="79"/>
      <c r="G59" s="2">
        <v>490000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15541.36</v>
      </c>
      <c r="M59" s="2">
        <v>84698.59</v>
      </c>
      <c r="N59" s="2">
        <v>0</v>
      </c>
      <c r="O59" s="2">
        <v>0</v>
      </c>
      <c r="P59" s="2">
        <v>122992.16</v>
      </c>
      <c r="Q59" s="2">
        <v>0</v>
      </c>
      <c r="R59" s="2">
        <v>130500</v>
      </c>
      <c r="S59" s="30">
        <f>G59-SUM(H59:R59)</f>
        <v>0</v>
      </c>
      <c r="T59" s="27">
        <f t="shared" si="3"/>
        <v>124664.13</v>
      </c>
      <c r="U59" s="27">
        <f t="shared" si="4"/>
        <v>236507.84</v>
      </c>
      <c r="V59" s="27">
        <f t="shared" si="5"/>
        <v>359500</v>
      </c>
      <c r="W59" s="27">
        <f t="shared" si="6"/>
        <v>490000</v>
      </c>
      <c r="X59" s="26">
        <f t="shared" si="7"/>
        <v>25.441659183673472</v>
      </c>
      <c r="Y59" s="26">
        <f t="shared" si="8"/>
        <v>48.266906122448979</v>
      </c>
      <c r="Z59" s="26">
        <f t="shared" si="9"/>
        <v>73.367346938775512</v>
      </c>
      <c r="AA59" s="26">
        <f t="shared" si="10"/>
        <v>100</v>
      </c>
    </row>
    <row r="60" spans="1:27" ht="89.25" customHeight="1" x14ac:dyDescent="0.25">
      <c r="A60" s="8" t="s">
        <v>94</v>
      </c>
      <c r="B60" s="77" t="s">
        <v>238</v>
      </c>
      <c r="C60" s="78"/>
      <c r="D60" s="78"/>
      <c r="E60" s="78"/>
      <c r="F60" s="79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224405.53</v>
      </c>
      <c r="L60" s="2">
        <f t="shared" si="34"/>
        <v>407196.06</v>
      </c>
      <c r="M60" s="2">
        <f t="shared" si="34"/>
        <v>589279.79</v>
      </c>
      <c r="N60" s="2">
        <f t="shared" si="34"/>
        <v>274764.74</v>
      </c>
      <c r="O60" s="2">
        <f t="shared" si="34"/>
        <v>275000</v>
      </c>
      <c r="P60" s="2">
        <f t="shared" si="34"/>
        <v>309000</v>
      </c>
      <c r="Q60" s="2">
        <f t="shared" si="34"/>
        <v>300000</v>
      </c>
      <c r="R60" s="2">
        <f t="shared" si="34"/>
        <v>315000</v>
      </c>
      <c r="S60" s="2">
        <f t="shared" si="34"/>
        <v>350000</v>
      </c>
      <c r="T60" s="25">
        <f t="shared" si="3"/>
        <v>1205353.8799999999</v>
      </c>
      <c r="U60" s="25">
        <f t="shared" si="4"/>
        <v>2426235.2599999998</v>
      </c>
      <c r="V60" s="25">
        <f t="shared" si="5"/>
        <v>3285000</v>
      </c>
      <c r="W60" s="25">
        <f t="shared" si="6"/>
        <v>4250000</v>
      </c>
      <c r="X60" s="26">
        <f t="shared" si="7"/>
        <v>28.361267764705879</v>
      </c>
      <c r="Y60" s="26">
        <f t="shared" si="8"/>
        <v>57.087888470588233</v>
      </c>
      <c r="Z60" s="26">
        <f t="shared" si="9"/>
        <v>77.294117647058826</v>
      </c>
      <c r="AA60" s="26">
        <f t="shared" si="10"/>
        <v>100</v>
      </c>
    </row>
    <row r="61" spans="1:27" ht="76.5" customHeight="1" x14ac:dyDescent="0.25">
      <c r="A61" s="8" t="s">
        <v>95</v>
      </c>
      <c r="B61" s="77" t="s">
        <v>239</v>
      </c>
      <c r="C61" s="78"/>
      <c r="D61" s="78"/>
      <c r="E61" s="78"/>
      <c r="F61" s="79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29">
        <v>407196.06</v>
      </c>
      <c r="M61" s="29">
        <v>589279.79</v>
      </c>
      <c r="N61" s="30">
        <v>274764.74</v>
      </c>
      <c r="O61" s="30">
        <v>275000</v>
      </c>
      <c r="P61" s="30">
        <v>309000</v>
      </c>
      <c r="Q61" s="30">
        <v>300000</v>
      </c>
      <c r="R61" s="29">
        <v>315000</v>
      </c>
      <c r="S61" s="30">
        <f>G61-SUM(H61:R61)</f>
        <v>350000</v>
      </c>
      <c r="T61" s="27">
        <f t="shared" si="3"/>
        <v>1205353.8799999999</v>
      </c>
      <c r="U61" s="27">
        <f t="shared" si="4"/>
        <v>2426235.2599999998</v>
      </c>
      <c r="V61" s="27">
        <f t="shared" si="5"/>
        <v>3285000</v>
      </c>
      <c r="W61" s="27">
        <f t="shared" si="6"/>
        <v>4250000</v>
      </c>
      <c r="X61" s="26">
        <f t="shared" si="7"/>
        <v>28.361267764705879</v>
      </c>
      <c r="Y61" s="26">
        <f t="shared" si="8"/>
        <v>57.087888470588233</v>
      </c>
      <c r="Z61" s="26">
        <f t="shared" si="9"/>
        <v>77.294117647058826</v>
      </c>
      <c r="AA61" s="26">
        <f t="shared" si="10"/>
        <v>100</v>
      </c>
    </row>
    <row r="62" spans="1:27" ht="178.5" customHeight="1" x14ac:dyDescent="0.25">
      <c r="A62" s="8" t="s">
        <v>32</v>
      </c>
      <c r="B62" s="77" t="s">
        <v>240</v>
      </c>
      <c r="C62" s="78"/>
      <c r="D62" s="78"/>
      <c r="E62" s="78"/>
      <c r="F62" s="79"/>
      <c r="G62" s="2">
        <f>G63</f>
        <v>6000000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664224.21</v>
      </c>
      <c r="L62" s="2">
        <f t="shared" si="35"/>
        <v>612937.19999999995</v>
      </c>
      <c r="M62" s="2">
        <f t="shared" si="35"/>
        <v>623344.38</v>
      </c>
      <c r="N62" s="2">
        <f t="shared" si="35"/>
        <v>300000</v>
      </c>
      <c r="O62" s="2">
        <f t="shared" si="35"/>
        <v>300000</v>
      </c>
      <c r="P62" s="2">
        <f t="shared" si="35"/>
        <v>300000</v>
      </c>
      <c r="Q62" s="2">
        <f t="shared" si="35"/>
        <v>345682.04</v>
      </c>
      <c r="R62" s="2">
        <f t="shared" si="35"/>
        <v>400000</v>
      </c>
      <c r="S62" s="2">
        <f>S63</f>
        <v>500000</v>
      </c>
      <c r="T62" s="25">
        <f t="shared" si="3"/>
        <v>1953812.17</v>
      </c>
      <c r="U62" s="25">
        <f t="shared" si="4"/>
        <v>3854317.96</v>
      </c>
      <c r="V62" s="25">
        <f t="shared" si="5"/>
        <v>4754317.96</v>
      </c>
      <c r="W62" s="25">
        <f t="shared" si="6"/>
        <v>6000000</v>
      </c>
      <c r="X62" s="59">
        <f t="shared" si="7"/>
        <v>32.563536166666665</v>
      </c>
      <c r="Y62" s="26">
        <f t="shared" si="8"/>
        <v>64.23863266666666</v>
      </c>
      <c r="Z62" s="26">
        <f t="shared" si="9"/>
        <v>79.23863266666666</v>
      </c>
      <c r="AA62" s="26">
        <f t="shared" si="10"/>
        <v>100</v>
      </c>
    </row>
    <row r="63" spans="1:27" ht="178.5" customHeight="1" x14ac:dyDescent="0.25">
      <c r="A63" s="8" t="s">
        <v>96</v>
      </c>
      <c r="B63" s="77" t="s">
        <v>241</v>
      </c>
      <c r="C63" s="78"/>
      <c r="D63" s="78"/>
      <c r="E63" s="78"/>
      <c r="F63" s="79"/>
      <c r="G63" s="2">
        <f>G64</f>
        <v>6000000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664224.21</v>
      </c>
      <c r="L63" s="2">
        <f t="shared" si="35"/>
        <v>612937.19999999995</v>
      </c>
      <c r="M63" s="2">
        <f t="shared" si="35"/>
        <v>623344.38</v>
      </c>
      <c r="N63" s="2">
        <f t="shared" si="35"/>
        <v>300000</v>
      </c>
      <c r="O63" s="2">
        <f t="shared" si="35"/>
        <v>300000</v>
      </c>
      <c r="P63" s="2">
        <f t="shared" si="35"/>
        <v>300000</v>
      </c>
      <c r="Q63" s="2">
        <f t="shared" si="35"/>
        <v>345682.04</v>
      </c>
      <c r="R63" s="2">
        <f t="shared" si="35"/>
        <v>400000</v>
      </c>
      <c r="S63" s="2">
        <f t="shared" si="35"/>
        <v>500000</v>
      </c>
      <c r="T63" s="25">
        <f t="shared" si="3"/>
        <v>1953812.17</v>
      </c>
      <c r="U63" s="25">
        <f t="shared" si="4"/>
        <v>3854317.96</v>
      </c>
      <c r="V63" s="25">
        <f t="shared" si="5"/>
        <v>4754317.96</v>
      </c>
      <c r="W63" s="25">
        <f t="shared" si="6"/>
        <v>6000000</v>
      </c>
      <c r="X63" s="59">
        <f t="shared" si="7"/>
        <v>32.563536166666665</v>
      </c>
      <c r="Y63" s="26">
        <f t="shared" si="8"/>
        <v>64.23863266666666</v>
      </c>
      <c r="Z63" s="26">
        <f t="shared" si="9"/>
        <v>79.23863266666666</v>
      </c>
      <c r="AA63" s="26">
        <f t="shared" si="10"/>
        <v>100</v>
      </c>
    </row>
    <row r="64" spans="1:27" ht="165.75" customHeight="1" x14ac:dyDescent="0.25">
      <c r="A64" s="8" t="s">
        <v>97</v>
      </c>
      <c r="B64" s="77" t="s">
        <v>242</v>
      </c>
      <c r="C64" s="78"/>
      <c r="D64" s="78"/>
      <c r="E64" s="78"/>
      <c r="F64" s="79"/>
      <c r="G64" s="2">
        <v>6000000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612937.19999999995</v>
      </c>
      <c r="M64" s="2">
        <v>623344.38</v>
      </c>
      <c r="N64" s="2">
        <v>300000</v>
      </c>
      <c r="O64" s="2">
        <v>300000</v>
      </c>
      <c r="P64" s="2">
        <v>300000</v>
      </c>
      <c r="Q64" s="2">
        <v>345682.04</v>
      </c>
      <c r="R64" s="2">
        <v>400000</v>
      </c>
      <c r="S64" s="30">
        <f>G64-SUM(H64:R64)</f>
        <v>500000</v>
      </c>
      <c r="T64" s="27">
        <f t="shared" si="3"/>
        <v>1953812.17</v>
      </c>
      <c r="U64" s="27">
        <f t="shared" si="4"/>
        <v>3854317.96</v>
      </c>
      <c r="V64" s="27">
        <f t="shared" si="5"/>
        <v>4754317.96</v>
      </c>
      <c r="W64" s="27">
        <f t="shared" si="6"/>
        <v>6000000</v>
      </c>
      <c r="X64" s="59">
        <f t="shared" si="7"/>
        <v>32.563536166666665</v>
      </c>
      <c r="Y64" s="26">
        <f t="shared" si="8"/>
        <v>64.23863266666666</v>
      </c>
      <c r="Z64" s="26">
        <f t="shared" si="9"/>
        <v>79.23863266666666</v>
      </c>
      <c r="AA64" s="26">
        <f t="shared" si="10"/>
        <v>100</v>
      </c>
    </row>
    <row r="65" spans="1:27" ht="51" customHeight="1" x14ac:dyDescent="0.25">
      <c r="A65" s="8" t="s">
        <v>33</v>
      </c>
      <c r="B65" s="77" t="s">
        <v>312</v>
      </c>
      <c r="C65" s="78"/>
      <c r="D65" s="78"/>
      <c r="E65" s="78"/>
      <c r="F65" s="79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0</v>
      </c>
      <c r="L65" s="2">
        <f t="shared" si="36"/>
        <v>0</v>
      </c>
      <c r="M65" s="2">
        <f t="shared" si="36"/>
        <v>0.97</v>
      </c>
      <c r="N65" s="2">
        <f t="shared" si="36"/>
        <v>52383.46</v>
      </c>
      <c r="O65" s="2">
        <f t="shared" si="36"/>
        <v>52383.47</v>
      </c>
      <c r="P65" s="2">
        <f t="shared" si="36"/>
        <v>52383.479999999996</v>
      </c>
      <c r="Q65" s="2">
        <f t="shared" si="36"/>
        <v>52383.49</v>
      </c>
      <c r="R65" s="2">
        <f t="shared" si="36"/>
        <v>52383.49</v>
      </c>
      <c r="S65" s="2">
        <f t="shared" si="36"/>
        <v>52383.490000000013</v>
      </c>
      <c r="T65" s="25">
        <f t="shared" si="3"/>
        <v>-843.85</v>
      </c>
      <c r="U65" s="25">
        <f t="shared" si="4"/>
        <v>-842.88</v>
      </c>
      <c r="V65" s="25">
        <f t="shared" si="5"/>
        <v>156307.53</v>
      </c>
      <c r="W65" s="25">
        <f t="shared" si="6"/>
        <v>313458</v>
      </c>
      <c r="X65" s="59">
        <f t="shared" si="7"/>
        <v>-0.26920671987953726</v>
      </c>
      <c r="Y65" s="26">
        <f t="shared" si="8"/>
        <v>-0.26889726853358342</v>
      </c>
      <c r="Z65" s="26">
        <f t="shared" si="9"/>
        <v>49.865541795073028</v>
      </c>
      <c r="AA65" s="26">
        <f t="shared" si="10"/>
        <v>100</v>
      </c>
    </row>
    <row r="66" spans="1:27" ht="63.75" customHeight="1" x14ac:dyDescent="0.25">
      <c r="A66" s="8" t="s">
        <v>98</v>
      </c>
      <c r="B66" s="77" t="s">
        <v>313</v>
      </c>
      <c r="C66" s="78"/>
      <c r="D66" s="78"/>
      <c r="E66" s="78"/>
      <c r="F66" s="79"/>
      <c r="G66" s="2">
        <v>89907</v>
      </c>
      <c r="H66" s="29">
        <v>0.04</v>
      </c>
      <c r="I66" s="30">
        <v>0</v>
      </c>
      <c r="J66" s="30">
        <v>524.13</v>
      </c>
      <c r="K66" s="30">
        <v>0</v>
      </c>
      <c r="L66" s="29">
        <v>0</v>
      </c>
      <c r="M66" s="29">
        <v>0</v>
      </c>
      <c r="N66" s="30">
        <f>TRUNC((G66-SUM(H66:M66))/6,2)</f>
        <v>14897.13</v>
      </c>
      <c r="O66" s="30">
        <f>TRUNC((G66-SUM(H66:N66))/5,2)</f>
        <v>14897.14</v>
      </c>
      <c r="P66" s="30">
        <f>TRUNC((G66-SUM(H66:O66))/4,2)</f>
        <v>14897.14</v>
      </c>
      <c r="Q66" s="30">
        <f>TRUNC((G66-SUM(H66:P66))/3,2)</f>
        <v>14897.14</v>
      </c>
      <c r="R66" s="30">
        <f>TRUNC((G66-SUM(H66:Q66))/2,2)</f>
        <v>14897.14</v>
      </c>
      <c r="S66" s="30">
        <f>G66-SUM(H66:R66)</f>
        <v>14897.14</v>
      </c>
      <c r="T66" s="25">
        <f t="shared" si="3"/>
        <v>524.16999999999996</v>
      </c>
      <c r="U66" s="25">
        <f t="shared" si="4"/>
        <v>524.16999999999996</v>
      </c>
      <c r="V66" s="25">
        <f t="shared" si="5"/>
        <v>45215.58</v>
      </c>
      <c r="W66" s="25">
        <f t="shared" si="6"/>
        <v>89907</v>
      </c>
      <c r="X66" s="59">
        <f t="shared" si="7"/>
        <v>0.5830135584548477</v>
      </c>
      <c r="Y66" s="26">
        <f t="shared" si="8"/>
        <v>0.5830135584548477</v>
      </c>
      <c r="Z66" s="26">
        <f t="shared" si="9"/>
        <v>50.291501217925195</v>
      </c>
      <c r="AA66" s="26">
        <f t="shared" si="10"/>
        <v>100</v>
      </c>
    </row>
    <row r="67" spans="1:27" ht="38.25" x14ac:dyDescent="0.25">
      <c r="A67" s="8" t="s">
        <v>99</v>
      </c>
      <c r="B67" s="77" t="s">
        <v>314</v>
      </c>
      <c r="C67" s="78"/>
      <c r="D67" s="78"/>
      <c r="E67" s="78"/>
      <c r="F67" s="79"/>
      <c r="G67" s="2">
        <v>193030</v>
      </c>
      <c r="H67" s="29">
        <v>0</v>
      </c>
      <c r="I67" s="30">
        <v>0</v>
      </c>
      <c r="J67" s="30">
        <v>0</v>
      </c>
      <c r="K67" s="30">
        <v>0</v>
      </c>
      <c r="L67" s="29">
        <v>0</v>
      </c>
      <c r="M67" s="29">
        <v>0</v>
      </c>
      <c r="N67" s="30">
        <f>TRUNC((G67-SUM(H67:M67))/6,2)</f>
        <v>32171.66</v>
      </c>
      <c r="O67" s="30">
        <f>TRUNC((G67-SUM(H67:N67))/5,2)</f>
        <v>32171.66</v>
      </c>
      <c r="P67" s="30">
        <f>TRUNC((G67-SUM(H67:O67))/4,2)</f>
        <v>32171.67</v>
      </c>
      <c r="Q67" s="30">
        <f>TRUNC((G67-SUM(H67:P67))/3,2)</f>
        <v>32171.67</v>
      </c>
      <c r="R67" s="30">
        <f>TRUNC((G67-SUM(H67:Q67))/2,2)</f>
        <v>32171.67</v>
      </c>
      <c r="S67" s="30">
        <f>G67-SUM(H67:R67)</f>
        <v>32171.670000000013</v>
      </c>
      <c r="T67" s="25">
        <f t="shared" si="3"/>
        <v>0</v>
      </c>
      <c r="U67" s="25">
        <f t="shared" si="4"/>
        <v>0</v>
      </c>
      <c r="V67" s="25">
        <f t="shared" si="5"/>
        <v>96514.989999999991</v>
      </c>
      <c r="W67" s="25">
        <f t="shared" si="6"/>
        <v>193030</v>
      </c>
      <c r="X67" s="59">
        <f t="shared" si="7"/>
        <v>0</v>
      </c>
      <c r="Y67" s="26">
        <f t="shared" si="8"/>
        <v>0</v>
      </c>
      <c r="Z67" s="26">
        <f t="shared" si="9"/>
        <v>49.999994819458109</v>
      </c>
      <c r="AA67" s="26">
        <f t="shared" si="10"/>
        <v>100</v>
      </c>
    </row>
    <row r="68" spans="1:27" ht="38.25" x14ac:dyDescent="0.25">
      <c r="A68" s="8" t="s">
        <v>100</v>
      </c>
      <c r="B68" s="77" t="s">
        <v>315</v>
      </c>
      <c r="C68" s="78"/>
      <c r="D68" s="78"/>
      <c r="E68" s="78"/>
      <c r="F68" s="79"/>
      <c r="G68" s="2">
        <v>30521</v>
      </c>
      <c r="H68" s="29">
        <v>-1368.99</v>
      </c>
      <c r="I68" s="30">
        <v>0</v>
      </c>
      <c r="J68" s="30">
        <v>0.97</v>
      </c>
      <c r="K68" s="30">
        <v>0</v>
      </c>
      <c r="L68" s="29">
        <v>0</v>
      </c>
      <c r="M68" s="29">
        <v>0.97</v>
      </c>
      <c r="N68" s="30">
        <f>TRUNC((G68-SUM(H68:M68))/6,2)</f>
        <v>5314.67</v>
      </c>
      <c r="O68" s="30">
        <f>TRUNC((G68-SUM(H68:N68))/5,2)</f>
        <v>5314.67</v>
      </c>
      <c r="P68" s="30">
        <f>TRUNC((G68-SUM(H68:O68))/4,2)</f>
        <v>5314.67</v>
      </c>
      <c r="Q68" s="30">
        <f>TRUNC((G68-SUM(H68:P68))/3,2)</f>
        <v>5314.68</v>
      </c>
      <c r="R68" s="30">
        <f>TRUNC((G68-SUM(H68:Q68))/2,2)</f>
        <v>5314.68</v>
      </c>
      <c r="S68" s="30">
        <f>G68-SUM(H68:R68)</f>
        <v>5314.68</v>
      </c>
      <c r="T68" s="25">
        <f t="shared" si="3"/>
        <v>-1368.02</v>
      </c>
      <c r="U68" s="25">
        <f t="shared" si="4"/>
        <v>-1367.05</v>
      </c>
      <c r="V68" s="25">
        <f t="shared" si="5"/>
        <v>14576.960000000001</v>
      </c>
      <c r="W68" s="25">
        <f t="shared" si="6"/>
        <v>30521</v>
      </c>
      <c r="X68" s="59">
        <f t="shared" si="7"/>
        <v>-4.4822253530356146</v>
      </c>
      <c r="Y68" s="26">
        <f t="shared" si="8"/>
        <v>-4.4790472133940566</v>
      </c>
      <c r="Z68" s="26">
        <f t="shared" si="9"/>
        <v>47.760427246813677</v>
      </c>
      <c r="AA68" s="26">
        <f t="shared" si="10"/>
        <v>100</v>
      </c>
    </row>
    <row r="69" spans="1:27" ht="51" customHeight="1" x14ac:dyDescent="0.25">
      <c r="A69" s="9" t="s">
        <v>101</v>
      </c>
      <c r="B69" s="77" t="s">
        <v>243</v>
      </c>
      <c r="C69" s="78"/>
      <c r="D69" s="78"/>
      <c r="E69" s="78"/>
      <c r="F69" s="79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59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102</v>
      </c>
      <c r="B70" s="77" t="s">
        <v>244</v>
      </c>
      <c r="C70" s="78"/>
      <c r="D70" s="78"/>
      <c r="E70" s="78"/>
      <c r="F70" s="79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59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103</v>
      </c>
      <c r="B71" s="77" t="s">
        <v>245</v>
      </c>
      <c r="C71" s="78"/>
      <c r="D71" s="78"/>
      <c r="E71" s="78"/>
      <c r="F71" s="79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59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104</v>
      </c>
      <c r="B72" s="77" t="s">
        <v>246</v>
      </c>
      <c r="C72" s="78"/>
      <c r="D72" s="78"/>
      <c r="E72" s="78"/>
      <c r="F72" s="79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59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77" t="s">
        <v>35</v>
      </c>
      <c r="C73" s="78"/>
      <c r="D73" s="78"/>
      <c r="E73" s="78"/>
      <c r="F73" s="79"/>
      <c r="G73" s="2">
        <f>G74+G80</f>
        <v>71000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7525</v>
      </c>
      <c r="L73" s="2">
        <f t="shared" si="38"/>
        <v>10000</v>
      </c>
      <c r="M73" s="2">
        <f t="shared" si="38"/>
        <v>3000.04</v>
      </c>
      <c r="N73" s="2">
        <f t="shared" si="38"/>
        <v>2773.49</v>
      </c>
      <c r="O73" s="2">
        <f t="shared" si="38"/>
        <v>2773.49</v>
      </c>
      <c r="P73" s="2">
        <f t="shared" si="38"/>
        <v>2773.49</v>
      </c>
      <c r="Q73" s="2">
        <f t="shared" si="38"/>
        <v>2773.49</v>
      </c>
      <c r="R73" s="2">
        <f t="shared" si="38"/>
        <v>2773.5</v>
      </c>
      <c r="S73" s="2">
        <f t="shared" si="38"/>
        <v>2773.510000000002</v>
      </c>
      <c r="T73" s="25">
        <f t="shared" si="3"/>
        <v>33833.99</v>
      </c>
      <c r="U73" s="25">
        <f t="shared" si="4"/>
        <v>54359.03</v>
      </c>
      <c r="V73" s="25">
        <f t="shared" si="5"/>
        <v>62679.499999999993</v>
      </c>
      <c r="W73" s="25">
        <f t="shared" si="6"/>
        <v>71000</v>
      </c>
      <c r="X73" s="59">
        <f t="shared" si="7"/>
        <v>47.653507042253516</v>
      </c>
      <c r="Y73" s="26">
        <f t="shared" si="8"/>
        <v>76.562014084507041</v>
      </c>
      <c r="Z73" s="26">
        <f t="shared" si="9"/>
        <v>88.280985915492948</v>
      </c>
      <c r="AA73" s="26">
        <f t="shared" si="10"/>
        <v>100</v>
      </c>
    </row>
    <row r="74" spans="1:27" ht="242.25" x14ac:dyDescent="0.25">
      <c r="A74" s="8" t="s">
        <v>358</v>
      </c>
      <c r="B74" s="77" t="s">
        <v>357</v>
      </c>
      <c r="C74" s="78"/>
      <c r="D74" s="78"/>
      <c r="E74" s="78"/>
      <c r="F74" s="79"/>
      <c r="G74" s="2">
        <f>G75+G77</f>
        <v>9000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0</v>
      </c>
      <c r="L74" s="2">
        <f t="shared" si="39"/>
        <v>0</v>
      </c>
      <c r="M74" s="2">
        <f t="shared" si="39"/>
        <v>0</v>
      </c>
      <c r="N74" s="2">
        <f t="shared" si="39"/>
        <v>1500</v>
      </c>
      <c r="O74" s="2">
        <f t="shared" si="39"/>
        <v>1500</v>
      </c>
      <c r="P74" s="2">
        <f t="shared" si="39"/>
        <v>1500</v>
      </c>
      <c r="Q74" s="2">
        <f t="shared" si="39"/>
        <v>1500</v>
      </c>
      <c r="R74" s="2">
        <f t="shared" si="39"/>
        <v>1500</v>
      </c>
      <c r="S74" s="2">
        <f t="shared" si="39"/>
        <v>1500</v>
      </c>
      <c r="T74" s="25">
        <f t="shared" si="3"/>
        <v>0</v>
      </c>
      <c r="U74" s="25">
        <f t="shared" si="4"/>
        <v>0</v>
      </c>
      <c r="V74" s="25">
        <f t="shared" si="5"/>
        <v>4500</v>
      </c>
      <c r="W74" s="25">
        <f t="shared" si="6"/>
        <v>9000</v>
      </c>
      <c r="X74" s="59">
        <f t="shared" si="7"/>
        <v>0</v>
      </c>
      <c r="Y74" s="26">
        <f t="shared" si="8"/>
        <v>0</v>
      </c>
      <c r="Z74" s="26">
        <f t="shared" si="9"/>
        <v>50</v>
      </c>
      <c r="AA74" s="26">
        <f t="shared" si="10"/>
        <v>100</v>
      </c>
    </row>
    <row r="75" spans="1:27" ht="130.5" customHeight="1" x14ac:dyDescent="0.25">
      <c r="A75" s="8" t="s">
        <v>360</v>
      </c>
      <c r="B75" s="77" t="s">
        <v>359</v>
      </c>
      <c r="C75" s="78"/>
      <c r="D75" s="78"/>
      <c r="E75" s="78"/>
      <c r="F75" s="79"/>
      <c r="G75" s="2">
        <f>G76</f>
        <v>6000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0</v>
      </c>
      <c r="L75" s="2">
        <f t="shared" si="40"/>
        <v>0</v>
      </c>
      <c r="M75" s="2">
        <f t="shared" si="40"/>
        <v>0</v>
      </c>
      <c r="N75" s="2">
        <f t="shared" si="40"/>
        <v>1000</v>
      </c>
      <c r="O75" s="2">
        <f t="shared" si="40"/>
        <v>1000</v>
      </c>
      <c r="P75" s="2">
        <f t="shared" si="40"/>
        <v>1000</v>
      </c>
      <c r="Q75" s="2">
        <f t="shared" si="40"/>
        <v>1000</v>
      </c>
      <c r="R75" s="2">
        <f t="shared" si="40"/>
        <v>1000</v>
      </c>
      <c r="S75" s="2">
        <f t="shared" si="40"/>
        <v>1000</v>
      </c>
      <c r="T75" s="25">
        <f t="shared" si="3"/>
        <v>0</v>
      </c>
      <c r="U75" s="25">
        <f t="shared" si="4"/>
        <v>0</v>
      </c>
      <c r="V75" s="25">
        <f t="shared" si="5"/>
        <v>3000</v>
      </c>
      <c r="W75" s="25">
        <f t="shared" si="6"/>
        <v>6000</v>
      </c>
      <c r="X75" s="59">
        <f t="shared" si="7"/>
        <v>0</v>
      </c>
      <c r="Y75" s="26">
        <f t="shared" si="8"/>
        <v>0</v>
      </c>
      <c r="Z75" s="26">
        <f t="shared" si="9"/>
        <v>50</v>
      </c>
      <c r="AA75" s="26">
        <f t="shared" si="10"/>
        <v>100</v>
      </c>
    </row>
    <row r="76" spans="1:27" ht="127.5" customHeight="1" x14ac:dyDescent="0.25">
      <c r="A76" s="8" t="s">
        <v>361</v>
      </c>
      <c r="B76" s="77" t="s">
        <v>380</v>
      </c>
      <c r="C76" s="78"/>
      <c r="D76" s="78"/>
      <c r="E76" s="78"/>
      <c r="F76" s="79"/>
      <c r="G76" s="2">
        <f>8000-2000</f>
        <v>6000</v>
      </c>
      <c r="H76" s="29">
        <v>0</v>
      </c>
      <c r="I76" s="30">
        <v>0</v>
      </c>
      <c r="J76" s="30">
        <v>0</v>
      </c>
      <c r="K76" s="30">
        <v>0</v>
      </c>
      <c r="L76" s="29">
        <v>0</v>
      </c>
      <c r="M76" s="29">
        <v>0</v>
      </c>
      <c r="N76" s="30">
        <f>TRUNC((G76-SUM(H76:M76))/6,2)</f>
        <v>1000</v>
      </c>
      <c r="O76" s="30">
        <f>TRUNC((G76-SUM(H76:N76))/5,2)</f>
        <v>1000</v>
      </c>
      <c r="P76" s="30">
        <f>TRUNC((G76-SUM(H76:O76))/4,2)</f>
        <v>1000</v>
      </c>
      <c r="Q76" s="30">
        <f>TRUNC((G76-SUM(H76:P76))/3,2)</f>
        <v>1000</v>
      </c>
      <c r="R76" s="30">
        <f>TRUNC((G76-SUM(H76:Q76))/2,2)</f>
        <v>1000</v>
      </c>
      <c r="S76" s="30">
        <f>G76-SUM(H76:R76)</f>
        <v>1000</v>
      </c>
      <c r="T76" s="25">
        <f t="shared" si="3"/>
        <v>0</v>
      </c>
      <c r="U76" s="25">
        <f t="shared" si="4"/>
        <v>0</v>
      </c>
      <c r="V76" s="25">
        <f t="shared" si="5"/>
        <v>3000</v>
      </c>
      <c r="W76" s="25">
        <f t="shared" si="6"/>
        <v>6000</v>
      </c>
      <c r="X76" s="59">
        <f t="shared" si="7"/>
        <v>0</v>
      </c>
      <c r="Y76" s="26">
        <f t="shared" si="8"/>
        <v>0</v>
      </c>
      <c r="Z76" s="26">
        <f t="shared" si="9"/>
        <v>50</v>
      </c>
      <c r="AA76" s="26">
        <f t="shared" si="10"/>
        <v>100</v>
      </c>
    </row>
    <row r="77" spans="1:27" ht="192.75" customHeight="1" x14ac:dyDescent="0.25">
      <c r="A77" s="8" t="s">
        <v>363</v>
      </c>
      <c r="B77" s="77" t="s">
        <v>362</v>
      </c>
      <c r="C77" s="78"/>
      <c r="D77" s="78"/>
      <c r="E77" s="78"/>
      <c r="F77" s="79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0</v>
      </c>
      <c r="L77" s="2">
        <f t="shared" si="41"/>
        <v>0</v>
      </c>
      <c r="M77" s="2">
        <f t="shared" si="41"/>
        <v>0</v>
      </c>
      <c r="N77" s="2">
        <f t="shared" si="41"/>
        <v>500</v>
      </c>
      <c r="O77" s="2">
        <f t="shared" si="41"/>
        <v>500</v>
      </c>
      <c r="P77" s="2">
        <f t="shared" si="41"/>
        <v>500</v>
      </c>
      <c r="Q77" s="2">
        <f t="shared" si="41"/>
        <v>500</v>
      </c>
      <c r="R77" s="2">
        <f t="shared" si="41"/>
        <v>500</v>
      </c>
      <c r="S77" s="2">
        <f t="shared" si="41"/>
        <v>500</v>
      </c>
      <c r="T77" s="25">
        <f t="shared" ref="T77" si="42">H77+I77+J77</f>
        <v>0</v>
      </c>
      <c r="U77" s="25">
        <f t="shared" ref="U77" si="43">H77+I77+J77+K77+L77+M77</f>
        <v>0</v>
      </c>
      <c r="V77" s="25">
        <f t="shared" ref="V77" si="44">H77+I77+J77+K77+L77+M77+N77+O77+P77</f>
        <v>1500</v>
      </c>
      <c r="W77" s="25">
        <f t="shared" ref="W77" si="45">H77+I77+J77+K77+L77+M77+N77+O77+P77+Q77+R77+S77</f>
        <v>3000</v>
      </c>
      <c r="X77" s="59">
        <f t="shared" si="7"/>
        <v>0</v>
      </c>
      <c r="Y77" s="26">
        <f t="shared" si="8"/>
        <v>0</v>
      </c>
      <c r="Z77" s="26">
        <f t="shared" si="9"/>
        <v>50</v>
      </c>
      <c r="AA77" s="26">
        <f t="shared" si="10"/>
        <v>100</v>
      </c>
    </row>
    <row r="78" spans="1:27" ht="157.5" customHeight="1" x14ac:dyDescent="0.25">
      <c r="A78" s="8" t="s">
        <v>364</v>
      </c>
      <c r="B78" s="77" t="s">
        <v>379</v>
      </c>
      <c r="C78" s="78"/>
      <c r="D78" s="78"/>
      <c r="E78" s="78"/>
      <c r="F78" s="79"/>
      <c r="G78" s="2">
        <v>3000</v>
      </c>
      <c r="H78" s="29">
        <v>0</v>
      </c>
      <c r="I78" s="30">
        <v>0</v>
      </c>
      <c r="J78" s="30">
        <v>0</v>
      </c>
      <c r="K78" s="30">
        <v>0</v>
      </c>
      <c r="L78" s="29">
        <v>0</v>
      </c>
      <c r="M78" s="29">
        <v>0</v>
      </c>
      <c r="N78" s="30">
        <f>TRUNC((G78-SUM(H78:M78))/6,2)</f>
        <v>500</v>
      </c>
      <c r="O78" s="30">
        <f>TRUNC((G78-SUM(H78:N78))/5,2)</f>
        <v>500</v>
      </c>
      <c r="P78" s="30">
        <f>TRUNC((G78-SUM(H78:O78))/4,2)</f>
        <v>500</v>
      </c>
      <c r="Q78" s="30">
        <f>TRUNC((G78-SUM(H78:P78))/3,2)</f>
        <v>500</v>
      </c>
      <c r="R78" s="30">
        <f>TRUNC((G78-SUM(H78:Q78))/2,2)</f>
        <v>500</v>
      </c>
      <c r="S78" s="30">
        <f>G78-SUM(H78:R78)</f>
        <v>500</v>
      </c>
      <c r="T78" s="25">
        <f t="shared" ref="T78" si="46">H78+I78+J78</f>
        <v>0</v>
      </c>
      <c r="U78" s="25">
        <f t="shared" ref="U78" si="47">H78+I78+J78+K78+L78+M78</f>
        <v>0</v>
      </c>
      <c r="V78" s="25">
        <f t="shared" ref="V78" si="48">H78+I78+J78+K78+L78+M78+N78+O78+P78</f>
        <v>1500</v>
      </c>
      <c r="W78" s="25">
        <f t="shared" ref="W78" si="49">H78+I78+J78+K78+L78+M78+N78+O78+P78+Q78+R78+S78</f>
        <v>3000</v>
      </c>
      <c r="X78" s="59">
        <f t="shared" si="7"/>
        <v>0</v>
      </c>
      <c r="Y78" s="26">
        <f t="shared" si="8"/>
        <v>0</v>
      </c>
      <c r="Z78" s="26">
        <f t="shared" si="9"/>
        <v>50</v>
      </c>
      <c r="AA78" s="26">
        <f t="shared" si="10"/>
        <v>100</v>
      </c>
    </row>
    <row r="79" spans="1:27" ht="55.5" customHeight="1" x14ac:dyDescent="0.25">
      <c r="A79" s="8" t="s">
        <v>366</v>
      </c>
      <c r="B79" s="77" t="s">
        <v>365</v>
      </c>
      <c r="C79" s="80"/>
      <c r="D79" s="80"/>
      <c r="E79" s="80"/>
      <c r="F79" s="81"/>
      <c r="G79" s="2">
        <f>G80</f>
        <v>62000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7525</v>
      </c>
      <c r="L79" s="2">
        <f t="shared" si="50"/>
        <v>10000</v>
      </c>
      <c r="M79" s="2">
        <f t="shared" si="50"/>
        <v>3000.04</v>
      </c>
      <c r="N79" s="2">
        <f t="shared" si="50"/>
        <v>1273.49</v>
      </c>
      <c r="O79" s="2">
        <f t="shared" si="50"/>
        <v>1273.49</v>
      </c>
      <c r="P79" s="2">
        <f t="shared" si="50"/>
        <v>1273.49</v>
      </c>
      <c r="Q79" s="2">
        <f t="shared" si="50"/>
        <v>1273.49</v>
      </c>
      <c r="R79" s="2">
        <f t="shared" si="50"/>
        <v>1273.5</v>
      </c>
      <c r="S79" s="2">
        <f t="shared" si="50"/>
        <v>1273.5100000000023</v>
      </c>
      <c r="T79" s="25"/>
      <c r="U79" s="25"/>
      <c r="V79" s="25"/>
      <c r="W79" s="25"/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354</v>
      </c>
      <c r="B80" s="77" t="s">
        <v>371</v>
      </c>
      <c r="C80" s="80"/>
      <c r="D80" s="80"/>
      <c r="E80" s="80"/>
      <c r="F80" s="81"/>
      <c r="G80" s="2">
        <f>G84+G81</f>
        <v>62000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7525</v>
      </c>
      <c r="L80" s="2">
        <f t="shared" si="51"/>
        <v>10000</v>
      </c>
      <c r="M80" s="2">
        <f t="shared" si="51"/>
        <v>3000.04</v>
      </c>
      <c r="N80" s="2">
        <f t="shared" si="51"/>
        <v>1273.49</v>
      </c>
      <c r="O80" s="2">
        <f t="shared" si="51"/>
        <v>1273.49</v>
      </c>
      <c r="P80" s="2">
        <f t="shared" si="51"/>
        <v>1273.49</v>
      </c>
      <c r="Q80" s="2">
        <f t="shared" si="51"/>
        <v>1273.49</v>
      </c>
      <c r="R80" s="2">
        <f t="shared" si="51"/>
        <v>1273.5</v>
      </c>
      <c r="S80" s="2">
        <f t="shared" si="51"/>
        <v>1273.5100000000023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59">
        <f t="shared" ref="X80:X149" si="53">T80/G80*100</f>
        <v>0</v>
      </c>
      <c r="Y80" s="26">
        <f t="shared" ref="Y80:Y149" si="54">U80/G80*100</f>
        <v>0</v>
      </c>
      <c r="Z80" s="26">
        <f t="shared" ref="Z80:Z149" si="55">V80/G80*100</f>
        <v>0</v>
      </c>
      <c r="AA80" s="26">
        <f t="shared" ref="AA80:AA149" si="56">W80/G80*100</f>
        <v>0</v>
      </c>
    </row>
    <row r="81" spans="1:27" ht="154.5" customHeight="1" x14ac:dyDescent="0.25">
      <c r="A81" s="8" t="s">
        <v>353</v>
      </c>
      <c r="B81" s="77" t="s">
        <v>372</v>
      </c>
      <c r="C81" s="78"/>
      <c r="D81" s="78"/>
      <c r="E81" s="78"/>
      <c r="F81" s="79"/>
      <c r="G81" s="2">
        <f>G82+G83</f>
        <v>60000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7500</v>
      </c>
      <c r="L81" s="2">
        <f t="shared" si="57"/>
        <v>10000</v>
      </c>
      <c r="M81" s="2">
        <f t="shared" si="57"/>
        <v>3000.04</v>
      </c>
      <c r="N81" s="2">
        <f t="shared" si="57"/>
        <v>1152.6600000000001</v>
      </c>
      <c r="O81" s="2">
        <f t="shared" si="57"/>
        <v>1152.6600000000001</v>
      </c>
      <c r="P81" s="2">
        <f t="shared" si="57"/>
        <v>1152.6600000000001</v>
      </c>
      <c r="Q81" s="2">
        <f t="shared" si="57"/>
        <v>1152.6600000000001</v>
      </c>
      <c r="R81" s="2">
        <f t="shared" si="57"/>
        <v>1152.6600000000001</v>
      </c>
      <c r="S81" s="2">
        <f t="shared" si="57"/>
        <v>1152.6700000000019</v>
      </c>
      <c r="T81" s="25"/>
      <c r="U81" s="25"/>
      <c r="V81" s="25"/>
      <c r="W81" s="25"/>
      <c r="X81" s="59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353</v>
      </c>
      <c r="B82" s="77" t="s">
        <v>352</v>
      </c>
      <c r="C82" s="80"/>
      <c r="D82" s="80"/>
      <c r="E82" s="80"/>
      <c r="F82" s="81"/>
      <c r="G82" s="2">
        <v>30000</v>
      </c>
      <c r="H82" s="29">
        <v>30000</v>
      </c>
      <c r="I82" s="30">
        <v>0</v>
      </c>
      <c r="J82" s="30">
        <v>0</v>
      </c>
      <c r="K82" s="30">
        <v>0</v>
      </c>
      <c r="L82" s="29">
        <f>TRUNC((G82-SUM(H82:K82))/8,2)</f>
        <v>0</v>
      </c>
      <c r="M82" s="29">
        <f>TRUNC((G82-SUM(H82:L82))/7,2)</f>
        <v>0</v>
      </c>
      <c r="N82" s="30">
        <f>TRUNC((G82-SUM(H82:M82))/6,2)</f>
        <v>0</v>
      </c>
      <c r="O82" s="30">
        <f>TRUNC((G82-SUM(H82:N82))/5,2)</f>
        <v>0</v>
      </c>
      <c r="P82" s="30">
        <f>TRUNC((G82-SUM(H82:O82))/4,2)</f>
        <v>0</v>
      </c>
      <c r="Q82" s="30">
        <f>TRUNC((G82-SUM(H82:P82))/3,2)</f>
        <v>0</v>
      </c>
      <c r="R82" s="30">
        <f>TRUNC((G82-SUM(H82:Q82))/2,2)</f>
        <v>0</v>
      </c>
      <c r="S82" s="30">
        <f>G82-SUM(H82:R82)</f>
        <v>0</v>
      </c>
      <c r="T82" s="25"/>
      <c r="U82" s="25"/>
      <c r="V82" s="25"/>
      <c r="W82" s="25"/>
      <c r="X82" s="59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353</v>
      </c>
      <c r="B83" s="77" t="s">
        <v>370</v>
      </c>
      <c r="C83" s="80"/>
      <c r="D83" s="80"/>
      <c r="E83" s="80"/>
      <c r="F83" s="81"/>
      <c r="G83" s="2">
        <v>30000</v>
      </c>
      <c r="H83" s="29">
        <v>0</v>
      </c>
      <c r="I83" s="30">
        <v>1500</v>
      </c>
      <c r="J83" s="30">
        <v>1083.99</v>
      </c>
      <c r="K83" s="30">
        <v>7500</v>
      </c>
      <c r="L83" s="29">
        <v>10000</v>
      </c>
      <c r="M83" s="29">
        <v>3000.04</v>
      </c>
      <c r="N83" s="30">
        <f>TRUNC((G83-SUM(H83:M83))/6,2)</f>
        <v>1152.6600000000001</v>
      </c>
      <c r="O83" s="30">
        <f>TRUNC((G83-SUM(H83:N83))/5,2)</f>
        <v>1152.6600000000001</v>
      </c>
      <c r="P83" s="30">
        <f>TRUNC((G83-SUM(H83:O83))/4,2)</f>
        <v>1152.6600000000001</v>
      </c>
      <c r="Q83" s="30">
        <f>TRUNC((G83-SUM(H83:P83))/3,2)</f>
        <v>1152.6600000000001</v>
      </c>
      <c r="R83" s="30">
        <f>TRUNC((G83-SUM(H83:Q83))/2,2)</f>
        <v>1152.6600000000001</v>
      </c>
      <c r="S83" s="30">
        <f>G83-SUM(H83:R83)</f>
        <v>1152.6700000000019</v>
      </c>
      <c r="T83" s="25"/>
      <c r="U83" s="25"/>
      <c r="V83" s="25"/>
      <c r="W83" s="25"/>
      <c r="X83" s="59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392</v>
      </c>
      <c r="B84" s="77" t="s">
        <v>373</v>
      </c>
      <c r="C84" s="78"/>
      <c r="D84" s="78"/>
      <c r="E84" s="78"/>
      <c r="F84" s="79"/>
      <c r="G84" s="2">
        <v>2000</v>
      </c>
      <c r="H84" s="29">
        <v>0</v>
      </c>
      <c r="I84" s="30">
        <v>0</v>
      </c>
      <c r="J84" s="30">
        <v>1250</v>
      </c>
      <c r="K84" s="30">
        <v>25</v>
      </c>
      <c r="L84" s="29">
        <v>0</v>
      </c>
      <c r="M84" s="29">
        <v>0</v>
      </c>
      <c r="N84" s="30">
        <f>TRUNC((G84-SUM(H84:M84))/6,2)</f>
        <v>120.83</v>
      </c>
      <c r="O84" s="30">
        <f>TRUNC((G84-SUM(H84:N84))/5,2)</f>
        <v>120.83</v>
      </c>
      <c r="P84" s="30">
        <f>TRUNC((G84-SUM(H84:O84))/4,2)</f>
        <v>120.83</v>
      </c>
      <c r="Q84" s="30">
        <f>TRUNC((G84-SUM(H84:P84))/3,2)</f>
        <v>120.83</v>
      </c>
      <c r="R84" s="30">
        <f>TRUNC((G84-SUM(H84:Q84))/2,2)</f>
        <v>120.84</v>
      </c>
      <c r="S84" s="30">
        <f>G84-SUM(H84:R84)</f>
        <v>120.84000000000037</v>
      </c>
      <c r="T84" s="25"/>
      <c r="U84" s="25"/>
      <c r="V84" s="25"/>
      <c r="W84" s="25"/>
      <c r="X84" s="26">
        <f t="shared" si="53"/>
        <v>0</v>
      </c>
      <c r="Y84" s="26">
        <f t="shared" si="54"/>
        <v>0</v>
      </c>
      <c r="Z84" s="26">
        <f t="shared" si="55"/>
        <v>0</v>
      </c>
      <c r="AA84" s="26">
        <f t="shared" si="56"/>
        <v>0</v>
      </c>
    </row>
    <row r="85" spans="1:27" ht="163.5" customHeight="1" x14ac:dyDescent="0.25">
      <c r="A85" s="8" t="s">
        <v>398</v>
      </c>
      <c r="B85" s="119" t="s">
        <v>393</v>
      </c>
      <c r="C85" s="78"/>
      <c r="D85" s="78"/>
      <c r="E85" s="78"/>
      <c r="F85" s="79"/>
      <c r="G85" s="2">
        <f>G86</f>
        <v>0</v>
      </c>
      <c r="H85" s="2">
        <f t="shared" ref="H85:R85" si="58">H86</f>
        <v>0</v>
      </c>
      <c r="I85" s="2">
        <f t="shared" si="58"/>
        <v>0</v>
      </c>
      <c r="J85" s="2">
        <f t="shared" si="58"/>
        <v>0</v>
      </c>
      <c r="K85" s="2">
        <f t="shared" si="58"/>
        <v>0</v>
      </c>
      <c r="L85" s="2">
        <f t="shared" si="58"/>
        <v>0</v>
      </c>
      <c r="M85" s="2">
        <f t="shared" si="58"/>
        <v>1213.17</v>
      </c>
      <c r="N85" s="2">
        <f t="shared" si="58"/>
        <v>0</v>
      </c>
      <c r="O85" s="2">
        <f t="shared" si="58"/>
        <v>0</v>
      </c>
      <c r="P85" s="2">
        <f t="shared" si="58"/>
        <v>0</v>
      </c>
      <c r="Q85" s="2">
        <f t="shared" si="58"/>
        <v>0</v>
      </c>
      <c r="R85" s="2">
        <f t="shared" si="58"/>
        <v>0</v>
      </c>
      <c r="S85" s="30">
        <f t="shared" ref="S85:S87" si="59">G85-SUM(H85:R85)</f>
        <v>-1213.17</v>
      </c>
      <c r="T85" s="25"/>
      <c r="U85" s="25"/>
      <c r="V85" s="25"/>
      <c r="W85" s="25"/>
      <c r="X85" s="26"/>
      <c r="Y85" s="26"/>
      <c r="Z85" s="26"/>
      <c r="AA85" s="26"/>
    </row>
    <row r="86" spans="1:27" ht="163.5" customHeight="1" x14ac:dyDescent="0.25">
      <c r="A86" s="8" t="s">
        <v>397</v>
      </c>
      <c r="B86" s="119" t="s">
        <v>394</v>
      </c>
      <c r="C86" s="78"/>
      <c r="D86" s="78"/>
      <c r="E86" s="78"/>
      <c r="F86" s="79"/>
      <c r="G86" s="2">
        <f>G87</f>
        <v>0</v>
      </c>
      <c r="H86" s="2">
        <f t="shared" ref="H86:R86" si="60">H87</f>
        <v>0</v>
      </c>
      <c r="I86" s="2">
        <f t="shared" si="60"/>
        <v>0</v>
      </c>
      <c r="J86" s="2">
        <f t="shared" si="60"/>
        <v>0</v>
      </c>
      <c r="K86" s="2">
        <f t="shared" si="60"/>
        <v>0</v>
      </c>
      <c r="L86" s="2">
        <f t="shared" si="60"/>
        <v>0</v>
      </c>
      <c r="M86" s="2">
        <f t="shared" si="60"/>
        <v>1213.17</v>
      </c>
      <c r="N86" s="2">
        <f t="shared" si="60"/>
        <v>0</v>
      </c>
      <c r="O86" s="2">
        <f t="shared" si="60"/>
        <v>0</v>
      </c>
      <c r="P86" s="2">
        <f t="shared" si="60"/>
        <v>0</v>
      </c>
      <c r="Q86" s="2">
        <f t="shared" si="60"/>
        <v>0</v>
      </c>
      <c r="R86" s="2">
        <f t="shared" si="60"/>
        <v>0</v>
      </c>
      <c r="S86" s="30">
        <f t="shared" si="59"/>
        <v>-1213.17</v>
      </c>
      <c r="T86" s="25"/>
      <c r="U86" s="25"/>
      <c r="V86" s="25"/>
      <c r="W86" s="25"/>
      <c r="X86" s="26"/>
      <c r="Y86" s="26"/>
      <c r="Z86" s="26"/>
      <c r="AA86" s="26"/>
    </row>
    <row r="87" spans="1:27" ht="163.5" customHeight="1" x14ac:dyDescent="0.25">
      <c r="A87" s="8" t="s">
        <v>396</v>
      </c>
      <c r="B87" s="119" t="s">
        <v>395</v>
      </c>
      <c r="C87" s="78"/>
      <c r="D87" s="78"/>
      <c r="E87" s="78"/>
      <c r="F87" s="79"/>
      <c r="G87" s="2">
        <v>0</v>
      </c>
      <c r="H87" s="29">
        <v>0</v>
      </c>
      <c r="I87" s="30">
        <v>0</v>
      </c>
      <c r="J87" s="30">
        <v>0</v>
      </c>
      <c r="K87" s="30">
        <v>0</v>
      </c>
      <c r="L87" s="29">
        <v>0</v>
      </c>
      <c r="M87" s="29">
        <v>1213.17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f t="shared" si="59"/>
        <v>-1213.17</v>
      </c>
      <c r="T87" s="25"/>
      <c r="U87" s="25"/>
      <c r="V87" s="25"/>
      <c r="W87" s="25"/>
      <c r="X87" s="26"/>
      <c r="Y87" s="26"/>
      <c r="Z87" s="26"/>
      <c r="AA87" s="26"/>
    </row>
    <row r="88" spans="1:27" ht="38.25" customHeight="1" x14ac:dyDescent="0.25">
      <c r="A88" s="8" t="s">
        <v>105</v>
      </c>
      <c r="B88" s="124"/>
      <c r="C88" s="78"/>
      <c r="D88" s="78"/>
      <c r="E88" s="78"/>
      <c r="F88" s="79"/>
      <c r="G88" s="2">
        <f t="shared" ref="G88:S88" si="61">G15</f>
        <v>84406098</v>
      </c>
      <c r="H88" s="2">
        <f t="shared" si="61"/>
        <v>2509579.2300000004</v>
      </c>
      <c r="I88" s="2">
        <f t="shared" si="61"/>
        <v>7300558.4700000007</v>
      </c>
      <c r="J88" s="2">
        <f t="shared" si="61"/>
        <v>7980533.6899999995</v>
      </c>
      <c r="K88" s="2">
        <f t="shared" si="61"/>
        <v>7643817.46</v>
      </c>
      <c r="L88" s="2">
        <f t="shared" si="61"/>
        <v>6370767.9100000011</v>
      </c>
      <c r="M88" s="2">
        <f t="shared" si="61"/>
        <v>6751738.8199999994</v>
      </c>
      <c r="N88" s="2">
        <f t="shared" si="61"/>
        <v>7426452.6300000008</v>
      </c>
      <c r="O88" s="2">
        <f t="shared" si="61"/>
        <v>7426687.9100000001</v>
      </c>
      <c r="P88" s="2">
        <f t="shared" si="61"/>
        <v>7587428.9299999997</v>
      </c>
      <c r="Q88" s="2">
        <f t="shared" si="61"/>
        <v>7497370.0199999996</v>
      </c>
      <c r="R88" s="2">
        <f t="shared" si="61"/>
        <v>7699688.0399999991</v>
      </c>
      <c r="S88" s="2">
        <f t="shared" si="61"/>
        <v>8211474.8899999969</v>
      </c>
      <c r="T88" s="25">
        <f t="shared" si="3"/>
        <v>17790671.390000001</v>
      </c>
      <c r="U88" s="25">
        <f t="shared" si="4"/>
        <v>38556995.579999998</v>
      </c>
      <c r="V88" s="25">
        <f t="shared" si="5"/>
        <v>60997565.050000004</v>
      </c>
      <c r="W88" s="25">
        <f t="shared" si="6"/>
        <v>84406098.000000015</v>
      </c>
      <c r="X88" s="26">
        <f t="shared" si="53"/>
        <v>21.077471665613544</v>
      </c>
      <c r="Y88" s="26">
        <f t="shared" si="54"/>
        <v>45.68034359318446</v>
      </c>
      <c r="Z88" s="26">
        <f t="shared" si="55"/>
        <v>72.266775144611003</v>
      </c>
      <c r="AA88" s="26">
        <f t="shared" si="56"/>
        <v>100.00000000000003</v>
      </c>
    </row>
    <row r="89" spans="1:27" ht="25.5" customHeight="1" x14ac:dyDescent="0.25">
      <c r="A89" s="8" t="s">
        <v>36</v>
      </c>
      <c r="B89" s="123" t="s">
        <v>37</v>
      </c>
      <c r="C89" s="78"/>
      <c r="D89" s="78"/>
      <c r="E89" s="78"/>
      <c r="F89" s="79"/>
      <c r="G89" s="2">
        <f>G90+G129+G134</f>
        <v>410003623.61000001</v>
      </c>
      <c r="H89" s="2">
        <f t="shared" ref="H89:S89" si="62">H90+H129+H134</f>
        <v>28141228.010000002</v>
      </c>
      <c r="I89" s="2">
        <f t="shared" si="62"/>
        <v>31789727.75</v>
      </c>
      <c r="J89" s="2">
        <f t="shared" si="62"/>
        <v>36812303.990000002</v>
      </c>
      <c r="K89" s="2">
        <f t="shared" si="62"/>
        <v>25380108.390000001</v>
      </c>
      <c r="L89" s="2">
        <f t="shared" si="62"/>
        <v>43464067.950000003</v>
      </c>
      <c r="M89" s="2">
        <f t="shared" si="62"/>
        <v>48642723.409999996</v>
      </c>
      <c r="N89" s="2">
        <f t="shared" si="62"/>
        <v>17929145.083333336</v>
      </c>
      <c r="O89" s="2">
        <f t="shared" si="62"/>
        <v>17929145.083333336</v>
      </c>
      <c r="P89" s="2">
        <f t="shared" si="62"/>
        <v>17929145.083333336</v>
      </c>
      <c r="Q89" s="2">
        <f t="shared" si="62"/>
        <v>17929145.083333336</v>
      </c>
      <c r="R89" s="2">
        <f t="shared" si="62"/>
        <v>17929145.083333336</v>
      </c>
      <c r="S89" s="2">
        <f t="shared" si="62"/>
        <v>106127738.69333336</v>
      </c>
      <c r="T89" s="25">
        <f t="shared" si="3"/>
        <v>96743259.75</v>
      </c>
      <c r="U89" s="25">
        <f t="shared" si="4"/>
        <v>214230159.5</v>
      </c>
      <c r="V89" s="25">
        <f t="shared" si="5"/>
        <v>268017594.75000003</v>
      </c>
      <c r="W89" s="25">
        <f t="shared" si="6"/>
        <v>410003623.61000001</v>
      </c>
      <c r="X89" s="26">
        <f t="shared" si="53"/>
        <v>23.595708471597135</v>
      </c>
      <c r="Y89" s="26">
        <f t="shared" si="54"/>
        <v>52.2507966182704</v>
      </c>
      <c r="Z89" s="26">
        <f t="shared" si="55"/>
        <v>65.369567319956502</v>
      </c>
      <c r="AA89" s="26">
        <f t="shared" si="56"/>
        <v>100</v>
      </c>
    </row>
    <row r="90" spans="1:27" ht="77.25" customHeight="1" x14ac:dyDescent="0.25">
      <c r="A90" s="8" t="s">
        <v>38</v>
      </c>
      <c r="B90" s="123" t="s">
        <v>39</v>
      </c>
      <c r="C90" s="78"/>
      <c r="D90" s="78"/>
      <c r="E90" s="78"/>
      <c r="F90" s="79"/>
      <c r="G90" s="2">
        <f>G91+G107+G96+G126</f>
        <v>410003623.61000001</v>
      </c>
      <c r="H90" s="2">
        <f t="shared" ref="H90:S90" si="63">H91+H107+H96+H126</f>
        <v>28309564.630000003</v>
      </c>
      <c r="I90" s="2">
        <f t="shared" si="63"/>
        <v>31634600.530000001</v>
      </c>
      <c r="J90" s="2">
        <f t="shared" si="63"/>
        <v>36812303.990000002</v>
      </c>
      <c r="K90" s="2">
        <f t="shared" si="63"/>
        <v>25380108.390000001</v>
      </c>
      <c r="L90" s="2">
        <f t="shared" si="63"/>
        <v>43464067.950000003</v>
      </c>
      <c r="M90" s="2">
        <f t="shared" si="63"/>
        <v>48642723.409999996</v>
      </c>
      <c r="N90" s="2">
        <f t="shared" si="63"/>
        <v>17929145.083333336</v>
      </c>
      <c r="O90" s="2">
        <f t="shared" si="63"/>
        <v>17929145.083333336</v>
      </c>
      <c r="P90" s="2">
        <f t="shared" si="63"/>
        <v>17929145.083333336</v>
      </c>
      <c r="Q90" s="2">
        <f t="shared" si="63"/>
        <v>17929145.083333336</v>
      </c>
      <c r="R90" s="2">
        <f t="shared" si="63"/>
        <v>17929145.083333336</v>
      </c>
      <c r="S90" s="2">
        <f t="shared" si="63"/>
        <v>106114529.29333335</v>
      </c>
      <c r="T90" s="25">
        <f t="shared" si="3"/>
        <v>96756469.150000006</v>
      </c>
      <c r="U90" s="25">
        <f t="shared" si="4"/>
        <v>214243368.90000001</v>
      </c>
      <c r="V90" s="25">
        <f t="shared" si="5"/>
        <v>268030804.15000004</v>
      </c>
      <c r="W90" s="25">
        <f t="shared" si="6"/>
        <v>410003623.61000001</v>
      </c>
      <c r="X90" s="26">
        <f t="shared" si="53"/>
        <v>23.598930248000887</v>
      </c>
      <c r="Y90" s="26">
        <f t="shared" si="54"/>
        <v>52.254018394674162</v>
      </c>
      <c r="Z90" s="26">
        <f t="shared" si="55"/>
        <v>65.372789096360265</v>
      </c>
      <c r="AA90" s="26">
        <f t="shared" si="56"/>
        <v>100</v>
      </c>
    </row>
    <row r="91" spans="1:27" ht="38.25" customHeight="1" x14ac:dyDescent="0.25">
      <c r="A91" s="8" t="s">
        <v>40</v>
      </c>
      <c r="B91" s="123" t="s">
        <v>230</v>
      </c>
      <c r="C91" s="78"/>
      <c r="D91" s="78"/>
      <c r="E91" s="78"/>
      <c r="F91" s="79"/>
      <c r="G91" s="2">
        <f>G92+G94</f>
        <v>215149741</v>
      </c>
      <c r="H91" s="2">
        <f t="shared" ref="H91:S91" si="64">H92+H94</f>
        <v>17929311.75</v>
      </c>
      <c r="I91" s="2">
        <f t="shared" si="64"/>
        <v>17929311.75</v>
      </c>
      <c r="J91" s="2">
        <f t="shared" si="64"/>
        <v>17929311.75</v>
      </c>
      <c r="K91" s="2">
        <f t="shared" si="64"/>
        <v>17929311.75</v>
      </c>
      <c r="L91" s="2">
        <f t="shared" si="64"/>
        <v>17929311.75</v>
      </c>
      <c r="M91" s="2">
        <f t="shared" si="64"/>
        <v>17929311.75</v>
      </c>
      <c r="N91" s="2">
        <f t="shared" si="64"/>
        <v>17929145.083333336</v>
      </c>
      <c r="O91" s="2">
        <f t="shared" si="64"/>
        <v>17929145.083333336</v>
      </c>
      <c r="P91" s="2">
        <f t="shared" si="64"/>
        <v>17929145.083333336</v>
      </c>
      <c r="Q91" s="2">
        <f t="shared" si="64"/>
        <v>17929145.083333336</v>
      </c>
      <c r="R91" s="2">
        <f t="shared" si="64"/>
        <v>17929145.083333336</v>
      </c>
      <c r="S91" s="2">
        <f t="shared" si="64"/>
        <v>17928145.083333358</v>
      </c>
      <c r="T91" s="25">
        <f t="shared" si="3"/>
        <v>53787935.25</v>
      </c>
      <c r="U91" s="25">
        <f t="shared" si="4"/>
        <v>107575870.5</v>
      </c>
      <c r="V91" s="25">
        <f t="shared" si="5"/>
        <v>161363305.75000003</v>
      </c>
      <c r="W91" s="25">
        <f t="shared" si="6"/>
        <v>215149741.00000006</v>
      </c>
      <c r="X91" s="26">
        <f t="shared" si="53"/>
        <v>25.000232396282552</v>
      </c>
      <c r="Y91" s="26">
        <f t="shared" si="54"/>
        <v>50.000464792565104</v>
      </c>
      <c r="Z91" s="26">
        <f t="shared" si="55"/>
        <v>75.000464792565111</v>
      </c>
      <c r="AA91" s="26">
        <f t="shared" si="56"/>
        <v>100.00000000000003</v>
      </c>
    </row>
    <row r="92" spans="1:27" ht="38.25" customHeight="1" x14ac:dyDescent="0.25">
      <c r="A92" s="8" t="s">
        <v>106</v>
      </c>
      <c r="B92" s="123" t="s">
        <v>229</v>
      </c>
      <c r="C92" s="78"/>
      <c r="D92" s="78"/>
      <c r="E92" s="78"/>
      <c r="F92" s="79"/>
      <c r="G92" s="2">
        <f>G93</f>
        <v>76863741</v>
      </c>
      <c r="H92" s="2">
        <f t="shared" ref="H92:S92" si="65">H93</f>
        <v>6405311.75</v>
      </c>
      <c r="I92" s="2">
        <f t="shared" si="65"/>
        <v>6405311.75</v>
      </c>
      <c r="J92" s="2">
        <f t="shared" si="65"/>
        <v>6405311.75</v>
      </c>
      <c r="K92" s="2">
        <f t="shared" si="65"/>
        <v>6405311.75</v>
      </c>
      <c r="L92" s="2">
        <f t="shared" si="65"/>
        <v>6405311.75</v>
      </c>
      <c r="M92" s="2">
        <f t="shared" si="65"/>
        <v>6405311.75</v>
      </c>
      <c r="N92" s="2">
        <f t="shared" si="65"/>
        <v>6405311.75</v>
      </c>
      <c r="O92" s="2">
        <f t="shared" si="65"/>
        <v>6405311.75</v>
      </c>
      <c r="P92" s="2">
        <f t="shared" si="65"/>
        <v>6405311.75</v>
      </c>
      <c r="Q92" s="2">
        <f t="shared" si="65"/>
        <v>6405311.75</v>
      </c>
      <c r="R92" s="2">
        <f t="shared" si="65"/>
        <v>6405311.75</v>
      </c>
      <c r="S92" s="2">
        <f t="shared" si="65"/>
        <v>6405311.75</v>
      </c>
      <c r="T92" s="25">
        <f t="shared" si="3"/>
        <v>19215935.25</v>
      </c>
      <c r="U92" s="25">
        <f t="shared" si="4"/>
        <v>38431870.5</v>
      </c>
      <c r="V92" s="25">
        <f t="shared" si="5"/>
        <v>57647805.75</v>
      </c>
      <c r="W92" s="25">
        <f t="shared" si="6"/>
        <v>76863741</v>
      </c>
      <c r="X92" s="26">
        <f t="shared" si="53"/>
        <v>25</v>
      </c>
      <c r="Y92" s="26">
        <f t="shared" si="54"/>
        <v>50</v>
      </c>
      <c r="Z92" s="26">
        <f t="shared" si="55"/>
        <v>75</v>
      </c>
      <c r="AA92" s="26">
        <f t="shared" si="56"/>
        <v>100</v>
      </c>
    </row>
    <row r="93" spans="1:27" ht="102" customHeight="1" x14ac:dyDescent="0.25">
      <c r="A93" s="8" t="s">
        <v>107</v>
      </c>
      <c r="B93" s="77" t="s">
        <v>226</v>
      </c>
      <c r="C93" s="78"/>
      <c r="D93" s="78"/>
      <c r="E93" s="78"/>
      <c r="F93" s="79"/>
      <c r="G93" s="2">
        <v>76863741</v>
      </c>
      <c r="H93" s="2">
        <v>6405311.75</v>
      </c>
      <c r="I93" s="2">
        <v>6405311.75</v>
      </c>
      <c r="J93" s="2">
        <v>6405311.75</v>
      </c>
      <c r="K93" s="2">
        <v>6405311.75</v>
      </c>
      <c r="L93" s="2">
        <v>6405311.75</v>
      </c>
      <c r="M93" s="2">
        <v>6405311.75</v>
      </c>
      <c r="N93" s="2">
        <f>G93/12</f>
        <v>6405311.75</v>
      </c>
      <c r="O93" s="2">
        <f>G93/12</f>
        <v>6405311.75</v>
      </c>
      <c r="P93" s="2">
        <f>G93/12</f>
        <v>6405311.75</v>
      </c>
      <c r="Q93" s="2">
        <f>G93/12</f>
        <v>6405311.75</v>
      </c>
      <c r="R93" s="2">
        <f>G93/12</f>
        <v>6405311.75</v>
      </c>
      <c r="S93" s="30">
        <f>G93-SUM(H93:R93)</f>
        <v>6405311.75</v>
      </c>
      <c r="T93" s="25">
        <f t="shared" ref="T93:T162" si="66">H93+I93+J93</f>
        <v>19215935.25</v>
      </c>
      <c r="U93" s="25">
        <f t="shared" ref="U93:U162" si="67">H93+I93+J93+K93+L93+M93</f>
        <v>38431870.5</v>
      </c>
      <c r="V93" s="25">
        <f t="shared" ref="V93:V162" si="68">H93+I93+J93+K93+L93+M93+N93+O93+P93</f>
        <v>57647805.75</v>
      </c>
      <c r="W93" s="25">
        <f t="shared" ref="W93:W162" si="69">H93+I93+J93+K93+L93+M93+N93+O93+P93+Q93+R93+S93</f>
        <v>76863741</v>
      </c>
      <c r="X93" s="26">
        <f t="shared" si="53"/>
        <v>25</v>
      </c>
      <c r="Y93" s="26">
        <f t="shared" si="54"/>
        <v>50</v>
      </c>
      <c r="Z93" s="26">
        <f t="shared" si="55"/>
        <v>75</v>
      </c>
      <c r="AA93" s="26">
        <f t="shared" si="56"/>
        <v>100</v>
      </c>
    </row>
    <row r="94" spans="1:27" ht="102" customHeight="1" x14ac:dyDescent="0.25">
      <c r="A94" s="8" t="s">
        <v>108</v>
      </c>
      <c r="B94" s="77" t="s">
        <v>227</v>
      </c>
      <c r="C94" s="78"/>
      <c r="D94" s="78"/>
      <c r="E94" s="78"/>
      <c r="F94" s="79"/>
      <c r="G94" s="2">
        <f>G95</f>
        <v>138286000</v>
      </c>
      <c r="H94" s="2">
        <f t="shared" ref="H94:S94" si="70">H95</f>
        <v>11524000</v>
      </c>
      <c r="I94" s="2">
        <f t="shared" si="70"/>
        <v>11524000</v>
      </c>
      <c r="J94" s="2">
        <f t="shared" si="70"/>
        <v>11524000</v>
      </c>
      <c r="K94" s="2">
        <f t="shared" si="70"/>
        <v>11524000</v>
      </c>
      <c r="L94" s="2">
        <f t="shared" si="70"/>
        <v>11524000</v>
      </c>
      <c r="M94" s="2">
        <f t="shared" si="70"/>
        <v>11524000</v>
      </c>
      <c r="N94" s="2">
        <f t="shared" si="70"/>
        <v>11523833.333333334</v>
      </c>
      <c r="O94" s="2">
        <f t="shared" si="70"/>
        <v>11523833.333333334</v>
      </c>
      <c r="P94" s="2">
        <f t="shared" si="70"/>
        <v>11523833.333333334</v>
      </c>
      <c r="Q94" s="2">
        <f t="shared" si="70"/>
        <v>11523833.333333334</v>
      </c>
      <c r="R94" s="2">
        <f t="shared" si="70"/>
        <v>11523833.333333334</v>
      </c>
      <c r="S94" s="2">
        <f t="shared" si="70"/>
        <v>11522833.333333358</v>
      </c>
      <c r="T94" s="25">
        <f t="shared" si="66"/>
        <v>34572000</v>
      </c>
      <c r="U94" s="25">
        <f t="shared" si="67"/>
        <v>69144000</v>
      </c>
      <c r="V94" s="25">
        <f t="shared" si="68"/>
        <v>103715499.99999999</v>
      </c>
      <c r="W94" s="25">
        <f t="shared" si="69"/>
        <v>138286000</v>
      </c>
      <c r="X94" s="26">
        <f t="shared" si="53"/>
        <v>25.000361569500889</v>
      </c>
      <c r="Y94" s="26">
        <f t="shared" si="54"/>
        <v>50.000723139001778</v>
      </c>
      <c r="Z94" s="26">
        <f t="shared" si="55"/>
        <v>75.000723139001764</v>
      </c>
      <c r="AA94" s="26">
        <f t="shared" si="56"/>
        <v>100</v>
      </c>
    </row>
    <row r="95" spans="1:27" ht="114.75" customHeight="1" x14ac:dyDescent="0.25">
      <c r="A95" s="8" t="s">
        <v>109</v>
      </c>
      <c r="B95" s="77" t="s">
        <v>228</v>
      </c>
      <c r="C95" s="78"/>
      <c r="D95" s="78"/>
      <c r="E95" s="78"/>
      <c r="F95" s="79"/>
      <c r="G95" s="2">
        <v>138286000</v>
      </c>
      <c r="H95" s="2">
        <v>11524000</v>
      </c>
      <c r="I95" s="2">
        <v>11524000</v>
      </c>
      <c r="J95" s="2">
        <v>11524000</v>
      </c>
      <c r="K95" s="2">
        <v>11524000</v>
      </c>
      <c r="L95" s="2">
        <v>11524000</v>
      </c>
      <c r="M95" s="2">
        <v>11524000</v>
      </c>
      <c r="N95" s="2">
        <f>G95/12</f>
        <v>11523833.333333334</v>
      </c>
      <c r="O95" s="2">
        <f>G95/12</f>
        <v>11523833.333333334</v>
      </c>
      <c r="P95" s="2">
        <f>G95/12</f>
        <v>11523833.333333334</v>
      </c>
      <c r="Q95" s="2">
        <f>G95/12</f>
        <v>11523833.333333334</v>
      </c>
      <c r="R95" s="2">
        <f>G95/12</f>
        <v>11523833.333333334</v>
      </c>
      <c r="S95" s="30">
        <f>G95-SUM(H95:R95)</f>
        <v>11522833.333333358</v>
      </c>
      <c r="T95" s="25">
        <f t="shared" si="66"/>
        <v>34572000</v>
      </c>
      <c r="U95" s="25">
        <f t="shared" si="67"/>
        <v>69144000</v>
      </c>
      <c r="V95" s="25">
        <f t="shared" si="68"/>
        <v>103715499.99999999</v>
      </c>
      <c r="W95" s="25">
        <f t="shared" si="69"/>
        <v>138286000</v>
      </c>
      <c r="X95" s="26">
        <f t="shared" si="53"/>
        <v>25.000361569500889</v>
      </c>
      <c r="Y95" s="26">
        <f t="shared" si="54"/>
        <v>50.000723139001778</v>
      </c>
      <c r="Z95" s="26">
        <f t="shared" si="55"/>
        <v>75.000723139001764</v>
      </c>
      <c r="AA95" s="26">
        <f t="shared" si="56"/>
        <v>100</v>
      </c>
    </row>
    <row r="96" spans="1:27" ht="63.75" customHeight="1" x14ac:dyDescent="0.25">
      <c r="A96" s="8" t="s">
        <v>41</v>
      </c>
      <c r="B96" s="123" t="s">
        <v>42</v>
      </c>
      <c r="C96" s="78"/>
      <c r="D96" s="78"/>
      <c r="E96" s="78"/>
      <c r="F96" s="79"/>
      <c r="G96" s="2">
        <f>G105+G101+G99+G97+G103</f>
        <v>43847954.609999999</v>
      </c>
      <c r="H96" s="2">
        <f t="shared" ref="H96:S96" si="71">H105+H101+H99+H97+H103</f>
        <v>0</v>
      </c>
      <c r="I96" s="2">
        <f t="shared" si="71"/>
        <v>2804700</v>
      </c>
      <c r="J96" s="2">
        <f t="shared" si="71"/>
        <v>1246642</v>
      </c>
      <c r="K96" s="2">
        <f t="shared" si="71"/>
        <v>2034133.3</v>
      </c>
      <c r="L96" s="2">
        <f t="shared" si="71"/>
        <v>4817315.41</v>
      </c>
      <c r="M96" s="2">
        <f t="shared" si="71"/>
        <v>2021748.19</v>
      </c>
      <c r="N96" s="2">
        <f t="shared" si="71"/>
        <v>0</v>
      </c>
      <c r="O96" s="2">
        <f t="shared" si="71"/>
        <v>0</v>
      </c>
      <c r="P96" s="2">
        <f t="shared" si="71"/>
        <v>0</v>
      </c>
      <c r="Q96" s="2">
        <f t="shared" si="71"/>
        <v>0</v>
      </c>
      <c r="R96" s="2">
        <f t="shared" si="71"/>
        <v>0</v>
      </c>
      <c r="S96" s="2">
        <f t="shared" si="71"/>
        <v>30923415.710000001</v>
      </c>
      <c r="T96" s="25">
        <f t="shared" si="66"/>
        <v>4051342</v>
      </c>
      <c r="U96" s="25">
        <f t="shared" si="67"/>
        <v>12924538.9</v>
      </c>
      <c r="V96" s="25">
        <f t="shared" si="68"/>
        <v>12924538.9</v>
      </c>
      <c r="W96" s="25">
        <f t="shared" si="69"/>
        <v>43847954.609999999</v>
      </c>
      <c r="X96" s="59">
        <f t="shared" si="53"/>
        <v>9.2395233393077074</v>
      </c>
      <c r="Y96" s="26">
        <f t="shared" si="54"/>
        <v>29.475807970874929</v>
      </c>
      <c r="Z96" s="26">
        <f t="shared" si="55"/>
        <v>29.475807970874929</v>
      </c>
      <c r="AA96" s="26">
        <f t="shared" si="56"/>
        <v>100</v>
      </c>
    </row>
    <row r="97" spans="1:27" ht="167.25" customHeight="1" x14ac:dyDescent="0.25">
      <c r="A97" s="8" t="s">
        <v>110</v>
      </c>
      <c r="B97" s="119" t="s">
        <v>247</v>
      </c>
      <c r="C97" s="102"/>
      <c r="D97" s="102"/>
      <c r="E97" s="102"/>
      <c r="F97" s="103"/>
      <c r="G97" s="2">
        <f>G98</f>
        <v>6971051.1500000004</v>
      </c>
      <c r="H97" s="2">
        <f t="shared" ref="H97:S97" si="72">H98</f>
        <v>0</v>
      </c>
      <c r="I97" s="2">
        <f t="shared" si="72"/>
        <v>0</v>
      </c>
      <c r="J97" s="2">
        <f t="shared" si="72"/>
        <v>0</v>
      </c>
      <c r="K97" s="2">
        <f t="shared" si="72"/>
        <v>0</v>
      </c>
      <c r="L97" s="2">
        <f t="shared" si="72"/>
        <v>0</v>
      </c>
      <c r="M97" s="2">
        <f t="shared" si="72"/>
        <v>0</v>
      </c>
      <c r="N97" s="2">
        <f t="shared" si="72"/>
        <v>0</v>
      </c>
      <c r="O97" s="2">
        <f t="shared" si="72"/>
        <v>0</v>
      </c>
      <c r="P97" s="2">
        <f t="shared" si="72"/>
        <v>0</v>
      </c>
      <c r="Q97" s="2">
        <f t="shared" si="72"/>
        <v>0</v>
      </c>
      <c r="R97" s="2">
        <f t="shared" si="72"/>
        <v>0</v>
      </c>
      <c r="S97" s="2">
        <f t="shared" si="72"/>
        <v>6971051.1500000004</v>
      </c>
      <c r="T97" s="25">
        <f t="shared" si="66"/>
        <v>0</v>
      </c>
      <c r="U97" s="25">
        <f t="shared" si="67"/>
        <v>0</v>
      </c>
      <c r="V97" s="25">
        <f t="shared" si="68"/>
        <v>0</v>
      </c>
      <c r="W97" s="25">
        <f t="shared" si="69"/>
        <v>6971051.1500000004</v>
      </c>
      <c r="X97" s="59">
        <f t="shared" si="53"/>
        <v>0</v>
      </c>
      <c r="Y97" s="26">
        <f t="shared" si="54"/>
        <v>0</v>
      </c>
      <c r="Z97" s="26">
        <f t="shared" si="55"/>
        <v>0</v>
      </c>
      <c r="AA97" s="26">
        <f t="shared" si="56"/>
        <v>100</v>
      </c>
    </row>
    <row r="98" spans="1:27" ht="179.25" customHeight="1" x14ac:dyDescent="0.25">
      <c r="A98" s="8" t="s">
        <v>111</v>
      </c>
      <c r="B98" s="119" t="s">
        <v>248</v>
      </c>
      <c r="C98" s="102"/>
      <c r="D98" s="102"/>
      <c r="E98" s="102"/>
      <c r="F98" s="103"/>
      <c r="G98" s="2">
        <v>6971051.1500000004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30">
        <f>G98-SUM(H98:R98)</f>
        <v>6971051.1500000004</v>
      </c>
      <c r="T98" s="25">
        <f t="shared" si="66"/>
        <v>0</v>
      </c>
      <c r="U98" s="25">
        <f t="shared" si="67"/>
        <v>0</v>
      </c>
      <c r="V98" s="25">
        <f t="shared" si="68"/>
        <v>0</v>
      </c>
      <c r="W98" s="25">
        <f t="shared" si="69"/>
        <v>6971051.1500000004</v>
      </c>
      <c r="X98" s="59">
        <f t="shared" si="53"/>
        <v>0</v>
      </c>
      <c r="Y98" s="26">
        <f t="shared" si="54"/>
        <v>0</v>
      </c>
      <c r="Z98" s="26">
        <f t="shared" si="55"/>
        <v>0</v>
      </c>
      <c r="AA98" s="26">
        <f t="shared" si="56"/>
        <v>100</v>
      </c>
    </row>
    <row r="99" spans="1:27" ht="105" customHeight="1" x14ac:dyDescent="0.25">
      <c r="A99" s="8" t="s">
        <v>112</v>
      </c>
      <c r="B99" s="119" t="s">
        <v>249</v>
      </c>
      <c r="C99" s="102"/>
      <c r="D99" s="102"/>
      <c r="E99" s="102"/>
      <c r="F99" s="103"/>
      <c r="G99" s="2">
        <f>G100</f>
        <v>1436830.99</v>
      </c>
      <c r="H99" s="2">
        <f t="shared" ref="H99:S99" si="73">H100</f>
        <v>0</v>
      </c>
      <c r="I99" s="2">
        <f t="shared" si="73"/>
        <v>0</v>
      </c>
      <c r="J99" s="2">
        <f t="shared" si="73"/>
        <v>0</v>
      </c>
      <c r="K99" s="2">
        <f t="shared" si="73"/>
        <v>0</v>
      </c>
      <c r="L99" s="2">
        <f t="shared" si="73"/>
        <v>0</v>
      </c>
      <c r="M99" s="2">
        <f t="shared" si="73"/>
        <v>0</v>
      </c>
      <c r="N99" s="2">
        <f t="shared" si="73"/>
        <v>0</v>
      </c>
      <c r="O99" s="2">
        <f t="shared" si="73"/>
        <v>0</v>
      </c>
      <c r="P99" s="2">
        <f t="shared" si="73"/>
        <v>0</v>
      </c>
      <c r="Q99" s="2">
        <f t="shared" si="73"/>
        <v>0</v>
      </c>
      <c r="R99" s="2">
        <f t="shared" si="73"/>
        <v>0</v>
      </c>
      <c r="S99" s="2">
        <f t="shared" si="73"/>
        <v>1436830.99</v>
      </c>
      <c r="T99" s="25">
        <f t="shared" si="66"/>
        <v>0</v>
      </c>
      <c r="U99" s="25">
        <f t="shared" si="67"/>
        <v>0</v>
      </c>
      <c r="V99" s="25">
        <f t="shared" si="68"/>
        <v>0</v>
      </c>
      <c r="W99" s="25">
        <f t="shared" si="69"/>
        <v>1436830.99</v>
      </c>
      <c r="X99" s="59">
        <f t="shared" si="53"/>
        <v>0</v>
      </c>
      <c r="Y99" s="26">
        <f t="shared" si="54"/>
        <v>0</v>
      </c>
      <c r="Z99" s="26">
        <f t="shared" si="55"/>
        <v>0</v>
      </c>
      <c r="AA99" s="26">
        <f t="shared" si="56"/>
        <v>100</v>
      </c>
    </row>
    <row r="100" spans="1:27" ht="116.25" customHeight="1" x14ac:dyDescent="0.25">
      <c r="A100" s="8" t="s">
        <v>113</v>
      </c>
      <c r="B100" s="119" t="s">
        <v>250</v>
      </c>
      <c r="C100" s="102"/>
      <c r="D100" s="102"/>
      <c r="E100" s="102"/>
      <c r="F100" s="103"/>
      <c r="G100" s="2">
        <v>1436830.99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30">
        <f>G100-SUM(H100:R100)</f>
        <v>1436830.99</v>
      </c>
      <c r="T100" s="25">
        <f t="shared" si="66"/>
        <v>0</v>
      </c>
      <c r="U100" s="25">
        <f t="shared" si="67"/>
        <v>0</v>
      </c>
      <c r="V100" s="25">
        <f t="shared" si="68"/>
        <v>0</v>
      </c>
      <c r="W100" s="25">
        <f t="shared" si="69"/>
        <v>1436830.99</v>
      </c>
      <c r="X100" s="59">
        <f t="shared" si="53"/>
        <v>0</v>
      </c>
      <c r="Y100" s="26">
        <f t="shared" si="54"/>
        <v>0</v>
      </c>
      <c r="Z100" s="26">
        <f t="shared" si="55"/>
        <v>0</v>
      </c>
      <c r="AA100" s="26">
        <f t="shared" si="56"/>
        <v>100</v>
      </c>
    </row>
    <row r="101" spans="1:27" ht="102" customHeight="1" x14ac:dyDescent="0.25">
      <c r="A101" s="8" t="s">
        <v>114</v>
      </c>
      <c r="B101" s="119" t="s">
        <v>251</v>
      </c>
      <c r="C101" s="102"/>
      <c r="D101" s="102"/>
      <c r="E101" s="102"/>
      <c r="F101" s="103"/>
      <c r="G101" s="2">
        <f>G102</f>
        <v>1117057.96</v>
      </c>
      <c r="H101" s="2">
        <f t="shared" ref="H101:S101" si="74">H102</f>
        <v>0</v>
      </c>
      <c r="I101" s="2">
        <f t="shared" si="74"/>
        <v>0</v>
      </c>
      <c r="J101" s="2">
        <f t="shared" si="74"/>
        <v>0</v>
      </c>
      <c r="K101" s="2">
        <f t="shared" si="74"/>
        <v>0</v>
      </c>
      <c r="L101" s="2">
        <f t="shared" si="74"/>
        <v>1117057.96</v>
      </c>
      <c r="M101" s="2">
        <f t="shared" si="74"/>
        <v>0</v>
      </c>
      <c r="N101" s="2">
        <f t="shared" si="74"/>
        <v>0</v>
      </c>
      <c r="O101" s="2">
        <f t="shared" si="74"/>
        <v>0</v>
      </c>
      <c r="P101" s="2">
        <f t="shared" si="74"/>
        <v>0</v>
      </c>
      <c r="Q101" s="2">
        <f t="shared" si="74"/>
        <v>0</v>
      </c>
      <c r="R101" s="2">
        <f t="shared" si="74"/>
        <v>0</v>
      </c>
      <c r="S101" s="2">
        <f t="shared" si="74"/>
        <v>0</v>
      </c>
      <c r="T101" s="25">
        <f t="shared" si="66"/>
        <v>0</v>
      </c>
      <c r="U101" s="25">
        <f t="shared" si="67"/>
        <v>1117057.96</v>
      </c>
      <c r="V101" s="25">
        <f t="shared" si="68"/>
        <v>1117057.96</v>
      </c>
      <c r="W101" s="25">
        <f t="shared" si="69"/>
        <v>1117057.96</v>
      </c>
      <c r="X101" s="59">
        <f t="shared" si="53"/>
        <v>0</v>
      </c>
      <c r="Y101" s="26">
        <f t="shared" si="54"/>
        <v>100</v>
      </c>
      <c r="Z101" s="26">
        <f t="shared" si="55"/>
        <v>100</v>
      </c>
      <c r="AA101" s="26">
        <f t="shared" si="56"/>
        <v>100</v>
      </c>
    </row>
    <row r="102" spans="1:27" ht="114.75" customHeight="1" x14ac:dyDescent="0.25">
      <c r="A102" s="10" t="s">
        <v>115</v>
      </c>
      <c r="B102" s="119" t="s">
        <v>252</v>
      </c>
      <c r="C102" s="102"/>
      <c r="D102" s="102"/>
      <c r="E102" s="102"/>
      <c r="F102" s="103"/>
      <c r="G102" s="2">
        <v>1117057.96</v>
      </c>
      <c r="H102" s="2">
        <v>0</v>
      </c>
      <c r="I102" s="2">
        <v>0</v>
      </c>
      <c r="J102" s="2">
        <v>0</v>
      </c>
      <c r="K102" s="2">
        <v>0</v>
      </c>
      <c r="L102" s="2">
        <v>1117057.96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30">
        <f>G102-SUM(H102:R102)</f>
        <v>0</v>
      </c>
      <c r="T102" s="25">
        <f t="shared" si="66"/>
        <v>0</v>
      </c>
      <c r="U102" s="25">
        <f t="shared" si="67"/>
        <v>1117057.96</v>
      </c>
      <c r="V102" s="25">
        <f t="shared" si="68"/>
        <v>1117057.96</v>
      </c>
      <c r="W102" s="25">
        <f t="shared" si="69"/>
        <v>1117057.96</v>
      </c>
      <c r="X102" s="59">
        <f t="shared" si="53"/>
        <v>0</v>
      </c>
      <c r="Y102" s="26">
        <f t="shared" si="54"/>
        <v>100</v>
      </c>
      <c r="Z102" s="26">
        <f t="shared" si="55"/>
        <v>100</v>
      </c>
      <c r="AA102" s="26">
        <f t="shared" si="56"/>
        <v>100</v>
      </c>
    </row>
    <row r="103" spans="1:27" ht="50.25" customHeight="1" x14ac:dyDescent="0.25">
      <c r="A103" s="10" t="s">
        <v>116</v>
      </c>
      <c r="B103" s="119" t="s">
        <v>253</v>
      </c>
      <c r="C103" s="102"/>
      <c r="D103" s="102"/>
      <c r="E103" s="102"/>
      <c r="F103" s="103"/>
      <c r="G103" s="2">
        <f>G104</f>
        <v>1404015.1</v>
      </c>
      <c r="H103" s="2">
        <f t="shared" ref="H103:S103" si="75">H104</f>
        <v>0</v>
      </c>
      <c r="I103" s="2">
        <f t="shared" si="75"/>
        <v>0</v>
      </c>
      <c r="J103" s="2">
        <f t="shared" si="75"/>
        <v>0</v>
      </c>
      <c r="K103" s="2">
        <f t="shared" si="75"/>
        <v>0</v>
      </c>
      <c r="L103" s="2">
        <f t="shared" si="75"/>
        <v>1136583.82</v>
      </c>
      <c r="M103" s="2">
        <f t="shared" si="75"/>
        <v>267431.28000000003</v>
      </c>
      <c r="N103" s="2">
        <f t="shared" si="75"/>
        <v>0</v>
      </c>
      <c r="O103" s="2">
        <f t="shared" si="75"/>
        <v>0</v>
      </c>
      <c r="P103" s="2">
        <f t="shared" si="75"/>
        <v>0</v>
      </c>
      <c r="Q103" s="2">
        <f t="shared" si="75"/>
        <v>0</v>
      </c>
      <c r="R103" s="2">
        <f t="shared" si="75"/>
        <v>0</v>
      </c>
      <c r="S103" s="2">
        <f t="shared" si="75"/>
        <v>0</v>
      </c>
      <c r="T103" s="25">
        <f t="shared" si="66"/>
        <v>0</v>
      </c>
      <c r="U103" s="25">
        <f t="shared" si="67"/>
        <v>1404015.1</v>
      </c>
      <c r="V103" s="25">
        <f t="shared" si="68"/>
        <v>1404015.1</v>
      </c>
      <c r="W103" s="25">
        <f t="shared" si="69"/>
        <v>1404015.1</v>
      </c>
      <c r="X103" s="59">
        <f t="shared" si="53"/>
        <v>0</v>
      </c>
      <c r="Y103" s="26">
        <f t="shared" si="54"/>
        <v>100</v>
      </c>
      <c r="Z103" s="26">
        <f t="shared" si="55"/>
        <v>100</v>
      </c>
      <c r="AA103" s="26">
        <f t="shared" si="56"/>
        <v>100</v>
      </c>
    </row>
    <row r="104" spans="1:27" ht="63.75" customHeight="1" x14ac:dyDescent="0.25">
      <c r="A104" s="10" t="s">
        <v>117</v>
      </c>
      <c r="B104" s="119" t="s">
        <v>254</v>
      </c>
      <c r="C104" s="102"/>
      <c r="D104" s="102"/>
      <c r="E104" s="102"/>
      <c r="F104" s="103"/>
      <c r="G104" s="2">
        <v>1404015.1</v>
      </c>
      <c r="H104" s="2">
        <v>0</v>
      </c>
      <c r="I104" s="2">
        <v>0</v>
      </c>
      <c r="J104" s="2">
        <v>0</v>
      </c>
      <c r="K104" s="2">
        <v>0</v>
      </c>
      <c r="L104" s="2">
        <v>1136583.82</v>
      </c>
      <c r="M104" s="2">
        <v>267431.28000000003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30">
        <f>G104-SUM(H104:R104)</f>
        <v>0</v>
      </c>
      <c r="T104" s="25">
        <f t="shared" si="66"/>
        <v>0</v>
      </c>
      <c r="U104" s="25">
        <f t="shared" si="67"/>
        <v>1404015.1</v>
      </c>
      <c r="V104" s="25">
        <f t="shared" si="68"/>
        <v>1404015.1</v>
      </c>
      <c r="W104" s="25">
        <f t="shared" si="69"/>
        <v>1404015.1</v>
      </c>
      <c r="X104" s="59">
        <f t="shared" si="53"/>
        <v>0</v>
      </c>
      <c r="Y104" s="26">
        <f t="shared" si="54"/>
        <v>100</v>
      </c>
      <c r="Z104" s="26">
        <f t="shared" si="55"/>
        <v>100</v>
      </c>
      <c r="AA104" s="26">
        <f t="shared" si="56"/>
        <v>100</v>
      </c>
    </row>
    <row r="105" spans="1:27" ht="15" customHeight="1" x14ac:dyDescent="0.25">
      <c r="A105" s="8" t="s">
        <v>118</v>
      </c>
      <c r="B105" s="119" t="s">
        <v>317</v>
      </c>
      <c r="C105" s="121"/>
      <c r="D105" s="121"/>
      <c r="E105" s="121"/>
      <c r="F105" s="122"/>
      <c r="G105" s="2">
        <f>G106</f>
        <v>32918999.41</v>
      </c>
      <c r="H105" s="2">
        <f t="shared" ref="H105:S105" si="76">H106</f>
        <v>0</v>
      </c>
      <c r="I105" s="2">
        <f t="shared" si="76"/>
        <v>2804700</v>
      </c>
      <c r="J105" s="2">
        <f t="shared" si="76"/>
        <v>1246642</v>
      </c>
      <c r="K105" s="2">
        <f t="shared" si="76"/>
        <v>2034133.3</v>
      </c>
      <c r="L105" s="2">
        <f t="shared" si="76"/>
        <v>2563673.63</v>
      </c>
      <c r="M105" s="2">
        <f t="shared" si="76"/>
        <v>1754316.91</v>
      </c>
      <c r="N105" s="2">
        <f t="shared" si="76"/>
        <v>0</v>
      </c>
      <c r="O105" s="2">
        <f t="shared" si="76"/>
        <v>0</v>
      </c>
      <c r="P105" s="2">
        <f t="shared" si="76"/>
        <v>0</v>
      </c>
      <c r="Q105" s="2">
        <f t="shared" si="76"/>
        <v>0</v>
      </c>
      <c r="R105" s="2">
        <f t="shared" si="76"/>
        <v>0</v>
      </c>
      <c r="S105" s="2">
        <f t="shared" si="76"/>
        <v>22515533.57</v>
      </c>
      <c r="T105" s="25">
        <f t="shared" si="66"/>
        <v>4051342</v>
      </c>
      <c r="U105" s="25">
        <f t="shared" si="67"/>
        <v>10403465.84</v>
      </c>
      <c r="V105" s="25">
        <f t="shared" si="68"/>
        <v>10403465.84</v>
      </c>
      <c r="W105" s="25">
        <f t="shared" si="69"/>
        <v>32918999.41</v>
      </c>
      <c r="X105" s="59">
        <f t="shared" si="53"/>
        <v>12.30700225587446</v>
      </c>
      <c r="Y105" s="26">
        <f t="shared" si="54"/>
        <v>31.603226180804501</v>
      </c>
      <c r="Z105" s="26">
        <f t="shared" si="55"/>
        <v>31.603226180804501</v>
      </c>
      <c r="AA105" s="26">
        <f t="shared" si="56"/>
        <v>100</v>
      </c>
    </row>
    <row r="106" spans="1:27" ht="38.25" customHeight="1" x14ac:dyDescent="0.25">
      <c r="A106" s="8" t="s">
        <v>119</v>
      </c>
      <c r="B106" s="120" t="s">
        <v>316</v>
      </c>
      <c r="C106" s="102"/>
      <c r="D106" s="102"/>
      <c r="E106" s="102"/>
      <c r="F106" s="103"/>
      <c r="G106" s="2">
        <f>30215386.81+2703612.6</f>
        <v>32918999.41</v>
      </c>
      <c r="H106" s="2">
        <v>0</v>
      </c>
      <c r="I106" s="2">
        <v>2804700</v>
      </c>
      <c r="J106" s="2">
        <v>1246642</v>
      </c>
      <c r="K106" s="2">
        <v>2034133.3</v>
      </c>
      <c r="L106" s="2">
        <v>2563673.63</v>
      </c>
      <c r="M106" s="2">
        <v>1754316.91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30">
        <f>G106-SUM(H106:R106)</f>
        <v>22515533.57</v>
      </c>
      <c r="T106" s="25">
        <f t="shared" si="66"/>
        <v>4051342</v>
      </c>
      <c r="U106" s="25">
        <f t="shared" si="67"/>
        <v>10403465.84</v>
      </c>
      <c r="V106" s="25">
        <f t="shared" si="68"/>
        <v>10403465.84</v>
      </c>
      <c r="W106" s="25">
        <f t="shared" si="69"/>
        <v>32918999.41</v>
      </c>
      <c r="X106" s="59">
        <f t="shared" si="53"/>
        <v>12.30700225587446</v>
      </c>
      <c r="Y106" s="26">
        <f t="shared" si="54"/>
        <v>31.603226180804501</v>
      </c>
      <c r="Z106" s="26">
        <f t="shared" si="55"/>
        <v>31.603226180804501</v>
      </c>
      <c r="AA106" s="26">
        <f t="shared" si="56"/>
        <v>100</v>
      </c>
    </row>
    <row r="107" spans="1:27" ht="38.25" customHeight="1" x14ac:dyDescent="0.25">
      <c r="A107" s="8" t="s">
        <v>43</v>
      </c>
      <c r="B107" s="120" t="s">
        <v>44</v>
      </c>
      <c r="C107" s="102"/>
      <c r="D107" s="102"/>
      <c r="E107" s="102"/>
      <c r="F107" s="103"/>
      <c r="G107" s="2">
        <f t="shared" ref="G107:S107" si="77">G121+G115+G123+G111+G113+G117+G108+G119</f>
        <v>150865271</v>
      </c>
      <c r="H107" s="2">
        <f t="shared" si="77"/>
        <v>10380252.880000001</v>
      </c>
      <c r="I107" s="2">
        <f t="shared" si="77"/>
        <v>10900588.780000001</v>
      </c>
      <c r="J107" s="2">
        <f t="shared" si="77"/>
        <v>17636350.240000002</v>
      </c>
      <c r="K107" s="2">
        <f t="shared" si="77"/>
        <v>5416663.3399999999</v>
      </c>
      <c r="L107" s="2">
        <f t="shared" si="77"/>
        <v>20576783.790000003</v>
      </c>
      <c r="M107" s="2">
        <f t="shared" si="77"/>
        <v>28581113.469999999</v>
      </c>
      <c r="N107" s="2">
        <f t="shared" si="77"/>
        <v>0</v>
      </c>
      <c r="O107" s="2">
        <f t="shared" si="77"/>
        <v>0</v>
      </c>
      <c r="P107" s="2">
        <f t="shared" si="77"/>
        <v>0</v>
      </c>
      <c r="Q107" s="2">
        <f t="shared" si="77"/>
        <v>0</v>
      </c>
      <c r="R107" s="2">
        <f t="shared" si="77"/>
        <v>0</v>
      </c>
      <c r="S107" s="2">
        <f t="shared" si="77"/>
        <v>57373518.5</v>
      </c>
      <c r="T107" s="25">
        <f t="shared" si="66"/>
        <v>38917191.900000006</v>
      </c>
      <c r="U107" s="25">
        <f t="shared" si="67"/>
        <v>93491752.500000015</v>
      </c>
      <c r="V107" s="25">
        <f t="shared" si="68"/>
        <v>93491752.500000015</v>
      </c>
      <c r="W107" s="25">
        <f t="shared" si="69"/>
        <v>150865271</v>
      </c>
      <c r="X107" s="26">
        <f t="shared" si="53"/>
        <v>25.795991113156859</v>
      </c>
      <c r="Y107" s="26">
        <f t="shared" si="54"/>
        <v>61.97036062726459</v>
      </c>
      <c r="Z107" s="26">
        <f t="shared" si="55"/>
        <v>61.97036062726459</v>
      </c>
      <c r="AA107" s="26">
        <f t="shared" si="56"/>
        <v>100</v>
      </c>
    </row>
    <row r="108" spans="1:27" ht="63.75" customHeight="1" x14ac:dyDescent="0.25">
      <c r="A108" s="8" t="s">
        <v>120</v>
      </c>
      <c r="B108" s="119" t="s">
        <v>121</v>
      </c>
      <c r="C108" s="102"/>
      <c r="D108" s="102"/>
      <c r="E108" s="102"/>
      <c r="F108" s="103"/>
      <c r="G108" s="2">
        <f>G109+G110</f>
        <v>16071374</v>
      </c>
      <c r="H108" s="2">
        <f t="shared" ref="H108:S108" si="78">H109+H110</f>
        <v>1285832.1599999999</v>
      </c>
      <c r="I108" s="2">
        <f t="shared" si="78"/>
        <v>1281164.98</v>
      </c>
      <c r="J108" s="2">
        <f t="shared" si="78"/>
        <v>1279314.02</v>
      </c>
      <c r="K108" s="2">
        <f t="shared" si="78"/>
        <v>1207475.57</v>
      </c>
      <c r="L108" s="2">
        <f t="shared" si="78"/>
        <v>1213664.8</v>
      </c>
      <c r="M108" s="2">
        <f t="shared" si="78"/>
        <v>1260401.01</v>
      </c>
      <c r="N108" s="2">
        <f t="shared" si="78"/>
        <v>0</v>
      </c>
      <c r="O108" s="2">
        <f t="shared" si="78"/>
        <v>0</v>
      </c>
      <c r="P108" s="2">
        <f t="shared" si="78"/>
        <v>0</v>
      </c>
      <c r="Q108" s="2">
        <f t="shared" si="78"/>
        <v>0</v>
      </c>
      <c r="R108" s="2">
        <f t="shared" si="78"/>
        <v>0</v>
      </c>
      <c r="S108" s="2">
        <f t="shared" si="78"/>
        <v>8543521.4600000009</v>
      </c>
      <c r="T108" s="25">
        <f t="shared" si="66"/>
        <v>3846311.1599999997</v>
      </c>
      <c r="U108" s="25">
        <f t="shared" si="67"/>
        <v>7527852.5399999991</v>
      </c>
      <c r="V108" s="25">
        <f t="shared" si="68"/>
        <v>7527852.5399999991</v>
      </c>
      <c r="W108" s="25">
        <f t="shared" si="69"/>
        <v>16071374</v>
      </c>
      <c r="X108" s="26">
        <f t="shared" si="53"/>
        <v>23.932684038091576</v>
      </c>
      <c r="Y108" s="26">
        <f t="shared" si="54"/>
        <v>46.840130408265026</v>
      </c>
      <c r="Z108" s="26">
        <f t="shared" si="55"/>
        <v>46.840130408265026</v>
      </c>
      <c r="AA108" s="26">
        <f t="shared" si="56"/>
        <v>100</v>
      </c>
    </row>
    <row r="109" spans="1:27" ht="64.5" customHeight="1" x14ac:dyDescent="0.25">
      <c r="A109" s="8" t="s">
        <v>122</v>
      </c>
      <c r="B109" s="119" t="s">
        <v>232</v>
      </c>
      <c r="C109" s="102"/>
      <c r="D109" s="102"/>
      <c r="E109" s="102"/>
      <c r="F109" s="103"/>
      <c r="G109" s="2">
        <f>4255474+15500</f>
        <v>4270974</v>
      </c>
      <c r="H109" s="2">
        <v>240032.16</v>
      </c>
      <c r="I109" s="2">
        <v>235364.98</v>
      </c>
      <c r="J109" s="2">
        <v>233339.02</v>
      </c>
      <c r="K109" s="2">
        <v>181500.57</v>
      </c>
      <c r="L109" s="2">
        <v>247689.8</v>
      </c>
      <c r="M109" s="2">
        <v>554076.01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30">
        <f t="shared" ref="S109:S110" si="79">G109-SUM(H109:R109)</f>
        <v>2578971.46</v>
      </c>
      <c r="T109" s="25">
        <f t="shared" si="66"/>
        <v>708736.16</v>
      </c>
      <c r="U109" s="25">
        <f t="shared" si="67"/>
        <v>1692002.54</v>
      </c>
      <c r="V109" s="25">
        <f t="shared" si="68"/>
        <v>1692002.54</v>
      </c>
      <c r="W109" s="25">
        <f t="shared" si="69"/>
        <v>4270974</v>
      </c>
      <c r="X109" s="59">
        <f t="shared" si="53"/>
        <v>16.594251334707259</v>
      </c>
      <c r="Y109" s="26">
        <f t="shared" si="54"/>
        <v>39.616315622619105</v>
      </c>
      <c r="Z109" s="26">
        <f t="shared" si="55"/>
        <v>39.616315622619105</v>
      </c>
      <c r="AA109" s="26">
        <f t="shared" si="56"/>
        <v>100</v>
      </c>
    </row>
    <row r="110" spans="1:27" ht="65.25" customHeight="1" x14ac:dyDescent="0.25">
      <c r="A110" s="8" t="s">
        <v>122</v>
      </c>
      <c r="B110" s="119" t="s">
        <v>231</v>
      </c>
      <c r="C110" s="102"/>
      <c r="D110" s="102"/>
      <c r="E110" s="102"/>
      <c r="F110" s="103"/>
      <c r="G110" s="2">
        <v>11800400</v>
      </c>
      <c r="H110" s="2">
        <v>1045800</v>
      </c>
      <c r="I110" s="2">
        <v>1045800</v>
      </c>
      <c r="J110" s="2">
        <v>1045975</v>
      </c>
      <c r="K110" s="2">
        <v>1025975</v>
      </c>
      <c r="L110" s="2">
        <v>965975</v>
      </c>
      <c r="M110" s="2">
        <v>706325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30">
        <f t="shared" si="79"/>
        <v>5964550</v>
      </c>
      <c r="T110" s="25">
        <f t="shared" si="66"/>
        <v>3137575</v>
      </c>
      <c r="U110" s="25">
        <f t="shared" si="67"/>
        <v>5835850</v>
      </c>
      <c r="V110" s="25">
        <f t="shared" si="68"/>
        <v>5835850</v>
      </c>
      <c r="W110" s="25">
        <f t="shared" si="69"/>
        <v>11800400</v>
      </c>
      <c r="X110" s="26">
        <f t="shared" si="53"/>
        <v>26.588717331615879</v>
      </c>
      <c r="Y110" s="26">
        <f t="shared" si="54"/>
        <v>49.454679502389745</v>
      </c>
      <c r="Z110" s="26">
        <f t="shared" si="55"/>
        <v>49.454679502389745</v>
      </c>
      <c r="AA110" s="26">
        <f t="shared" si="56"/>
        <v>100</v>
      </c>
    </row>
    <row r="111" spans="1:27" ht="89.25" customHeight="1" x14ac:dyDescent="0.25">
      <c r="A111" s="8" t="s">
        <v>123</v>
      </c>
      <c r="B111" s="119" t="s">
        <v>318</v>
      </c>
      <c r="C111" s="102"/>
      <c r="D111" s="102"/>
      <c r="E111" s="102"/>
      <c r="F111" s="103"/>
      <c r="G111" s="2">
        <f>G112</f>
        <v>5209200</v>
      </c>
      <c r="H111" s="2">
        <f t="shared" ref="H111:S111" si="80">H112</f>
        <v>334793.84000000003</v>
      </c>
      <c r="I111" s="2">
        <f t="shared" si="80"/>
        <v>407988.64</v>
      </c>
      <c r="J111" s="2">
        <f t="shared" si="80"/>
        <v>366905.56</v>
      </c>
      <c r="K111" s="2">
        <f t="shared" si="80"/>
        <v>369049.26</v>
      </c>
      <c r="L111" s="2">
        <f t="shared" si="80"/>
        <v>599253.17000000004</v>
      </c>
      <c r="M111" s="2">
        <f t="shared" si="80"/>
        <v>361398.97</v>
      </c>
      <c r="N111" s="2">
        <f t="shared" si="80"/>
        <v>0</v>
      </c>
      <c r="O111" s="2">
        <f t="shared" si="80"/>
        <v>0</v>
      </c>
      <c r="P111" s="2">
        <f t="shared" si="80"/>
        <v>0</v>
      </c>
      <c r="Q111" s="2">
        <f t="shared" si="80"/>
        <v>0</v>
      </c>
      <c r="R111" s="2">
        <f t="shared" si="80"/>
        <v>0</v>
      </c>
      <c r="S111" s="2">
        <f t="shared" si="80"/>
        <v>2769810.5599999996</v>
      </c>
      <c r="T111" s="25">
        <f t="shared" si="66"/>
        <v>1109688.04</v>
      </c>
      <c r="U111" s="25">
        <f t="shared" si="67"/>
        <v>2439389.4400000004</v>
      </c>
      <c r="V111" s="25">
        <f t="shared" si="68"/>
        <v>2439389.4400000004</v>
      </c>
      <c r="W111" s="25">
        <f t="shared" si="69"/>
        <v>5209200</v>
      </c>
      <c r="X111" s="26">
        <f t="shared" si="53"/>
        <v>21.302465637717884</v>
      </c>
      <c r="Y111" s="26">
        <f t="shared" si="54"/>
        <v>46.828484988097991</v>
      </c>
      <c r="Z111" s="26">
        <f t="shared" si="55"/>
        <v>46.828484988097991</v>
      </c>
      <c r="AA111" s="26">
        <f t="shared" si="56"/>
        <v>100</v>
      </c>
    </row>
    <row r="112" spans="1:27" ht="114.75" customHeight="1" x14ac:dyDescent="0.25">
      <c r="A112" s="8" t="s">
        <v>124</v>
      </c>
      <c r="B112" s="119" t="s">
        <v>319</v>
      </c>
      <c r="C112" s="102"/>
      <c r="D112" s="102"/>
      <c r="E112" s="102"/>
      <c r="F112" s="103"/>
      <c r="G112" s="2">
        <v>5209200</v>
      </c>
      <c r="H112" s="2">
        <v>334793.84000000003</v>
      </c>
      <c r="I112" s="2">
        <v>407988.64</v>
      </c>
      <c r="J112" s="2">
        <v>366905.56</v>
      </c>
      <c r="K112" s="2">
        <v>369049.26</v>
      </c>
      <c r="L112" s="2">
        <v>599253.17000000004</v>
      </c>
      <c r="M112" s="2">
        <v>361398.97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30">
        <f>G112-SUM(H112:R112)</f>
        <v>2769810.5599999996</v>
      </c>
      <c r="T112" s="25">
        <f t="shared" si="66"/>
        <v>1109688.04</v>
      </c>
      <c r="U112" s="25">
        <f t="shared" si="67"/>
        <v>2439389.4400000004</v>
      </c>
      <c r="V112" s="25">
        <f t="shared" si="68"/>
        <v>2439389.4400000004</v>
      </c>
      <c r="W112" s="25">
        <f t="shared" si="69"/>
        <v>5209200</v>
      </c>
      <c r="X112" s="26">
        <f t="shared" si="53"/>
        <v>21.302465637717884</v>
      </c>
      <c r="Y112" s="26">
        <f t="shared" si="54"/>
        <v>46.828484988097991</v>
      </c>
      <c r="Z112" s="26">
        <f t="shared" si="55"/>
        <v>46.828484988097991</v>
      </c>
      <c r="AA112" s="26">
        <f t="shared" si="56"/>
        <v>100</v>
      </c>
    </row>
    <row r="113" spans="1:27" ht="152.25" customHeight="1" x14ac:dyDescent="0.25">
      <c r="A113" s="8" t="s">
        <v>125</v>
      </c>
      <c r="B113" s="119" t="s">
        <v>320</v>
      </c>
      <c r="C113" s="102"/>
      <c r="D113" s="102"/>
      <c r="E113" s="102"/>
      <c r="F113" s="103"/>
      <c r="G113" s="2">
        <f>G114</f>
        <v>2669100</v>
      </c>
      <c r="H113" s="2">
        <f>H114</f>
        <v>23270</v>
      </c>
      <c r="I113" s="2">
        <f t="shared" ref="I113:S113" si="81">I114</f>
        <v>379870</v>
      </c>
      <c r="J113" s="2">
        <f t="shared" si="81"/>
        <v>251635</v>
      </c>
      <c r="K113" s="2">
        <f t="shared" si="81"/>
        <v>266500</v>
      </c>
      <c r="L113" s="2">
        <f t="shared" si="81"/>
        <v>287000</v>
      </c>
      <c r="M113" s="2">
        <f t="shared" si="81"/>
        <v>112750</v>
      </c>
      <c r="N113" s="2">
        <f t="shared" si="81"/>
        <v>0</v>
      </c>
      <c r="O113" s="2">
        <f t="shared" si="81"/>
        <v>0</v>
      </c>
      <c r="P113" s="2">
        <f t="shared" si="81"/>
        <v>0</v>
      </c>
      <c r="Q113" s="2">
        <f t="shared" si="81"/>
        <v>0</v>
      </c>
      <c r="R113" s="2">
        <f t="shared" si="81"/>
        <v>0</v>
      </c>
      <c r="S113" s="2">
        <f t="shared" si="81"/>
        <v>1348075</v>
      </c>
      <c r="T113" s="25">
        <f t="shared" si="66"/>
        <v>654775</v>
      </c>
      <c r="U113" s="25">
        <f t="shared" si="67"/>
        <v>1321025</v>
      </c>
      <c r="V113" s="25">
        <f t="shared" si="68"/>
        <v>1321025</v>
      </c>
      <c r="W113" s="25">
        <f t="shared" si="69"/>
        <v>2669100</v>
      </c>
      <c r="X113" s="26">
        <f t="shared" si="53"/>
        <v>24.531677344423215</v>
      </c>
      <c r="Y113" s="26">
        <f t="shared" si="54"/>
        <v>49.493274886665915</v>
      </c>
      <c r="Z113" s="26">
        <f t="shared" si="55"/>
        <v>49.493274886665915</v>
      </c>
      <c r="AA113" s="26">
        <f t="shared" si="56"/>
        <v>100</v>
      </c>
    </row>
    <row r="114" spans="1:27" ht="153" customHeight="1" x14ac:dyDescent="0.25">
      <c r="A114" s="8" t="s">
        <v>126</v>
      </c>
      <c r="B114" s="119" t="s">
        <v>321</v>
      </c>
      <c r="C114" s="102"/>
      <c r="D114" s="102"/>
      <c r="E114" s="102"/>
      <c r="F114" s="103"/>
      <c r="G114" s="2">
        <v>2669100</v>
      </c>
      <c r="H114" s="2">
        <v>23270</v>
      </c>
      <c r="I114" s="2">
        <v>379870</v>
      </c>
      <c r="J114" s="2">
        <v>251635</v>
      </c>
      <c r="K114" s="2">
        <v>266500</v>
      </c>
      <c r="L114" s="2">
        <v>287000</v>
      </c>
      <c r="M114" s="2">
        <v>112750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30">
        <f>G114-SUM(H114:R114)</f>
        <v>1348075</v>
      </c>
      <c r="T114" s="25">
        <f t="shared" si="66"/>
        <v>654775</v>
      </c>
      <c r="U114" s="25">
        <f t="shared" si="67"/>
        <v>1321025</v>
      </c>
      <c r="V114" s="25">
        <f t="shared" si="68"/>
        <v>1321025</v>
      </c>
      <c r="W114" s="25">
        <f t="shared" si="69"/>
        <v>2669100</v>
      </c>
      <c r="X114" s="26">
        <f t="shared" si="53"/>
        <v>24.531677344423215</v>
      </c>
      <c r="Y114" s="26">
        <f t="shared" si="54"/>
        <v>49.493274886665915</v>
      </c>
      <c r="Z114" s="26">
        <f t="shared" si="55"/>
        <v>49.493274886665915</v>
      </c>
      <c r="AA114" s="26">
        <f t="shared" si="56"/>
        <v>100</v>
      </c>
    </row>
    <row r="115" spans="1:27" ht="76.5" customHeight="1" x14ac:dyDescent="0.25">
      <c r="A115" s="8" t="s">
        <v>127</v>
      </c>
      <c r="B115" s="119" t="s">
        <v>322</v>
      </c>
      <c r="C115" s="102"/>
      <c r="D115" s="102"/>
      <c r="E115" s="102"/>
      <c r="F115" s="103"/>
      <c r="G115" s="2">
        <f>G116</f>
        <v>458100</v>
      </c>
      <c r="H115" s="2">
        <f t="shared" ref="H115:S115" si="82">H116</f>
        <v>36356.879999999997</v>
      </c>
      <c r="I115" s="2">
        <f t="shared" si="82"/>
        <v>36356.870000000003</v>
      </c>
      <c r="J115" s="2">
        <f t="shared" si="82"/>
        <v>36356.89</v>
      </c>
      <c r="K115" s="2">
        <f t="shared" si="82"/>
        <v>36356.89</v>
      </c>
      <c r="L115" s="2">
        <f t="shared" si="82"/>
        <v>36356.879999999997</v>
      </c>
      <c r="M115" s="2">
        <f t="shared" si="82"/>
        <v>36356.870000000003</v>
      </c>
      <c r="N115" s="2">
        <f t="shared" si="82"/>
        <v>0</v>
      </c>
      <c r="O115" s="2">
        <f t="shared" si="82"/>
        <v>0</v>
      </c>
      <c r="P115" s="2">
        <f t="shared" si="82"/>
        <v>0</v>
      </c>
      <c r="Q115" s="2">
        <f t="shared" si="82"/>
        <v>0</v>
      </c>
      <c r="R115" s="2">
        <f t="shared" si="82"/>
        <v>0</v>
      </c>
      <c r="S115" s="2">
        <f t="shared" si="82"/>
        <v>239958.72</v>
      </c>
      <c r="T115" s="25">
        <f t="shared" si="66"/>
        <v>109070.64</v>
      </c>
      <c r="U115" s="25">
        <f t="shared" si="67"/>
        <v>218141.28</v>
      </c>
      <c r="V115" s="25">
        <f t="shared" si="68"/>
        <v>218141.28</v>
      </c>
      <c r="W115" s="25">
        <f t="shared" si="69"/>
        <v>458100</v>
      </c>
      <c r="X115" s="26">
        <f t="shared" si="53"/>
        <v>23.809351669941062</v>
      </c>
      <c r="Y115" s="26">
        <f t="shared" si="54"/>
        <v>47.618703339882124</v>
      </c>
      <c r="Z115" s="26">
        <f t="shared" si="55"/>
        <v>47.618703339882124</v>
      </c>
      <c r="AA115" s="26">
        <f t="shared" si="56"/>
        <v>100</v>
      </c>
    </row>
    <row r="116" spans="1:27" ht="89.25" customHeight="1" x14ac:dyDescent="0.25">
      <c r="A116" s="8" t="s">
        <v>128</v>
      </c>
      <c r="B116" s="119" t="s">
        <v>323</v>
      </c>
      <c r="C116" s="102"/>
      <c r="D116" s="102"/>
      <c r="E116" s="102"/>
      <c r="F116" s="103"/>
      <c r="G116" s="2">
        <v>458100</v>
      </c>
      <c r="H116" s="2">
        <v>36356.879999999997</v>
      </c>
      <c r="I116" s="2">
        <v>36356.870000000003</v>
      </c>
      <c r="J116" s="2">
        <v>36356.89</v>
      </c>
      <c r="K116" s="2">
        <v>36356.89</v>
      </c>
      <c r="L116" s="2">
        <v>36356.879999999997</v>
      </c>
      <c r="M116" s="2">
        <v>36356.870000000003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30">
        <f>G116-SUM(H116:R116)</f>
        <v>239958.72</v>
      </c>
      <c r="T116" s="25">
        <f t="shared" si="66"/>
        <v>109070.64</v>
      </c>
      <c r="U116" s="25">
        <f t="shared" si="67"/>
        <v>218141.28</v>
      </c>
      <c r="V116" s="25">
        <f t="shared" si="68"/>
        <v>218141.28</v>
      </c>
      <c r="W116" s="25">
        <f t="shared" si="69"/>
        <v>458100</v>
      </c>
      <c r="X116" s="26">
        <f t="shared" si="53"/>
        <v>23.809351669941062</v>
      </c>
      <c r="Y116" s="26">
        <f t="shared" si="54"/>
        <v>47.618703339882124</v>
      </c>
      <c r="Z116" s="26">
        <f t="shared" si="55"/>
        <v>47.618703339882124</v>
      </c>
      <c r="AA116" s="26">
        <f t="shared" si="56"/>
        <v>100</v>
      </c>
    </row>
    <row r="117" spans="1:27" ht="114.75" customHeight="1" x14ac:dyDescent="0.25">
      <c r="A117" s="8" t="s">
        <v>129</v>
      </c>
      <c r="B117" s="119" t="s">
        <v>324</v>
      </c>
      <c r="C117" s="102"/>
      <c r="D117" s="102"/>
      <c r="E117" s="102"/>
      <c r="F117" s="103"/>
      <c r="G117" s="2">
        <f>G118</f>
        <v>476</v>
      </c>
      <c r="H117" s="2">
        <f t="shared" ref="H117:S117" si="83">H118</f>
        <v>0</v>
      </c>
      <c r="I117" s="2">
        <f t="shared" si="83"/>
        <v>0</v>
      </c>
      <c r="J117" s="2">
        <f t="shared" si="83"/>
        <v>0</v>
      </c>
      <c r="K117" s="2">
        <f t="shared" si="83"/>
        <v>0</v>
      </c>
      <c r="L117" s="2">
        <f t="shared" si="83"/>
        <v>0</v>
      </c>
      <c r="M117" s="2">
        <f t="shared" si="83"/>
        <v>0</v>
      </c>
      <c r="N117" s="2">
        <f t="shared" si="83"/>
        <v>0</v>
      </c>
      <c r="O117" s="2">
        <f t="shared" si="83"/>
        <v>0</v>
      </c>
      <c r="P117" s="2">
        <f t="shared" si="83"/>
        <v>0</v>
      </c>
      <c r="Q117" s="2">
        <f t="shared" si="83"/>
        <v>0</v>
      </c>
      <c r="R117" s="2">
        <f t="shared" si="83"/>
        <v>0</v>
      </c>
      <c r="S117" s="2">
        <f t="shared" si="83"/>
        <v>476</v>
      </c>
      <c r="T117" s="25">
        <f t="shared" si="66"/>
        <v>0</v>
      </c>
      <c r="U117" s="25">
        <f t="shared" si="67"/>
        <v>0</v>
      </c>
      <c r="V117" s="25">
        <f t="shared" si="68"/>
        <v>0</v>
      </c>
      <c r="W117" s="25">
        <f t="shared" si="69"/>
        <v>476</v>
      </c>
      <c r="X117" s="59">
        <f t="shared" si="53"/>
        <v>0</v>
      </c>
      <c r="Y117" s="26">
        <f t="shared" si="54"/>
        <v>0</v>
      </c>
      <c r="Z117" s="26">
        <f t="shared" si="55"/>
        <v>0</v>
      </c>
      <c r="AA117" s="26">
        <f t="shared" si="56"/>
        <v>100</v>
      </c>
    </row>
    <row r="118" spans="1:27" ht="127.5" customHeight="1" x14ac:dyDescent="0.25">
      <c r="A118" s="8" t="s">
        <v>130</v>
      </c>
      <c r="B118" s="119" t="s">
        <v>325</v>
      </c>
      <c r="C118" s="102"/>
      <c r="D118" s="102"/>
      <c r="E118" s="102"/>
      <c r="F118" s="103"/>
      <c r="G118" s="2">
        <v>476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30">
        <f>G118-SUM(H118:R118)</f>
        <v>476</v>
      </c>
      <c r="T118" s="25">
        <f t="shared" si="66"/>
        <v>0</v>
      </c>
      <c r="U118" s="25">
        <f t="shared" si="67"/>
        <v>0</v>
      </c>
      <c r="V118" s="25">
        <f t="shared" si="68"/>
        <v>0</v>
      </c>
      <c r="W118" s="25">
        <f t="shared" si="69"/>
        <v>476</v>
      </c>
      <c r="X118" s="59">
        <f t="shared" si="53"/>
        <v>0</v>
      </c>
      <c r="Y118" s="26">
        <f t="shared" si="54"/>
        <v>0</v>
      </c>
      <c r="Z118" s="26">
        <f t="shared" si="55"/>
        <v>0</v>
      </c>
      <c r="AA118" s="26">
        <f t="shared" si="56"/>
        <v>100</v>
      </c>
    </row>
    <row r="119" spans="1:27" ht="51" customHeight="1" x14ac:dyDescent="0.25">
      <c r="A119" s="8" t="s">
        <v>131</v>
      </c>
      <c r="B119" s="119" t="s">
        <v>326</v>
      </c>
      <c r="C119" s="102"/>
      <c r="D119" s="102"/>
      <c r="E119" s="102"/>
      <c r="F119" s="103"/>
      <c r="G119" s="2">
        <f>G120</f>
        <v>92000</v>
      </c>
      <c r="H119" s="2">
        <f t="shared" ref="H119:S119" si="84">H120</f>
        <v>0</v>
      </c>
      <c r="I119" s="2">
        <f t="shared" si="84"/>
        <v>0</v>
      </c>
      <c r="J119" s="2">
        <f t="shared" si="84"/>
        <v>0</v>
      </c>
      <c r="K119" s="2">
        <f t="shared" si="84"/>
        <v>0</v>
      </c>
      <c r="L119" s="2">
        <f t="shared" si="84"/>
        <v>0</v>
      </c>
      <c r="M119" s="2">
        <f t="shared" si="84"/>
        <v>0</v>
      </c>
      <c r="N119" s="2">
        <f t="shared" si="84"/>
        <v>0</v>
      </c>
      <c r="O119" s="2">
        <f t="shared" si="84"/>
        <v>0</v>
      </c>
      <c r="P119" s="2">
        <f t="shared" si="84"/>
        <v>0</v>
      </c>
      <c r="Q119" s="2">
        <f t="shared" si="84"/>
        <v>0</v>
      </c>
      <c r="R119" s="2">
        <f t="shared" si="84"/>
        <v>0</v>
      </c>
      <c r="S119" s="2">
        <f t="shared" si="84"/>
        <v>92000</v>
      </c>
      <c r="T119" s="25">
        <f t="shared" si="66"/>
        <v>0</v>
      </c>
      <c r="U119" s="25">
        <f t="shared" si="67"/>
        <v>0</v>
      </c>
      <c r="V119" s="25">
        <f t="shared" si="68"/>
        <v>0</v>
      </c>
      <c r="W119" s="25">
        <f t="shared" si="69"/>
        <v>92000</v>
      </c>
      <c r="X119" s="59">
        <f t="shared" si="53"/>
        <v>0</v>
      </c>
      <c r="Y119" s="26">
        <f t="shared" si="54"/>
        <v>0</v>
      </c>
      <c r="Z119" s="26">
        <f t="shared" si="55"/>
        <v>0</v>
      </c>
      <c r="AA119" s="26">
        <f t="shared" si="56"/>
        <v>100</v>
      </c>
    </row>
    <row r="120" spans="1:27" ht="63.75" customHeight="1" x14ac:dyDescent="0.25">
      <c r="A120" s="8" t="s">
        <v>132</v>
      </c>
      <c r="B120" s="119" t="s">
        <v>327</v>
      </c>
      <c r="C120" s="102"/>
      <c r="D120" s="102"/>
      <c r="E120" s="102"/>
      <c r="F120" s="103"/>
      <c r="G120" s="2">
        <v>92000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30">
        <f>G120-SUM(H120:R120)</f>
        <v>92000</v>
      </c>
      <c r="T120" s="25">
        <f t="shared" si="66"/>
        <v>0</v>
      </c>
      <c r="U120" s="25">
        <f t="shared" si="67"/>
        <v>0</v>
      </c>
      <c r="V120" s="25">
        <f t="shared" si="68"/>
        <v>0</v>
      </c>
      <c r="W120" s="25">
        <f t="shared" si="69"/>
        <v>92000</v>
      </c>
      <c r="X120" s="59">
        <f t="shared" si="53"/>
        <v>0</v>
      </c>
      <c r="Y120" s="26">
        <f t="shared" si="54"/>
        <v>0</v>
      </c>
      <c r="Z120" s="26">
        <f t="shared" si="55"/>
        <v>0</v>
      </c>
      <c r="AA120" s="26">
        <f t="shared" si="56"/>
        <v>100</v>
      </c>
    </row>
    <row r="121" spans="1:27" ht="51" customHeight="1" x14ac:dyDescent="0.25">
      <c r="A121" s="8" t="s">
        <v>133</v>
      </c>
      <c r="B121" s="119" t="s">
        <v>328</v>
      </c>
      <c r="C121" s="102"/>
      <c r="D121" s="102"/>
      <c r="E121" s="102"/>
      <c r="F121" s="103"/>
      <c r="G121" s="2">
        <f>G122</f>
        <v>755321</v>
      </c>
      <c r="H121" s="2">
        <f t="shared" ref="H121:S121" si="85">H122</f>
        <v>0</v>
      </c>
      <c r="I121" s="2">
        <f t="shared" si="85"/>
        <v>95208.29</v>
      </c>
      <c r="J121" s="2">
        <f t="shared" si="85"/>
        <v>102138.77</v>
      </c>
      <c r="K121" s="2">
        <f t="shared" si="85"/>
        <v>37281.620000000003</v>
      </c>
      <c r="L121" s="2">
        <f t="shared" si="85"/>
        <v>140508.94</v>
      </c>
      <c r="M121" s="2">
        <f t="shared" si="85"/>
        <v>10206.620000000001</v>
      </c>
      <c r="N121" s="2">
        <f t="shared" si="85"/>
        <v>0</v>
      </c>
      <c r="O121" s="2">
        <f t="shared" si="85"/>
        <v>0</v>
      </c>
      <c r="P121" s="2">
        <f t="shared" si="85"/>
        <v>0</v>
      </c>
      <c r="Q121" s="2">
        <f t="shared" si="85"/>
        <v>0</v>
      </c>
      <c r="R121" s="2">
        <f t="shared" si="85"/>
        <v>0</v>
      </c>
      <c r="S121" s="2">
        <f t="shared" si="85"/>
        <v>369976.76</v>
      </c>
      <c r="T121" s="25">
        <f t="shared" si="66"/>
        <v>197347.06</v>
      </c>
      <c r="U121" s="25">
        <f t="shared" si="67"/>
        <v>385344.24</v>
      </c>
      <c r="V121" s="25">
        <f t="shared" si="68"/>
        <v>385344.24</v>
      </c>
      <c r="W121" s="25">
        <f t="shared" si="69"/>
        <v>755321</v>
      </c>
      <c r="X121" s="26">
        <f t="shared" si="53"/>
        <v>26.127574898619262</v>
      </c>
      <c r="Y121" s="26">
        <f t="shared" si="54"/>
        <v>51.017281394268132</v>
      </c>
      <c r="Z121" s="26">
        <f t="shared" si="55"/>
        <v>51.017281394268132</v>
      </c>
      <c r="AA121" s="26">
        <f t="shared" si="56"/>
        <v>100</v>
      </c>
    </row>
    <row r="122" spans="1:27" ht="63.75" customHeight="1" x14ac:dyDescent="0.25">
      <c r="A122" s="8" t="s">
        <v>134</v>
      </c>
      <c r="B122" s="119" t="s">
        <v>329</v>
      </c>
      <c r="C122" s="102"/>
      <c r="D122" s="102"/>
      <c r="E122" s="102"/>
      <c r="F122" s="103"/>
      <c r="G122" s="2">
        <v>755321</v>
      </c>
      <c r="H122" s="2">
        <v>0</v>
      </c>
      <c r="I122" s="2">
        <v>95208.29</v>
      </c>
      <c r="J122" s="2">
        <v>102138.77</v>
      </c>
      <c r="K122" s="2">
        <v>37281.620000000003</v>
      </c>
      <c r="L122" s="2">
        <v>140508.94</v>
      </c>
      <c r="M122" s="2">
        <v>10206.620000000001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30">
        <f>G122-SUM(H122:R122)</f>
        <v>369976.76</v>
      </c>
      <c r="T122" s="25">
        <f t="shared" si="66"/>
        <v>197347.06</v>
      </c>
      <c r="U122" s="25">
        <f t="shared" si="67"/>
        <v>385344.24</v>
      </c>
      <c r="V122" s="25">
        <f t="shared" si="68"/>
        <v>385344.24</v>
      </c>
      <c r="W122" s="25">
        <f t="shared" si="69"/>
        <v>755321</v>
      </c>
      <c r="X122" s="26">
        <f t="shared" si="53"/>
        <v>26.127574898619262</v>
      </c>
      <c r="Y122" s="26">
        <f t="shared" si="54"/>
        <v>51.017281394268132</v>
      </c>
      <c r="Z122" s="26">
        <f t="shared" si="55"/>
        <v>51.017281394268132</v>
      </c>
      <c r="AA122" s="26">
        <f t="shared" si="56"/>
        <v>100</v>
      </c>
    </row>
    <row r="123" spans="1:27" ht="25.5" customHeight="1" x14ac:dyDescent="0.25">
      <c r="A123" s="10" t="s">
        <v>135</v>
      </c>
      <c r="B123" s="119" t="s">
        <v>330</v>
      </c>
      <c r="C123" s="102"/>
      <c r="D123" s="102"/>
      <c r="E123" s="102"/>
      <c r="F123" s="103"/>
      <c r="G123" s="2">
        <f>G124</f>
        <v>125609700</v>
      </c>
      <c r="H123" s="2">
        <f t="shared" ref="H123:S124" si="86">H124</f>
        <v>8700000</v>
      </c>
      <c r="I123" s="2">
        <f t="shared" si="86"/>
        <v>8700000</v>
      </c>
      <c r="J123" s="2">
        <f t="shared" si="86"/>
        <v>15600000</v>
      </c>
      <c r="K123" s="2">
        <f t="shared" si="86"/>
        <v>3500000</v>
      </c>
      <c r="L123" s="2">
        <f t="shared" si="86"/>
        <v>18300000</v>
      </c>
      <c r="M123" s="2">
        <f t="shared" si="86"/>
        <v>26800000</v>
      </c>
      <c r="N123" s="2">
        <f t="shared" si="86"/>
        <v>0</v>
      </c>
      <c r="O123" s="2">
        <f t="shared" si="86"/>
        <v>0</v>
      </c>
      <c r="P123" s="2">
        <f t="shared" si="86"/>
        <v>0</v>
      </c>
      <c r="Q123" s="2">
        <f t="shared" si="86"/>
        <v>0</v>
      </c>
      <c r="R123" s="2">
        <f t="shared" si="86"/>
        <v>0</v>
      </c>
      <c r="S123" s="2">
        <f t="shared" si="86"/>
        <v>44009700</v>
      </c>
      <c r="T123" s="25">
        <f t="shared" si="66"/>
        <v>33000000</v>
      </c>
      <c r="U123" s="25">
        <f t="shared" si="67"/>
        <v>81600000</v>
      </c>
      <c r="V123" s="25">
        <f t="shared" si="68"/>
        <v>81600000</v>
      </c>
      <c r="W123" s="25">
        <f t="shared" si="69"/>
        <v>125609700</v>
      </c>
      <c r="X123" s="26">
        <f t="shared" si="53"/>
        <v>26.271856393256254</v>
      </c>
      <c r="Y123" s="26">
        <f t="shared" si="54"/>
        <v>64.9631358087791</v>
      </c>
      <c r="Z123" s="26">
        <f t="shared" si="55"/>
        <v>64.9631358087791</v>
      </c>
      <c r="AA123" s="26">
        <f t="shared" si="56"/>
        <v>100</v>
      </c>
    </row>
    <row r="124" spans="1:27" ht="38.25" customHeight="1" x14ac:dyDescent="0.25">
      <c r="A124" s="10" t="s">
        <v>136</v>
      </c>
      <c r="B124" s="119" t="s">
        <v>331</v>
      </c>
      <c r="C124" s="102"/>
      <c r="D124" s="102"/>
      <c r="E124" s="102"/>
      <c r="F124" s="103"/>
      <c r="G124" s="2">
        <f>G125</f>
        <v>125609700</v>
      </c>
      <c r="H124" s="2">
        <f t="shared" si="86"/>
        <v>8700000</v>
      </c>
      <c r="I124" s="2">
        <f t="shared" si="86"/>
        <v>8700000</v>
      </c>
      <c r="J124" s="2">
        <f t="shared" si="86"/>
        <v>15600000</v>
      </c>
      <c r="K124" s="2">
        <f t="shared" si="86"/>
        <v>3500000</v>
      </c>
      <c r="L124" s="2">
        <f t="shared" si="86"/>
        <v>18300000</v>
      </c>
      <c r="M124" s="2">
        <f t="shared" si="86"/>
        <v>26800000</v>
      </c>
      <c r="N124" s="2">
        <f t="shared" si="86"/>
        <v>0</v>
      </c>
      <c r="O124" s="2">
        <f t="shared" si="86"/>
        <v>0</v>
      </c>
      <c r="P124" s="2">
        <f t="shared" si="86"/>
        <v>0</v>
      </c>
      <c r="Q124" s="2">
        <f t="shared" si="86"/>
        <v>0</v>
      </c>
      <c r="R124" s="2">
        <f t="shared" si="86"/>
        <v>0</v>
      </c>
      <c r="S124" s="30">
        <f t="shared" ref="S124" si="87">G124-SUM(H124:R124)</f>
        <v>44009700</v>
      </c>
      <c r="T124" s="25">
        <f t="shared" si="66"/>
        <v>33000000</v>
      </c>
      <c r="U124" s="25">
        <f t="shared" si="67"/>
        <v>81600000</v>
      </c>
      <c r="V124" s="25">
        <f t="shared" si="68"/>
        <v>81600000</v>
      </c>
      <c r="W124" s="25">
        <f t="shared" si="69"/>
        <v>125609700</v>
      </c>
      <c r="X124" s="26">
        <f t="shared" si="53"/>
        <v>26.271856393256254</v>
      </c>
      <c r="Y124" s="26">
        <f t="shared" si="54"/>
        <v>64.9631358087791</v>
      </c>
      <c r="Z124" s="26">
        <f t="shared" si="55"/>
        <v>64.9631358087791</v>
      </c>
      <c r="AA124" s="26">
        <f t="shared" si="56"/>
        <v>100</v>
      </c>
    </row>
    <row r="125" spans="1:27" ht="102.75" customHeight="1" x14ac:dyDescent="0.25">
      <c r="A125" s="10" t="s">
        <v>137</v>
      </c>
      <c r="B125" s="119" t="s">
        <v>331</v>
      </c>
      <c r="C125" s="102"/>
      <c r="D125" s="102"/>
      <c r="E125" s="102"/>
      <c r="F125" s="103"/>
      <c r="G125" s="2">
        <v>125609700</v>
      </c>
      <c r="H125" s="2">
        <v>8700000</v>
      </c>
      <c r="I125" s="2">
        <v>8700000</v>
      </c>
      <c r="J125" s="2">
        <v>15600000</v>
      </c>
      <c r="K125" s="2">
        <v>3500000</v>
      </c>
      <c r="L125" s="2">
        <v>18300000</v>
      </c>
      <c r="M125" s="2">
        <v>26800000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30">
        <f>G125-SUM(H125:R125)</f>
        <v>44009700</v>
      </c>
      <c r="T125" s="25">
        <f t="shared" si="66"/>
        <v>33000000</v>
      </c>
      <c r="U125" s="25">
        <f t="shared" si="67"/>
        <v>81600000</v>
      </c>
      <c r="V125" s="25">
        <f t="shared" si="68"/>
        <v>81600000</v>
      </c>
      <c r="W125" s="25">
        <f t="shared" si="69"/>
        <v>125609700</v>
      </c>
      <c r="X125" s="26">
        <f t="shared" si="53"/>
        <v>26.271856393256254</v>
      </c>
      <c r="Y125" s="26">
        <f t="shared" si="54"/>
        <v>64.9631358087791</v>
      </c>
      <c r="Z125" s="26">
        <f t="shared" si="55"/>
        <v>64.9631358087791</v>
      </c>
      <c r="AA125" s="26">
        <f t="shared" si="56"/>
        <v>100</v>
      </c>
    </row>
    <row r="126" spans="1:27" ht="28.5" customHeight="1" x14ac:dyDescent="0.25">
      <c r="A126" s="10" t="s">
        <v>391</v>
      </c>
      <c r="B126" s="119" t="s">
        <v>388</v>
      </c>
      <c r="C126" s="102"/>
      <c r="D126" s="102"/>
      <c r="E126" s="102"/>
      <c r="F126" s="103"/>
      <c r="G126" s="2">
        <f>G127</f>
        <v>140657</v>
      </c>
      <c r="H126" s="2">
        <f t="shared" ref="H126:S127" si="88">H127</f>
        <v>0</v>
      </c>
      <c r="I126" s="2">
        <f t="shared" si="88"/>
        <v>0</v>
      </c>
      <c r="J126" s="2">
        <f t="shared" si="88"/>
        <v>0</v>
      </c>
      <c r="K126" s="2">
        <f t="shared" si="88"/>
        <v>0</v>
      </c>
      <c r="L126" s="2">
        <f t="shared" si="88"/>
        <v>140657</v>
      </c>
      <c r="M126" s="2">
        <f t="shared" si="88"/>
        <v>110550</v>
      </c>
      <c r="N126" s="2">
        <f t="shared" si="88"/>
        <v>0</v>
      </c>
      <c r="O126" s="2">
        <f t="shared" si="88"/>
        <v>0</v>
      </c>
      <c r="P126" s="2">
        <f t="shared" si="88"/>
        <v>0</v>
      </c>
      <c r="Q126" s="2">
        <f t="shared" si="88"/>
        <v>0</v>
      </c>
      <c r="R126" s="2">
        <f t="shared" si="88"/>
        <v>0</v>
      </c>
      <c r="S126" s="2">
        <f t="shared" si="88"/>
        <v>-110550</v>
      </c>
      <c r="T126" s="25"/>
      <c r="U126" s="25"/>
      <c r="V126" s="25"/>
      <c r="W126" s="25"/>
      <c r="X126" s="26"/>
      <c r="Y126" s="26"/>
      <c r="Z126" s="26"/>
      <c r="AA126" s="26"/>
    </row>
    <row r="127" spans="1:27" ht="40.5" customHeight="1" x14ac:dyDescent="0.25">
      <c r="A127" s="10" t="s">
        <v>390</v>
      </c>
      <c r="B127" s="119" t="s">
        <v>387</v>
      </c>
      <c r="C127" s="102"/>
      <c r="D127" s="102"/>
      <c r="E127" s="102"/>
      <c r="F127" s="103"/>
      <c r="G127" s="2">
        <f>G128</f>
        <v>140657</v>
      </c>
      <c r="H127" s="2">
        <f t="shared" si="88"/>
        <v>0</v>
      </c>
      <c r="I127" s="2">
        <f t="shared" si="88"/>
        <v>0</v>
      </c>
      <c r="J127" s="2">
        <f t="shared" si="88"/>
        <v>0</v>
      </c>
      <c r="K127" s="2">
        <f t="shared" si="88"/>
        <v>0</v>
      </c>
      <c r="L127" s="2">
        <f t="shared" si="88"/>
        <v>140657</v>
      </c>
      <c r="M127" s="2">
        <f t="shared" si="88"/>
        <v>110550</v>
      </c>
      <c r="N127" s="2">
        <f t="shared" si="88"/>
        <v>0</v>
      </c>
      <c r="O127" s="2">
        <f t="shared" si="88"/>
        <v>0</v>
      </c>
      <c r="P127" s="2">
        <f t="shared" si="88"/>
        <v>0</v>
      </c>
      <c r="Q127" s="2">
        <f t="shared" si="88"/>
        <v>0</v>
      </c>
      <c r="R127" s="2">
        <f t="shared" si="88"/>
        <v>0</v>
      </c>
      <c r="S127" s="2">
        <f t="shared" si="88"/>
        <v>-110550</v>
      </c>
      <c r="T127" s="25"/>
      <c r="U127" s="25"/>
      <c r="V127" s="25"/>
      <c r="W127" s="25"/>
      <c r="X127" s="26"/>
      <c r="Y127" s="26"/>
      <c r="Z127" s="26"/>
      <c r="AA127" s="26"/>
    </row>
    <row r="128" spans="1:27" ht="54" customHeight="1" x14ac:dyDescent="0.25">
      <c r="A128" s="10" t="s">
        <v>389</v>
      </c>
      <c r="B128" s="119" t="s">
        <v>386</v>
      </c>
      <c r="C128" s="102"/>
      <c r="D128" s="102"/>
      <c r="E128" s="102"/>
      <c r="F128" s="103"/>
      <c r="G128" s="2">
        <v>140657</v>
      </c>
      <c r="H128" s="2">
        <v>0</v>
      </c>
      <c r="I128" s="2">
        <v>0</v>
      </c>
      <c r="J128" s="2">
        <v>0</v>
      </c>
      <c r="K128" s="2">
        <v>0</v>
      </c>
      <c r="L128" s="2">
        <v>140657</v>
      </c>
      <c r="M128" s="2">
        <v>110550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30">
        <f>G128-SUM(H128:R128)</f>
        <v>-110550</v>
      </c>
      <c r="T128" s="25"/>
      <c r="U128" s="25"/>
      <c r="V128" s="25"/>
      <c r="W128" s="25"/>
      <c r="X128" s="26"/>
      <c r="Y128" s="26"/>
      <c r="Z128" s="26"/>
      <c r="AA128" s="26"/>
    </row>
    <row r="129" spans="1:27" ht="154.5" customHeight="1" x14ac:dyDescent="0.25">
      <c r="A129" s="33" t="s">
        <v>258</v>
      </c>
      <c r="B129" s="96" t="s">
        <v>332</v>
      </c>
      <c r="C129" s="97"/>
      <c r="D129" s="97"/>
      <c r="E129" s="97"/>
      <c r="F129" s="97"/>
      <c r="G129" s="2">
        <f>G130</f>
        <v>0</v>
      </c>
      <c r="H129" s="2">
        <f t="shared" ref="H129:S132" si="89">H130</f>
        <v>0</v>
      </c>
      <c r="I129" s="2">
        <f t="shared" si="89"/>
        <v>155127.22</v>
      </c>
      <c r="J129" s="2">
        <f t="shared" si="89"/>
        <v>0</v>
      </c>
      <c r="K129" s="2">
        <f t="shared" si="89"/>
        <v>0</v>
      </c>
      <c r="L129" s="2">
        <f t="shared" si="89"/>
        <v>0</v>
      </c>
      <c r="M129" s="2">
        <f t="shared" si="89"/>
        <v>0</v>
      </c>
      <c r="N129" s="2">
        <f t="shared" si="89"/>
        <v>0</v>
      </c>
      <c r="O129" s="2">
        <f t="shared" si="89"/>
        <v>0</v>
      </c>
      <c r="P129" s="2">
        <f t="shared" si="89"/>
        <v>0</v>
      </c>
      <c r="Q129" s="2">
        <f t="shared" si="89"/>
        <v>0</v>
      </c>
      <c r="R129" s="2">
        <f t="shared" si="89"/>
        <v>0</v>
      </c>
      <c r="S129" s="2">
        <f t="shared" si="89"/>
        <v>-155127.22</v>
      </c>
      <c r="T129" s="25">
        <f t="shared" si="66"/>
        <v>155127.22</v>
      </c>
      <c r="U129" s="25">
        <f t="shared" si="67"/>
        <v>155127.22</v>
      </c>
      <c r="V129" s="25">
        <f t="shared" si="68"/>
        <v>155127.22</v>
      </c>
      <c r="W129" s="25">
        <f t="shared" si="69"/>
        <v>0</v>
      </c>
      <c r="X129" s="26" t="e">
        <f t="shared" si="53"/>
        <v>#DIV/0!</v>
      </c>
      <c r="Y129" s="26" t="e">
        <f t="shared" si="54"/>
        <v>#DIV/0!</v>
      </c>
      <c r="Z129" s="26" t="e">
        <f t="shared" si="55"/>
        <v>#DIV/0!</v>
      </c>
      <c r="AA129" s="26" t="e">
        <f t="shared" si="56"/>
        <v>#DIV/0!</v>
      </c>
    </row>
    <row r="130" spans="1:27" ht="192" customHeight="1" x14ac:dyDescent="0.25">
      <c r="A130" s="33" t="s">
        <v>259</v>
      </c>
      <c r="B130" s="96" t="s">
        <v>333</v>
      </c>
      <c r="C130" s="97"/>
      <c r="D130" s="97"/>
      <c r="E130" s="97"/>
      <c r="F130" s="97"/>
      <c r="G130" s="2">
        <f>G131</f>
        <v>0</v>
      </c>
      <c r="H130" s="2">
        <f t="shared" si="89"/>
        <v>0</v>
      </c>
      <c r="I130" s="2">
        <f t="shared" si="89"/>
        <v>155127.22</v>
      </c>
      <c r="J130" s="2">
        <f t="shared" si="89"/>
        <v>0</v>
      </c>
      <c r="K130" s="2">
        <f t="shared" si="89"/>
        <v>0</v>
      </c>
      <c r="L130" s="2">
        <f t="shared" si="89"/>
        <v>0</v>
      </c>
      <c r="M130" s="2">
        <f t="shared" si="89"/>
        <v>0</v>
      </c>
      <c r="N130" s="2">
        <f t="shared" si="89"/>
        <v>0</v>
      </c>
      <c r="O130" s="2">
        <f t="shared" si="89"/>
        <v>0</v>
      </c>
      <c r="P130" s="2">
        <f t="shared" si="89"/>
        <v>0</v>
      </c>
      <c r="Q130" s="2">
        <f t="shared" si="89"/>
        <v>0</v>
      </c>
      <c r="R130" s="2">
        <f t="shared" si="89"/>
        <v>0</v>
      </c>
      <c r="S130" s="2">
        <f t="shared" si="89"/>
        <v>-155127.22</v>
      </c>
      <c r="T130" s="25">
        <f t="shared" si="66"/>
        <v>155127.22</v>
      </c>
      <c r="U130" s="25">
        <f t="shared" si="67"/>
        <v>155127.22</v>
      </c>
      <c r="V130" s="25">
        <f t="shared" si="68"/>
        <v>155127.22</v>
      </c>
      <c r="W130" s="25">
        <f t="shared" si="69"/>
        <v>0</v>
      </c>
      <c r="X130" s="26" t="e">
        <f t="shared" si="53"/>
        <v>#DIV/0!</v>
      </c>
      <c r="Y130" s="26" t="e">
        <f t="shared" si="54"/>
        <v>#DIV/0!</v>
      </c>
      <c r="Z130" s="26" t="e">
        <f t="shared" si="55"/>
        <v>#DIV/0!</v>
      </c>
      <c r="AA130" s="26" t="e">
        <f t="shared" si="56"/>
        <v>#DIV/0!</v>
      </c>
    </row>
    <row r="131" spans="1:27" ht="179.25" customHeight="1" x14ac:dyDescent="0.25">
      <c r="A131" s="33" t="s">
        <v>260</v>
      </c>
      <c r="B131" s="96" t="s">
        <v>334</v>
      </c>
      <c r="C131" s="97"/>
      <c r="D131" s="97"/>
      <c r="E131" s="97"/>
      <c r="F131" s="97"/>
      <c r="G131" s="2">
        <f>G132</f>
        <v>0</v>
      </c>
      <c r="H131" s="2">
        <f t="shared" si="89"/>
        <v>0</v>
      </c>
      <c r="I131" s="2">
        <f t="shared" si="89"/>
        <v>155127.22</v>
      </c>
      <c r="J131" s="2">
        <f t="shared" si="89"/>
        <v>0</v>
      </c>
      <c r="K131" s="2">
        <f t="shared" si="89"/>
        <v>0</v>
      </c>
      <c r="L131" s="2">
        <f t="shared" si="89"/>
        <v>0</v>
      </c>
      <c r="M131" s="2">
        <f t="shared" si="89"/>
        <v>0</v>
      </c>
      <c r="N131" s="2">
        <f t="shared" si="89"/>
        <v>0</v>
      </c>
      <c r="O131" s="2">
        <f t="shared" si="89"/>
        <v>0</v>
      </c>
      <c r="P131" s="2">
        <f t="shared" si="89"/>
        <v>0</v>
      </c>
      <c r="Q131" s="2">
        <f t="shared" si="89"/>
        <v>0</v>
      </c>
      <c r="R131" s="2">
        <f t="shared" si="89"/>
        <v>0</v>
      </c>
      <c r="S131" s="2">
        <f t="shared" si="89"/>
        <v>-155127.22</v>
      </c>
      <c r="T131" s="25">
        <f t="shared" si="66"/>
        <v>155127.22</v>
      </c>
      <c r="U131" s="25">
        <f t="shared" si="67"/>
        <v>155127.22</v>
      </c>
      <c r="V131" s="25">
        <f t="shared" si="68"/>
        <v>155127.22</v>
      </c>
      <c r="W131" s="25">
        <f t="shared" si="69"/>
        <v>0</v>
      </c>
      <c r="X131" s="26" t="e">
        <f t="shared" si="53"/>
        <v>#DIV/0!</v>
      </c>
      <c r="Y131" s="26" t="e">
        <f t="shared" si="54"/>
        <v>#DIV/0!</v>
      </c>
      <c r="Z131" s="26" t="e">
        <f t="shared" si="55"/>
        <v>#DIV/0!</v>
      </c>
      <c r="AA131" s="26" t="e">
        <f t="shared" si="56"/>
        <v>#DIV/0!</v>
      </c>
    </row>
    <row r="132" spans="1:27" ht="64.5" customHeight="1" x14ac:dyDescent="0.25">
      <c r="A132" s="33" t="s">
        <v>261</v>
      </c>
      <c r="B132" s="96" t="s">
        <v>335</v>
      </c>
      <c r="C132" s="97"/>
      <c r="D132" s="97"/>
      <c r="E132" s="97"/>
      <c r="F132" s="97"/>
      <c r="G132" s="2">
        <f>G133</f>
        <v>0</v>
      </c>
      <c r="H132" s="2">
        <f t="shared" si="89"/>
        <v>0</v>
      </c>
      <c r="I132" s="2">
        <f t="shared" si="89"/>
        <v>155127.22</v>
      </c>
      <c r="J132" s="2">
        <f t="shared" si="89"/>
        <v>0</v>
      </c>
      <c r="K132" s="2">
        <f t="shared" si="89"/>
        <v>0</v>
      </c>
      <c r="L132" s="2">
        <f t="shared" si="89"/>
        <v>0</v>
      </c>
      <c r="M132" s="2">
        <f t="shared" si="89"/>
        <v>0</v>
      </c>
      <c r="N132" s="2">
        <f t="shared" si="89"/>
        <v>0</v>
      </c>
      <c r="O132" s="2">
        <f t="shared" si="89"/>
        <v>0</v>
      </c>
      <c r="P132" s="2">
        <f t="shared" si="89"/>
        <v>0</v>
      </c>
      <c r="Q132" s="2">
        <f t="shared" si="89"/>
        <v>0</v>
      </c>
      <c r="R132" s="2">
        <f t="shared" si="89"/>
        <v>0</v>
      </c>
      <c r="S132" s="2">
        <f t="shared" si="89"/>
        <v>-155127.22</v>
      </c>
      <c r="T132" s="25">
        <f t="shared" si="66"/>
        <v>155127.22</v>
      </c>
      <c r="U132" s="25">
        <f t="shared" si="67"/>
        <v>155127.22</v>
      </c>
      <c r="V132" s="25">
        <f t="shared" si="68"/>
        <v>155127.22</v>
      </c>
      <c r="W132" s="25">
        <f t="shared" si="69"/>
        <v>0</v>
      </c>
      <c r="X132" s="26" t="e">
        <f t="shared" si="53"/>
        <v>#DIV/0!</v>
      </c>
      <c r="Y132" s="26" t="e">
        <f t="shared" si="54"/>
        <v>#DIV/0!</v>
      </c>
      <c r="Z132" s="26" t="e">
        <f t="shared" si="55"/>
        <v>#DIV/0!</v>
      </c>
      <c r="AA132" s="26" t="e">
        <f t="shared" si="56"/>
        <v>#DIV/0!</v>
      </c>
    </row>
    <row r="133" spans="1:27" ht="64.5" customHeight="1" x14ac:dyDescent="0.25">
      <c r="A133" s="33" t="s">
        <v>262</v>
      </c>
      <c r="B133" s="96" t="s">
        <v>336</v>
      </c>
      <c r="C133" s="97"/>
      <c r="D133" s="97"/>
      <c r="E133" s="97"/>
      <c r="F133" s="97"/>
      <c r="G133" s="2">
        <v>0</v>
      </c>
      <c r="H133" s="2">
        <v>0</v>
      </c>
      <c r="I133" s="2">
        <v>155127.22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30">
        <f t="shared" ref="S133" si="90">G133-SUM(H133:R133)</f>
        <v>-155127.22</v>
      </c>
      <c r="T133" s="25">
        <f t="shared" si="66"/>
        <v>155127.22</v>
      </c>
      <c r="U133" s="25">
        <f t="shared" si="67"/>
        <v>155127.22</v>
      </c>
      <c r="V133" s="25">
        <f t="shared" si="68"/>
        <v>155127.22</v>
      </c>
      <c r="W133" s="25">
        <f t="shared" si="69"/>
        <v>0</v>
      </c>
      <c r="X133" s="26" t="e">
        <f t="shared" si="53"/>
        <v>#DIV/0!</v>
      </c>
      <c r="Y133" s="26" t="e">
        <f t="shared" si="54"/>
        <v>#DIV/0!</v>
      </c>
      <c r="Z133" s="26" t="e">
        <f t="shared" si="55"/>
        <v>#DIV/0!</v>
      </c>
      <c r="AA133" s="26" t="e">
        <f t="shared" si="56"/>
        <v>#DIV/0!</v>
      </c>
    </row>
    <row r="134" spans="1:27" ht="102.75" customHeight="1" x14ac:dyDescent="0.25">
      <c r="A134" s="33" t="s">
        <v>263</v>
      </c>
      <c r="B134" s="96" t="s">
        <v>378</v>
      </c>
      <c r="C134" s="97"/>
      <c r="D134" s="97"/>
      <c r="E134" s="97"/>
      <c r="F134" s="97"/>
      <c r="G134" s="2">
        <f>G135</f>
        <v>0</v>
      </c>
      <c r="H134" s="2">
        <f t="shared" ref="H134:S134" si="91">H135</f>
        <v>-168336.62000000002</v>
      </c>
      <c r="I134" s="2">
        <f t="shared" si="91"/>
        <v>0</v>
      </c>
      <c r="J134" s="2">
        <f t="shared" si="91"/>
        <v>0</v>
      </c>
      <c r="K134" s="2">
        <f t="shared" si="91"/>
        <v>0</v>
      </c>
      <c r="L134" s="2">
        <f t="shared" si="91"/>
        <v>0</v>
      </c>
      <c r="M134" s="2">
        <f t="shared" si="91"/>
        <v>0</v>
      </c>
      <c r="N134" s="2">
        <f t="shared" si="91"/>
        <v>0</v>
      </c>
      <c r="O134" s="2">
        <f t="shared" si="91"/>
        <v>0</v>
      </c>
      <c r="P134" s="2">
        <f t="shared" si="91"/>
        <v>0</v>
      </c>
      <c r="Q134" s="2">
        <f t="shared" si="91"/>
        <v>0</v>
      </c>
      <c r="R134" s="2">
        <f t="shared" si="91"/>
        <v>0</v>
      </c>
      <c r="S134" s="2">
        <f t="shared" si="91"/>
        <v>168336.62000000002</v>
      </c>
      <c r="T134" s="25">
        <f t="shared" si="66"/>
        <v>-168336.62000000002</v>
      </c>
      <c r="U134" s="25">
        <f t="shared" si="67"/>
        <v>-168336.62000000002</v>
      </c>
      <c r="V134" s="25">
        <f t="shared" si="68"/>
        <v>-168336.62000000002</v>
      </c>
      <c r="W134" s="25">
        <f t="shared" si="69"/>
        <v>0</v>
      </c>
      <c r="X134" s="26" t="e">
        <f t="shared" si="53"/>
        <v>#DIV/0!</v>
      </c>
      <c r="Y134" s="26" t="e">
        <f t="shared" si="54"/>
        <v>#DIV/0!</v>
      </c>
      <c r="Z134" s="26" t="e">
        <f t="shared" si="55"/>
        <v>#DIV/0!</v>
      </c>
      <c r="AA134" s="26" t="e">
        <f t="shared" si="56"/>
        <v>#DIV/0!</v>
      </c>
    </row>
    <row r="135" spans="1:27" ht="90" customHeight="1" x14ac:dyDescent="0.25">
      <c r="A135" s="33" t="s">
        <v>264</v>
      </c>
      <c r="B135" s="96" t="s">
        <v>377</v>
      </c>
      <c r="C135" s="97"/>
      <c r="D135" s="97"/>
      <c r="E135" s="97"/>
      <c r="F135" s="97"/>
      <c r="G135" s="2">
        <f>G136+G137</f>
        <v>0</v>
      </c>
      <c r="H135" s="2">
        <f>H136+H137</f>
        <v>-168336.62000000002</v>
      </c>
      <c r="I135" s="2">
        <f t="shared" ref="I135:S135" si="92">I136+I137</f>
        <v>0</v>
      </c>
      <c r="J135" s="2">
        <f t="shared" si="92"/>
        <v>0</v>
      </c>
      <c r="K135" s="2">
        <f t="shared" si="92"/>
        <v>0</v>
      </c>
      <c r="L135" s="2">
        <f t="shared" si="92"/>
        <v>0</v>
      </c>
      <c r="M135" s="2">
        <f t="shared" si="92"/>
        <v>0</v>
      </c>
      <c r="N135" s="2">
        <f t="shared" si="92"/>
        <v>0</v>
      </c>
      <c r="O135" s="2">
        <f t="shared" si="92"/>
        <v>0</v>
      </c>
      <c r="P135" s="2">
        <f t="shared" si="92"/>
        <v>0</v>
      </c>
      <c r="Q135" s="2">
        <f t="shared" si="92"/>
        <v>0</v>
      </c>
      <c r="R135" s="2">
        <f t="shared" si="92"/>
        <v>0</v>
      </c>
      <c r="S135" s="2">
        <f t="shared" si="92"/>
        <v>168336.62000000002</v>
      </c>
      <c r="T135" s="25">
        <f t="shared" si="66"/>
        <v>-168336.62000000002</v>
      </c>
      <c r="U135" s="25">
        <f t="shared" si="67"/>
        <v>-168336.62000000002</v>
      </c>
      <c r="V135" s="25">
        <f t="shared" si="68"/>
        <v>-168336.62000000002</v>
      </c>
      <c r="W135" s="25">
        <f t="shared" si="69"/>
        <v>0</v>
      </c>
      <c r="X135" s="26" t="e">
        <f t="shared" si="53"/>
        <v>#DIV/0!</v>
      </c>
      <c r="Y135" s="26" t="e">
        <f t="shared" si="54"/>
        <v>#DIV/0!</v>
      </c>
      <c r="Z135" s="26" t="e">
        <f t="shared" si="55"/>
        <v>#DIV/0!</v>
      </c>
      <c r="AA135" s="26" t="e">
        <f t="shared" si="56"/>
        <v>#DIV/0!</v>
      </c>
    </row>
    <row r="136" spans="1:27" ht="90" customHeight="1" x14ac:dyDescent="0.25">
      <c r="A136" s="33" t="s">
        <v>265</v>
      </c>
      <c r="B136" s="98" t="s">
        <v>376</v>
      </c>
      <c r="C136" s="99"/>
      <c r="D136" s="99"/>
      <c r="E136" s="99"/>
      <c r="F136" s="99"/>
      <c r="G136" s="2">
        <v>0</v>
      </c>
      <c r="H136" s="2">
        <v>-168065.2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f>G136-H136-I136-J136-K136-L136-M136-N136-O136-P136-Q136-R136</f>
        <v>168065.2</v>
      </c>
      <c r="T136" s="25"/>
      <c r="U136" s="25"/>
      <c r="V136" s="25"/>
      <c r="W136" s="25"/>
      <c r="X136" s="26" t="e">
        <f t="shared" si="53"/>
        <v>#DIV/0!</v>
      </c>
      <c r="Y136" s="26" t="e">
        <f t="shared" si="54"/>
        <v>#DIV/0!</v>
      </c>
      <c r="Z136" s="26" t="e">
        <f t="shared" si="55"/>
        <v>#DIV/0!</v>
      </c>
      <c r="AA136" s="26" t="e">
        <f t="shared" si="56"/>
        <v>#DIV/0!</v>
      </c>
    </row>
    <row r="137" spans="1:27" ht="90" customHeight="1" x14ac:dyDescent="0.25">
      <c r="A137" s="33" t="s">
        <v>265</v>
      </c>
      <c r="B137" s="98" t="s">
        <v>337</v>
      </c>
      <c r="C137" s="99"/>
      <c r="D137" s="99"/>
      <c r="E137" s="99"/>
      <c r="F137" s="99"/>
      <c r="G137" s="2">
        <v>0</v>
      </c>
      <c r="H137" s="2">
        <v>-271.42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f>G137-H137-I137-J137-K137-L137-M137-N137-O137-P137-Q137-R137</f>
        <v>271.42</v>
      </c>
      <c r="T137" s="25">
        <f t="shared" si="66"/>
        <v>-271.42</v>
      </c>
      <c r="U137" s="25">
        <f t="shared" si="67"/>
        <v>-271.42</v>
      </c>
      <c r="V137" s="25">
        <f t="shared" si="68"/>
        <v>-271.42</v>
      </c>
      <c r="W137" s="25">
        <f t="shared" si="69"/>
        <v>0</v>
      </c>
      <c r="X137" s="26" t="e">
        <f t="shared" si="53"/>
        <v>#DIV/0!</v>
      </c>
      <c r="Y137" s="26" t="e">
        <f t="shared" si="54"/>
        <v>#DIV/0!</v>
      </c>
      <c r="Z137" s="26" t="e">
        <f t="shared" si="55"/>
        <v>#DIV/0!</v>
      </c>
      <c r="AA137" s="26" t="e">
        <f t="shared" si="56"/>
        <v>#DIV/0!</v>
      </c>
    </row>
    <row r="138" spans="1:27" ht="26.25" customHeight="1" x14ac:dyDescent="0.25">
      <c r="A138" s="33" t="s">
        <v>338</v>
      </c>
      <c r="B138" s="96" t="s">
        <v>186</v>
      </c>
      <c r="C138" s="97"/>
      <c r="D138" s="97"/>
      <c r="E138" s="97"/>
      <c r="F138" s="97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5">
        <f t="shared" si="66"/>
        <v>0</v>
      </c>
      <c r="U138" s="25">
        <f t="shared" si="67"/>
        <v>0</v>
      </c>
      <c r="V138" s="25">
        <f t="shared" si="68"/>
        <v>0</v>
      </c>
      <c r="W138" s="25">
        <f t="shared" si="69"/>
        <v>0</v>
      </c>
      <c r="X138" s="26" t="e">
        <f t="shared" si="53"/>
        <v>#DIV/0!</v>
      </c>
      <c r="Y138" s="26" t="e">
        <f t="shared" si="54"/>
        <v>#DIV/0!</v>
      </c>
      <c r="Z138" s="26" t="e">
        <f t="shared" si="55"/>
        <v>#DIV/0!</v>
      </c>
      <c r="AA138" s="26" t="e">
        <f t="shared" si="56"/>
        <v>#DIV/0!</v>
      </c>
    </row>
    <row r="139" spans="1:27" ht="38.25" x14ac:dyDescent="0.25">
      <c r="A139" s="34" t="s">
        <v>276</v>
      </c>
      <c r="B139" s="96" t="s">
        <v>275</v>
      </c>
      <c r="C139" s="97"/>
      <c r="D139" s="97"/>
      <c r="E139" s="97"/>
      <c r="F139" s="97"/>
      <c r="G139" s="2">
        <f>G65</f>
        <v>313458</v>
      </c>
      <c r="H139" s="2">
        <f t="shared" ref="H139:S139" si="93">H65</f>
        <v>-1368.95</v>
      </c>
      <c r="I139" s="2">
        <f t="shared" si="93"/>
        <v>0</v>
      </c>
      <c r="J139" s="2">
        <f t="shared" si="93"/>
        <v>525.1</v>
      </c>
      <c r="K139" s="2">
        <f t="shared" si="93"/>
        <v>0</v>
      </c>
      <c r="L139" s="2">
        <f t="shared" si="93"/>
        <v>0</v>
      </c>
      <c r="M139" s="2">
        <f t="shared" si="93"/>
        <v>0.97</v>
      </c>
      <c r="N139" s="2">
        <f t="shared" si="93"/>
        <v>52383.46</v>
      </c>
      <c r="O139" s="2">
        <f t="shared" si="93"/>
        <v>52383.47</v>
      </c>
      <c r="P139" s="2">
        <f t="shared" si="93"/>
        <v>52383.479999999996</v>
      </c>
      <c r="Q139" s="2">
        <f t="shared" si="93"/>
        <v>52383.49</v>
      </c>
      <c r="R139" s="2">
        <f t="shared" si="93"/>
        <v>52383.49</v>
      </c>
      <c r="S139" s="2">
        <f t="shared" si="93"/>
        <v>52383.490000000013</v>
      </c>
      <c r="T139" s="25">
        <f t="shared" si="66"/>
        <v>-843.85</v>
      </c>
      <c r="U139" s="25">
        <f t="shared" si="67"/>
        <v>-842.88</v>
      </c>
      <c r="V139" s="25">
        <f t="shared" si="68"/>
        <v>156307.53</v>
      </c>
      <c r="W139" s="25">
        <f t="shared" si="69"/>
        <v>313458</v>
      </c>
      <c r="X139" s="59">
        <f t="shared" si="53"/>
        <v>-0.26920671987953726</v>
      </c>
      <c r="Y139" s="26">
        <f t="shared" si="54"/>
        <v>-0.26889726853358342</v>
      </c>
      <c r="Z139" s="26">
        <f t="shared" si="55"/>
        <v>49.865541795073028</v>
      </c>
      <c r="AA139" s="26">
        <f t="shared" si="56"/>
        <v>100</v>
      </c>
    </row>
    <row r="140" spans="1:27" ht="17.25" customHeight="1" x14ac:dyDescent="0.25">
      <c r="A140" s="35" t="s">
        <v>279</v>
      </c>
      <c r="B140" s="96" t="s">
        <v>286</v>
      </c>
      <c r="C140" s="97"/>
      <c r="D140" s="97"/>
      <c r="E140" s="97"/>
      <c r="F140" s="97"/>
      <c r="G140" s="2">
        <f>G22</f>
        <v>2422140</v>
      </c>
      <c r="H140" s="2">
        <f t="shared" ref="H140:S140" si="94">H22</f>
        <v>189296.38</v>
      </c>
      <c r="I140" s="2">
        <f t="shared" si="94"/>
        <v>168575.38</v>
      </c>
      <c r="J140" s="2">
        <f t="shared" si="94"/>
        <v>169251.68</v>
      </c>
      <c r="K140" s="2">
        <f t="shared" si="94"/>
        <v>183593.87999999998</v>
      </c>
      <c r="L140" s="2">
        <f t="shared" si="94"/>
        <v>128741.91</v>
      </c>
      <c r="M140" s="2">
        <f t="shared" si="94"/>
        <v>145535.25999999998</v>
      </c>
      <c r="N140" s="2">
        <f t="shared" si="94"/>
        <v>239524.24</v>
      </c>
      <c r="O140" s="2">
        <f t="shared" si="94"/>
        <v>239524.24</v>
      </c>
      <c r="P140" s="2">
        <f t="shared" si="94"/>
        <v>239524.24</v>
      </c>
      <c r="Q140" s="2">
        <f t="shared" si="94"/>
        <v>239524.25</v>
      </c>
      <c r="R140" s="2">
        <f t="shared" si="94"/>
        <v>239524.27</v>
      </c>
      <c r="S140" s="2">
        <f t="shared" si="94"/>
        <v>239524.26999999996</v>
      </c>
      <c r="T140" s="25">
        <f t="shared" si="66"/>
        <v>527123.43999999994</v>
      </c>
      <c r="U140" s="25">
        <f t="shared" si="67"/>
        <v>984994.49</v>
      </c>
      <c r="V140" s="25">
        <f t="shared" si="68"/>
        <v>1703567.21</v>
      </c>
      <c r="W140" s="25">
        <f t="shared" si="69"/>
        <v>2422140</v>
      </c>
      <c r="X140" s="26">
        <f t="shared" si="53"/>
        <v>21.762715615117209</v>
      </c>
      <c r="Y140" s="26">
        <f t="shared" si="54"/>
        <v>40.666290552982069</v>
      </c>
      <c r="Z140" s="26">
        <f t="shared" si="55"/>
        <v>70.33314383148786</v>
      </c>
      <c r="AA140" s="26">
        <f t="shared" si="56"/>
        <v>100</v>
      </c>
    </row>
    <row r="141" spans="1:27" ht="51" x14ac:dyDescent="0.25">
      <c r="A141" s="35" t="s">
        <v>356</v>
      </c>
      <c r="B141" s="96" t="s">
        <v>355</v>
      </c>
      <c r="C141" s="97"/>
      <c r="D141" s="97"/>
      <c r="E141" s="97"/>
      <c r="F141" s="97"/>
      <c r="G141" s="2">
        <f>G82</f>
        <v>30000</v>
      </c>
      <c r="H141" s="2">
        <f t="shared" ref="H141:S141" si="95">H82</f>
        <v>30000</v>
      </c>
      <c r="I141" s="2">
        <f t="shared" si="95"/>
        <v>0</v>
      </c>
      <c r="J141" s="2">
        <f t="shared" si="95"/>
        <v>0</v>
      </c>
      <c r="K141" s="2">
        <f t="shared" si="95"/>
        <v>0</v>
      </c>
      <c r="L141" s="2">
        <f t="shared" si="95"/>
        <v>0</v>
      </c>
      <c r="M141" s="2">
        <f t="shared" si="95"/>
        <v>0</v>
      </c>
      <c r="N141" s="2">
        <f t="shared" si="95"/>
        <v>0</v>
      </c>
      <c r="O141" s="2">
        <f t="shared" si="95"/>
        <v>0</v>
      </c>
      <c r="P141" s="2">
        <f t="shared" si="95"/>
        <v>0</v>
      </c>
      <c r="Q141" s="2">
        <f t="shared" si="95"/>
        <v>0</v>
      </c>
      <c r="R141" s="2">
        <f t="shared" si="95"/>
        <v>0</v>
      </c>
      <c r="S141" s="2">
        <f t="shared" si="95"/>
        <v>0</v>
      </c>
      <c r="T141" s="25"/>
      <c r="U141" s="25"/>
      <c r="V141" s="25"/>
      <c r="W141" s="25"/>
      <c r="X141" s="59">
        <f t="shared" si="53"/>
        <v>0</v>
      </c>
      <c r="Y141" s="26">
        <f t="shared" si="54"/>
        <v>0</v>
      </c>
      <c r="Z141" s="26">
        <f t="shared" si="55"/>
        <v>0</v>
      </c>
      <c r="AA141" s="26">
        <f t="shared" si="56"/>
        <v>0</v>
      </c>
    </row>
    <row r="142" spans="1:27" ht="25.5" customHeight="1" x14ac:dyDescent="0.25">
      <c r="A142" s="35" t="s">
        <v>278</v>
      </c>
      <c r="B142" s="96" t="s">
        <v>287</v>
      </c>
      <c r="C142" s="97"/>
      <c r="D142" s="97"/>
      <c r="E142" s="97"/>
      <c r="F142" s="97"/>
      <c r="G142" s="2">
        <f>G52+G49+G46+G43+G41+G40+G38+G37+G35+G21+G20+G19+G84</f>
        <v>70340500</v>
      </c>
      <c r="H142" s="2">
        <f t="shared" ref="H142:S142" si="96">H52+H49+H46+H43+H41+H40+H38+H37+H35+H21+H20+H19+H84</f>
        <v>1190996.1400000001</v>
      </c>
      <c r="I142" s="2">
        <f t="shared" si="96"/>
        <v>6301931.6500000004</v>
      </c>
      <c r="J142" s="2">
        <f t="shared" si="96"/>
        <v>6452473.79</v>
      </c>
      <c r="K142" s="2">
        <f t="shared" si="96"/>
        <v>6552490.0800000001</v>
      </c>
      <c r="L142" s="2">
        <f t="shared" si="96"/>
        <v>5196351.38</v>
      </c>
      <c r="M142" s="2">
        <f t="shared" si="96"/>
        <v>5303491.5</v>
      </c>
      <c r="N142" s="2">
        <f t="shared" si="96"/>
        <v>6557127.5299999993</v>
      </c>
      <c r="O142" s="2">
        <f t="shared" si="96"/>
        <v>6557127.54</v>
      </c>
      <c r="P142" s="2">
        <f t="shared" si="96"/>
        <v>6557127.5599999996</v>
      </c>
      <c r="Q142" s="2">
        <f t="shared" si="96"/>
        <v>6557127.5800000001</v>
      </c>
      <c r="R142" s="2">
        <f t="shared" si="96"/>
        <v>6557127.6199999992</v>
      </c>
      <c r="S142" s="2">
        <f t="shared" si="96"/>
        <v>6557127.629999998</v>
      </c>
      <c r="T142" s="25">
        <f t="shared" si="66"/>
        <v>13945401.580000002</v>
      </c>
      <c r="U142" s="25">
        <f t="shared" si="67"/>
        <v>30997734.540000003</v>
      </c>
      <c r="V142" s="25">
        <f t="shared" si="68"/>
        <v>50669117.170000002</v>
      </c>
      <c r="W142" s="25">
        <f t="shared" si="69"/>
        <v>70340500</v>
      </c>
      <c r="X142" s="26">
        <f t="shared" si="53"/>
        <v>19.825565044320133</v>
      </c>
      <c r="Y142" s="26">
        <f t="shared" si="54"/>
        <v>44.068117997455239</v>
      </c>
      <c r="Z142" s="26">
        <f t="shared" si="55"/>
        <v>72.034058856562012</v>
      </c>
      <c r="AA142" s="26">
        <f t="shared" si="56"/>
        <v>100</v>
      </c>
    </row>
    <row r="143" spans="1:27" ht="25.5" customHeight="1" x14ac:dyDescent="0.25">
      <c r="A143" s="35" t="s">
        <v>375</v>
      </c>
      <c r="B143" s="96" t="s">
        <v>374</v>
      </c>
      <c r="C143" s="97"/>
      <c r="D143" s="97"/>
      <c r="E143" s="97"/>
      <c r="F143" s="97"/>
      <c r="G143" s="2">
        <f>G83</f>
        <v>30000</v>
      </c>
      <c r="H143" s="2">
        <f t="shared" ref="H143:S143" si="97">H83</f>
        <v>0</v>
      </c>
      <c r="I143" s="2">
        <f t="shared" si="97"/>
        <v>1500</v>
      </c>
      <c r="J143" s="2">
        <f t="shared" si="97"/>
        <v>1083.99</v>
      </c>
      <c r="K143" s="2">
        <f t="shared" si="97"/>
        <v>7500</v>
      </c>
      <c r="L143" s="2">
        <f t="shared" si="97"/>
        <v>10000</v>
      </c>
      <c r="M143" s="2">
        <f t="shared" si="97"/>
        <v>3000.04</v>
      </c>
      <c r="N143" s="2">
        <f t="shared" si="97"/>
        <v>1152.6600000000001</v>
      </c>
      <c r="O143" s="2">
        <f t="shared" si="97"/>
        <v>1152.6600000000001</v>
      </c>
      <c r="P143" s="2">
        <f t="shared" si="97"/>
        <v>1152.6600000000001</v>
      </c>
      <c r="Q143" s="2">
        <f t="shared" si="97"/>
        <v>1152.6600000000001</v>
      </c>
      <c r="R143" s="2">
        <f t="shared" si="97"/>
        <v>1152.6600000000001</v>
      </c>
      <c r="S143" s="2">
        <f t="shared" si="97"/>
        <v>1152.6700000000019</v>
      </c>
      <c r="T143" s="25"/>
      <c r="U143" s="25"/>
      <c r="V143" s="25"/>
      <c r="W143" s="25"/>
      <c r="X143" s="59">
        <f t="shared" si="53"/>
        <v>0</v>
      </c>
      <c r="Y143" s="26">
        <f t="shared" si="54"/>
        <v>0</v>
      </c>
      <c r="Z143" s="26">
        <f t="shared" si="55"/>
        <v>0</v>
      </c>
      <c r="AA143" s="26">
        <f t="shared" si="56"/>
        <v>0</v>
      </c>
    </row>
    <row r="144" spans="1:27" ht="25.5" customHeight="1" x14ac:dyDescent="0.25">
      <c r="A144" s="35" t="s">
        <v>139</v>
      </c>
      <c r="B144" s="96" t="s">
        <v>140</v>
      </c>
      <c r="C144" s="97"/>
      <c r="D144" s="97"/>
      <c r="E144" s="97"/>
      <c r="F144" s="97"/>
      <c r="G144" s="2">
        <f>G133+G125+G122+G120+G118+G116+G114+G112+G109+G106+G104+G102+G100+G98+G72+G64+G61+G59+G57+G136+G78+G76+G128+G87</f>
        <v>194323482.61000001</v>
      </c>
      <c r="H144" s="2">
        <f t="shared" ref="H144:S144" si="98">H133+H125+H122+H120+H118+H116+H114+H112+H109+H106+H104+H102+H100+H98+H72+H64+H61+H59+H57+H136+H78+H76+H128+H87</f>
        <v>10267043.340000002</v>
      </c>
      <c r="I144" s="2">
        <f t="shared" si="98"/>
        <v>13643167.439999999</v>
      </c>
      <c r="J144" s="2">
        <f t="shared" si="98"/>
        <v>19194216.370000001</v>
      </c>
      <c r="K144" s="2">
        <f t="shared" si="98"/>
        <v>7325055.1400000006</v>
      </c>
      <c r="L144" s="2">
        <f t="shared" si="98"/>
        <v>25604455.82</v>
      </c>
      <c r="M144" s="2">
        <f t="shared" si="98"/>
        <v>31306797.710000005</v>
      </c>
      <c r="N144" s="2">
        <f t="shared" si="98"/>
        <v>576264.74</v>
      </c>
      <c r="O144" s="2">
        <f t="shared" si="98"/>
        <v>576500</v>
      </c>
      <c r="P144" s="2">
        <f t="shared" si="98"/>
        <v>737240.99</v>
      </c>
      <c r="Q144" s="2">
        <f t="shared" si="98"/>
        <v>647182.04</v>
      </c>
      <c r="R144" s="2">
        <f t="shared" si="98"/>
        <v>849500</v>
      </c>
      <c r="S144" s="2">
        <f t="shared" si="98"/>
        <v>83596059.019999996</v>
      </c>
      <c r="T144" s="25">
        <f t="shared" si="66"/>
        <v>43104427.150000006</v>
      </c>
      <c r="U144" s="25">
        <f t="shared" si="67"/>
        <v>107340735.82000002</v>
      </c>
      <c r="V144" s="25">
        <f t="shared" si="68"/>
        <v>109230741.55000001</v>
      </c>
      <c r="W144" s="25">
        <f t="shared" si="69"/>
        <v>194323482.61000001</v>
      </c>
      <c r="X144" s="26">
        <f t="shared" si="53"/>
        <v>22.181790163008237</v>
      </c>
      <c r="Y144" s="26">
        <f t="shared" si="54"/>
        <v>55.238170075115868</v>
      </c>
      <c r="Z144" s="26">
        <f t="shared" si="55"/>
        <v>56.210778071131031</v>
      </c>
      <c r="AA144" s="26">
        <f t="shared" si="56"/>
        <v>100</v>
      </c>
    </row>
    <row r="145" spans="1:27" ht="49.5" customHeight="1" x14ac:dyDescent="0.25">
      <c r="A145" s="35" t="s">
        <v>138</v>
      </c>
      <c r="B145" s="98" t="s">
        <v>182</v>
      </c>
      <c r="C145" s="99"/>
      <c r="D145" s="99"/>
      <c r="E145" s="99"/>
      <c r="F145" s="99"/>
      <c r="G145" s="2">
        <f>G137+G110+G95+G93</f>
        <v>226950141</v>
      </c>
      <c r="H145" s="2">
        <f t="shared" ref="H145:S145" si="99">H137+H110+H95+H93</f>
        <v>18974840.329999998</v>
      </c>
      <c r="I145" s="2">
        <f t="shared" si="99"/>
        <v>18975111.75</v>
      </c>
      <c r="J145" s="2">
        <f t="shared" si="99"/>
        <v>18975286.75</v>
      </c>
      <c r="K145" s="2">
        <f t="shared" si="99"/>
        <v>18955286.75</v>
      </c>
      <c r="L145" s="2">
        <f t="shared" si="99"/>
        <v>18895286.75</v>
      </c>
      <c r="M145" s="2">
        <f t="shared" si="99"/>
        <v>18635636.75</v>
      </c>
      <c r="N145" s="2">
        <f t="shared" si="99"/>
        <v>17929145.083333336</v>
      </c>
      <c r="O145" s="2">
        <f t="shared" si="99"/>
        <v>17929145.083333336</v>
      </c>
      <c r="P145" s="2">
        <f t="shared" si="99"/>
        <v>17929145.083333336</v>
      </c>
      <c r="Q145" s="2">
        <f t="shared" si="99"/>
        <v>17929145.083333336</v>
      </c>
      <c r="R145" s="2">
        <f t="shared" si="99"/>
        <v>17929145.083333336</v>
      </c>
      <c r="S145" s="2">
        <f t="shared" si="99"/>
        <v>23892966.50333336</v>
      </c>
      <c r="T145" s="25">
        <f t="shared" si="66"/>
        <v>56925238.829999998</v>
      </c>
      <c r="U145" s="25">
        <f t="shared" si="67"/>
        <v>113411449.08</v>
      </c>
      <c r="V145" s="25">
        <f t="shared" si="68"/>
        <v>167198884.33000001</v>
      </c>
      <c r="W145" s="25">
        <f t="shared" si="69"/>
        <v>226950141.00000006</v>
      </c>
      <c r="X145" s="26">
        <f t="shared" si="53"/>
        <v>25.082706967782848</v>
      </c>
      <c r="Y145" s="26">
        <f t="shared" si="54"/>
        <v>49.971966785427114</v>
      </c>
      <c r="Z145" s="26">
        <f t="shared" si="55"/>
        <v>73.672077749447183</v>
      </c>
      <c r="AA145" s="26">
        <f t="shared" si="56"/>
        <v>100.00000000000003</v>
      </c>
    </row>
    <row r="146" spans="1:27" ht="38.25" customHeight="1" x14ac:dyDescent="0.25">
      <c r="A146" s="19" t="s">
        <v>57</v>
      </c>
      <c r="B146" s="100"/>
      <c r="C146" s="78"/>
      <c r="D146" s="78"/>
      <c r="E146" s="78"/>
      <c r="F146" s="79"/>
      <c r="G146" s="4">
        <f t="shared" ref="G146:S146" si="100">G88+G89</f>
        <v>494409721.61000001</v>
      </c>
      <c r="H146" s="4">
        <f>H88+H89</f>
        <v>30650807.240000002</v>
      </c>
      <c r="I146" s="4">
        <f t="shared" si="100"/>
        <v>39090286.219999999</v>
      </c>
      <c r="J146" s="4">
        <f>J88+J89</f>
        <v>44792837.68</v>
      </c>
      <c r="K146" s="4">
        <f t="shared" si="100"/>
        <v>33023925.850000001</v>
      </c>
      <c r="L146" s="4">
        <f t="shared" si="100"/>
        <v>49834835.860000007</v>
      </c>
      <c r="M146" s="4">
        <f t="shared" si="100"/>
        <v>55394462.229999997</v>
      </c>
      <c r="N146" s="4">
        <f t="shared" si="100"/>
        <v>25355597.713333338</v>
      </c>
      <c r="O146" s="4">
        <f t="shared" si="100"/>
        <v>25355832.993333336</v>
      </c>
      <c r="P146" s="4">
        <f t="shared" si="100"/>
        <v>25516574.013333336</v>
      </c>
      <c r="Q146" s="4">
        <f t="shared" si="100"/>
        <v>25426515.103333335</v>
      </c>
      <c r="R146" s="4">
        <f t="shared" si="100"/>
        <v>25628833.123333335</v>
      </c>
      <c r="S146" s="4">
        <f t="shared" si="100"/>
        <v>114339213.58333336</v>
      </c>
      <c r="T146" s="25">
        <f t="shared" si="66"/>
        <v>114533931.14000002</v>
      </c>
      <c r="U146" s="25">
        <f t="shared" si="67"/>
        <v>252787155.08000001</v>
      </c>
      <c r="V146" s="25">
        <f t="shared" si="68"/>
        <v>329015159.80000001</v>
      </c>
      <c r="W146" s="25">
        <f t="shared" si="69"/>
        <v>494409721.61000007</v>
      </c>
      <c r="X146" s="26">
        <f t="shared" si="53"/>
        <v>23.165792688507569</v>
      </c>
      <c r="Y146" s="26">
        <f t="shared" si="54"/>
        <v>51.129082627425234</v>
      </c>
      <c r="Z146" s="26">
        <f t="shared" si="55"/>
        <v>66.547065201022392</v>
      </c>
      <c r="AA146" s="26">
        <f t="shared" si="56"/>
        <v>100.00000000000003</v>
      </c>
    </row>
    <row r="147" spans="1:27" ht="15" customHeight="1" x14ac:dyDescent="0.25">
      <c r="A147" s="36" t="s">
        <v>45</v>
      </c>
      <c r="B147" s="101"/>
      <c r="C147" s="102"/>
      <c r="D147" s="102"/>
      <c r="E147" s="102"/>
      <c r="F147" s="103"/>
      <c r="G147" s="37">
        <f>H147+I147+J147+K147+L147+M147+N147+O147+P147+Q147+R147+S147</f>
        <v>194853882.61000001</v>
      </c>
      <c r="H147" s="2">
        <f>H96+H107+H126</f>
        <v>10380252.880000001</v>
      </c>
      <c r="I147" s="2">
        <f t="shared" ref="I147:S147" si="101">I96+I107+I126</f>
        <v>13705288.780000001</v>
      </c>
      <c r="J147" s="2">
        <f t="shared" si="101"/>
        <v>18882992.240000002</v>
      </c>
      <c r="K147" s="2">
        <f t="shared" si="101"/>
        <v>7450796.6399999997</v>
      </c>
      <c r="L147" s="2">
        <f t="shared" si="101"/>
        <v>25534756.200000003</v>
      </c>
      <c r="M147" s="2">
        <f t="shared" si="101"/>
        <v>30713411.66</v>
      </c>
      <c r="N147" s="2">
        <f t="shared" si="101"/>
        <v>0</v>
      </c>
      <c r="O147" s="2">
        <f t="shared" si="101"/>
        <v>0</v>
      </c>
      <c r="P147" s="2">
        <f t="shared" si="101"/>
        <v>0</v>
      </c>
      <c r="Q147" s="2">
        <f t="shared" si="101"/>
        <v>0</v>
      </c>
      <c r="R147" s="2">
        <f t="shared" si="101"/>
        <v>0</v>
      </c>
      <c r="S147" s="2">
        <f t="shared" si="101"/>
        <v>88186384.210000008</v>
      </c>
      <c r="T147" s="25">
        <f t="shared" si="66"/>
        <v>42968533.900000006</v>
      </c>
      <c r="U147" s="25">
        <f t="shared" si="67"/>
        <v>106667498.40000001</v>
      </c>
      <c r="V147" s="25">
        <f t="shared" si="68"/>
        <v>106667498.40000001</v>
      </c>
      <c r="W147" s="25">
        <f t="shared" si="69"/>
        <v>194853882.61000001</v>
      </c>
      <c r="X147" s="26">
        <f t="shared" si="53"/>
        <v>22.051669345486697</v>
      </c>
      <c r="Y147" s="26">
        <f t="shared" si="54"/>
        <v>54.742300728743999</v>
      </c>
      <c r="Z147" s="26">
        <f t="shared" si="55"/>
        <v>54.742300728743999</v>
      </c>
      <c r="AA147" s="26">
        <f t="shared" si="56"/>
        <v>100</v>
      </c>
    </row>
    <row r="148" spans="1:27" ht="15" customHeight="1" x14ac:dyDescent="0.25">
      <c r="A148" s="109" t="s">
        <v>58</v>
      </c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1"/>
      <c r="T148" s="25"/>
      <c r="U148" s="25"/>
      <c r="V148" s="25"/>
      <c r="W148" s="25"/>
      <c r="X148" s="26"/>
      <c r="Y148" s="26"/>
      <c r="Z148" s="26"/>
      <c r="AA148" s="26"/>
    </row>
    <row r="149" spans="1:27" ht="50.25" customHeight="1" x14ac:dyDescent="0.25">
      <c r="A149" s="38" t="s">
        <v>138</v>
      </c>
      <c r="B149" s="112">
        <v>915</v>
      </c>
      <c r="C149" s="113"/>
      <c r="D149" s="113"/>
      <c r="E149" s="113"/>
      <c r="F149" s="114"/>
      <c r="G149" s="43">
        <f>G150</f>
        <v>0</v>
      </c>
      <c r="H149" s="47">
        <f t="shared" ref="H149:S149" si="102">H150</f>
        <v>0</v>
      </c>
      <c r="I149" s="47">
        <f t="shared" si="102"/>
        <v>0</v>
      </c>
      <c r="J149" s="47">
        <f t="shared" si="102"/>
        <v>0</v>
      </c>
      <c r="K149" s="47">
        <f t="shared" si="102"/>
        <v>0</v>
      </c>
      <c r="L149" s="68">
        <f t="shared" si="102"/>
        <v>0</v>
      </c>
      <c r="M149" s="70">
        <f t="shared" si="102"/>
        <v>0</v>
      </c>
      <c r="N149" s="47">
        <f t="shared" si="102"/>
        <v>0</v>
      </c>
      <c r="O149" s="47">
        <f t="shared" si="102"/>
        <v>0</v>
      </c>
      <c r="P149" s="47">
        <f t="shared" si="102"/>
        <v>0</v>
      </c>
      <c r="Q149" s="47">
        <f t="shared" si="102"/>
        <v>0</v>
      </c>
      <c r="R149" s="47">
        <f t="shared" si="102"/>
        <v>0</v>
      </c>
      <c r="S149" s="47">
        <f t="shared" si="102"/>
        <v>0</v>
      </c>
      <c r="T149" s="25">
        <f t="shared" si="66"/>
        <v>0</v>
      </c>
      <c r="U149" s="25">
        <f t="shared" si="67"/>
        <v>0</v>
      </c>
      <c r="V149" s="25">
        <f t="shared" si="68"/>
        <v>0</v>
      </c>
      <c r="W149" s="25">
        <f t="shared" si="69"/>
        <v>0</v>
      </c>
      <c r="X149" s="26" t="e">
        <f t="shared" si="53"/>
        <v>#DIV/0!</v>
      </c>
      <c r="Y149" s="26" t="e">
        <f t="shared" si="54"/>
        <v>#DIV/0!</v>
      </c>
      <c r="Z149" s="26" t="e">
        <f t="shared" si="55"/>
        <v>#DIV/0!</v>
      </c>
      <c r="AA149" s="26" t="e">
        <f t="shared" si="56"/>
        <v>#DIV/0!</v>
      </c>
    </row>
    <row r="150" spans="1:27" ht="89.25" customHeight="1" x14ac:dyDescent="0.25">
      <c r="A150" s="18" t="s">
        <v>271</v>
      </c>
      <c r="B150" s="115" t="s">
        <v>272</v>
      </c>
      <c r="C150" s="116"/>
      <c r="D150" s="116"/>
      <c r="E150" s="116"/>
      <c r="F150" s="117"/>
      <c r="G150" s="43">
        <v>0</v>
      </c>
      <c r="H150" s="43">
        <v>0</v>
      </c>
      <c r="I150" s="43">
        <v>0</v>
      </c>
      <c r="J150" s="43">
        <v>0</v>
      </c>
      <c r="K150" s="47">
        <v>0</v>
      </c>
      <c r="L150" s="68">
        <v>0</v>
      </c>
      <c r="M150" s="70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2">
        <f>G150-H150-I150-J150-K150-L150-M150-N150-O150-P150-Q150-R150</f>
        <v>0</v>
      </c>
      <c r="T150" s="25">
        <f t="shared" si="66"/>
        <v>0</v>
      </c>
      <c r="U150" s="25">
        <f t="shared" si="67"/>
        <v>0</v>
      </c>
      <c r="V150" s="25">
        <f t="shared" si="68"/>
        <v>0</v>
      </c>
      <c r="W150" s="25">
        <f t="shared" si="69"/>
        <v>0</v>
      </c>
      <c r="X150" s="26" t="e">
        <f>T150/G150*100</f>
        <v>#DIV/0!</v>
      </c>
      <c r="Y150" s="26" t="e">
        <f t="shared" ref="Y150:Y152" si="103">U150/G150*100</f>
        <v>#DIV/0!</v>
      </c>
      <c r="Z150" s="26" t="e">
        <f t="shared" ref="Z150:Z152" si="104">V150/G150*100</f>
        <v>#DIV/0!</v>
      </c>
      <c r="AA150" s="26" t="e">
        <f t="shared" ref="AA150:AA152" si="105">W150/G150*100</f>
        <v>#DIV/0!</v>
      </c>
    </row>
    <row r="151" spans="1:27" ht="51" customHeight="1" x14ac:dyDescent="0.25">
      <c r="A151" s="36" t="s">
        <v>59</v>
      </c>
      <c r="B151" s="101" t="s">
        <v>186</v>
      </c>
      <c r="C151" s="102"/>
      <c r="D151" s="102"/>
      <c r="E151" s="102"/>
      <c r="F151" s="103"/>
      <c r="G151" s="43">
        <f t="shared" ref="G151:S151" si="106">G149</f>
        <v>0</v>
      </c>
      <c r="H151" s="43">
        <f t="shared" si="106"/>
        <v>0</v>
      </c>
      <c r="I151" s="43">
        <f t="shared" si="106"/>
        <v>0</v>
      </c>
      <c r="J151" s="43">
        <f t="shared" si="106"/>
        <v>0</v>
      </c>
      <c r="K151" s="47">
        <f t="shared" si="106"/>
        <v>0</v>
      </c>
      <c r="L151" s="68">
        <f t="shared" si="106"/>
        <v>0</v>
      </c>
      <c r="M151" s="70">
        <f t="shared" si="106"/>
        <v>0</v>
      </c>
      <c r="N151" s="43">
        <f t="shared" si="106"/>
        <v>0</v>
      </c>
      <c r="O151" s="43">
        <f t="shared" si="106"/>
        <v>0</v>
      </c>
      <c r="P151" s="43">
        <f t="shared" si="106"/>
        <v>0</v>
      </c>
      <c r="Q151" s="43">
        <f t="shared" si="106"/>
        <v>0</v>
      </c>
      <c r="R151" s="43">
        <f t="shared" si="106"/>
        <v>0</v>
      </c>
      <c r="S151" s="43">
        <f t="shared" si="106"/>
        <v>0</v>
      </c>
      <c r="T151" s="25">
        <f t="shared" si="66"/>
        <v>0</v>
      </c>
      <c r="U151" s="25">
        <f t="shared" si="67"/>
        <v>0</v>
      </c>
      <c r="V151" s="25">
        <f t="shared" si="68"/>
        <v>0</v>
      </c>
      <c r="W151" s="25">
        <f t="shared" si="69"/>
        <v>0</v>
      </c>
      <c r="X151" s="26" t="e">
        <f t="shared" ref="X151:X152" si="107">T151/G151*100</f>
        <v>#DIV/0!</v>
      </c>
      <c r="Y151" s="26" t="e">
        <f t="shared" si="103"/>
        <v>#DIV/0!</v>
      </c>
      <c r="Z151" s="26" t="e">
        <f t="shared" si="104"/>
        <v>#DIV/0!</v>
      </c>
      <c r="AA151" s="26" t="e">
        <f t="shared" si="105"/>
        <v>#DIV/0!</v>
      </c>
    </row>
    <row r="152" spans="1:27" ht="25.5" customHeight="1" x14ac:dyDescent="0.25">
      <c r="A152" s="39" t="s">
        <v>46</v>
      </c>
      <c r="B152" s="118"/>
      <c r="C152" s="102"/>
      <c r="D152" s="102"/>
      <c r="E152" s="102"/>
      <c r="F152" s="103"/>
      <c r="G152" s="40">
        <f>H152+I152+J152+K152+L152+M152+N152+O152+P152+Q152+R152+S152</f>
        <v>494409721.61000007</v>
      </c>
      <c r="H152" s="40">
        <f t="shared" ref="H152:S152" si="108">H146+H151</f>
        <v>30650807.240000002</v>
      </c>
      <c r="I152" s="40">
        <f t="shared" si="108"/>
        <v>39090286.219999999</v>
      </c>
      <c r="J152" s="40">
        <f t="shared" si="108"/>
        <v>44792837.68</v>
      </c>
      <c r="K152" s="40">
        <f t="shared" si="108"/>
        <v>33023925.850000001</v>
      </c>
      <c r="L152" s="40">
        <f t="shared" si="108"/>
        <v>49834835.860000007</v>
      </c>
      <c r="M152" s="40">
        <f t="shared" si="108"/>
        <v>55394462.229999997</v>
      </c>
      <c r="N152" s="40">
        <f t="shared" si="108"/>
        <v>25355597.713333338</v>
      </c>
      <c r="O152" s="40">
        <f t="shared" si="108"/>
        <v>25355832.993333336</v>
      </c>
      <c r="P152" s="40">
        <f t="shared" si="108"/>
        <v>25516574.013333336</v>
      </c>
      <c r="Q152" s="40">
        <f t="shared" si="108"/>
        <v>25426515.103333335</v>
      </c>
      <c r="R152" s="40">
        <f t="shared" si="108"/>
        <v>25628833.123333335</v>
      </c>
      <c r="S152" s="40">
        <f t="shared" si="108"/>
        <v>114339213.58333336</v>
      </c>
      <c r="T152" s="25">
        <f t="shared" si="66"/>
        <v>114533931.14000002</v>
      </c>
      <c r="U152" s="25">
        <f t="shared" si="67"/>
        <v>252787155.08000001</v>
      </c>
      <c r="V152" s="25">
        <f t="shared" si="68"/>
        <v>329015159.80000001</v>
      </c>
      <c r="W152" s="25">
        <f t="shared" si="69"/>
        <v>494409721.61000007</v>
      </c>
      <c r="X152" s="26">
        <f t="shared" si="107"/>
        <v>23.165792688507565</v>
      </c>
      <c r="Y152" s="26">
        <f t="shared" si="103"/>
        <v>51.129082627425234</v>
      </c>
      <c r="Z152" s="26">
        <f t="shared" si="104"/>
        <v>66.547065201022377</v>
      </c>
      <c r="AA152" s="26">
        <f t="shared" si="105"/>
        <v>100</v>
      </c>
    </row>
    <row r="153" spans="1:27" ht="15" customHeight="1" x14ac:dyDescent="0.25">
      <c r="A153" s="93" t="s">
        <v>47</v>
      </c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5"/>
      <c r="T153" s="25">
        <f t="shared" si="66"/>
        <v>0</v>
      </c>
      <c r="U153" s="25">
        <f t="shared" si="67"/>
        <v>0</v>
      </c>
      <c r="V153" s="25">
        <f t="shared" si="68"/>
        <v>0</v>
      </c>
      <c r="W153" s="25">
        <f t="shared" si="69"/>
        <v>0</v>
      </c>
      <c r="X153" s="104" t="s">
        <v>341</v>
      </c>
      <c r="Y153" s="104" t="s">
        <v>342</v>
      </c>
      <c r="Z153" s="104" t="s">
        <v>343</v>
      </c>
      <c r="AA153" s="104" t="s">
        <v>344</v>
      </c>
    </row>
    <row r="154" spans="1:27" ht="15" customHeight="1" x14ac:dyDescent="0.25">
      <c r="A154" s="106" t="s">
        <v>60</v>
      </c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8"/>
      <c r="T154" s="25">
        <f t="shared" si="66"/>
        <v>0</v>
      </c>
      <c r="U154" s="25">
        <f t="shared" si="67"/>
        <v>0</v>
      </c>
      <c r="V154" s="25">
        <f t="shared" si="68"/>
        <v>0</v>
      </c>
      <c r="W154" s="25">
        <f t="shared" si="69"/>
        <v>0</v>
      </c>
      <c r="X154" s="105"/>
      <c r="Y154" s="105"/>
      <c r="Z154" s="105"/>
      <c r="AA154" s="105"/>
    </row>
    <row r="155" spans="1:27" s="1" customFormat="1" ht="25.5" customHeight="1" x14ac:dyDescent="0.25">
      <c r="A155" s="63" t="s">
        <v>139</v>
      </c>
      <c r="B155" s="64" t="s">
        <v>140</v>
      </c>
      <c r="C155" s="65"/>
      <c r="D155" s="65"/>
      <c r="E155" s="65"/>
      <c r="F155" s="65"/>
      <c r="G155" s="28">
        <f>G156+G162+G164+G168+G173+G178+G180+G186+G188+G192+G195</f>
        <v>479599485.20999998</v>
      </c>
      <c r="H155" s="28">
        <f>H156+H162+H164+H168+H173+H178+H180+H186+H188+H192+H195</f>
        <v>31126322.039999999</v>
      </c>
      <c r="I155" s="62">
        <f t="shared" ref="I155:S155" si="109">I156+I162+I164+I168+I173+I178+I180+I186+I188+I192+I195</f>
        <v>38606841.750000007</v>
      </c>
      <c r="J155" s="28">
        <f t="shared" si="109"/>
        <v>35301635.990000002</v>
      </c>
      <c r="K155" s="62">
        <f t="shared" si="109"/>
        <v>35838828.549999997</v>
      </c>
      <c r="L155" s="28">
        <f t="shared" si="109"/>
        <v>50819040.989999995</v>
      </c>
      <c r="M155" s="28">
        <f t="shared" si="109"/>
        <v>57952285.590000004</v>
      </c>
      <c r="N155" s="28">
        <f t="shared" si="109"/>
        <v>23041559.710000001</v>
      </c>
      <c r="O155" s="28">
        <f t="shared" si="109"/>
        <v>18781797.269999996</v>
      </c>
      <c r="P155" s="28">
        <f t="shared" si="109"/>
        <v>23705482.309999999</v>
      </c>
      <c r="Q155" s="28">
        <f t="shared" si="109"/>
        <v>20670203.640000001</v>
      </c>
      <c r="R155" s="28">
        <f t="shared" si="109"/>
        <v>18605355.18</v>
      </c>
      <c r="S155" s="28">
        <f t="shared" si="109"/>
        <v>125150132.19</v>
      </c>
      <c r="T155" s="66">
        <f t="shared" si="66"/>
        <v>105034799.78</v>
      </c>
      <c r="U155" s="66">
        <f t="shared" si="67"/>
        <v>249644954.91</v>
      </c>
      <c r="V155" s="66">
        <f t="shared" si="68"/>
        <v>315173794.19999999</v>
      </c>
      <c r="W155" s="66">
        <f t="shared" si="69"/>
        <v>479599485.20999998</v>
      </c>
      <c r="X155" s="67">
        <f>T155/G155*100</f>
        <v>21.900523878587759</v>
      </c>
      <c r="Y155" s="67">
        <f>U155/G155*100</f>
        <v>52.052798764095655</v>
      </c>
      <c r="Z155" s="67">
        <f>V155/G155*100</f>
        <v>65.716040971561156</v>
      </c>
      <c r="AA155" s="67">
        <f>W155/G155*100</f>
        <v>100</v>
      </c>
    </row>
    <row r="156" spans="1:27" ht="25.5" customHeight="1" x14ac:dyDescent="0.25">
      <c r="A156" s="12" t="s">
        <v>191</v>
      </c>
      <c r="B156" s="13" t="s">
        <v>140</v>
      </c>
      <c r="C156" s="13" t="s">
        <v>141</v>
      </c>
      <c r="D156" s="14"/>
      <c r="E156" s="14"/>
      <c r="F156" s="14"/>
      <c r="G156" s="28">
        <f>G157+G158+G159+G160+G161</f>
        <v>53755847.079999998</v>
      </c>
      <c r="H156" s="28">
        <f>H157+H158+H159+H160+H161</f>
        <v>3184973.41</v>
      </c>
      <c r="I156" s="43">
        <f t="shared" ref="I156:S156" si="110">I157+I158+I159+I160+I161</f>
        <v>3381937.4299999997</v>
      </c>
      <c r="J156" s="28">
        <f t="shared" si="110"/>
        <v>3776792.6399999997</v>
      </c>
      <c r="K156" s="47">
        <f t="shared" si="110"/>
        <v>3666587.96</v>
      </c>
      <c r="L156" s="28">
        <f t="shared" si="110"/>
        <v>4114787.6</v>
      </c>
      <c r="M156" s="28">
        <f t="shared" si="110"/>
        <v>4283142.29</v>
      </c>
      <c r="N156" s="28">
        <f t="shared" si="110"/>
        <v>5267620.2200000007</v>
      </c>
      <c r="O156" s="28">
        <f t="shared" si="110"/>
        <v>4750053.6099999994</v>
      </c>
      <c r="P156" s="28">
        <f t="shared" si="110"/>
        <v>4524142.3100000005</v>
      </c>
      <c r="Q156" s="28">
        <f t="shared" si="110"/>
        <v>5469648.0499999998</v>
      </c>
      <c r="R156" s="28">
        <f t="shared" si="110"/>
        <v>4530159.45</v>
      </c>
      <c r="S156" s="28">
        <f t="shared" si="110"/>
        <v>6806002.110000005</v>
      </c>
      <c r="T156" s="25">
        <f t="shared" si="66"/>
        <v>10343703.48</v>
      </c>
      <c r="U156" s="25">
        <f t="shared" si="67"/>
        <v>22408221.330000002</v>
      </c>
      <c r="V156" s="25">
        <f t="shared" si="68"/>
        <v>36950037.470000006</v>
      </c>
      <c r="W156" s="25">
        <f t="shared" si="69"/>
        <v>53755847.080000013</v>
      </c>
      <c r="X156" s="59">
        <f t="shared" ref="X156:X216" si="111">T156/G156*100</f>
        <v>19.242006296740886</v>
      </c>
      <c r="Y156" s="26">
        <f t="shared" ref="Y156:Y216" si="112">U156/G156*100</f>
        <v>41.685179468294606</v>
      </c>
      <c r="Z156" s="26">
        <f t="shared" ref="Z156:Z216" si="113">V156/G156*100</f>
        <v>68.736778373170424</v>
      </c>
      <c r="AA156" s="26">
        <f t="shared" ref="AA156:AA216" si="114">W156/G156*100</f>
        <v>100.00000000000003</v>
      </c>
    </row>
    <row r="157" spans="1:27" ht="76.5" customHeight="1" x14ac:dyDescent="0.25">
      <c r="A157" s="12" t="s">
        <v>225</v>
      </c>
      <c r="B157" s="13" t="s">
        <v>140</v>
      </c>
      <c r="C157" s="13" t="s">
        <v>142</v>
      </c>
      <c r="D157" s="14"/>
      <c r="E157" s="14"/>
      <c r="F157" s="14"/>
      <c r="G157" s="6">
        <v>2409003</v>
      </c>
      <c r="H157" s="28">
        <v>6452.04</v>
      </c>
      <c r="I157" s="43">
        <v>188360.93</v>
      </c>
      <c r="J157" s="28">
        <v>188360.95</v>
      </c>
      <c r="K157" s="28">
        <v>188360.93</v>
      </c>
      <c r="L157" s="28">
        <v>188360.93</v>
      </c>
      <c r="M157" s="28">
        <v>188360.95999999999</v>
      </c>
      <c r="N157" s="28">
        <v>200000</v>
      </c>
      <c r="O157" s="28">
        <v>200000</v>
      </c>
      <c r="P157" s="28">
        <v>200000</v>
      </c>
      <c r="Q157" s="28">
        <v>200000</v>
      </c>
      <c r="R157" s="28">
        <v>200000</v>
      </c>
      <c r="S157" s="28">
        <f>G157-H157-I157-J157-K157-L157-M157-N157-O157-P157-Q157-R157</f>
        <v>460746.26</v>
      </c>
      <c r="T157" s="25">
        <f t="shared" si="66"/>
        <v>383173.92000000004</v>
      </c>
      <c r="U157" s="25">
        <f t="shared" si="67"/>
        <v>948256.74</v>
      </c>
      <c r="V157" s="25">
        <f t="shared" si="68"/>
        <v>1548256.74</v>
      </c>
      <c r="W157" s="25">
        <f t="shared" si="69"/>
        <v>2409003</v>
      </c>
      <c r="X157" s="59">
        <f t="shared" si="111"/>
        <v>15.905912944068564</v>
      </c>
      <c r="Y157" s="26">
        <f t="shared" si="112"/>
        <v>39.363036907799618</v>
      </c>
      <c r="Z157" s="26">
        <f t="shared" si="113"/>
        <v>64.269606139967451</v>
      </c>
      <c r="AA157" s="26">
        <f t="shared" si="114"/>
        <v>100</v>
      </c>
    </row>
    <row r="158" spans="1:27" ht="102" customHeight="1" x14ac:dyDescent="0.25">
      <c r="A158" s="12" t="s">
        <v>224</v>
      </c>
      <c r="B158" s="13" t="s">
        <v>140</v>
      </c>
      <c r="C158" s="13" t="s">
        <v>143</v>
      </c>
      <c r="D158" s="14"/>
      <c r="E158" s="14"/>
      <c r="F158" s="14"/>
      <c r="G158" s="6">
        <v>27531346.600000001</v>
      </c>
      <c r="H158" s="28">
        <v>1865149.33</v>
      </c>
      <c r="I158" s="43">
        <v>1858522.1</v>
      </c>
      <c r="J158" s="46">
        <v>1955185.55</v>
      </c>
      <c r="K158" s="47">
        <v>1872381.38</v>
      </c>
      <c r="L158" s="28">
        <v>2954004.28</v>
      </c>
      <c r="M158" s="28">
        <v>2075649.51</v>
      </c>
      <c r="N158" s="28">
        <v>2917903.02</v>
      </c>
      <c r="O158" s="28">
        <v>2300000</v>
      </c>
      <c r="P158" s="28">
        <v>2300000</v>
      </c>
      <c r="Q158" s="28">
        <v>2300000</v>
      </c>
      <c r="R158" s="28">
        <v>2300000</v>
      </c>
      <c r="S158" s="28">
        <f>G158-H158-I158-J158-K158-L158-M158-N158-O158-P158-Q158-R158</f>
        <v>2832551.4300000016</v>
      </c>
      <c r="T158" s="25">
        <f t="shared" si="66"/>
        <v>5678856.9800000004</v>
      </c>
      <c r="U158" s="25">
        <f t="shared" si="67"/>
        <v>12580892.15</v>
      </c>
      <c r="V158" s="25">
        <f t="shared" si="68"/>
        <v>20098795.170000002</v>
      </c>
      <c r="W158" s="25">
        <f t="shared" si="69"/>
        <v>27531346.600000001</v>
      </c>
      <c r="X158" s="26">
        <f t="shared" si="111"/>
        <v>20.626876928715141</v>
      </c>
      <c r="Y158" s="26">
        <f t="shared" si="112"/>
        <v>45.696610241360297</v>
      </c>
      <c r="Z158" s="26">
        <f t="shared" si="113"/>
        <v>73.003313139793903</v>
      </c>
      <c r="AA158" s="26">
        <f t="shared" si="114"/>
        <v>100</v>
      </c>
    </row>
    <row r="159" spans="1:27" ht="15" customHeight="1" x14ac:dyDescent="0.25">
      <c r="A159" s="12" t="s">
        <v>223</v>
      </c>
      <c r="B159" s="13" t="s">
        <v>140</v>
      </c>
      <c r="C159" s="13" t="s">
        <v>144</v>
      </c>
      <c r="D159" s="14"/>
      <c r="E159" s="14"/>
      <c r="F159" s="14"/>
      <c r="G159" s="6">
        <v>476</v>
      </c>
      <c r="H159" s="28">
        <v>0</v>
      </c>
      <c r="I159" s="43">
        <v>0</v>
      </c>
      <c r="J159" s="28">
        <v>0</v>
      </c>
      <c r="K159" s="47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f>G159-H159-I159-J159-K159-L159-M159-N159-O159-P159-Q159-R159</f>
        <v>476</v>
      </c>
      <c r="T159" s="25">
        <f t="shared" si="66"/>
        <v>0</v>
      </c>
      <c r="U159" s="25">
        <f t="shared" si="67"/>
        <v>0</v>
      </c>
      <c r="V159" s="25">
        <f t="shared" si="68"/>
        <v>0</v>
      </c>
      <c r="W159" s="25">
        <f t="shared" si="69"/>
        <v>476</v>
      </c>
      <c r="X159" s="59">
        <f t="shared" si="111"/>
        <v>0</v>
      </c>
      <c r="Y159" s="26">
        <f t="shared" si="112"/>
        <v>0</v>
      </c>
      <c r="Z159" s="26">
        <f t="shared" si="113"/>
        <v>0</v>
      </c>
      <c r="AA159" s="26">
        <f t="shared" si="114"/>
        <v>100</v>
      </c>
    </row>
    <row r="160" spans="1:27" ht="15" customHeight="1" x14ac:dyDescent="0.25">
      <c r="A160" s="12" t="s">
        <v>222</v>
      </c>
      <c r="B160" s="13" t="s">
        <v>140</v>
      </c>
      <c r="C160" s="13" t="s">
        <v>145</v>
      </c>
      <c r="D160" s="14"/>
      <c r="E160" s="14"/>
      <c r="F160" s="14"/>
      <c r="G160" s="6">
        <v>1000000</v>
      </c>
      <c r="H160" s="28">
        <v>0</v>
      </c>
      <c r="I160" s="43">
        <v>0</v>
      </c>
      <c r="J160" s="28">
        <v>0</v>
      </c>
      <c r="K160" s="47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f>G160-H160-I160-J160-K160-L160-M160-N160-O160-P160-Q160-R160</f>
        <v>1000000</v>
      </c>
      <c r="T160" s="25">
        <f t="shared" si="66"/>
        <v>0</v>
      </c>
      <c r="U160" s="25">
        <f t="shared" si="67"/>
        <v>0</v>
      </c>
      <c r="V160" s="25">
        <f t="shared" si="68"/>
        <v>0</v>
      </c>
      <c r="W160" s="25">
        <f t="shared" si="69"/>
        <v>1000000</v>
      </c>
      <c r="X160" s="59">
        <f t="shared" si="111"/>
        <v>0</v>
      </c>
      <c r="Y160" s="26">
        <f t="shared" si="112"/>
        <v>0</v>
      </c>
      <c r="Z160" s="26">
        <f t="shared" si="113"/>
        <v>0</v>
      </c>
      <c r="AA160" s="26">
        <f t="shared" si="114"/>
        <v>100</v>
      </c>
    </row>
    <row r="161" spans="1:27" ht="38.25" customHeight="1" x14ac:dyDescent="0.25">
      <c r="A161" s="12" t="s">
        <v>189</v>
      </c>
      <c r="B161" s="13" t="s">
        <v>140</v>
      </c>
      <c r="C161" s="13" t="s">
        <v>146</v>
      </c>
      <c r="D161" s="14"/>
      <c r="E161" s="14"/>
      <c r="F161" s="14"/>
      <c r="G161" s="6">
        <v>22815021.48</v>
      </c>
      <c r="H161" s="28">
        <v>1313372.04</v>
      </c>
      <c r="I161" s="43">
        <v>1335054.3999999999</v>
      </c>
      <c r="J161" s="46">
        <v>1633246.14</v>
      </c>
      <c r="K161" s="47">
        <v>1605845.65</v>
      </c>
      <c r="L161" s="28">
        <v>972422.39</v>
      </c>
      <c r="M161" s="28">
        <v>2019131.82</v>
      </c>
      <c r="N161" s="28">
        <v>2149717.2000000002</v>
      </c>
      <c r="O161" s="28">
        <v>2250053.61</v>
      </c>
      <c r="P161" s="28">
        <v>2024142.31</v>
      </c>
      <c r="Q161" s="28">
        <v>2969648.05</v>
      </c>
      <c r="R161" s="28">
        <v>2030159.45</v>
      </c>
      <c r="S161" s="28">
        <f>G161-H161-I161-J161-K161-L161-M161-N161-O161-P161-Q161-R161</f>
        <v>2512228.4200000037</v>
      </c>
      <c r="T161" s="25">
        <f t="shared" si="66"/>
        <v>4281672.58</v>
      </c>
      <c r="U161" s="25">
        <f t="shared" si="67"/>
        <v>8879072.4399999995</v>
      </c>
      <c r="V161" s="25">
        <f t="shared" si="68"/>
        <v>15302985.560000001</v>
      </c>
      <c r="W161" s="25">
        <f t="shared" si="69"/>
        <v>22815021.480000004</v>
      </c>
      <c r="X161" s="59">
        <f t="shared" si="111"/>
        <v>18.766901375715907</v>
      </c>
      <c r="Y161" s="26">
        <f t="shared" si="112"/>
        <v>38.917659787362162</v>
      </c>
      <c r="Z161" s="26">
        <f t="shared" si="113"/>
        <v>67.074166787065408</v>
      </c>
      <c r="AA161" s="26">
        <f t="shared" si="114"/>
        <v>100.00000000000003</v>
      </c>
    </row>
    <row r="162" spans="1:27" ht="25.5" customHeight="1" x14ac:dyDescent="0.25">
      <c r="A162" s="12" t="s">
        <v>339</v>
      </c>
      <c r="B162" s="13" t="s">
        <v>140</v>
      </c>
      <c r="C162" s="13" t="s">
        <v>147</v>
      </c>
      <c r="D162" s="14"/>
      <c r="E162" s="14"/>
      <c r="F162" s="14"/>
      <c r="G162" s="28">
        <f>G163</f>
        <v>458100</v>
      </c>
      <c r="H162" s="28">
        <f>H163</f>
        <v>36356.879999999997</v>
      </c>
      <c r="I162" s="43">
        <f t="shared" ref="I162:S162" si="115">I163</f>
        <v>36356.870000000003</v>
      </c>
      <c r="J162" s="28">
        <f t="shared" si="115"/>
        <v>36356.89</v>
      </c>
      <c r="K162" s="47">
        <f t="shared" si="115"/>
        <v>36356.89</v>
      </c>
      <c r="L162" s="28">
        <f t="shared" si="115"/>
        <v>36356.879999999997</v>
      </c>
      <c r="M162" s="28">
        <f t="shared" si="115"/>
        <v>36356.870000000003</v>
      </c>
      <c r="N162" s="28">
        <f t="shared" si="115"/>
        <v>0</v>
      </c>
      <c r="O162" s="28">
        <f t="shared" si="115"/>
        <v>0</v>
      </c>
      <c r="P162" s="28">
        <f t="shared" si="115"/>
        <v>0</v>
      </c>
      <c r="Q162" s="28">
        <f t="shared" si="115"/>
        <v>0</v>
      </c>
      <c r="R162" s="28">
        <f t="shared" si="115"/>
        <v>0</v>
      </c>
      <c r="S162" s="28">
        <f t="shared" si="115"/>
        <v>239958.71999999997</v>
      </c>
      <c r="T162" s="25">
        <f t="shared" si="66"/>
        <v>109070.64</v>
      </c>
      <c r="U162" s="25">
        <f t="shared" si="67"/>
        <v>218141.28</v>
      </c>
      <c r="V162" s="25">
        <f t="shared" si="68"/>
        <v>218141.28</v>
      </c>
      <c r="W162" s="25">
        <f t="shared" si="69"/>
        <v>458100</v>
      </c>
      <c r="X162" s="26">
        <f t="shared" si="111"/>
        <v>23.809351669941062</v>
      </c>
      <c r="Y162" s="26">
        <f t="shared" si="112"/>
        <v>47.618703339882124</v>
      </c>
      <c r="Z162" s="26">
        <f t="shared" si="113"/>
        <v>47.618703339882124</v>
      </c>
      <c r="AA162" s="26">
        <f t="shared" si="114"/>
        <v>100</v>
      </c>
    </row>
    <row r="163" spans="1:27" ht="25.5" customHeight="1" x14ac:dyDescent="0.25">
      <c r="A163" s="12" t="s">
        <v>256</v>
      </c>
      <c r="B163" s="13" t="s">
        <v>140</v>
      </c>
      <c r="C163" s="13" t="s">
        <v>148</v>
      </c>
      <c r="D163" s="14"/>
      <c r="E163" s="14"/>
      <c r="F163" s="14"/>
      <c r="G163" s="6">
        <v>458100</v>
      </c>
      <c r="H163" s="28">
        <v>36356.879999999997</v>
      </c>
      <c r="I163" s="28">
        <v>36356.870000000003</v>
      </c>
      <c r="J163" s="28">
        <v>36356.89</v>
      </c>
      <c r="K163" s="28">
        <v>36356.89</v>
      </c>
      <c r="L163" s="28">
        <v>36356.879999999997</v>
      </c>
      <c r="M163" s="28">
        <v>36356.870000000003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f>G163-H163-I163-J163-K163-L163-M163-N163-O163-P163-Q163-R163</f>
        <v>239958.71999999997</v>
      </c>
      <c r="T163" s="25">
        <f t="shared" ref="T163:T216" si="116">H163+I163+J163</f>
        <v>109070.64</v>
      </c>
      <c r="U163" s="25">
        <f t="shared" ref="U163:U216" si="117">H163+I163+J163+K163+L163+M163</f>
        <v>218141.28</v>
      </c>
      <c r="V163" s="25">
        <f t="shared" ref="V163:V216" si="118">H163+I163+J163+K163+L163+M163+N163+O163+P163</f>
        <v>218141.28</v>
      </c>
      <c r="W163" s="25">
        <f t="shared" ref="W163:W216" si="119">H163+I163+J163+K163+L163+M163+N163+O163+P163+Q163+R163+S163</f>
        <v>458100</v>
      </c>
      <c r="X163" s="26">
        <f t="shared" si="111"/>
        <v>23.809351669941062</v>
      </c>
      <c r="Y163" s="26">
        <f t="shared" si="112"/>
        <v>47.618703339882124</v>
      </c>
      <c r="Z163" s="26">
        <f t="shared" si="113"/>
        <v>47.618703339882124</v>
      </c>
      <c r="AA163" s="26">
        <f t="shared" si="114"/>
        <v>100</v>
      </c>
    </row>
    <row r="164" spans="1:27" ht="51" customHeight="1" x14ac:dyDescent="0.25">
      <c r="A164" s="12" t="s">
        <v>221</v>
      </c>
      <c r="B164" s="13" t="s">
        <v>140</v>
      </c>
      <c r="C164" s="13" t="s">
        <v>149</v>
      </c>
      <c r="D164" s="14"/>
      <c r="E164" s="14"/>
      <c r="F164" s="14"/>
      <c r="G164" s="28">
        <f>G165+G166+G167</f>
        <v>18791044.050000001</v>
      </c>
      <c r="H164" s="28">
        <f>H165+H166+H167</f>
        <v>457880.33</v>
      </c>
      <c r="I164" s="43">
        <f t="shared" ref="I164:S164" si="120">I165+I166+I167</f>
        <v>1396812.6600000001</v>
      </c>
      <c r="J164" s="28">
        <f t="shared" si="120"/>
        <v>2192355.44</v>
      </c>
      <c r="K164" s="47">
        <f t="shared" si="120"/>
        <v>1198134.08</v>
      </c>
      <c r="L164" s="28">
        <f t="shared" si="120"/>
        <v>1581287.98</v>
      </c>
      <c r="M164" s="28">
        <f t="shared" si="120"/>
        <v>2177196.91</v>
      </c>
      <c r="N164" s="28">
        <f t="shared" si="120"/>
        <v>2054692.96</v>
      </c>
      <c r="O164" s="28">
        <f t="shared" si="120"/>
        <v>1524600</v>
      </c>
      <c r="P164" s="28">
        <f t="shared" si="120"/>
        <v>1524600</v>
      </c>
      <c r="Q164" s="28">
        <f t="shared" si="120"/>
        <v>1524600</v>
      </c>
      <c r="R164" s="28">
        <f t="shared" si="120"/>
        <v>1549200</v>
      </c>
      <c r="S164" s="28">
        <f t="shared" si="120"/>
        <v>1609683.6900000044</v>
      </c>
      <c r="T164" s="25">
        <f t="shared" si="116"/>
        <v>4047048.43</v>
      </c>
      <c r="U164" s="25">
        <f t="shared" si="117"/>
        <v>9003667.4000000004</v>
      </c>
      <c r="V164" s="25">
        <f t="shared" si="118"/>
        <v>14107560.359999999</v>
      </c>
      <c r="W164" s="25">
        <f t="shared" si="119"/>
        <v>18791044.050000004</v>
      </c>
      <c r="X164" s="26">
        <f t="shared" si="111"/>
        <v>21.537113207927369</v>
      </c>
      <c r="Y164" s="26">
        <f t="shared" si="112"/>
        <v>47.914673479784639</v>
      </c>
      <c r="Z164" s="26">
        <f t="shared" si="113"/>
        <v>75.075979399877994</v>
      </c>
      <c r="AA164" s="26">
        <f t="shared" si="114"/>
        <v>100.00000000000003</v>
      </c>
    </row>
    <row r="165" spans="1:27" ht="15" customHeight="1" x14ac:dyDescent="0.25">
      <c r="A165" s="12" t="s">
        <v>220</v>
      </c>
      <c r="B165" s="13" t="s">
        <v>140</v>
      </c>
      <c r="C165" s="13" t="s">
        <v>150</v>
      </c>
      <c r="D165" s="14"/>
      <c r="E165" s="14"/>
      <c r="F165" s="14"/>
      <c r="G165" s="6">
        <v>755321</v>
      </c>
      <c r="H165" s="28">
        <v>0</v>
      </c>
      <c r="I165" s="43">
        <v>95208.29</v>
      </c>
      <c r="J165" s="28">
        <v>102138.77</v>
      </c>
      <c r="K165" s="47">
        <v>37281.620000000003</v>
      </c>
      <c r="L165" s="28">
        <v>140508.94</v>
      </c>
      <c r="M165" s="28">
        <v>10206.620000000001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f>G165-H165-I165-J165-K165-L165-M165-N165-O165-P165-Q165-R165</f>
        <v>369976.75999999995</v>
      </c>
      <c r="T165" s="25">
        <f t="shared" si="116"/>
        <v>197347.06</v>
      </c>
      <c r="U165" s="25">
        <f t="shared" si="117"/>
        <v>385344.24</v>
      </c>
      <c r="V165" s="25">
        <f t="shared" si="118"/>
        <v>385344.24</v>
      </c>
      <c r="W165" s="25">
        <f t="shared" si="119"/>
        <v>755321</v>
      </c>
      <c r="X165" s="26">
        <f t="shared" si="111"/>
        <v>26.127574898619262</v>
      </c>
      <c r="Y165" s="26">
        <f t="shared" si="112"/>
        <v>51.017281394268132</v>
      </c>
      <c r="Z165" s="26">
        <f t="shared" si="113"/>
        <v>51.017281394268132</v>
      </c>
      <c r="AA165" s="26">
        <f t="shared" si="114"/>
        <v>100</v>
      </c>
    </row>
    <row r="166" spans="1:27" ht="76.5" customHeight="1" x14ac:dyDescent="0.25">
      <c r="A166" s="12" t="s">
        <v>219</v>
      </c>
      <c r="B166" s="13" t="s">
        <v>140</v>
      </c>
      <c r="C166" s="13" t="s">
        <v>151</v>
      </c>
      <c r="D166" s="14"/>
      <c r="E166" s="14"/>
      <c r="F166" s="14"/>
      <c r="G166" s="6">
        <v>17786723.050000001</v>
      </c>
      <c r="H166" s="28">
        <v>457880.33</v>
      </c>
      <c r="I166" s="43">
        <v>1301604.3700000001</v>
      </c>
      <c r="J166" s="28">
        <v>2090216.67</v>
      </c>
      <c r="K166" s="47">
        <v>1160852.46</v>
      </c>
      <c r="L166" s="28">
        <v>1440779.04</v>
      </c>
      <c r="M166" s="28">
        <v>2159001.29</v>
      </c>
      <c r="N166" s="28">
        <v>2030092.96</v>
      </c>
      <c r="O166" s="28">
        <v>1500000</v>
      </c>
      <c r="P166" s="28">
        <v>1500000</v>
      </c>
      <c r="Q166" s="28">
        <v>1500000</v>
      </c>
      <c r="R166" s="28">
        <v>1500000</v>
      </c>
      <c r="S166" s="28">
        <f>G166-H166-I166-J166-K166-L166-M166-N166-O166-P166-Q166-R166</f>
        <v>1146295.9300000044</v>
      </c>
      <c r="T166" s="25">
        <f t="shared" si="116"/>
        <v>3849701.37</v>
      </c>
      <c r="U166" s="25">
        <f t="shared" si="117"/>
        <v>8610334.1600000001</v>
      </c>
      <c r="V166" s="25">
        <f t="shared" si="118"/>
        <v>13640427.120000001</v>
      </c>
      <c r="W166" s="25">
        <f t="shared" si="119"/>
        <v>17786723.050000004</v>
      </c>
      <c r="X166" s="26">
        <f t="shared" si="111"/>
        <v>21.643679722105976</v>
      </c>
      <c r="Y166" s="26">
        <f t="shared" si="112"/>
        <v>48.408771732688557</v>
      </c>
      <c r="Z166" s="26">
        <f t="shared" si="113"/>
        <v>76.688814919170852</v>
      </c>
      <c r="AA166" s="26">
        <f t="shared" si="114"/>
        <v>100.00000000000003</v>
      </c>
    </row>
    <row r="167" spans="1:27" ht="63.75" customHeight="1" x14ac:dyDescent="0.25">
      <c r="A167" s="12" t="s">
        <v>218</v>
      </c>
      <c r="B167" s="13" t="s">
        <v>140</v>
      </c>
      <c r="C167" s="13" t="s">
        <v>152</v>
      </c>
      <c r="D167" s="14"/>
      <c r="E167" s="14"/>
      <c r="F167" s="14"/>
      <c r="G167" s="6">
        <v>249000</v>
      </c>
      <c r="H167" s="28">
        <v>0</v>
      </c>
      <c r="I167" s="43">
        <v>0</v>
      </c>
      <c r="J167" s="28">
        <v>0</v>
      </c>
      <c r="K167" s="47">
        <v>0</v>
      </c>
      <c r="L167" s="28">
        <v>0</v>
      </c>
      <c r="M167" s="28">
        <v>7989</v>
      </c>
      <c r="N167" s="28">
        <v>24600</v>
      </c>
      <c r="O167" s="28">
        <v>24600</v>
      </c>
      <c r="P167" s="28">
        <v>24600</v>
      </c>
      <c r="Q167" s="28">
        <v>24600</v>
      </c>
      <c r="R167" s="28">
        <v>49200</v>
      </c>
      <c r="S167" s="28">
        <f>G167-H167-I167-J167-K167-L167-M167-N167-O167-P167-Q167-R167</f>
        <v>93411</v>
      </c>
      <c r="T167" s="25">
        <f t="shared" si="116"/>
        <v>0</v>
      </c>
      <c r="U167" s="25">
        <f t="shared" si="117"/>
        <v>7989</v>
      </c>
      <c r="V167" s="25">
        <f t="shared" si="118"/>
        <v>81789</v>
      </c>
      <c r="W167" s="25">
        <f t="shared" si="119"/>
        <v>249000</v>
      </c>
      <c r="X167" s="59">
        <f t="shared" si="111"/>
        <v>0</v>
      </c>
      <c r="Y167" s="26">
        <f t="shared" si="112"/>
        <v>3.2084337349397591</v>
      </c>
      <c r="Z167" s="26">
        <f t="shared" si="113"/>
        <v>32.846987951807229</v>
      </c>
      <c r="AA167" s="26">
        <f t="shared" si="114"/>
        <v>100</v>
      </c>
    </row>
    <row r="168" spans="1:27" ht="25.5" customHeight="1" x14ac:dyDescent="0.25">
      <c r="A168" s="12" t="s">
        <v>217</v>
      </c>
      <c r="B168" s="13" t="s">
        <v>140</v>
      </c>
      <c r="C168" s="13" t="s">
        <v>153</v>
      </c>
      <c r="D168" s="14"/>
      <c r="E168" s="14"/>
      <c r="F168" s="14"/>
      <c r="G168" s="28">
        <f>G169+G170+G171+G172</f>
        <v>18852302.779999997</v>
      </c>
      <c r="H168" s="28">
        <f>H169+H170+H171+H172</f>
        <v>802848.4</v>
      </c>
      <c r="I168" s="43">
        <f t="shared" ref="I168:S168" si="121">I169+I170+I171+I172</f>
        <v>970069</v>
      </c>
      <c r="J168" s="28">
        <f t="shared" si="121"/>
        <v>1040069</v>
      </c>
      <c r="K168" s="47">
        <f t="shared" si="121"/>
        <v>970069</v>
      </c>
      <c r="L168" s="28">
        <f t="shared" si="121"/>
        <v>970069</v>
      </c>
      <c r="M168" s="28">
        <f t="shared" si="121"/>
        <v>870005</v>
      </c>
      <c r="N168" s="28">
        <f t="shared" si="121"/>
        <v>865007</v>
      </c>
      <c r="O168" s="28">
        <f t="shared" si="121"/>
        <v>865007</v>
      </c>
      <c r="P168" s="28">
        <f t="shared" si="121"/>
        <v>1301513.02</v>
      </c>
      <c r="Q168" s="28">
        <f t="shared" si="121"/>
        <v>978138</v>
      </c>
      <c r="R168" s="28">
        <f t="shared" si="121"/>
        <v>978138</v>
      </c>
      <c r="S168" s="28">
        <f t="shared" si="121"/>
        <v>8241370.3600000003</v>
      </c>
      <c r="T168" s="25">
        <f t="shared" si="116"/>
        <v>2812986.4</v>
      </c>
      <c r="U168" s="25">
        <f t="shared" si="117"/>
        <v>5623129.4000000004</v>
      </c>
      <c r="V168" s="25">
        <f t="shared" si="118"/>
        <v>8654656.4199999999</v>
      </c>
      <c r="W168" s="25">
        <f t="shared" si="119"/>
        <v>18852302.780000001</v>
      </c>
      <c r="X168" s="59">
        <f t="shared" si="111"/>
        <v>14.921181952287743</v>
      </c>
      <c r="Y168" s="26">
        <f t="shared" si="112"/>
        <v>29.827281396973198</v>
      </c>
      <c r="Z168" s="26">
        <f t="shared" si="113"/>
        <v>45.907688418740754</v>
      </c>
      <c r="AA168" s="26">
        <f t="shared" si="114"/>
        <v>100.00000000000003</v>
      </c>
    </row>
    <row r="169" spans="1:27" ht="25.5" customHeight="1" x14ac:dyDescent="0.25">
      <c r="A169" s="12" t="s">
        <v>216</v>
      </c>
      <c r="B169" s="13" t="s">
        <v>140</v>
      </c>
      <c r="C169" s="13" t="s">
        <v>154</v>
      </c>
      <c r="D169" s="14"/>
      <c r="E169" s="14"/>
      <c r="F169" s="14"/>
      <c r="G169" s="6">
        <v>192939</v>
      </c>
      <c r="H169" s="28">
        <v>0</v>
      </c>
      <c r="I169" s="43">
        <v>0</v>
      </c>
      <c r="J169" s="28">
        <v>0</v>
      </c>
      <c r="K169" s="47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f>G169-H169-I169-J169-K169-L169-M169-N169-O169-P169-Q169-R169</f>
        <v>192939</v>
      </c>
      <c r="T169" s="25">
        <f t="shared" si="116"/>
        <v>0</v>
      </c>
      <c r="U169" s="25">
        <f t="shared" si="117"/>
        <v>0</v>
      </c>
      <c r="V169" s="25">
        <f t="shared" si="118"/>
        <v>0</v>
      </c>
      <c r="W169" s="25">
        <f t="shared" si="119"/>
        <v>192939</v>
      </c>
      <c r="X169" s="59">
        <f t="shared" si="111"/>
        <v>0</v>
      </c>
      <c r="Y169" s="26">
        <f t="shared" si="112"/>
        <v>0</v>
      </c>
      <c r="Z169" s="26">
        <f t="shared" si="113"/>
        <v>0</v>
      </c>
      <c r="AA169" s="26">
        <f t="shared" si="114"/>
        <v>100</v>
      </c>
    </row>
    <row r="170" spans="1:27" ht="25.5" customHeight="1" x14ac:dyDescent="0.25">
      <c r="A170" s="12" t="s">
        <v>215</v>
      </c>
      <c r="B170" s="13" t="s">
        <v>140</v>
      </c>
      <c r="C170" s="13" t="s">
        <v>155</v>
      </c>
      <c r="D170" s="14"/>
      <c r="E170" s="14"/>
      <c r="F170" s="14"/>
      <c r="G170" s="6">
        <v>18213465.809999999</v>
      </c>
      <c r="H170" s="28">
        <v>802848.4</v>
      </c>
      <c r="I170" s="43">
        <v>970069</v>
      </c>
      <c r="J170" s="28">
        <v>970069</v>
      </c>
      <c r="K170" s="28">
        <v>970069</v>
      </c>
      <c r="L170" s="28">
        <v>970069</v>
      </c>
      <c r="M170" s="28">
        <v>865005</v>
      </c>
      <c r="N170" s="28">
        <v>865007</v>
      </c>
      <c r="O170" s="28">
        <v>865007</v>
      </c>
      <c r="P170" s="28">
        <v>935421.66</v>
      </c>
      <c r="Q170" s="28">
        <v>978138</v>
      </c>
      <c r="R170" s="28">
        <v>978138</v>
      </c>
      <c r="S170" s="28">
        <f>G170-H170-I170-J170-K170-L170-M170-N170-O170-P170-Q170-R170</f>
        <v>8043624.75</v>
      </c>
      <c r="T170" s="25">
        <f t="shared" si="116"/>
        <v>2742986.4</v>
      </c>
      <c r="U170" s="25">
        <f t="shared" si="117"/>
        <v>5548129.4000000004</v>
      </c>
      <c r="V170" s="25">
        <f t="shared" si="118"/>
        <v>8213565.0600000005</v>
      </c>
      <c r="W170" s="25">
        <f t="shared" si="119"/>
        <v>18213465.810000002</v>
      </c>
      <c r="X170" s="59">
        <f t="shared" si="111"/>
        <v>15.060211102128509</v>
      </c>
      <c r="Y170" s="26">
        <f t="shared" si="112"/>
        <v>30.461689487751592</v>
      </c>
      <c r="Z170" s="26">
        <f t="shared" si="113"/>
        <v>45.096112654684262</v>
      </c>
      <c r="AA170" s="26">
        <f t="shared" si="114"/>
        <v>100.00000000000003</v>
      </c>
    </row>
    <row r="171" spans="1:27" ht="15" customHeight="1" x14ac:dyDescent="0.25">
      <c r="A171" s="12" t="s">
        <v>214</v>
      </c>
      <c r="B171" s="13" t="s">
        <v>140</v>
      </c>
      <c r="C171" s="13" t="s">
        <v>156</v>
      </c>
      <c r="D171" s="14"/>
      <c r="E171" s="14"/>
      <c r="F171" s="14"/>
      <c r="G171" s="6">
        <v>4806.6099999999997</v>
      </c>
      <c r="H171" s="28">
        <v>0</v>
      </c>
      <c r="I171" s="43">
        <v>0</v>
      </c>
      <c r="J171" s="28">
        <v>0</v>
      </c>
      <c r="K171" s="47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f>G171-H171-I171-J171-K171-L171-M171-N171-O171-P171-Q171-R171</f>
        <v>4806.6099999999997</v>
      </c>
      <c r="T171" s="25">
        <f t="shared" si="116"/>
        <v>0</v>
      </c>
      <c r="U171" s="25">
        <f t="shared" si="117"/>
        <v>0</v>
      </c>
      <c r="V171" s="25">
        <f t="shared" si="118"/>
        <v>0</v>
      </c>
      <c r="W171" s="25">
        <f t="shared" si="119"/>
        <v>4806.6099999999997</v>
      </c>
      <c r="X171" s="59">
        <f t="shared" si="111"/>
        <v>0</v>
      </c>
      <c r="Y171" s="26">
        <f t="shared" si="112"/>
        <v>0</v>
      </c>
      <c r="Z171" s="26">
        <f t="shared" si="113"/>
        <v>0</v>
      </c>
      <c r="AA171" s="26">
        <f t="shared" si="114"/>
        <v>100</v>
      </c>
    </row>
    <row r="172" spans="1:27" ht="26.25" customHeight="1" x14ac:dyDescent="0.25">
      <c r="A172" s="12" t="s">
        <v>213</v>
      </c>
      <c r="B172" s="13" t="s">
        <v>140</v>
      </c>
      <c r="C172" s="13" t="s">
        <v>157</v>
      </c>
      <c r="D172" s="14"/>
      <c r="E172" s="14"/>
      <c r="F172" s="14"/>
      <c r="G172" s="6">
        <v>441091.36</v>
      </c>
      <c r="H172" s="28">
        <v>0</v>
      </c>
      <c r="I172" s="43">
        <v>0</v>
      </c>
      <c r="J172" s="28">
        <v>70000</v>
      </c>
      <c r="K172" s="47">
        <v>0</v>
      </c>
      <c r="L172" s="28">
        <v>0</v>
      </c>
      <c r="M172" s="28">
        <v>5000</v>
      </c>
      <c r="N172" s="28">
        <v>0</v>
      </c>
      <c r="O172" s="28">
        <v>0</v>
      </c>
      <c r="P172" s="28">
        <v>366091.36</v>
      </c>
      <c r="Q172" s="28">
        <v>0</v>
      </c>
      <c r="R172" s="28">
        <v>0</v>
      </c>
      <c r="S172" s="28">
        <f>G172-H172-I172-J172-K172-L172-M172-N172-O172-P172-Q172-R172</f>
        <v>0</v>
      </c>
      <c r="T172" s="25">
        <f t="shared" si="116"/>
        <v>70000</v>
      </c>
      <c r="U172" s="25">
        <f t="shared" si="117"/>
        <v>75000</v>
      </c>
      <c r="V172" s="25">
        <f t="shared" si="118"/>
        <v>441091.36</v>
      </c>
      <c r="W172" s="25">
        <f t="shared" si="119"/>
        <v>441091.36</v>
      </c>
      <c r="X172" s="59">
        <f t="shared" si="111"/>
        <v>15.86972821231411</v>
      </c>
      <c r="Y172" s="26">
        <f t="shared" si="112"/>
        <v>17.003280227479404</v>
      </c>
      <c r="Z172" s="26">
        <f t="shared" si="113"/>
        <v>100</v>
      </c>
      <c r="AA172" s="26">
        <f t="shared" si="114"/>
        <v>100</v>
      </c>
    </row>
    <row r="173" spans="1:27" ht="38.25" customHeight="1" x14ac:dyDescent="0.25">
      <c r="A173" s="12" t="s">
        <v>212</v>
      </c>
      <c r="B173" s="13" t="s">
        <v>140</v>
      </c>
      <c r="C173" s="13" t="s">
        <v>158</v>
      </c>
      <c r="D173" s="14"/>
      <c r="E173" s="14"/>
      <c r="F173" s="14"/>
      <c r="G173" s="28">
        <f>G174+G175+G176+G177</f>
        <v>76842544.700000003</v>
      </c>
      <c r="H173" s="28">
        <f>H174+H175+H176+H177</f>
        <v>6375730</v>
      </c>
      <c r="I173" s="43">
        <f t="shared" ref="I173:S173" si="122">I174+I175+I176+I177</f>
        <v>8892905.6400000006</v>
      </c>
      <c r="J173" s="28">
        <f t="shared" si="122"/>
        <v>5532602.0199999996</v>
      </c>
      <c r="K173" s="47">
        <f t="shared" si="122"/>
        <v>6920555.25</v>
      </c>
      <c r="L173" s="28">
        <f t="shared" si="122"/>
        <v>6186554.2400000002</v>
      </c>
      <c r="M173" s="28">
        <f t="shared" si="122"/>
        <v>3467053.96</v>
      </c>
      <c r="N173" s="28">
        <f t="shared" si="122"/>
        <v>6101743.4100000001</v>
      </c>
      <c r="O173" s="28">
        <f t="shared" si="122"/>
        <v>3810528.76</v>
      </c>
      <c r="P173" s="28">
        <f t="shared" si="122"/>
        <v>4754886.93</v>
      </c>
      <c r="Q173" s="28">
        <f t="shared" si="122"/>
        <v>3535317.74</v>
      </c>
      <c r="R173" s="28">
        <f t="shared" si="122"/>
        <v>3059209.77</v>
      </c>
      <c r="S173" s="28">
        <f t="shared" si="122"/>
        <v>18205456.979999997</v>
      </c>
      <c r="T173" s="25">
        <f t="shared" si="116"/>
        <v>20801237.66</v>
      </c>
      <c r="U173" s="25">
        <f t="shared" si="117"/>
        <v>37375401.109999999</v>
      </c>
      <c r="V173" s="25">
        <f t="shared" si="118"/>
        <v>52042560.209999993</v>
      </c>
      <c r="W173" s="25">
        <f t="shared" si="119"/>
        <v>76842544.699999988</v>
      </c>
      <c r="X173" s="26">
        <f t="shared" si="111"/>
        <v>27.069948999229325</v>
      </c>
      <c r="Y173" s="26">
        <f t="shared" si="112"/>
        <v>48.638942471149058</v>
      </c>
      <c r="Z173" s="26">
        <f t="shared" si="113"/>
        <v>67.726232145458852</v>
      </c>
      <c r="AA173" s="26">
        <f t="shared" si="114"/>
        <v>99.999999999999972</v>
      </c>
    </row>
    <row r="174" spans="1:27" ht="15" customHeight="1" x14ac:dyDescent="0.25">
      <c r="A174" s="12" t="s">
        <v>211</v>
      </c>
      <c r="B174" s="13" t="s">
        <v>140</v>
      </c>
      <c r="C174" s="13" t="s">
        <v>159</v>
      </c>
      <c r="D174" s="14"/>
      <c r="E174" s="14"/>
      <c r="F174" s="14"/>
      <c r="G174" s="6">
        <v>8870011.1999999993</v>
      </c>
      <c r="H174" s="28">
        <v>0</v>
      </c>
      <c r="I174" s="43">
        <v>0</v>
      </c>
      <c r="J174" s="28">
        <v>0</v>
      </c>
      <c r="K174" s="47">
        <v>1478181.6</v>
      </c>
      <c r="L174" s="28">
        <v>739090.8</v>
      </c>
      <c r="M174" s="28">
        <v>739090.8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f>G174-H174-I174-J174-K174-L174-M174-N174-O174-P174-Q174-R174</f>
        <v>5913648</v>
      </c>
      <c r="T174" s="25">
        <f t="shared" si="116"/>
        <v>0</v>
      </c>
      <c r="U174" s="25">
        <f t="shared" si="117"/>
        <v>2956363.2</v>
      </c>
      <c r="V174" s="25">
        <f t="shared" si="118"/>
        <v>2956363.2</v>
      </c>
      <c r="W174" s="25">
        <f t="shared" si="119"/>
        <v>8870011.1999999993</v>
      </c>
      <c r="X174" s="59">
        <f t="shared" si="111"/>
        <v>0</v>
      </c>
      <c r="Y174" s="26">
        <f t="shared" si="112"/>
        <v>33.329869978067229</v>
      </c>
      <c r="Z174" s="26">
        <f t="shared" si="113"/>
        <v>33.329869978067229</v>
      </c>
      <c r="AA174" s="26">
        <f t="shared" si="114"/>
        <v>100</v>
      </c>
    </row>
    <row r="175" spans="1:27" ht="15" customHeight="1" x14ac:dyDescent="0.25">
      <c r="A175" s="12" t="s">
        <v>210</v>
      </c>
      <c r="B175" s="13" t="s">
        <v>140</v>
      </c>
      <c r="C175" s="13" t="s">
        <v>160</v>
      </c>
      <c r="D175" s="14"/>
      <c r="E175" s="14"/>
      <c r="F175" s="14"/>
      <c r="G175" s="6">
        <v>8257000</v>
      </c>
      <c r="H175" s="28">
        <v>272587.93</v>
      </c>
      <c r="I175" s="43">
        <v>289605.39</v>
      </c>
      <c r="J175" s="28">
        <v>289593.59999999998</v>
      </c>
      <c r="K175" s="47">
        <v>296208.59999999998</v>
      </c>
      <c r="L175" s="28">
        <v>289663.92</v>
      </c>
      <c r="M175" s="28">
        <v>289523.02</v>
      </c>
      <c r="N175" s="28">
        <v>3629021.92</v>
      </c>
      <c r="O175" s="28">
        <v>691144</v>
      </c>
      <c r="P175" s="28">
        <v>931144</v>
      </c>
      <c r="Q175" s="28">
        <v>291144</v>
      </c>
      <c r="R175" s="28">
        <v>691144</v>
      </c>
      <c r="S175" s="28">
        <f>G175-H175-I175-J175-K175-L175-M175-N175-O175-P175-Q175-R175</f>
        <v>296219.62000000104</v>
      </c>
      <c r="T175" s="25">
        <f t="shared" si="116"/>
        <v>851786.92</v>
      </c>
      <c r="U175" s="25">
        <f t="shared" si="117"/>
        <v>1727182.46</v>
      </c>
      <c r="V175" s="25">
        <f t="shared" si="118"/>
        <v>6978492.3799999999</v>
      </c>
      <c r="W175" s="25">
        <f t="shared" si="119"/>
        <v>8257000.0000000009</v>
      </c>
      <c r="X175" s="59">
        <f t="shared" si="111"/>
        <v>10.315937023131887</v>
      </c>
      <c r="Y175" s="26">
        <f t="shared" si="112"/>
        <v>20.917796536272252</v>
      </c>
      <c r="Z175" s="26">
        <f t="shared" si="113"/>
        <v>84.51607581446045</v>
      </c>
      <c r="AA175" s="26">
        <f t="shared" si="114"/>
        <v>100.00000000000003</v>
      </c>
    </row>
    <row r="176" spans="1:27" ht="15" customHeight="1" x14ac:dyDescent="0.25">
      <c r="A176" s="12" t="s">
        <v>209</v>
      </c>
      <c r="B176" s="13" t="s">
        <v>140</v>
      </c>
      <c r="C176" s="13" t="s">
        <v>161</v>
      </c>
      <c r="D176" s="14"/>
      <c r="E176" s="14"/>
      <c r="F176" s="14"/>
      <c r="G176" s="6">
        <v>11200657.890000001</v>
      </c>
      <c r="H176" s="28">
        <v>738200</v>
      </c>
      <c r="I176" s="43">
        <v>746994.47</v>
      </c>
      <c r="J176" s="28">
        <v>823075.15</v>
      </c>
      <c r="K176" s="47">
        <v>797822.33</v>
      </c>
      <c r="L176" s="28">
        <v>954376.29</v>
      </c>
      <c r="M176" s="28">
        <v>461580.54</v>
      </c>
      <c r="N176" s="28">
        <v>257729</v>
      </c>
      <c r="O176" s="28">
        <v>457729</v>
      </c>
      <c r="P176" s="28">
        <v>670886.89</v>
      </c>
      <c r="Q176" s="28">
        <v>260629</v>
      </c>
      <c r="R176" s="28">
        <v>201429</v>
      </c>
      <c r="S176" s="28">
        <f>G176-H176-I176-J176-K176-L176-M176-N176-O176-P176-Q176-R176</f>
        <v>4830206.22</v>
      </c>
      <c r="T176" s="25">
        <f t="shared" si="116"/>
        <v>2308269.62</v>
      </c>
      <c r="U176" s="25">
        <f t="shared" si="117"/>
        <v>4522048.78</v>
      </c>
      <c r="V176" s="25">
        <f t="shared" si="118"/>
        <v>5908393.6699999999</v>
      </c>
      <c r="W176" s="25">
        <f t="shared" si="119"/>
        <v>11200657.890000001</v>
      </c>
      <c r="X176" s="26">
        <f t="shared" si="111"/>
        <v>20.608339641020855</v>
      </c>
      <c r="Y176" s="26">
        <f t="shared" si="112"/>
        <v>40.373064014724584</v>
      </c>
      <c r="Z176" s="26">
        <f t="shared" si="113"/>
        <v>52.750416341838644</v>
      </c>
      <c r="AA176" s="26">
        <f t="shared" si="114"/>
        <v>100</v>
      </c>
    </row>
    <row r="177" spans="1:27" ht="38.25" customHeight="1" x14ac:dyDescent="0.25">
      <c r="A177" s="12" t="s">
        <v>208</v>
      </c>
      <c r="B177" s="13" t="s">
        <v>140</v>
      </c>
      <c r="C177" s="13" t="s">
        <v>162</v>
      </c>
      <c r="D177" s="14"/>
      <c r="E177" s="14"/>
      <c r="F177" s="14"/>
      <c r="G177" s="6">
        <f>48374218.61+140657</f>
        <v>48514875.609999999</v>
      </c>
      <c r="H177" s="28">
        <v>5364942.07</v>
      </c>
      <c r="I177" s="43">
        <v>7856305.7800000003</v>
      </c>
      <c r="J177" s="28">
        <v>4419933.2699999996</v>
      </c>
      <c r="K177" s="47">
        <v>4348342.72</v>
      </c>
      <c r="L177" s="28">
        <v>4203423.2300000004</v>
      </c>
      <c r="M177" s="28">
        <v>1976859.6</v>
      </c>
      <c r="N177" s="28">
        <v>2214992.4900000002</v>
      </c>
      <c r="O177" s="28">
        <v>2661655.7599999998</v>
      </c>
      <c r="P177" s="28">
        <v>3152856.04</v>
      </c>
      <c r="Q177" s="28">
        <v>2983544.74</v>
      </c>
      <c r="R177" s="28">
        <v>2166636.77</v>
      </c>
      <c r="S177" s="28">
        <f>G177-H177-I177-J177-K177-L177-M177-N177-O177-P177-Q177-R177</f>
        <v>7165383.139999995</v>
      </c>
      <c r="T177" s="25">
        <f t="shared" si="116"/>
        <v>17641181.120000001</v>
      </c>
      <c r="U177" s="25">
        <f t="shared" si="117"/>
        <v>28169806.670000002</v>
      </c>
      <c r="V177" s="25">
        <f t="shared" si="118"/>
        <v>36199310.960000001</v>
      </c>
      <c r="W177" s="25">
        <f t="shared" si="119"/>
        <v>48514875.609999999</v>
      </c>
      <c r="X177" s="59">
        <f t="shared" si="111"/>
        <v>36.362416471627022</v>
      </c>
      <c r="Y177" s="26">
        <f t="shared" si="112"/>
        <v>58.064266507556653</v>
      </c>
      <c r="Z177" s="26">
        <f t="shared" si="113"/>
        <v>74.61486916095177</v>
      </c>
      <c r="AA177" s="26">
        <f t="shared" si="114"/>
        <v>100</v>
      </c>
    </row>
    <row r="178" spans="1:27" ht="25.5" customHeight="1" x14ac:dyDescent="0.25">
      <c r="A178" s="12" t="s">
        <v>207</v>
      </c>
      <c r="B178" s="13" t="s">
        <v>140</v>
      </c>
      <c r="C178" s="13" t="s">
        <v>163</v>
      </c>
      <c r="D178" s="14"/>
      <c r="E178" s="14"/>
      <c r="F178" s="14"/>
      <c r="G178" s="28">
        <f>G179</f>
        <v>5063612.5999999996</v>
      </c>
      <c r="H178" s="28">
        <f>H179</f>
        <v>0</v>
      </c>
      <c r="I178" s="43">
        <f t="shared" ref="I178:S178" si="123">I179</f>
        <v>0</v>
      </c>
      <c r="J178" s="28">
        <f t="shared" si="123"/>
        <v>0</v>
      </c>
      <c r="K178" s="47">
        <f t="shared" si="123"/>
        <v>0</v>
      </c>
      <c r="L178" s="28">
        <f t="shared" si="123"/>
        <v>0</v>
      </c>
      <c r="M178" s="70">
        <f t="shared" si="123"/>
        <v>0</v>
      </c>
      <c r="N178" s="28">
        <f t="shared" si="123"/>
        <v>0</v>
      </c>
      <c r="O178" s="28">
        <f t="shared" si="123"/>
        <v>0</v>
      </c>
      <c r="P178" s="28">
        <f t="shared" si="123"/>
        <v>0</v>
      </c>
      <c r="Q178" s="28">
        <f t="shared" si="123"/>
        <v>0</v>
      </c>
      <c r="R178" s="28">
        <f t="shared" si="123"/>
        <v>0</v>
      </c>
      <c r="S178" s="28">
        <f t="shared" si="123"/>
        <v>5063612.5999999996</v>
      </c>
      <c r="T178" s="25">
        <f t="shared" si="116"/>
        <v>0</v>
      </c>
      <c r="U178" s="25">
        <f t="shared" si="117"/>
        <v>0</v>
      </c>
      <c r="V178" s="25">
        <f t="shared" si="118"/>
        <v>0</v>
      </c>
      <c r="W178" s="25">
        <f t="shared" si="119"/>
        <v>5063612.5999999996</v>
      </c>
      <c r="X178" s="59">
        <f t="shared" si="111"/>
        <v>0</v>
      </c>
      <c r="Y178" s="26">
        <f t="shared" si="112"/>
        <v>0</v>
      </c>
      <c r="Z178" s="26">
        <f t="shared" si="113"/>
        <v>0</v>
      </c>
      <c r="AA178" s="26">
        <f t="shared" si="114"/>
        <v>100</v>
      </c>
    </row>
    <row r="179" spans="1:27" ht="38.25" customHeight="1" x14ac:dyDescent="0.25">
      <c r="A179" s="12" t="s">
        <v>206</v>
      </c>
      <c r="B179" s="13" t="s">
        <v>140</v>
      </c>
      <c r="C179" s="13" t="s">
        <v>164</v>
      </c>
      <c r="D179" s="14"/>
      <c r="E179" s="14"/>
      <c r="F179" s="14"/>
      <c r="G179" s="6">
        <v>5063612.5999999996</v>
      </c>
      <c r="H179" s="28">
        <v>0</v>
      </c>
      <c r="I179" s="43">
        <v>0</v>
      </c>
      <c r="J179" s="28">
        <v>0</v>
      </c>
      <c r="K179" s="47">
        <v>0</v>
      </c>
      <c r="L179" s="28">
        <v>0</v>
      </c>
      <c r="M179" s="70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f>G179-H179-I179-J179-K179-L179-M179-N179-O179-P179-Q179-R179</f>
        <v>5063612.5999999996</v>
      </c>
      <c r="T179" s="25">
        <f t="shared" si="116"/>
        <v>0</v>
      </c>
      <c r="U179" s="25">
        <f t="shared" si="117"/>
        <v>0</v>
      </c>
      <c r="V179" s="25">
        <f t="shared" si="118"/>
        <v>0</v>
      </c>
      <c r="W179" s="25">
        <f t="shared" si="119"/>
        <v>5063612.5999999996</v>
      </c>
      <c r="X179" s="59">
        <f t="shared" si="111"/>
        <v>0</v>
      </c>
      <c r="Y179" s="26">
        <f t="shared" si="112"/>
        <v>0</v>
      </c>
      <c r="Z179" s="26">
        <f t="shared" si="113"/>
        <v>0</v>
      </c>
      <c r="AA179" s="26">
        <f t="shared" si="114"/>
        <v>100</v>
      </c>
    </row>
    <row r="180" spans="1:27" ht="15" customHeight="1" x14ac:dyDescent="0.25">
      <c r="A180" s="12" t="s">
        <v>205</v>
      </c>
      <c r="B180" s="13" t="s">
        <v>140</v>
      </c>
      <c r="C180" s="13" t="s">
        <v>165</v>
      </c>
      <c r="D180" s="14"/>
      <c r="E180" s="14"/>
      <c r="F180" s="14"/>
      <c r="G180" s="28">
        <f>G181+G182+G183+G184+G185</f>
        <v>238807954.57999998</v>
      </c>
      <c r="H180" s="28">
        <f>H181+H182+H183+H184+H185</f>
        <v>15297151.41</v>
      </c>
      <c r="I180" s="43">
        <f t="shared" ref="I180:R180" si="124">I181+I182+I183+I184+I185</f>
        <v>18707370.41</v>
      </c>
      <c r="J180" s="28">
        <f t="shared" si="124"/>
        <v>16536395.27</v>
      </c>
      <c r="K180" s="47">
        <f t="shared" si="124"/>
        <v>17441404.420000002</v>
      </c>
      <c r="L180" s="28">
        <f t="shared" si="124"/>
        <v>32501525.199999999</v>
      </c>
      <c r="M180" s="28">
        <f t="shared" si="124"/>
        <v>38381561.170000002</v>
      </c>
      <c r="N180" s="28">
        <f t="shared" si="124"/>
        <v>5134640</v>
      </c>
      <c r="O180" s="28">
        <f t="shared" si="124"/>
        <v>4294868.78</v>
      </c>
      <c r="P180" s="28">
        <f t="shared" si="124"/>
        <v>8043600.9299999997</v>
      </c>
      <c r="Q180" s="28">
        <f t="shared" si="124"/>
        <v>5705894</v>
      </c>
      <c r="R180" s="28">
        <f t="shared" si="124"/>
        <v>5561338.8399999999</v>
      </c>
      <c r="S180" s="28">
        <f>S181+S182+S183+S184+S185</f>
        <v>71202204.150000006</v>
      </c>
      <c r="T180" s="25">
        <f t="shared" si="116"/>
        <v>50540917.090000004</v>
      </c>
      <c r="U180" s="25">
        <f t="shared" si="117"/>
        <v>138865407.88</v>
      </c>
      <c r="V180" s="25">
        <f t="shared" si="118"/>
        <v>156338517.59</v>
      </c>
      <c r="W180" s="25">
        <f t="shared" si="119"/>
        <v>238807954.58000001</v>
      </c>
      <c r="X180" s="26">
        <f t="shared" si="111"/>
        <v>21.163833164137312</v>
      </c>
      <c r="Y180" s="26">
        <f t="shared" si="112"/>
        <v>58.149406339595146</v>
      </c>
      <c r="Z180" s="26">
        <f t="shared" si="113"/>
        <v>65.466210229453253</v>
      </c>
      <c r="AA180" s="26">
        <f t="shared" si="114"/>
        <v>100.00000000000003</v>
      </c>
    </row>
    <row r="181" spans="1:27" s="53" customFormat="1" ht="15" customHeight="1" x14ac:dyDescent="0.25">
      <c r="A181" s="48" t="s">
        <v>204</v>
      </c>
      <c r="B181" s="49" t="s">
        <v>140</v>
      </c>
      <c r="C181" s="49" t="s">
        <v>166</v>
      </c>
      <c r="D181" s="50"/>
      <c r="E181" s="50"/>
      <c r="F181" s="50"/>
      <c r="G181" s="51">
        <v>91095589.590000004</v>
      </c>
      <c r="H181" s="46">
        <v>5480460</v>
      </c>
      <c r="I181" s="46">
        <v>6959160</v>
      </c>
      <c r="J181" s="46">
        <v>5207874.82</v>
      </c>
      <c r="K181" s="47">
        <v>5674164</v>
      </c>
      <c r="L181" s="68">
        <v>9796589.6300000008</v>
      </c>
      <c r="M181" s="70">
        <v>15103600</v>
      </c>
      <c r="N181" s="46">
        <v>1889569</v>
      </c>
      <c r="O181" s="46">
        <v>1146369</v>
      </c>
      <c r="P181" s="46">
        <v>1721403.56</v>
      </c>
      <c r="Q181" s="46">
        <v>1879794</v>
      </c>
      <c r="R181" s="46">
        <v>2040702</v>
      </c>
      <c r="S181" s="46">
        <f>G181-H181-I181-J181-K181-L181-M181-N181-O181-P181-Q181-R181</f>
        <v>34195903.580000006</v>
      </c>
      <c r="T181" s="52">
        <f t="shared" si="116"/>
        <v>17647494.82</v>
      </c>
      <c r="U181" s="52">
        <f t="shared" si="117"/>
        <v>48221848.450000003</v>
      </c>
      <c r="V181" s="52">
        <f t="shared" si="118"/>
        <v>52979190.010000005</v>
      </c>
      <c r="W181" s="52">
        <f t="shared" si="119"/>
        <v>91095589.590000004</v>
      </c>
      <c r="X181" s="59">
        <f t="shared" si="111"/>
        <v>19.372501895456473</v>
      </c>
      <c r="Y181" s="26">
        <f t="shared" si="112"/>
        <v>52.935437014058849</v>
      </c>
      <c r="Z181" s="26">
        <f t="shared" si="113"/>
        <v>58.157799129954569</v>
      </c>
      <c r="AA181" s="26">
        <f t="shared" si="114"/>
        <v>100</v>
      </c>
    </row>
    <row r="182" spans="1:27" s="53" customFormat="1" ht="15" customHeight="1" x14ac:dyDescent="0.25">
      <c r="A182" s="48" t="s">
        <v>203</v>
      </c>
      <c r="B182" s="49" t="s">
        <v>140</v>
      </c>
      <c r="C182" s="49" t="s">
        <v>167</v>
      </c>
      <c r="D182" s="50"/>
      <c r="E182" s="50"/>
      <c r="F182" s="50"/>
      <c r="G182" s="51">
        <v>96720013.959999993</v>
      </c>
      <c r="H182" s="46">
        <v>7633400</v>
      </c>
      <c r="I182" s="46">
        <v>8258077</v>
      </c>
      <c r="J182" s="46">
        <v>7818927</v>
      </c>
      <c r="K182" s="47">
        <v>8346280</v>
      </c>
      <c r="L182" s="68">
        <v>16273942.16</v>
      </c>
      <c r="M182" s="70">
        <v>18143082.059999999</v>
      </c>
      <c r="N182" s="46">
        <v>1100000</v>
      </c>
      <c r="O182" s="46">
        <v>1100000</v>
      </c>
      <c r="P182" s="46">
        <v>1547205.37</v>
      </c>
      <c r="Q182" s="46">
        <v>1555000</v>
      </c>
      <c r="R182" s="46">
        <v>1000000</v>
      </c>
      <c r="S182" s="46">
        <f>G182-H182-I182-J182-K182-L182-M182-N182-O182-P182-Q182-R182</f>
        <v>23944100.369999997</v>
      </c>
      <c r="T182" s="52">
        <f t="shared" si="116"/>
        <v>23710404</v>
      </c>
      <c r="U182" s="52">
        <f t="shared" si="117"/>
        <v>66473708.219999999</v>
      </c>
      <c r="V182" s="52">
        <f t="shared" si="118"/>
        <v>70220913.590000004</v>
      </c>
      <c r="W182" s="52">
        <f t="shared" si="119"/>
        <v>96720013.960000008</v>
      </c>
      <c r="X182" s="26">
        <f t="shared" si="111"/>
        <v>24.514475369912368</v>
      </c>
      <c r="Y182" s="26">
        <f t="shared" si="112"/>
        <v>68.727976246458354</v>
      </c>
      <c r="Z182" s="26">
        <f t="shared" si="113"/>
        <v>72.602257500749445</v>
      </c>
      <c r="AA182" s="26">
        <f t="shared" si="114"/>
        <v>100.00000000000003</v>
      </c>
    </row>
    <row r="183" spans="1:27" s="53" customFormat="1" ht="25.5" customHeight="1" x14ac:dyDescent="0.25">
      <c r="A183" s="48" t="s">
        <v>202</v>
      </c>
      <c r="B183" s="49" t="s">
        <v>140</v>
      </c>
      <c r="C183" s="49" t="s">
        <v>168</v>
      </c>
      <c r="D183" s="50"/>
      <c r="E183" s="50"/>
      <c r="F183" s="50"/>
      <c r="G183" s="51">
        <v>27806828.469999999</v>
      </c>
      <c r="H183" s="46">
        <v>1887478</v>
      </c>
      <c r="I183" s="46">
        <v>2684323</v>
      </c>
      <c r="J183" s="46">
        <v>2125614.4300000002</v>
      </c>
      <c r="K183" s="47">
        <v>2697350.72</v>
      </c>
      <c r="L183" s="68">
        <v>5449186</v>
      </c>
      <c r="M183" s="70">
        <v>1693024.9</v>
      </c>
      <c r="N183" s="46">
        <v>1145071</v>
      </c>
      <c r="O183" s="46">
        <v>1243326</v>
      </c>
      <c r="P183" s="46">
        <v>2048128</v>
      </c>
      <c r="Q183" s="46">
        <v>1222140</v>
      </c>
      <c r="R183" s="46">
        <v>1500000</v>
      </c>
      <c r="S183" s="46">
        <f>G183-H183-I183-J183-K183-L183-M183-N183-O183-P183-Q183-R183</f>
        <v>4111186.42</v>
      </c>
      <c r="T183" s="52">
        <f t="shared" si="116"/>
        <v>6697415.4299999997</v>
      </c>
      <c r="U183" s="52">
        <f t="shared" si="117"/>
        <v>16536977.050000001</v>
      </c>
      <c r="V183" s="52">
        <f t="shared" si="118"/>
        <v>20973502.050000001</v>
      </c>
      <c r="W183" s="52">
        <f t="shared" si="119"/>
        <v>27806828.469999999</v>
      </c>
      <c r="X183" s="26">
        <f t="shared" si="111"/>
        <v>24.08550632527421</v>
      </c>
      <c r="Y183" s="26">
        <f t="shared" si="112"/>
        <v>59.470921208584713</v>
      </c>
      <c r="Z183" s="26">
        <f t="shared" si="113"/>
        <v>75.425725276896344</v>
      </c>
      <c r="AA183" s="26">
        <f t="shared" si="114"/>
        <v>100</v>
      </c>
    </row>
    <row r="184" spans="1:27" s="75" customFormat="1" ht="15" customHeight="1" x14ac:dyDescent="0.25">
      <c r="A184" s="72" t="s">
        <v>201</v>
      </c>
      <c r="B184" s="73" t="s">
        <v>140</v>
      </c>
      <c r="C184" s="73" t="s">
        <v>169</v>
      </c>
      <c r="D184" s="74"/>
      <c r="E184" s="74"/>
      <c r="F184" s="74"/>
      <c r="G184" s="51">
        <f>1306391.7+110500</f>
        <v>1416891.7</v>
      </c>
      <c r="H184" s="70">
        <v>0</v>
      </c>
      <c r="I184" s="70">
        <v>14000</v>
      </c>
      <c r="J184" s="70">
        <v>59636.84</v>
      </c>
      <c r="K184" s="70">
        <v>9000</v>
      </c>
      <c r="L184" s="70">
        <v>10000</v>
      </c>
      <c r="M184" s="70">
        <v>218215.01</v>
      </c>
      <c r="N184" s="70">
        <v>0</v>
      </c>
      <c r="O184" s="70">
        <v>0</v>
      </c>
      <c r="P184" s="70">
        <v>19298</v>
      </c>
      <c r="Q184" s="70">
        <v>48960</v>
      </c>
      <c r="R184" s="70">
        <v>20636.84</v>
      </c>
      <c r="S184" s="70">
        <f>G184-H184-I184-J184-K184-L184-M184-N184-O184-P184-Q184-R184</f>
        <v>1017145.0099999999</v>
      </c>
      <c r="T184" s="2">
        <f t="shared" si="116"/>
        <v>73636.84</v>
      </c>
      <c r="U184" s="2">
        <f t="shared" si="117"/>
        <v>310851.84999999998</v>
      </c>
      <c r="V184" s="2">
        <f t="shared" si="118"/>
        <v>330149.84999999998</v>
      </c>
      <c r="W184" s="2">
        <f t="shared" si="119"/>
        <v>1416891.7</v>
      </c>
      <c r="X184" s="67">
        <f t="shared" si="111"/>
        <v>5.1970690491023417</v>
      </c>
      <c r="Y184" s="67">
        <f t="shared" si="112"/>
        <v>21.938998584013159</v>
      </c>
      <c r="Z184" s="67">
        <f t="shared" si="113"/>
        <v>23.300993999753121</v>
      </c>
      <c r="AA184" s="67">
        <f t="shared" si="114"/>
        <v>100</v>
      </c>
    </row>
    <row r="185" spans="1:27" s="75" customFormat="1" ht="25.5" customHeight="1" x14ac:dyDescent="0.25">
      <c r="A185" s="72" t="s">
        <v>200</v>
      </c>
      <c r="B185" s="73" t="s">
        <v>140</v>
      </c>
      <c r="C185" s="73" t="s">
        <v>170</v>
      </c>
      <c r="D185" s="74"/>
      <c r="E185" s="74"/>
      <c r="F185" s="74"/>
      <c r="G185" s="51">
        <v>21768630.859999999</v>
      </c>
      <c r="H185" s="70">
        <v>295813.40999999997</v>
      </c>
      <c r="I185" s="70">
        <v>791810.41</v>
      </c>
      <c r="J185" s="70">
        <v>1324342.18</v>
      </c>
      <c r="K185" s="70">
        <v>714609.7</v>
      </c>
      <c r="L185" s="70">
        <v>971807.41</v>
      </c>
      <c r="M185" s="70">
        <v>3223639.2</v>
      </c>
      <c r="N185" s="70">
        <v>1000000</v>
      </c>
      <c r="O185" s="70">
        <v>805173.78</v>
      </c>
      <c r="P185" s="70">
        <v>2707566</v>
      </c>
      <c r="Q185" s="70">
        <v>1000000</v>
      </c>
      <c r="R185" s="70">
        <v>1000000</v>
      </c>
      <c r="S185" s="70">
        <f>G185-H185-I185-J185-K185-L185-M185-N185-O185-P185-Q185-R185</f>
        <v>7933868.7700000014</v>
      </c>
      <c r="T185" s="2">
        <f t="shared" si="116"/>
        <v>2411966</v>
      </c>
      <c r="U185" s="2">
        <f t="shared" si="117"/>
        <v>7322022.3100000005</v>
      </c>
      <c r="V185" s="2">
        <f t="shared" si="118"/>
        <v>11834762.09</v>
      </c>
      <c r="W185" s="2">
        <f t="shared" si="119"/>
        <v>21768630.859999999</v>
      </c>
      <c r="X185" s="67">
        <f t="shared" si="111"/>
        <v>11.08000781267325</v>
      </c>
      <c r="Y185" s="67">
        <f t="shared" si="112"/>
        <v>33.635658379665315</v>
      </c>
      <c r="Z185" s="67">
        <f t="shared" si="113"/>
        <v>54.366129712578534</v>
      </c>
      <c r="AA185" s="67">
        <f t="shared" si="114"/>
        <v>100</v>
      </c>
    </row>
    <row r="186" spans="1:27" ht="25.5" customHeight="1" x14ac:dyDescent="0.25">
      <c r="A186" s="12" t="s">
        <v>199</v>
      </c>
      <c r="B186" s="13" t="s">
        <v>140</v>
      </c>
      <c r="C186" s="13" t="s">
        <v>171</v>
      </c>
      <c r="D186" s="14"/>
      <c r="E186" s="14"/>
      <c r="F186" s="14"/>
      <c r="G186" s="28">
        <f>G187</f>
        <v>8849486.2400000002</v>
      </c>
      <c r="H186" s="28">
        <f>H187</f>
        <v>684260</v>
      </c>
      <c r="I186" s="43">
        <f t="shared" ref="I186:S186" si="125">I187</f>
        <v>773006</v>
      </c>
      <c r="J186" s="28">
        <f t="shared" si="125"/>
        <v>755734.85</v>
      </c>
      <c r="K186" s="47">
        <f t="shared" si="125"/>
        <v>918504</v>
      </c>
      <c r="L186" s="28">
        <f t="shared" si="125"/>
        <v>1089550</v>
      </c>
      <c r="M186" s="28">
        <f t="shared" si="125"/>
        <v>1514350</v>
      </c>
      <c r="N186" s="28">
        <f t="shared" si="125"/>
        <v>680000</v>
      </c>
      <c r="O186" s="28">
        <f t="shared" si="125"/>
        <v>680000</v>
      </c>
      <c r="P186" s="28">
        <f t="shared" si="125"/>
        <v>680000</v>
      </c>
      <c r="Q186" s="28">
        <f t="shared" si="125"/>
        <v>680000</v>
      </c>
      <c r="R186" s="28">
        <f t="shared" si="125"/>
        <v>200000</v>
      </c>
      <c r="S186" s="28">
        <f t="shared" si="125"/>
        <v>194081.3900000006</v>
      </c>
      <c r="T186" s="25">
        <f t="shared" si="116"/>
        <v>2213000.85</v>
      </c>
      <c r="U186" s="25">
        <f t="shared" si="117"/>
        <v>5735404.8499999996</v>
      </c>
      <c r="V186" s="25">
        <f t="shared" si="118"/>
        <v>7775404.8499999996</v>
      </c>
      <c r="W186" s="25">
        <f t="shared" si="119"/>
        <v>8849486.2400000002</v>
      </c>
      <c r="X186" s="26">
        <f t="shared" si="111"/>
        <v>25.00711103427853</v>
      </c>
      <c r="Y186" s="26">
        <f t="shared" si="112"/>
        <v>64.810596846580324</v>
      </c>
      <c r="Z186" s="26">
        <f t="shared" si="113"/>
        <v>87.862782529169735</v>
      </c>
      <c r="AA186" s="26">
        <f t="shared" si="114"/>
        <v>100</v>
      </c>
    </row>
    <row r="187" spans="1:27" ht="15" customHeight="1" x14ac:dyDescent="0.25">
      <c r="A187" s="12" t="s">
        <v>198</v>
      </c>
      <c r="B187" s="13" t="s">
        <v>140</v>
      </c>
      <c r="C187" s="13" t="s">
        <v>172</v>
      </c>
      <c r="D187" s="14"/>
      <c r="E187" s="14"/>
      <c r="F187" s="14"/>
      <c r="G187" s="6">
        <v>8849486.2400000002</v>
      </c>
      <c r="H187" s="28">
        <v>684260</v>
      </c>
      <c r="I187" s="43">
        <v>773006</v>
      </c>
      <c r="J187" s="28">
        <v>755734.85</v>
      </c>
      <c r="K187" s="47">
        <v>918504</v>
      </c>
      <c r="L187" s="28">
        <v>1089550</v>
      </c>
      <c r="M187" s="28">
        <v>1514350</v>
      </c>
      <c r="N187" s="28">
        <v>680000</v>
      </c>
      <c r="O187" s="28">
        <v>680000</v>
      </c>
      <c r="P187" s="28">
        <v>680000</v>
      </c>
      <c r="Q187" s="28">
        <v>680000</v>
      </c>
      <c r="R187" s="28">
        <v>200000</v>
      </c>
      <c r="S187" s="28">
        <f>G187-H187-I187-J187-K187-L187-M187-N187-O187-P187-Q187-R187</f>
        <v>194081.3900000006</v>
      </c>
      <c r="T187" s="25">
        <f t="shared" si="116"/>
        <v>2213000.85</v>
      </c>
      <c r="U187" s="25">
        <f t="shared" si="117"/>
        <v>5735404.8499999996</v>
      </c>
      <c r="V187" s="25">
        <f t="shared" si="118"/>
        <v>7775404.8499999996</v>
      </c>
      <c r="W187" s="25">
        <f t="shared" si="119"/>
        <v>8849486.2400000002</v>
      </c>
      <c r="X187" s="26">
        <f t="shared" si="111"/>
        <v>25.00711103427853</v>
      </c>
      <c r="Y187" s="26">
        <f t="shared" si="112"/>
        <v>64.810596846580324</v>
      </c>
      <c r="Z187" s="26">
        <f t="shared" si="113"/>
        <v>87.862782529169735</v>
      </c>
      <c r="AA187" s="26">
        <f t="shared" si="114"/>
        <v>100</v>
      </c>
    </row>
    <row r="188" spans="1:27" ht="25.5" customHeight="1" x14ac:dyDescent="0.25">
      <c r="A188" s="12" t="s">
        <v>188</v>
      </c>
      <c r="B188" s="13" t="s">
        <v>140</v>
      </c>
      <c r="C188" s="13" t="s">
        <v>173</v>
      </c>
      <c r="D188" s="14"/>
      <c r="E188" s="14"/>
      <c r="F188" s="14"/>
      <c r="G188" s="28">
        <f>G189+G190+G191</f>
        <v>22281400</v>
      </c>
      <c r="H188" s="28">
        <f>H189+H190+H191</f>
        <v>1552866.61</v>
      </c>
      <c r="I188" s="43">
        <f t="shared" ref="I188:S188" si="126">I189+I190+I191</f>
        <v>1976332.7400000002</v>
      </c>
      <c r="J188" s="28">
        <f t="shared" si="126"/>
        <v>1805163.7000000002</v>
      </c>
      <c r="K188" s="47">
        <f t="shared" si="126"/>
        <v>1750333.95</v>
      </c>
      <c r="L188" s="28">
        <f t="shared" si="126"/>
        <v>2007227.0899999999</v>
      </c>
      <c r="M188" s="28">
        <f t="shared" si="126"/>
        <v>1584255.1</v>
      </c>
      <c r="N188" s="28">
        <f t="shared" si="126"/>
        <v>7309.12</v>
      </c>
      <c r="O188" s="28">
        <f t="shared" si="126"/>
        <v>7309.12</v>
      </c>
      <c r="P188" s="28">
        <f t="shared" si="126"/>
        <v>7309.12</v>
      </c>
      <c r="Q188" s="28">
        <f t="shared" si="126"/>
        <v>7309.12</v>
      </c>
      <c r="R188" s="28">
        <f t="shared" si="126"/>
        <v>7309.12</v>
      </c>
      <c r="S188" s="28">
        <f t="shared" si="126"/>
        <v>11568675.210000001</v>
      </c>
      <c r="T188" s="25">
        <f t="shared" si="116"/>
        <v>5334363.0500000007</v>
      </c>
      <c r="U188" s="25">
        <f t="shared" si="117"/>
        <v>10676179.189999999</v>
      </c>
      <c r="V188" s="25">
        <f t="shared" si="118"/>
        <v>10698106.549999997</v>
      </c>
      <c r="W188" s="25">
        <f t="shared" si="119"/>
        <v>22281399.999999996</v>
      </c>
      <c r="X188" s="26">
        <f t="shared" si="111"/>
        <v>23.940879163786839</v>
      </c>
      <c r="Y188" s="26">
        <f t="shared" si="112"/>
        <v>47.915208155681412</v>
      </c>
      <c r="Z188" s="26">
        <f t="shared" si="113"/>
        <v>48.013619207051605</v>
      </c>
      <c r="AA188" s="26">
        <f t="shared" si="114"/>
        <v>99.999999999999972</v>
      </c>
    </row>
    <row r="189" spans="1:27" ht="15" customHeight="1" x14ac:dyDescent="0.25">
      <c r="A189" s="12" t="s">
        <v>187</v>
      </c>
      <c r="B189" s="13" t="s">
        <v>140</v>
      </c>
      <c r="C189" s="13" t="s">
        <v>174</v>
      </c>
      <c r="D189" s="14"/>
      <c r="E189" s="14"/>
      <c r="F189" s="14"/>
      <c r="G189" s="6">
        <v>109000</v>
      </c>
      <c r="H189" s="28">
        <v>8970.61</v>
      </c>
      <c r="I189" s="43">
        <v>7309.12</v>
      </c>
      <c r="J189" s="28">
        <v>7309.12</v>
      </c>
      <c r="K189" s="47">
        <v>7309.12</v>
      </c>
      <c r="L189" s="28">
        <v>7309.12</v>
      </c>
      <c r="M189" s="28">
        <v>7309.12</v>
      </c>
      <c r="N189" s="28">
        <v>7309.12</v>
      </c>
      <c r="O189" s="28">
        <v>7309.12</v>
      </c>
      <c r="P189" s="28">
        <v>7309.12</v>
      </c>
      <c r="Q189" s="28">
        <v>7309.12</v>
      </c>
      <c r="R189" s="28">
        <v>7309.12</v>
      </c>
      <c r="S189" s="28">
        <f>G189-H189-I189-J189-K189-L189-M189-N189-O189-P189-Q189-R189</f>
        <v>26938.190000000006</v>
      </c>
      <c r="T189" s="25">
        <f t="shared" si="116"/>
        <v>23588.85</v>
      </c>
      <c r="U189" s="25">
        <f t="shared" si="117"/>
        <v>45516.21</v>
      </c>
      <c r="V189" s="25">
        <f t="shared" si="118"/>
        <v>67443.570000000007</v>
      </c>
      <c r="W189" s="25">
        <f t="shared" si="119"/>
        <v>109000</v>
      </c>
      <c r="X189" s="26">
        <f t="shared" si="111"/>
        <v>21.641146788990824</v>
      </c>
      <c r="Y189" s="26">
        <f t="shared" si="112"/>
        <v>41.757990825688076</v>
      </c>
      <c r="Z189" s="26">
        <f t="shared" si="113"/>
        <v>61.874834862385327</v>
      </c>
      <c r="AA189" s="26">
        <f t="shared" si="114"/>
        <v>100</v>
      </c>
    </row>
    <row r="190" spans="1:27" ht="25.5" customHeight="1" x14ac:dyDescent="0.25">
      <c r="A190" s="12" t="s">
        <v>197</v>
      </c>
      <c r="B190" s="13" t="s">
        <v>140</v>
      </c>
      <c r="C190" s="13" t="s">
        <v>175</v>
      </c>
      <c r="D190" s="14"/>
      <c r="E190" s="14"/>
      <c r="F190" s="14"/>
      <c r="G190" s="6">
        <v>12123600</v>
      </c>
      <c r="H190" s="28">
        <v>1045800</v>
      </c>
      <c r="I190" s="28">
        <v>1045800</v>
      </c>
      <c r="J190" s="28">
        <v>1045975</v>
      </c>
      <c r="K190" s="47">
        <v>1025975</v>
      </c>
      <c r="L190" s="68">
        <v>965975</v>
      </c>
      <c r="M190" s="70">
        <v>706325</v>
      </c>
      <c r="N190" s="60">
        <v>0</v>
      </c>
      <c r="O190" s="60">
        <v>0</v>
      </c>
      <c r="P190" s="60">
        <v>0</v>
      </c>
      <c r="Q190" s="60">
        <v>0</v>
      </c>
      <c r="R190" s="60">
        <v>0</v>
      </c>
      <c r="S190" s="46">
        <f>G190-H190-I190-J190-K190-L190-M190-N190-O190-P190-Q190-R190</f>
        <v>6287750</v>
      </c>
      <c r="T190" s="25">
        <f t="shared" si="116"/>
        <v>3137575</v>
      </c>
      <c r="U190" s="25">
        <f t="shared" si="117"/>
        <v>5835850</v>
      </c>
      <c r="V190" s="25">
        <f t="shared" si="118"/>
        <v>5835850</v>
      </c>
      <c r="W190" s="25">
        <f t="shared" si="119"/>
        <v>12123600</v>
      </c>
      <c r="X190" s="26">
        <f t="shared" si="111"/>
        <v>25.87989541060411</v>
      </c>
      <c r="Y190" s="26">
        <f t="shared" si="112"/>
        <v>48.136279652908378</v>
      </c>
      <c r="Z190" s="26">
        <f t="shared" si="113"/>
        <v>48.136279652908378</v>
      </c>
      <c r="AA190" s="26">
        <f t="shared" si="114"/>
        <v>100</v>
      </c>
    </row>
    <row r="191" spans="1:27" ht="15" customHeight="1" x14ac:dyDescent="0.25">
      <c r="A191" s="12" t="s">
        <v>196</v>
      </c>
      <c r="B191" s="13" t="s">
        <v>140</v>
      </c>
      <c r="C191" s="13" t="s">
        <v>176</v>
      </c>
      <c r="D191" s="14"/>
      <c r="E191" s="14"/>
      <c r="F191" s="14"/>
      <c r="G191" s="6">
        <v>10048800</v>
      </c>
      <c r="H191" s="28">
        <v>498096</v>
      </c>
      <c r="I191" s="43">
        <v>923223.62</v>
      </c>
      <c r="J191" s="28">
        <v>751879.58</v>
      </c>
      <c r="K191" s="47">
        <v>717049.83</v>
      </c>
      <c r="L191" s="68">
        <v>1033942.97</v>
      </c>
      <c r="M191" s="70">
        <v>870620.98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f>G191-H191-I191-J191-K191-L191-M191-N191-O191-P191-Q191-R191</f>
        <v>5253987.0200000014</v>
      </c>
      <c r="T191" s="25">
        <f t="shared" si="116"/>
        <v>2173199.2000000002</v>
      </c>
      <c r="U191" s="25">
        <f t="shared" si="117"/>
        <v>4794812.9800000004</v>
      </c>
      <c r="V191" s="25">
        <f t="shared" si="118"/>
        <v>4794812.9800000004</v>
      </c>
      <c r="W191" s="25">
        <f t="shared" si="119"/>
        <v>10048800.000000002</v>
      </c>
      <c r="X191" s="26">
        <f t="shared" si="111"/>
        <v>21.626454900087573</v>
      </c>
      <c r="Y191" s="26">
        <f t="shared" si="112"/>
        <v>47.715279237321873</v>
      </c>
      <c r="Z191" s="26">
        <f t="shared" si="113"/>
        <v>47.715279237321873</v>
      </c>
      <c r="AA191" s="26">
        <f t="shared" si="114"/>
        <v>100.00000000000003</v>
      </c>
    </row>
    <row r="192" spans="1:27" ht="25.5" customHeight="1" x14ac:dyDescent="0.25">
      <c r="A192" s="12" t="s">
        <v>195</v>
      </c>
      <c r="B192" s="13" t="s">
        <v>140</v>
      </c>
      <c r="C192" s="13" t="s">
        <v>177</v>
      </c>
      <c r="D192" s="14"/>
      <c r="E192" s="14"/>
      <c r="F192" s="14"/>
      <c r="G192" s="28">
        <f>G193+G194</f>
        <v>30666148.289999999</v>
      </c>
      <c r="H192" s="28">
        <f>H193+H194</f>
        <v>2327550</v>
      </c>
      <c r="I192" s="43">
        <f t="shared" ref="I192:S192" si="127">I193+I194</f>
        <v>2221000</v>
      </c>
      <c r="J192" s="28">
        <f t="shared" si="127"/>
        <v>2964370.34</v>
      </c>
      <c r="K192" s="47">
        <f t="shared" si="127"/>
        <v>2428000</v>
      </c>
      <c r="L192" s="28">
        <f t="shared" si="127"/>
        <v>1812800</v>
      </c>
      <c r="M192" s="28">
        <f t="shared" si="127"/>
        <v>4859481.29</v>
      </c>
      <c r="N192" s="28">
        <f t="shared" si="127"/>
        <v>2420000</v>
      </c>
      <c r="O192" s="28">
        <f t="shared" si="127"/>
        <v>2400000</v>
      </c>
      <c r="P192" s="28">
        <f t="shared" si="127"/>
        <v>2420000</v>
      </c>
      <c r="Q192" s="28">
        <f t="shared" si="127"/>
        <v>2400000</v>
      </c>
      <c r="R192" s="28">
        <f t="shared" si="127"/>
        <v>2400000</v>
      </c>
      <c r="S192" s="28">
        <f t="shared" si="127"/>
        <v>2012946.6600000001</v>
      </c>
      <c r="T192" s="25">
        <f t="shared" si="116"/>
        <v>7512920.3399999999</v>
      </c>
      <c r="U192" s="25">
        <f t="shared" si="117"/>
        <v>16613201.629999999</v>
      </c>
      <c r="V192" s="25">
        <f t="shared" si="118"/>
        <v>23853201.629999999</v>
      </c>
      <c r="W192" s="25">
        <f t="shared" si="119"/>
        <v>30666148.289999999</v>
      </c>
      <c r="X192" s="26">
        <f t="shared" si="111"/>
        <v>24.499067404724926</v>
      </c>
      <c r="Y192" s="26">
        <f t="shared" si="112"/>
        <v>54.174399317756638</v>
      </c>
      <c r="Z192" s="26">
        <f t="shared" si="113"/>
        <v>77.7834940483163</v>
      </c>
      <c r="AA192" s="26">
        <f t="shared" si="114"/>
        <v>100</v>
      </c>
    </row>
    <row r="193" spans="1:30" ht="15" customHeight="1" x14ac:dyDescent="0.25">
      <c r="A193" s="12" t="s">
        <v>194</v>
      </c>
      <c r="B193" s="13" t="s">
        <v>140</v>
      </c>
      <c r="C193" s="13" t="s">
        <v>178</v>
      </c>
      <c r="D193" s="14"/>
      <c r="E193" s="14"/>
      <c r="F193" s="14"/>
      <c r="G193" s="6">
        <v>149000</v>
      </c>
      <c r="H193" s="28">
        <v>0</v>
      </c>
      <c r="I193" s="43">
        <v>25000</v>
      </c>
      <c r="J193" s="28">
        <v>1000</v>
      </c>
      <c r="K193" s="47">
        <v>5000</v>
      </c>
      <c r="L193" s="28">
        <v>0</v>
      </c>
      <c r="M193" s="28">
        <v>4000</v>
      </c>
      <c r="N193" s="28">
        <v>20000</v>
      </c>
      <c r="O193" s="28">
        <v>0</v>
      </c>
      <c r="P193" s="28">
        <v>20000</v>
      </c>
      <c r="Q193" s="28">
        <v>0</v>
      </c>
      <c r="R193" s="28">
        <v>0</v>
      </c>
      <c r="S193" s="28">
        <f>G193-H193-I193-J193-K193-L193-M193-N193-O193-P193-Q193-R193</f>
        <v>74000</v>
      </c>
      <c r="T193" s="25">
        <f t="shared" si="116"/>
        <v>26000</v>
      </c>
      <c r="U193" s="25">
        <f t="shared" si="117"/>
        <v>35000</v>
      </c>
      <c r="V193" s="25">
        <f t="shared" si="118"/>
        <v>75000</v>
      </c>
      <c r="W193" s="25">
        <f t="shared" si="119"/>
        <v>149000</v>
      </c>
      <c r="X193" s="59">
        <f t="shared" si="111"/>
        <v>17.449664429530202</v>
      </c>
      <c r="Y193" s="26">
        <f t="shared" si="112"/>
        <v>23.48993288590604</v>
      </c>
      <c r="Z193" s="26">
        <f t="shared" si="113"/>
        <v>50.335570469798661</v>
      </c>
      <c r="AA193" s="26">
        <f t="shared" si="114"/>
        <v>100</v>
      </c>
    </row>
    <row r="194" spans="1:30" ht="15" customHeight="1" x14ac:dyDescent="0.25">
      <c r="A194" s="12" t="s">
        <v>193</v>
      </c>
      <c r="B194" s="13" t="s">
        <v>140</v>
      </c>
      <c r="C194" s="13" t="s">
        <v>179</v>
      </c>
      <c r="D194" s="14"/>
      <c r="E194" s="14"/>
      <c r="F194" s="14"/>
      <c r="G194" s="6">
        <v>30517148.289999999</v>
      </c>
      <c r="H194" s="28">
        <v>2327550</v>
      </c>
      <c r="I194" s="43">
        <v>2196000</v>
      </c>
      <c r="J194" s="28">
        <v>2963370.34</v>
      </c>
      <c r="K194" s="47">
        <v>2423000</v>
      </c>
      <c r="L194" s="28">
        <v>1812800</v>
      </c>
      <c r="M194" s="28">
        <v>4855481.29</v>
      </c>
      <c r="N194" s="28">
        <v>2400000</v>
      </c>
      <c r="O194" s="28">
        <v>2400000</v>
      </c>
      <c r="P194" s="28">
        <v>2400000</v>
      </c>
      <c r="Q194" s="28">
        <v>2400000</v>
      </c>
      <c r="R194" s="28">
        <v>2400000</v>
      </c>
      <c r="S194" s="28">
        <f>G194-H194-I194-J194-K194-L194-M194-N194-O194-P194-Q194-R194</f>
        <v>1938946.6600000001</v>
      </c>
      <c r="T194" s="25">
        <f t="shared" si="116"/>
        <v>7486920.3399999999</v>
      </c>
      <c r="U194" s="25">
        <f t="shared" si="117"/>
        <v>16578201.629999999</v>
      </c>
      <c r="V194" s="25">
        <f t="shared" si="118"/>
        <v>23778201.629999999</v>
      </c>
      <c r="W194" s="25">
        <f t="shared" si="119"/>
        <v>30517148.289999999</v>
      </c>
      <c r="X194" s="26">
        <f t="shared" si="111"/>
        <v>24.53348612017378</v>
      </c>
      <c r="Y194" s="26">
        <f t="shared" si="112"/>
        <v>54.324216248712929</v>
      </c>
      <c r="Z194" s="26">
        <f t="shared" si="113"/>
        <v>77.917508556301613</v>
      </c>
      <c r="AA194" s="26">
        <f t="shared" si="114"/>
        <v>100</v>
      </c>
    </row>
    <row r="195" spans="1:30" ht="25.5" customHeight="1" x14ac:dyDescent="0.25">
      <c r="A195" s="12" t="s">
        <v>340</v>
      </c>
      <c r="B195" s="13" t="s">
        <v>140</v>
      </c>
      <c r="C195" s="13" t="s">
        <v>180</v>
      </c>
      <c r="D195" s="14"/>
      <c r="E195" s="14"/>
      <c r="F195" s="14"/>
      <c r="G195" s="28">
        <f>G196</f>
        <v>5231044.8899999997</v>
      </c>
      <c r="H195" s="28">
        <f>H196</f>
        <v>406705</v>
      </c>
      <c r="I195" s="43">
        <f t="shared" ref="I195:S195" si="128">I196</f>
        <v>251051</v>
      </c>
      <c r="J195" s="28">
        <f t="shared" si="128"/>
        <v>661795.83999999997</v>
      </c>
      <c r="K195" s="47">
        <f t="shared" si="128"/>
        <v>508883</v>
      </c>
      <c r="L195" s="28">
        <f t="shared" si="128"/>
        <v>518883</v>
      </c>
      <c r="M195" s="28">
        <f t="shared" si="128"/>
        <v>778883</v>
      </c>
      <c r="N195" s="28">
        <f t="shared" si="128"/>
        <v>510547</v>
      </c>
      <c r="O195" s="28">
        <f t="shared" si="128"/>
        <v>449430</v>
      </c>
      <c r="P195" s="28">
        <f t="shared" si="128"/>
        <v>449430</v>
      </c>
      <c r="Q195" s="28">
        <f t="shared" si="128"/>
        <v>369296.73</v>
      </c>
      <c r="R195" s="28">
        <f t="shared" si="128"/>
        <v>320000</v>
      </c>
      <c r="S195" s="28">
        <f t="shared" si="128"/>
        <v>6140.3199999998324</v>
      </c>
      <c r="T195" s="25">
        <f t="shared" si="116"/>
        <v>1319551.8399999999</v>
      </c>
      <c r="U195" s="25">
        <f t="shared" si="117"/>
        <v>3126200.84</v>
      </c>
      <c r="V195" s="25">
        <f t="shared" si="118"/>
        <v>4535607.84</v>
      </c>
      <c r="W195" s="25">
        <f t="shared" si="119"/>
        <v>5231044.8900000006</v>
      </c>
      <c r="X195" s="26">
        <f t="shared" si="111"/>
        <v>25.225396985648885</v>
      </c>
      <c r="Y195" s="26">
        <f t="shared" si="112"/>
        <v>59.76245483911341</v>
      </c>
      <c r="Z195" s="26">
        <f t="shared" si="113"/>
        <v>86.705580536511135</v>
      </c>
      <c r="AA195" s="26">
        <f t="shared" si="114"/>
        <v>100.00000000000003</v>
      </c>
      <c r="AD195" s="61"/>
    </row>
    <row r="196" spans="1:30" ht="25.5" customHeight="1" x14ac:dyDescent="0.25">
      <c r="A196" s="12" t="s">
        <v>192</v>
      </c>
      <c r="B196" s="13" t="s">
        <v>140</v>
      </c>
      <c r="C196" s="13" t="s">
        <v>181</v>
      </c>
      <c r="D196" s="14"/>
      <c r="E196" s="14"/>
      <c r="F196" s="14"/>
      <c r="G196" s="6">
        <v>5231044.8899999997</v>
      </c>
      <c r="H196" s="28">
        <v>406705</v>
      </c>
      <c r="I196" s="43">
        <v>251051</v>
      </c>
      <c r="J196" s="28">
        <v>661795.83999999997</v>
      </c>
      <c r="K196" s="47">
        <v>508883</v>
      </c>
      <c r="L196" s="28">
        <v>518883</v>
      </c>
      <c r="M196" s="28">
        <v>778883</v>
      </c>
      <c r="N196" s="28">
        <v>510547</v>
      </c>
      <c r="O196" s="28">
        <v>449430</v>
      </c>
      <c r="P196" s="28">
        <v>449430</v>
      </c>
      <c r="Q196" s="28">
        <v>369296.73</v>
      </c>
      <c r="R196" s="28">
        <v>320000</v>
      </c>
      <c r="S196" s="28">
        <f>G196-H196-I196-J196-K196-L196-M196-N196-O196-P196-Q196-R196</f>
        <v>6140.3199999998324</v>
      </c>
      <c r="T196" s="25">
        <f t="shared" si="116"/>
        <v>1319551.8399999999</v>
      </c>
      <c r="U196" s="25">
        <f t="shared" si="117"/>
        <v>3126200.84</v>
      </c>
      <c r="V196" s="25">
        <f t="shared" si="118"/>
        <v>4535607.84</v>
      </c>
      <c r="W196" s="25">
        <f t="shared" si="119"/>
        <v>5231044.8900000006</v>
      </c>
      <c r="X196" s="26">
        <f t="shared" si="111"/>
        <v>25.225396985648885</v>
      </c>
      <c r="Y196" s="26">
        <f t="shared" si="112"/>
        <v>59.76245483911341</v>
      </c>
      <c r="Z196" s="26">
        <f t="shared" si="113"/>
        <v>86.705580536511135</v>
      </c>
      <c r="AA196" s="26">
        <f t="shared" si="114"/>
        <v>100.00000000000003</v>
      </c>
    </row>
    <row r="197" spans="1:30" ht="51.75" customHeight="1" x14ac:dyDescent="0.25">
      <c r="A197" s="12" t="s">
        <v>138</v>
      </c>
      <c r="B197" s="13" t="s">
        <v>182</v>
      </c>
      <c r="C197" s="14"/>
      <c r="D197" s="14"/>
      <c r="E197" s="14"/>
      <c r="F197" s="14"/>
      <c r="G197" s="28">
        <f>G198+G201</f>
        <v>8827001.1600000001</v>
      </c>
      <c r="H197" s="28">
        <f>H198+H201</f>
        <v>499468.74</v>
      </c>
      <c r="I197" s="43">
        <f t="shared" ref="I197:S197" si="129">I198+I201</f>
        <v>597966.24</v>
      </c>
      <c r="J197" s="28">
        <f t="shared" si="129"/>
        <v>680940.98</v>
      </c>
      <c r="K197" s="47">
        <f t="shared" si="129"/>
        <v>864908.62</v>
      </c>
      <c r="L197" s="28">
        <f t="shared" si="129"/>
        <v>574924.68999999994</v>
      </c>
      <c r="M197" s="28">
        <f t="shared" si="129"/>
        <v>347019.89</v>
      </c>
      <c r="N197" s="28">
        <f t="shared" si="129"/>
        <v>615500</v>
      </c>
      <c r="O197" s="28">
        <f t="shared" si="129"/>
        <v>510500</v>
      </c>
      <c r="P197" s="28">
        <f t="shared" si="129"/>
        <v>599120</v>
      </c>
      <c r="Q197" s="28">
        <f t="shared" si="129"/>
        <v>910500</v>
      </c>
      <c r="R197" s="28">
        <f t="shared" si="129"/>
        <v>890500</v>
      </c>
      <c r="S197" s="28">
        <f t="shared" si="129"/>
        <v>1735651.9999999991</v>
      </c>
      <c r="T197" s="25">
        <f t="shared" si="116"/>
        <v>1778375.96</v>
      </c>
      <c r="U197" s="25">
        <f t="shared" si="117"/>
        <v>3565229.16</v>
      </c>
      <c r="V197" s="25">
        <f t="shared" si="118"/>
        <v>5290349.16</v>
      </c>
      <c r="W197" s="25">
        <f t="shared" si="119"/>
        <v>8827001.1600000001</v>
      </c>
      <c r="X197" s="26">
        <f t="shared" si="111"/>
        <v>20.147000411179281</v>
      </c>
      <c r="Y197" s="26">
        <f t="shared" si="112"/>
        <v>40.390038421610456</v>
      </c>
      <c r="Z197" s="26">
        <f t="shared" si="113"/>
        <v>59.93370867530281</v>
      </c>
      <c r="AA197" s="26">
        <f t="shared" si="114"/>
        <v>100</v>
      </c>
    </row>
    <row r="198" spans="1:30" ht="25.5" customHeight="1" x14ac:dyDescent="0.25">
      <c r="A198" s="12" t="s">
        <v>191</v>
      </c>
      <c r="B198" s="13" t="s">
        <v>182</v>
      </c>
      <c r="C198" s="13" t="s">
        <v>141</v>
      </c>
      <c r="D198" s="14"/>
      <c r="E198" s="14"/>
      <c r="F198" s="14"/>
      <c r="G198" s="6">
        <f>G199+G200</f>
        <v>8821001.1600000001</v>
      </c>
      <c r="H198" s="28">
        <f>H199+H200</f>
        <v>498968.74</v>
      </c>
      <c r="I198" s="43">
        <f t="shared" ref="I198:S198" si="130">I199+I200</f>
        <v>597466.24</v>
      </c>
      <c r="J198" s="28">
        <f t="shared" si="130"/>
        <v>680440.98</v>
      </c>
      <c r="K198" s="47">
        <f t="shared" si="130"/>
        <v>864408.62</v>
      </c>
      <c r="L198" s="28">
        <f t="shared" si="130"/>
        <v>574424.68999999994</v>
      </c>
      <c r="M198" s="28">
        <f t="shared" si="130"/>
        <v>346519.89</v>
      </c>
      <c r="N198" s="28">
        <f t="shared" si="130"/>
        <v>615000</v>
      </c>
      <c r="O198" s="28">
        <f t="shared" si="130"/>
        <v>510000</v>
      </c>
      <c r="P198" s="28">
        <f t="shared" si="130"/>
        <v>598620</v>
      </c>
      <c r="Q198" s="28">
        <f t="shared" si="130"/>
        <v>910000</v>
      </c>
      <c r="R198" s="28">
        <f t="shared" si="130"/>
        <v>890000</v>
      </c>
      <c r="S198" s="28">
        <f t="shared" si="130"/>
        <v>1735151.9999999991</v>
      </c>
      <c r="T198" s="25">
        <f t="shared" si="116"/>
        <v>1776875.96</v>
      </c>
      <c r="U198" s="25">
        <f t="shared" si="117"/>
        <v>3562229.16</v>
      </c>
      <c r="V198" s="25">
        <f t="shared" si="118"/>
        <v>5285849.16</v>
      </c>
      <c r="W198" s="25">
        <f t="shared" si="119"/>
        <v>8821001.1600000001</v>
      </c>
      <c r="X198" s="26">
        <f t="shared" si="111"/>
        <v>20.143699425610322</v>
      </c>
      <c r="Y198" s="26">
        <f t="shared" si="112"/>
        <v>40.383501774757733</v>
      </c>
      <c r="Z198" s="26">
        <f t="shared" si="113"/>
        <v>59.923460660785132</v>
      </c>
      <c r="AA198" s="26">
        <f t="shared" si="114"/>
        <v>100</v>
      </c>
    </row>
    <row r="199" spans="1:30" ht="102" customHeight="1" x14ac:dyDescent="0.25">
      <c r="A199" s="12" t="s">
        <v>224</v>
      </c>
      <c r="B199" s="13" t="s">
        <v>182</v>
      </c>
      <c r="C199" s="13" t="s">
        <v>143</v>
      </c>
      <c r="D199" s="14"/>
      <c r="E199" s="14"/>
      <c r="F199" s="14"/>
      <c r="G199" s="6">
        <v>7736401.1600000001</v>
      </c>
      <c r="H199" s="28">
        <v>498968.74</v>
      </c>
      <c r="I199" s="28">
        <v>498968.73</v>
      </c>
      <c r="J199" s="46">
        <v>500686.75</v>
      </c>
      <c r="K199" s="47">
        <v>861650.73</v>
      </c>
      <c r="L199" s="28">
        <v>559860.36</v>
      </c>
      <c r="M199" s="28">
        <v>346519.89</v>
      </c>
      <c r="N199" s="28">
        <v>600000</v>
      </c>
      <c r="O199" s="28">
        <v>500000</v>
      </c>
      <c r="P199" s="28">
        <v>500000</v>
      </c>
      <c r="Q199" s="28">
        <v>600000</v>
      </c>
      <c r="R199" s="28">
        <v>600000</v>
      </c>
      <c r="S199" s="28">
        <f>G199-H199-I199-J199-K199-L199-M199-N199-O199-P199-Q199-R199</f>
        <v>1669745.959999999</v>
      </c>
      <c r="T199" s="25">
        <f t="shared" si="116"/>
        <v>1498624.22</v>
      </c>
      <c r="U199" s="25">
        <f t="shared" si="117"/>
        <v>3266655.2</v>
      </c>
      <c r="V199" s="25">
        <f t="shared" si="118"/>
        <v>4866655.2</v>
      </c>
      <c r="W199" s="25">
        <f t="shared" si="119"/>
        <v>7736401.1599999992</v>
      </c>
      <c r="X199" s="59">
        <f t="shared" si="111"/>
        <v>19.371076925902329</v>
      </c>
      <c r="Y199" s="26">
        <f t="shared" si="112"/>
        <v>42.224480510263511</v>
      </c>
      <c r="Z199" s="26">
        <f t="shared" si="113"/>
        <v>62.905931315485198</v>
      </c>
      <c r="AA199" s="26">
        <f t="shared" si="114"/>
        <v>99.999999999999986</v>
      </c>
    </row>
    <row r="200" spans="1:30" ht="38.25" customHeight="1" x14ac:dyDescent="0.25">
      <c r="A200" s="12" t="s">
        <v>189</v>
      </c>
      <c r="B200" s="13" t="s">
        <v>182</v>
      </c>
      <c r="C200" s="13" t="s">
        <v>146</v>
      </c>
      <c r="D200" s="14"/>
      <c r="E200" s="14"/>
      <c r="F200" s="14"/>
      <c r="G200" s="6">
        <v>1084600</v>
      </c>
      <c r="H200" s="28">
        <v>0</v>
      </c>
      <c r="I200" s="43">
        <v>98497.51</v>
      </c>
      <c r="J200" s="46">
        <v>179754.23</v>
      </c>
      <c r="K200" s="47">
        <v>2757.89</v>
      </c>
      <c r="L200" s="28">
        <v>14564.33</v>
      </c>
      <c r="M200" s="28">
        <v>0</v>
      </c>
      <c r="N200" s="28">
        <v>15000</v>
      </c>
      <c r="O200" s="28">
        <v>10000</v>
      </c>
      <c r="P200" s="28">
        <v>98620</v>
      </c>
      <c r="Q200" s="28">
        <v>310000</v>
      </c>
      <c r="R200" s="28">
        <v>290000</v>
      </c>
      <c r="S200" s="28">
        <f>G200-H200-I200-J200-K200-L200-M200-N200-O200-P200-Q200-R200</f>
        <v>65406.040000000037</v>
      </c>
      <c r="T200" s="25">
        <f t="shared" si="116"/>
        <v>278251.74</v>
      </c>
      <c r="U200" s="25">
        <f t="shared" si="117"/>
        <v>295573.96000000002</v>
      </c>
      <c r="V200" s="25">
        <f t="shared" si="118"/>
        <v>419193.96</v>
      </c>
      <c r="W200" s="25">
        <f t="shared" si="119"/>
        <v>1084600</v>
      </c>
      <c r="X200" s="26">
        <f t="shared" si="111"/>
        <v>25.65477964226443</v>
      </c>
      <c r="Y200" s="26">
        <f t="shared" si="112"/>
        <v>27.251886409736308</v>
      </c>
      <c r="Z200" s="26">
        <f t="shared" si="113"/>
        <v>38.649636732435923</v>
      </c>
      <c r="AA200" s="26">
        <f t="shared" si="114"/>
        <v>100</v>
      </c>
    </row>
    <row r="201" spans="1:30" ht="25.5" customHeight="1" x14ac:dyDescent="0.25">
      <c r="A201" s="12" t="s">
        <v>188</v>
      </c>
      <c r="B201" s="13" t="s">
        <v>182</v>
      </c>
      <c r="C201" s="13" t="s">
        <v>173</v>
      </c>
      <c r="D201" s="14"/>
      <c r="E201" s="14"/>
      <c r="F201" s="14"/>
      <c r="G201" s="28">
        <f>G202</f>
        <v>6000</v>
      </c>
      <c r="H201" s="28">
        <f>H202</f>
        <v>500</v>
      </c>
      <c r="I201" s="43">
        <f t="shared" ref="I201:S201" si="131">I202</f>
        <v>500</v>
      </c>
      <c r="J201" s="28">
        <f t="shared" si="131"/>
        <v>500</v>
      </c>
      <c r="K201" s="47">
        <f t="shared" si="131"/>
        <v>500</v>
      </c>
      <c r="L201" s="28">
        <f t="shared" si="131"/>
        <v>500</v>
      </c>
      <c r="M201" s="28">
        <f t="shared" si="131"/>
        <v>500</v>
      </c>
      <c r="N201" s="28">
        <f t="shared" si="131"/>
        <v>500</v>
      </c>
      <c r="O201" s="28">
        <f t="shared" si="131"/>
        <v>500</v>
      </c>
      <c r="P201" s="28">
        <f t="shared" si="131"/>
        <v>500</v>
      </c>
      <c r="Q201" s="28">
        <f t="shared" si="131"/>
        <v>500</v>
      </c>
      <c r="R201" s="28">
        <f t="shared" si="131"/>
        <v>500</v>
      </c>
      <c r="S201" s="28">
        <f t="shared" si="131"/>
        <v>500</v>
      </c>
      <c r="T201" s="25">
        <f t="shared" si="116"/>
        <v>1500</v>
      </c>
      <c r="U201" s="25">
        <f t="shared" si="117"/>
        <v>3000</v>
      </c>
      <c r="V201" s="25">
        <f t="shared" si="118"/>
        <v>4500</v>
      </c>
      <c r="W201" s="25">
        <f t="shared" si="119"/>
        <v>6000</v>
      </c>
      <c r="X201" s="26">
        <f t="shared" si="111"/>
        <v>25</v>
      </c>
      <c r="Y201" s="26">
        <f t="shared" si="112"/>
        <v>50</v>
      </c>
      <c r="Z201" s="26">
        <f t="shared" si="113"/>
        <v>75</v>
      </c>
      <c r="AA201" s="26">
        <f t="shared" si="114"/>
        <v>100</v>
      </c>
    </row>
    <row r="202" spans="1:30" ht="15" customHeight="1" x14ac:dyDescent="0.25">
      <c r="A202" s="12" t="s">
        <v>187</v>
      </c>
      <c r="B202" s="13" t="s">
        <v>182</v>
      </c>
      <c r="C202" s="13" t="s">
        <v>174</v>
      </c>
      <c r="D202" s="14"/>
      <c r="E202" s="14"/>
      <c r="F202" s="14"/>
      <c r="G202" s="6">
        <v>6000</v>
      </c>
      <c r="H202" s="28">
        <v>500</v>
      </c>
      <c r="I202" s="43">
        <v>500</v>
      </c>
      <c r="J202" s="28">
        <v>500</v>
      </c>
      <c r="K202" s="47">
        <v>500</v>
      </c>
      <c r="L202" s="28">
        <v>500</v>
      </c>
      <c r="M202" s="28">
        <v>500</v>
      </c>
      <c r="N202" s="28">
        <v>500</v>
      </c>
      <c r="O202" s="28">
        <v>500</v>
      </c>
      <c r="P202" s="28">
        <v>500</v>
      </c>
      <c r="Q202" s="28">
        <v>500</v>
      </c>
      <c r="R202" s="28">
        <v>500</v>
      </c>
      <c r="S202" s="28">
        <f>G202-H202-I202-J202-K202-L202-M202-N202-O202-P202-Q202-R202</f>
        <v>500</v>
      </c>
      <c r="T202" s="25">
        <f t="shared" si="116"/>
        <v>1500</v>
      </c>
      <c r="U202" s="25">
        <f t="shared" si="117"/>
        <v>3000</v>
      </c>
      <c r="V202" s="25">
        <f t="shared" si="118"/>
        <v>4500</v>
      </c>
      <c r="W202" s="25">
        <f t="shared" si="119"/>
        <v>6000</v>
      </c>
      <c r="X202" s="26">
        <f t="shared" si="111"/>
        <v>25</v>
      </c>
      <c r="Y202" s="26">
        <f t="shared" si="112"/>
        <v>50</v>
      </c>
      <c r="Z202" s="26">
        <f t="shared" si="113"/>
        <v>75</v>
      </c>
      <c r="AA202" s="26">
        <f t="shared" si="114"/>
        <v>100</v>
      </c>
    </row>
    <row r="203" spans="1:30" ht="76.5" customHeight="1" x14ac:dyDescent="0.25">
      <c r="A203" s="12" t="s">
        <v>183</v>
      </c>
      <c r="B203" s="13" t="s">
        <v>184</v>
      </c>
      <c r="C203" s="14"/>
      <c r="D203" s="14"/>
      <c r="E203" s="14"/>
      <c r="F203" s="14"/>
      <c r="G203" s="28">
        <f>G204+G207</f>
        <v>6990735.2400000002</v>
      </c>
      <c r="H203" s="28">
        <f>H204+H207</f>
        <v>420468.5</v>
      </c>
      <c r="I203" s="43">
        <f t="shared" ref="I203:S203" si="132">I204+I207</f>
        <v>483714.21</v>
      </c>
      <c r="J203" s="28">
        <f t="shared" si="132"/>
        <v>452399.94</v>
      </c>
      <c r="K203" s="47">
        <f t="shared" si="132"/>
        <v>581739.37</v>
      </c>
      <c r="L203" s="28">
        <f t="shared" si="132"/>
        <v>596703.65</v>
      </c>
      <c r="M203" s="28">
        <f t="shared" si="132"/>
        <v>801673.52</v>
      </c>
      <c r="N203" s="28">
        <f t="shared" si="132"/>
        <v>336000</v>
      </c>
      <c r="O203" s="28">
        <f t="shared" si="132"/>
        <v>340464.49</v>
      </c>
      <c r="P203" s="28">
        <f t="shared" si="132"/>
        <v>455500</v>
      </c>
      <c r="Q203" s="28">
        <f t="shared" si="132"/>
        <v>470500</v>
      </c>
      <c r="R203" s="28">
        <f t="shared" si="132"/>
        <v>590748.77</v>
      </c>
      <c r="S203" s="28">
        <f t="shared" si="132"/>
        <v>1460822.7900000007</v>
      </c>
      <c r="T203" s="25">
        <f t="shared" si="116"/>
        <v>1356582.65</v>
      </c>
      <c r="U203" s="25">
        <f t="shared" si="117"/>
        <v>3336699.19</v>
      </c>
      <c r="V203" s="25">
        <f t="shared" si="118"/>
        <v>4468663.68</v>
      </c>
      <c r="W203" s="25">
        <f t="shared" si="119"/>
        <v>6990735.2400000002</v>
      </c>
      <c r="X203" s="59">
        <f t="shared" si="111"/>
        <v>19.40543595812105</v>
      </c>
      <c r="Y203" s="26">
        <f t="shared" si="112"/>
        <v>47.730304116051748</v>
      </c>
      <c r="Z203" s="26">
        <f t="shared" si="113"/>
        <v>63.922656581684521</v>
      </c>
      <c r="AA203" s="26">
        <f t="shared" si="114"/>
        <v>100</v>
      </c>
    </row>
    <row r="204" spans="1:30" ht="25.5" customHeight="1" x14ac:dyDescent="0.25">
      <c r="A204" s="12" t="s">
        <v>191</v>
      </c>
      <c r="B204" s="13" t="s">
        <v>184</v>
      </c>
      <c r="C204" s="13" t="s">
        <v>141</v>
      </c>
      <c r="D204" s="14"/>
      <c r="E204" s="14"/>
      <c r="F204" s="14"/>
      <c r="G204" s="28">
        <f>G206+G205</f>
        <v>6984735.2400000002</v>
      </c>
      <c r="H204" s="28">
        <f>H206+H205</f>
        <v>419968.5</v>
      </c>
      <c r="I204" s="43">
        <f t="shared" ref="I204:S204" si="133">I206+I205</f>
        <v>483214.21</v>
      </c>
      <c r="J204" s="28">
        <f t="shared" si="133"/>
        <v>451899.94</v>
      </c>
      <c r="K204" s="47">
        <f t="shared" si="133"/>
        <v>581239.37</v>
      </c>
      <c r="L204" s="28">
        <f t="shared" si="133"/>
        <v>596203.65</v>
      </c>
      <c r="M204" s="28">
        <f t="shared" si="133"/>
        <v>801673.52</v>
      </c>
      <c r="N204" s="28">
        <f t="shared" si="133"/>
        <v>335000</v>
      </c>
      <c r="O204" s="28">
        <f t="shared" si="133"/>
        <v>339964.49</v>
      </c>
      <c r="P204" s="28">
        <f t="shared" si="133"/>
        <v>455000</v>
      </c>
      <c r="Q204" s="28">
        <f t="shared" si="133"/>
        <v>470000</v>
      </c>
      <c r="R204" s="28">
        <f t="shared" si="133"/>
        <v>590248.77</v>
      </c>
      <c r="S204" s="28">
        <f t="shared" si="133"/>
        <v>1460322.7900000007</v>
      </c>
      <c r="T204" s="25">
        <f t="shared" si="116"/>
        <v>1355082.65</v>
      </c>
      <c r="U204" s="25">
        <f t="shared" si="117"/>
        <v>3334199.19</v>
      </c>
      <c r="V204" s="25">
        <f t="shared" si="118"/>
        <v>4464163.68</v>
      </c>
      <c r="W204" s="25">
        <f t="shared" si="119"/>
        <v>6984735.2400000002</v>
      </c>
      <c r="X204" s="59">
        <f t="shared" si="111"/>
        <v>19.400630137556938</v>
      </c>
      <c r="Y204" s="26">
        <f t="shared" si="112"/>
        <v>47.735512878223282</v>
      </c>
      <c r="Z204" s="26">
        <f t="shared" si="113"/>
        <v>63.913140965383242</v>
      </c>
      <c r="AA204" s="26">
        <f t="shared" si="114"/>
        <v>100</v>
      </c>
    </row>
    <row r="205" spans="1:30" ht="88.5" customHeight="1" x14ac:dyDescent="0.25">
      <c r="A205" s="12" t="s">
        <v>190</v>
      </c>
      <c r="B205" s="13" t="s">
        <v>184</v>
      </c>
      <c r="C205" s="13" t="s">
        <v>185</v>
      </c>
      <c r="D205" s="14"/>
      <c r="E205" s="14"/>
      <c r="F205" s="14"/>
      <c r="G205" s="6">
        <v>6670249.2400000002</v>
      </c>
      <c r="H205" s="28">
        <v>419837.5</v>
      </c>
      <c r="I205" s="43">
        <v>482396.43</v>
      </c>
      <c r="J205" s="28">
        <v>448148.71</v>
      </c>
      <c r="K205" s="47">
        <v>524035.51</v>
      </c>
      <c r="L205" s="28">
        <v>593579.15</v>
      </c>
      <c r="M205" s="28">
        <v>801673.52</v>
      </c>
      <c r="N205" s="28">
        <v>330000</v>
      </c>
      <c r="O205" s="28">
        <v>335964.49</v>
      </c>
      <c r="P205" s="28">
        <v>430000</v>
      </c>
      <c r="Q205" s="28">
        <v>430000</v>
      </c>
      <c r="R205" s="28">
        <v>550000</v>
      </c>
      <c r="S205" s="28">
        <f>G205-H205-I205-J205-K205-L205-M205-N205-O205-P205-Q205-R205</f>
        <v>1324613.9300000006</v>
      </c>
      <c r="T205" s="25">
        <f t="shared" si="116"/>
        <v>1350382.64</v>
      </c>
      <c r="U205" s="25">
        <f t="shared" si="117"/>
        <v>3269670.82</v>
      </c>
      <c r="V205" s="25">
        <f t="shared" si="118"/>
        <v>4365635.3099999996</v>
      </c>
      <c r="W205" s="25">
        <f t="shared" si="119"/>
        <v>6670249.2400000002</v>
      </c>
      <c r="X205" s="26">
        <f t="shared" si="111"/>
        <v>20.244860295505237</v>
      </c>
      <c r="Y205" s="26">
        <f t="shared" si="112"/>
        <v>49.01872032595891</v>
      </c>
      <c r="Z205" s="26">
        <f t="shared" si="113"/>
        <v>65.44935808125814</v>
      </c>
      <c r="AA205" s="26">
        <f t="shared" si="114"/>
        <v>100</v>
      </c>
    </row>
    <row r="206" spans="1:30" ht="38.25" customHeight="1" x14ac:dyDescent="0.25">
      <c r="A206" s="12" t="s">
        <v>189</v>
      </c>
      <c r="B206" s="13" t="s">
        <v>184</v>
      </c>
      <c r="C206" s="13" t="s">
        <v>146</v>
      </c>
      <c r="D206" s="14"/>
      <c r="E206" s="14"/>
      <c r="F206" s="14"/>
      <c r="G206" s="6">
        <v>314486</v>
      </c>
      <c r="H206" s="28">
        <v>131</v>
      </c>
      <c r="I206" s="43">
        <v>817.78</v>
      </c>
      <c r="J206" s="46">
        <v>3751.23</v>
      </c>
      <c r="K206" s="47">
        <v>57203.86</v>
      </c>
      <c r="L206" s="28">
        <v>2624.5</v>
      </c>
      <c r="M206" s="28">
        <v>0</v>
      </c>
      <c r="N206" s="28">
        <v>5000</v>
      </c>
      <c r="O206" s="28">
        <v>4000</v>
      </c>
      <c r="P206" s="28">
        <v>25000</v>
      </c>
      <c r="Q206" s="28">
        <v>40000</v>
      </c>
      <c r="R206" s="28">
        <v>40248.769999999997</v>
      </c>
      <c r="S206" s="28">
        <f>G206-H206-I206-J206-K206-L206-M206-N206-O206-P206-Q206-R206</f>
        <v>135708.86000000002</v>
      </c>
      <c r="T206" s="25">
        <f t="shared" si="116"/>
        <v>4700.01</v>
      </c>
      <c r="U206" s="25">
        <f t="shared" si="117"/>
        <v>64528.37</v>
      </c>
      <c r="V206" s="25">
        <f t="shared" si="118"/>
        <v>98528.37</v>
      </c>
      <c r="W206" s="25">
        <f t="shared" si="119"/>
        <v>314486</v>
      </c>
      <c r="X206" s="59">
        <f t="shared" si="111"/>
        <v>1.4945053197916602</v>
      </c>
      <c r="Y206" s="26">
        <f t="shared" si="112"/>
        <v>20.518678096958212</v>
      </c>
      <c r="Z206" s="26">
        <f t="shared" si="113"/>
        <v>31.329970173553036</v>
      </c>
      <c r="AA206" s="26">
        <f t="shared" si="114"/>
        <v>100</v>
      </c>
    </row>
    <row r="207" spans="1:30" ht="25.5" customHeight="1" x14ac:dyDescent="0.25">
      <c r="A207" s="12" t="s">
        <v>188</v>
      </c>
      <c r="B207" s="13" t="s">
        <v>184</v>
      </c>
      <c r="C207" s="13" t="s">
        <v>173</v>
      </c>
      <c r="D207" s="14"/>
      <c r="E207" s="14"/>
      <c r="F207" s="14"/>
      <c r="G207" s="28">
        <f>G208</f>
        <v>6000</v>
      </c>
      <c r="H207" s="28">
        <f>H208</f>
        <v>500</v>
      </c>
      <c r="I207" s="43">
        <f t="shared" ref="I207:S207" si="134">I208</f>
        <v>500</v>
      </c>
      <c r="J207" s="28">
        <f t="shared" si="134"/>
        <v>500</v>
      </c>
      <c r="K207" s="47">
        <f t="shared" si="134"/>
        <v>500</v>
      </c>
      <c r="L207" s="28">
        <f t="shared" si="134"/>
        <v>500</v>
      </c>
      <c r="M207" s="28">
        <f t="shared" si="134"/>
        <v>0</v>
      </c>
      <c r="N207" s="28">
        <f t="shared" si="134"/>
        <v>1000</v>
      </c>
      <c r="O207" s="28">
        <f t="shared" si="134"/>
        <v>500</v>
      </c>
      <c r="P207" s="28">
        <f t="shared" si="134"/>
        <v>500</v>
      </c>
      <c r="Q207" s="28">
        <f t="shared" si="134"/>
        <v>500</v>
      </c>
      <c r="R207" s="28">
        <f t="shared" si="134"/>
        <v>500</v>
      </c>
      <c r="S207" s="28">
        <f t="shared" si="134"/>
        <v>500</v>
      </c>
      <c r="T207" s="25">
        <f t="shared" si="116"/>
        <v>1500</v>
      </c>
      <c r="U207" s="25">
        <f t="shared" si="117"/>
        <v>2500</v>
      </c>
      <c r="V207" s="25">
        <f t="shared" si="118"/>
        <v>4500</v>
      </c>
      <c r="W207" s="25">
        <f t="shared" si="119"/>
        <v>6000</v>
      </c>
      <c r="X207" s="26">
        <f t="shared" si="111"/>
        <v>25</v>
      </c>
      <c r="Y207" s="26">
        <f t="shared" si="112"/>
        <v>41.666666666666671</v>
      </c>
      <c r="Z207" s="26">
        <f t="shared" si="113"/>
        <v>75</v>
      </c>
      <c r="AA207" s="26">
        <f t="shared" si="114"/>
        <v>100</v>
      </c>
    </row>
    <row r="208" spans="1:30" ht="15" customHeight="1" x14ac:dyDescent="0.25">
      <c r="A208" s="12" t="s">
        <v>187</v>
      </c>
      <c r="B208" s="13" t="s">
        <v>184</v>
      </c>
      <c r="C208" s="13" t="s">
        <v>174</v>
      </c>
      <c r="D208" s="14"/>
      <c r="E208" s="14"/>
      <c r="F208" s="14"/>
      <c r="G208" s="6">
        <v>6000</v>
      </c>
      <c r="H208" s="28">
        <v>500</v>
      </c>
      <c r="I208" s="43">
        <v>500</v>
      </c>
      <c r="J208" s="28">
        <v>500</v>
      </c>
      <c r="K208" s="47">
        <v>500</v>
      </c>
      <c r="L208" s="28">
        <v>500</v>
      </c>
      <c r="M208" s="28">
        <v>0</v>
      </c>
      <c r="N208" s="28">
        <v>1000</v>
      </c>
      <c r="O208" s="28">
        <v>500</v>
      </c>
      <c r="P208" s="28">
        <v>500</v>
      </c>
      <c r="Q208" s="28">
        <v>500</v>
      </c>
      <c r="R208" s="28">
        <v>500</v>
      </c>
      <c r="S208" s="28">
        <f>G208-H208-I208-J208-K208-L208-M208-N208-O208-P208-Q208-R208</f>
        <v>500</v>
      </c>
      <c r="T208" s="25">
        <f t="shared" si="116"/>
        <v>1500</v>
      </c>
      <c r="U208" s="25">
        <f t="shared" si="117"/>
        <v>2500</v>
      </c>
      <c r="V208" s="25">
        <f t="shared" si="118"/>
        <v>4500</v>
      </c>
      <c r="W208" s="25">
        <f t="shared" si="119"/>
        <v>6000</v>
      </c>
      <c r="X208" s="26">
        <f t="shared" si="111"/>
        <v>25</v>
      </c>
      <c r="Y208" s="26">
        <f t="shared" si="112"/>
        <v>41.666666666666671</v>
      </c>
      <c r="Z208" s="26">
        <f t="shared" si="113"/>
        <v>75</v>
      </c>
      <c r="AA208" s="26">
        <f t="shared" si="114"/>
        <v>100</v>
      </c>
    </row>
    <row r="209" spans="1:28" ht="15" customHeight="1" x14ac:dyDescent="0.25">
      <c r="A209" s="20" t="s">
        <v>48</v>
      </c>
      <c r="B209" s="82" t="s">
        <v>186</v>
      </c>
      <c r="C209" s="83"/>
      <c r="D209" s="83"/>
      <c r="E209" s="83"/>
      <c r="F209" s="84"/>
      <c r="G209" s="5">
        <f>G203+G197+G155</f>
        <v>495417221.60999995</v>
      </c>
      <c r="H209" s="5">
        <f>H203+H197+H155</f>
        <v>32046259.279999997</v>
      </c>
      <c r="I209" s="40">
        <f t="shared" ref="I209:S209" si="135">I203+I197+I155</f>
        <v>39688522.20000001</v>
      </c>
      <c r="J209" s="5">
        <f t="shared" si="135"/>
        <v>36434976.910000004</v>
      </c>
      <c r="K209" s="40">
        <f t="shared" si="135"/>
        <v>37285476.539999999</v>
      </c>
      <c r="L209" s="5">
        <f t="shared" si="135"/>
        <v>51990669.329999998</v>
      </c>
      <c r="M209" s="5">
        <f t="shared" si="135"/>
        <v>59100979</v>
      </c>
      <c r="N209" s="5">
        <f t="shared" si="135"/>
        <v>23993059.710000001</v>
      </c>
      <c r="O209" s="5">
        <f t="shared" si="135"/>
        <v>19632761.759999994</v>
      </c>
      <c r="P209" s="5">
        <f t="shared" si="135"/>
        <v>24760102.309999999</v>
      </c>
      <c r="Q209" s="5">
        <f t="shared" si="135"/>
        <v>22051203.640000001</v>
      </c>
      <c r="R209" s="5">
        <f t="shared" si="135"/>
        <v>20086603.949999999</v>
      </c>
      <c r="S209" s="5">
        <f t="shared" si="135"/>
        <v>128346606.98</v>
      </c>
      <c r="T209" s="25">
        <f t="shared" si="116"/>
        <v>108169758.39000002</v>
      </c>
      <c r="U209" s="25">
        <f t="shared" si="117"/>
        <v>256546883.25999999</v>
      </c>
      <c r="V209" s="25">
        <f t="shared" si="118"/>
        <v>324932807.03999996</v>
      </c>
      <c r="W209" s="25">
        <f t="shared" si="119"/>
        <v>495417221.60999995</v>
      </c>
      <c r="X209" s="26">
        <f t="shared" si="111"/>
        <v>21.834073114873046</v>
      </c>
      <c r="Y209" s="26">
        <f t="shared" si="112"/>
        <v>51.784005898357258</v>
      </c>
      <c r="Z209" s="26">
        <f t="shared" si="113"/>
        <v>65.587709281489623</v>
      </c>
      <c r="AA209" s="26">
        <f t="shared" si="114"/>
        <v>100</v>
      </c>
    </row>
    <row r="210" spans="1:28" ht="25.5" customHeight="1" x14ac:dyDescent="0.25">
      <c r="A210" s="55" t="s">
        <v>49</v>
      </c>
      <c r="B210" s="82" t="s">
        <v>186</v>
      </c>
      <c r="C210" s="83"/>
      <c r="D210" s="83"/>
      <c r="E210" s="83"/>
      <c r="F210" s="84"/>
      <c r="G210" s="5">
        <f>G209</f>
        <v>495417221.60999995</v>
      </c>
      <c r="H210" s="5">
        <f>H209</f>
        <v>32046259.279999997</v>
      </c>
      <c r="I210" s="40">
        <f t="shared" ref="I210:S210" si="136">I209</f>
        <v>39688522.20000001</v>
      </c>
      <c r="J210" s="5">
        <f t="shared" si="136"/>
        <v>36434976.910000004</v>
      </c>
      <c r="K210" s="40">
        <f t="shared" si="136"/>
        <v>37285476.539999999</v>
      </c>
      <c r="L210" s="5">
        <f t="shared" si="136"/>
        <v>51990669.329999998</v>
      </c>
      <c r="M210" s="5">
        <f t="shared" si="136"/>
        <v>59100979</v>
      </c>
      <c r="N210" s="5">
        <f t="shared" si="136"/>
        <v>23993059.710000001</v>
      </c>
      <c r="O210" s="5">
        <f t="shared" si="136"/>
        <v>19632761.759999994</v>
      </c>
      <c r="P210" s="5">
        <f t="shared" si="136"/>
        <v>24760102.309999999</v>
      </c>
      <c r="Q210" s="5">
        <f t="shared" si="136"/>
        <v>22051203.640000001</v>
      </c>
      <c r="R210" s="5">
        <f t="shared" si="136"/>
        <v>20086603.949999999</v>
      </c>
      <c r="S210" s="5">
        <f t="shared" si="136"/>
        <v>128346606.98</v>
      </c>
      <c r="T210" s="25">
        <f t="shared" si="116"/>
        <v>108169758.39000002</v>
      </c>
      <c r="U210" s="25">
        <f t="shared" si="117"/>
        <v>256546883.25999999</v>
      </c>
      <c r="V210" s="25">
        <f t="shared" si="118"/>
        <v>324932807.03999996</v>
      </c>
      <c r="W210" s="25">
        <f t="shared" si="119"/>
        <v>495417221.60999995</v>
      </c>
      <c r="X210" s="26">
        <f t="shared" si="111"/>
        <v>21.834073114873046</v>
      </c>
      <c r="Y210" s="26">
        <f t="shared" si="112"/>
        <v>51.784005898357258</v>
      </c>
      <c r="Z210" s="26">
        <f t="shared" si="113"/>
        <v>65.587709281489623</v>
      </c>
      <c r="AA210" s="26">
        <f t="shared" si="114"/>
        <v>100</v>
      </c>
    </row>
    <row r="211" spans="1:28" ht="51" customHeight="1" x14ac:dyDescent="0.25">
      <c r="A211" s="11" t="s">
        <v>50</v>
      </c>
      <c r="B211" s="82" t="s">
        <v>186</v>
      </c>
      <c r="C211" s="83"/>
      <c r="D211" s="83"/>
      <c r="E211" s="83"/>
      <c r="F211" s="84"/>
      <c r="G211" s="28">
        <f>G212</f>
        <v>0</v>
      </c>
      <c r="H211" s="28">
        <f t="shared" ref="H211:S212" si="137">H212</f>
        <v>0</v>
      </c>
      <c r="I211" s="43">
        <f t="shared" si="137"/>
        <v>0</v>
      </c>
      <c r="J211" s="28">
        <f t="shared" si="137"/>
        <v>0</v>
      </c>
      <c r="K211" s="47">
        <f t="shared" si="137"/>
        <v>0</v>
      </c>
      <c r="L211" s="28">
        <f t="shared" si="137"/>
        <v>0</v>
      </c>
      <c r="M211" s="28">
        <f t="shared" si="137"/>
        <v>0</v>
      </c>
      <c r="N211" s="28">
        <f t="shared" si="137"/>
        <v>0</v>
      </c>
      <c r="O211" s="28">
        <f t="shared" si="137"/>
        <v>0</v>
      </c>
      <c r="P211" s="28">
        <f t="shared" si="137"/>
        <v>0</v>
      </c>
      <c r="Q211" s="28">
        <f t="shared" si="137"/>
        <v>0</v>
      </c>
      <c r="R211" s="28">
        <f t="shared" si="137"/>
        <v>0</v>
      </c>
      <c r="S211" s="28">
        <f t="shared" si="137"/>
        <v>0</v>
      </c>
      <c r="T211" s="25">
        <f t="shared" si="116"/>
        <v>0</v>
      </c>
      <c r="U211" s="25">
        <f t="shared" si="117"/>
        <v>0</v>
      </c>
      <c r="V211" s="25">
        <f t="shared" si="118"/>
        <v>0</v>
      </c>
      <c r="W211" s="25">
        <f t="shared" si="119"/>
        <v>0</v>
      </c>
      <c r="X211" s="26" t="e">
        <f t="shared" si="111"/>
        <v>#DIV/0!</v>
      </c>
      <c r="Y211" s="26" t="e">
        <f t="shared" si="112"/>
        <v>#DIV/0!</v>
      </c>
      <c r="Z211" s="26" t="e">
        <f t="shared" si="113"/>
        <v>#DIV/0!</v>
      </c>
      <c r="AA211" s="26" t="e">
        <f t="shared" si="114"/>
        <v>#DIV/0!</v>
      </c>
    </row>
    <row r="212" spans="1:28" ht="53.25" customHeight="1" x14ac:dyDescent="0.25">
      <c r="A212" s="21" t="s">
        <v>138</v>
      </c>
      <c r="B212" s="87">
        <v>915</v>
      </c>
      <c r="C212" s="88"/>
      <c r="D212" s="88"/>
      <c r="E212" s="88"/>
      <c r="F212" s="89"/>
      <c r="G212" s="17">
        <f>G213</f>
        <v>0</v>
      </c>
      <c r="H212" s="17">
        <f t="shared" si="137"/>
        <v>0</v>
      </c>
      <c r="I212" s="17">
        <f t="shared" si="137"/>
        <v>0</v>
      </c>
      <c r="J212" s="17">
        <f t="shared" si="137"/>
        <v>0</v>
      </c>
      <c r="K212" s="17">
        <f t="shared" si="137"/>
        <v>0</v>
      </c>
      <c r="L212" s="2">
        <f t="shared" si="137"/>
        <v>0</v>
      </c>
      <c r="M212" s="2">
        <f t="shared" si="137"/>
        <v>0</v>
      </c>
      <c r="N212" s="17">
        <f t="shared" si="137"/>
        <v>0</v>
      </c>
      <c r="O212" s="17">
        <f t="shared" si="137"/>
        <v>0</v>
      </c>
      <c r="P212" s="17">
        <f t="shared" si="137"/>
        <v>0</v>
      </c>
      <c r="Q212" s="17">
        <f t="shared" si="137"/>
        <v>0</v>
      </c>
      <c r="R212" s="17">
        <f t="shared" si="137"/>
        <v>0</v>
      </c>
      <c r="S212" s="17">
        <f t="shared" si="137"/>
        <v>0</v>
      </c>
      <c r="T212" s="25">
        <f t="shared" si="116"/>
        <v>0</v>
      </c>
      <c r="U212" s="25">
        <f t="shared" si="117"/>
        <v>0</v>
      </c>
      <c r="V212" s="25">
        <f t="shared" si="118"/>
        <v>0</v>
      </c>
      <c r="W212" s="25">
        <f t="shared" si="119"/>
        <v>0</v>
      </c>
      <c r="X212" s="26" t="e">
        <f t="shared" si="111"/>
        <v>#DIV/0!</v>
      </c>
      <c r="Y212" s="26" t="e">
        <f t="shared" si="112"/>
        <v>#DIV/0!</v>
      </c>
      <c r="Z212" s="26" t="e">
        <f t="shared" si="113"/>
        <v>#DIV/0!</v>
      </c>
      <c r="AA212" s="26" t="e">
        <f t="shared" si="114"/>
        <v>#DIV/0!</v>
      </c>
    </row>
    <row r="213" spans="1:28" ht="89.25" customHeight="1" x14ac:dyDescent="0.25">
      <c r="A213" s="22" t="s">
        <v>269</v>
      </c>
      <c r="B213" s="90" t="s">
        <v>270</v>
      </c>
      <c r="C213" s="91"/>
      <c r="D213" s="91"/>
      <c r="E213" s="91"/>
      <c r="F213" s="92"/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2">
        <v>0</v>
      </c>
      <c r="M213" s="2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0</v>
      </c>
      <c r="T213" s="25">
        <f t="shared" si="116"/>
        <v>0</v>
      </c>
      <c r="U213" s="25">
        <f t="shared" si="117"/>
        <v>0</v>
      </c>
      <c r="V213" s="25">
        <f t="shared" si="118"/>
        <v>0</v>
      </c>
      <c r="W213" s="25">
        <f t="shared" si="119"/>
        <v>0</v>
      </c>
      <c r="X213" s="26" t="e">
        <f t="shared" si="111"/>
        <v>#DIV/0!</v>
      </c>
      <c r="Y213" s="26" t="e">
        <f t="shared" si="112"/>
        <v>#DIV/0!</v>
      </c>
      <c r="Z213" s="26" t="e">
        <f t="shared" si="113"/>
        <v>#DIV/0!</v>
      </c>
      <c r="AA213" s="26" t="e">
        <f t="shared" si="114"/>
        <v>#DIV/0!</v>
      </c>
    </row>
    <row r="214" spans="1:28" ht="52.5" customHeight="1" x14ac:dyDescent="0.25">
      <c r="A214" s="11" t="s">
        <v>51</v>
      </c>
      <c r="B214" s="82" t="s">
        <v>186</v>
      </c>
      <c r="C214" s="83"/>
      <c r="D214" s="83"/>
      <c r="E214" s="83"/>
      <c r="F214" s="84"/>
      <c r="G214" s="28">
        <f t="shared" ref="G214:S214" si="138">G211</f>
        <v>0</v>
      </c>
      <c r="H214" s="28">
        <f t="shared" si="138"/>
        <v>0</v>
      </c>
      <c r="I214" s="43">
        <f t="shared" si="138"/>
        <v>0</v>
      </c>
      <c r="J214" s="28">
        <f t="shared" si="138"/>
        <v>0</v>
      </c>
      <c r="K214" s="47">
        <f t="shared" si="138"/>
        <v>0</v>
      </c>
      <c r="L214" s="28">
        <f t="shared" si="138"/>
        <v>0</v>
      </c>
      <c r="M214" s="28">
        <f t="shared" si="138"/>
        <v>0</v>
      </c>
      <c r="N214" s="28">
        <f t="shared" si="138"/>
        <v>0</v>
      </c>
      <c r="O214" s="28">
        <f t="shared" si="138"/>
        <v>0</v>
      </c>
      <c r="P214" s="28">
        <f t="shared" si="138"/>
        <v>0</v>
      </c>
      <c r="Q214" s="28">
        <f t="shared" si="138"/>
        <v>0</v>
      </c>
      <c r="R214" s="28">
        <f t="shared" si="138"/>
        <v>0</v>
      </c>
      <c r="S214" s="28">
        <f t="shared" si="138"/>
        <v>0</v>
      </c>
      <c r="T214" s="25">
        <f t="shared" si="116"/>
        <v>0</v>
      </c>
      <c r="U214" s="25">
        <f t="shared" si="117"/>
        <v>0</v>
      </c>
      <c r="V214" s="25">
        <f t="shared" si="118"/>
        <v>0</v>
      </c>
      <c r="W214" s="25">
        <f t="shared" si="119"/>
        <v>0</v>
      </c>
      <c r="X214" s="26" t="e">
        <f t="shared" si="111"/>
        <v>#DIV/0!</v>
      </c>
      <c r="Y214" s="26" t="e">
        <f t="shared" si="112"/>
        <v>#DIV/0!</v>
      </c>
      <c r="Z214" s="26" t="e">
        <f t="shared" si="113"/>
        <v>#DIV/0!</v>
      </c>
      <c r="AA214" s="26" t="e">
        <f t="shared" si="114"/>
        <v>#DIV/0!</v>
      </c>
    </row>
    <row r="215" spans="1:28" ht="25.5" customHeight="1" x14ac:dyDescent="0.25">
      <c r="A215" s="11" t="s">
        <v>52</v>
      </c>
      <c r="B215" s="82" t="s">
        <v>186</v>
      </c>
      <c r="C215" s="83"/>
      <c r="D215" s="83"/>
      <c r="E215" s="83"/>
      <c r="F215" s="84"/>
      <c r="G215" s="28">
        <f t="shared" ref="G215:S215" si="139">G210+G211</f>
        <v>495417221.60999995</v>
      </c>
      <c r="H215" s="28">
        <f t="shared" si="139"/>
        <v>32046259.279999997</v>
      </c>
      <c r="I215" s="28">
        <f t="shared" si="139"/>
        <v>39688522.20000001</v>
      </c>
      <c r="J215" s="28">
        <f t="shared" si="139"/>
        <v>36434976.910000004</v>
      </c>
      <c r="K215" s="47">
        <f t="shared" si="139"/>
        <v>37285476.539999999</v>
      </c>
      <c r="L215" s="28">
        <f t="shared" si="139"/>
        <v>51990669.329999998</v>
      </c>
      <c r="M215" s="28">
        <f t="shared" si="139"/>
        <v>59100979</v>
      </c>
      <c r="N215" s="28">
        <f t="shared" si="139"/>
        <v>23993059.710000001</v>
      </c>
      <c r="O215" s="28">
        <f t="shared" si="139"/>
        <v>19632761.759999994</v>
      </c>
      <c r="P215" s="28">
        <f t="shared" si="139"/>
        <v>24760102.309999999</v>
      </c>
      <c r="Q215" s="28">
        <f t="shared" si="139"/>
        <v>22051203.640000001</v>
      </c>
      <c r="R215" s="28">
        <f t="shared" si="139"/>
        <v>20086603.949999999</v>
      </c>
      <c r="S215" s="28">
        <f t="shared" si="139"/>
        <v>128346606.98</v>
      </c>
      <c r="T215" s="25">
        <f t="shared" si="116"/>
        <v>108169758.39000002</v>
      </c>
      <c r="U215" s="25">
        <f t="shared" si="117"/>
        <v>256546883.25999999</v>
      </c>
      <c r="V215" s="25">
        <f t="shared" si="118"/>
        <v>324932807.03999996</v>
      </c>
      <c r="W215" s="25">
        <f t="shared" si="119"/>
        <v>495417221.60999995</v>
      </c>
      <c r="X215" s="26">
        <f t="shared" si="111"/>
        <v>21.834073114873046</v>
      </c>
      <c r="Y215" s="26">
        <f t="shared" si="112"/>
        <v>51.784005898357258</v>
      </c>
      <c r="Z215" s="26">
        <f t="shared" si="113"/>
        <v>65.587709281489623</v>
      </c>
      <c r="AA215" s="26">
        <f t="shared" si="114"/>
        <v>100</v>
      </c>
    </row>
    <row r="216" spans="1:28" ht="26.25" x14ac:dyDescent="0.25">
      <c r="A216" s="54" t="s">
        <v>368</v>
      </c>
      <c r="B216" s="82" t="s">
        <v>186</v>
      </c>
      <c r="C216" s="83"/>
      <c r="D216" s="83"/>
      <c r="E216" s="83"/>
      <c r="F216" s="84"/>
      <c r="G216" s="28">
        <f>G146-G210</f>
        <v>-1007499.9999999404</v>
      </c>
      <c r="H216" s="28">
        <f t="shared" ref="H216:S216" si="140">H146-H210</f>
        <v>-1395452.0399999954</v>
      </c>
      <c r="I216" s="28">
        <f t="shared" si="140"/>
        <v>-598235.98000001162</v>
      </c>
      <c r="J216" s="28">
        <f t="shared" si="140"/>
        <v>8357860.7699999958</v>
      </c>
      <c r="K216" s="47">
        <f t="shared" si="140"/>
        <v>-4261550.6899999976</v>
      </c>
      <c r="L216" s="28">
        <f t="shared" si="140"/>
        <v>-2155833.4699999914</v>
      </c>
      <c r="M216" s="28">
        <f t="shared" si="140"/>
        <v>-3706516.7700000033</v>
      </c>
      <c r="N216" s="28">
        <f t="shared" si="140"/>
        <v>1362538.0033333376</v>
      </c>
      <c r="O216" s="28">
        <f t="shared" si="140"/>
        <v>5723071.2333333418</v>
      </c>
      <c r="P216" s="28">
        <f t="shared" si="140"/>
        <v>756471.70333333686</v>
      </c>
      <c r="Q216" s="28">
        <f t="shared" si="140"/>
        <v>3375311.4633333348</v>
      </c>
      <c r="R216" s="28">
        <f t="shared" si="140"/>
        <v>5542229.1733333357</v>
      </c>
      <c r="S216" s="28">
        <f t="shared" si="140"/>
        <v>-14007393.396666646</v>
      </c>
      <c r="T216" s="25">
        <f t="shared" si="116"/>
        <v>6364172.7499999888</v>
      </c>
      <c r="U216" s="25">
        <f t="shared" si="117"/>
        <v>-3759728.1800000034</v>
      </c>
      <c r="V216" s="25">
        <f t="shared" si="118"/>
        <v>4082352.7600000128</v>
      </c>
      <c r="W216" s="25">
        <f t="shared" si="119"/>
        <v>-1007499.9999999627</v>
      </c>
      <c r="X216" s="59">
        <f t="shared" si="111"/>
        <v>-631.67967741939106</v>
      </c>
      <c r="Y216" s="26">
        <f t="shared" si="112"/>
        <v>373.17401290324824</v>
      </c>
      <c r="Z216" s="26">
        <f t="shared" si="113"/>
        <v>-405.19630372210963</v>
      </c>
      <c r="AA216" s="26">
        <f t="shared" si="114"/>
        <v>100.00000000000222</v>
      </c>
    </row>
    <row r="217" spans="1:28" ht="26.25" x14ac:dyDescent="0.25">
      <c r="A217" s="54" t="s">
        <v>369</v>
      </c>
      <c r="B217" s="82" t="s">
        <v>186</v>
      </c>
      <c r="C217" s="83"/>
      <c r="D217" s="83"/>
      <c r="E217" s="83"/>
      <c r="F217" s="84"/>
      <c r="G217" s="3">
        <f>G11+G216+G151-G214</f>
        <v>11079954.270000059</v>
      </c>
      <c r="H217" s="3">
        <f t="shared" ref="H217:S217" si="141">H11+H216+H151-H214</f>
        <v>10692002.230000004</v>
      </c>
      <c r="I217" s="3">
        <f t="shared" si="141"/>
        <v>10093766.249999993</v>
      </c>
      <c r="J217" s="3">
        <f t="shared" si="141"/>
        <v>18451627.019999988</v>
      </c>
      <c r="K217" s="2">
        <f t="shared" si="141"/>
        <v>14190076.329999991</v>
      </c>
      <c r="L217" s="3">
        <f t="shared" si="141"/>
        <v>12034242.859999999</v>
      </c>
      <c r="M217" s="3">
        <f t="shared" si="141"/>
        <v>8327726.0899999961</v>
      </c>
      <c r="N217" s="3">
        <f t="shared" si="141"/>
        <v>9690264.0933333337</v>
      </c>
      <c r="O217" s="3">
        <f t="shared" si="141"/>
        <v>15413335.326666676</v>
      </c>
      <c r="P217" s="3">
        <f t="shared" si="141"/>
        <v>16169807.030000012</v>
      </c>
      <c r="Q217" s="3">
        <f t="shared" si="141"/>
        <v>19545118.493333347</v>
      </c>
      <c r="R217" s="3">
        <f t="shared" si="141"/>
        <v>25087347.666666683</v>
      </c>
      <c r="S217" s="3">
        <f t="shared" si="141"/>
        <v>11079954.270000037</v>
      </c>
      <c r="T217"/>
      <c r="U217"/>
      <c r="V217"/>
      <c r="W217"/>
      <c r="X217"/>
      <c r="Y217"/>
      <c r="Z217"/>
      <c r="AA217"/>
    </row>
    <row r="218" spans="1:28" x14ac:dyDescent="0.25">
      <c r="G218" s="16"/>
    </row>
    <row r="219" spans="1:28" x14ac:dyDescent="0.25">
      <c r="A219" s="85" t="s">
        <v>385</v>
      </c>
      <c r="B219" s="85"/>
      <c r="C219" s="85"/>
      <c r="D219" s="85"/>
      <c r="E219" s="85"/>
      <c r="F219" s="86" t="s">
        <v>53</v>
      </c>
      <c r="G219" s="86"/>
      <c r="H219" s="86"/>
      <c r="N219" s="44"/>
      <c r="O219" s="71" t="s">
        <v>401</v>
      </c>
    </row>
    <row r="220" spans="1:28" x14ac:dyDescent="0.25">
      <c r="F220" s="76" t="s">
        <v>54</v>
      </c>
      <c r="G220" s="76"/>
      <c r="H220" s="76"/>
      <c r="N220" s="44" t="s">
        <v>402</v>
      </c>
    </row>
    <row r="221" spans="1:28" s="45" customFormat="1" x14ac:dyDescent="0.25">
      <c r="A221" s="15" t="s">
        <v>55</v>
      </c>
      <c r="G221" s="44"/>
      <c r="H221" s="16"/>
      <c r="I221" s="32"/>
      <c r="J221" s="16"/>
      <c r="K221" s="57"/>
      <c r="L221" s="16"/>
      <c r="M221" s="16"/>
      <c r="N221" s="16"/>
      <c r="O221" s="16"/>
      <c r="P221" s="16"/>
      <c r="Q221" s="16"/>
      <c r="R221" s="16"/>
      <c r="S221" s="16"/>
      <c r="T221" s="23"/>
      <c r="U221" s="23"/>
      <c r="V221" s="23"/>
      <c r="W221" s="23"/>
      <c r="X221" s="23"/>
      <c r="Y221" s="23"/>
      <c r="Z221" s="23"/>
      <c r="AA221" s="23"/>
      <c r="AB221"/>
    </row>
  </sheetData>
  <mergeCells count="197">
    <mergeCell ref="B127:F127"/>
    <mergeCell ref="B128:F128"/>
    <mergeCell ref="A1:S1"/>
    <mergeCell ref="A2:S2"/>
    <mergeCell ref="A3:S3"/>
    <mergeCell ref="P4:S4"/>
    <mergeCell ref="A5:S5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  <mergeCell ref="V8:V14"/>
    <mergeCell ref="W8:W14"/>
    <mergeCell ref="X8:X14"/>
    <mergeCell ref="Y8:Y14"/>
    <mergeCell ref="A14:S14"/>
    <mergeCell ref="B11:F11"/>
    <mergeCell ref="P9:P10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20:F20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68:F68"/>
    <mergeCell ref="B69:F69"/>
    <mergeCell ref="B70:F70"/>
    <mergeCell ref="B71:F71"/>
    <mergeCell ref="B72:F72"/>
    <mergeCell ref="B73:F73"/>
    <mergeCell ref="B83:F83"/>
    <mergeCell ref="B81:F81"/>
    <mergeCell ref="B62:F62"/>
    <mergeCell ref="B63:F63"/>
    <mergeCell ref="B64:F64"/>
    <mergeCell ref="B65:F65"/>
    <mergeCell ref="B66:F66"/>
    <mergeCell ref="B67:F67"/>
    <mergeCell ref="B89:F89"/>
    <mergeCell ref="B90:F90"/>
    <mergeCell ref="B91:F91"/>
    <mergeCell ref="B92:F92"/>
    <mergeCell ref="B93:F93"/>
    <mergeCell ref="B94:F94"/>
    <mergeCell ref="B74:F74"/>
    <mergeCell ref="B75:F75"/>
    <mergeCell ref="B76:F76"/>
    <mergeCell ref="B80:F80"/>
    <mergeCell ref="B84:F84"/>
    <mergeCell ref="B88:F88"/>
    <mergeCell ref="B85:F85"/>
    <mergeCell ref="B86:F86"/>
    <mergeCell ref="B87:F87"/>
    <mergeCell ref="B101:F101"/>
    <mergeCell ref="B102:F102"/>
    <mergeCell ref="B103:F103"/>
    <mergeCell ref="B104:F104"/>
    <mergeCell ref="B105:F105"/>
    <mergeCell ref="B106:F106"/>
    <mergeCell ref="B95:F95"/>
    <mergeCell ref="B96:F96"/>
    <mergeCell ref="B97:F97"/>
    <mergeCell ref="B98:F98"/>
    <mergeCell ref="B99:F99"/>
    <mergeCell ref="B100:F100"/>
    <mergeCell ref="B125:F125"/>
    <mergeCell ref="B129:F129"/>
    <mergeCell ref="B130:F130"/>
    <mergeCell ref="B131:F131"/>
    <mergeCell ref="B132:F132"/>
    <mergeCell ref="B107:F107"/>
    <mergeCell ref="B108:F108"/>
    <mergeCell ref="B109:F109"/>
    <mergeCell ref="B110:F110"/>
    <mergeCell ref="B111:F111"/>
    <mergeCell ref="B112:F112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26:F126"/>
    <mergeCell ref="B133:F133"/>
    <mergeCell ref="X153:X154"/>
    <mergeCell ref="Y153:Y154"/>
    <mergeCell ref="Z153:Z154"/>
    <mergeCell ref="AA153:AA154"/>
    <mergeCell ref="A154:S154"/>
    <mergeCell ref="A148:S148"/>
    <mergeCell ref="B149:F149"/>
    <mergeCell ref="B150:F150"/>
    <mergeCell ref="B151:F151"/>
    <mergeCell ref="B152:F152"/>
    <mergeCell ref="B143:F143"/>
    <mergeCell ref="B136:F136"/>
    <mergeCell ref="B135:F135"/>
    <mergeCell ref="B137:F137"/>
    <mergeCell ref="B138:F138"/>
    <mergeCell ref="B139:F139"/>
    <mergeCell ref="B140:F140"/>
    <mergeCell ref="F220:H220"/>
    <mergeCell ref="B77:F77"/>
    <mergeCell ref="B78:F78"/>
    <mergeCell ref="B79:F79"/>
    <mergeCell ref="B82:F82"/>
    <mergeCell ref="B214:F214"/>
    <mergeCell ref="B215:F215"/>
    <mergeCell ref="B216:F216"/>
    <mergeCell ref="B217:F217"/>
    <mergeCell ref="A219:E219"/>
    <mergeCell ref="F219:H219"/>
    <mergeCell ref="B209:F209"/>
    <mergeCell ref="B210:F210"/>
    <mergeCell ref="B211:F211"/>
    <mergeCell ref="B212:F212"/>
    <mergeCell ref="B213:F213"/>
    <mergeCell ref="A153:S153"/>
    <mergeCell ref="B141:F141"/>
    <mergeCell ref="B142:F142"/>
    <mergeCell ref="B144:F144"/>
    <mergeCell ref="B145:F145"/>
    <mergeCell ref="B146:F146"/>
    <mergeCell ref="B147:F147"/>
    <mergeCell ref="B134:F134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01.07.2020</vt:lpstr>
      <vt:lpstr>'на 01.07.2020'!Область_печати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2020-07-15T13:36:40Z</cp:lastPrinted>
  <dcterms:created xsi:type="dcterms:W3CDTF">2020-01-20T14:38:19Z</dcterms:created>
  <dcterms:modified xsi:type="dcterms:W3CDTF">2020-07-15T13:38:30Z</dcterms:modified>
</cp:coreProperties>
</file>