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05.2020\"/>
    </mc:Choice>
  </mc:AlternateContent>
  <bookViews>
    <workbookView xWindow="0" yWindow="0" windowWidth="14370" windowHeight="12360"/>
  </bookViews>
  <sheets>
    <sheet name="на 01.05.2020" sheetId="2" r:id="rId1"/>
  </sheets>
  <definedNames>
    <definedName name="_xlnm._FilterDatabase" localSheetId="0" hidden="1">'на 01.05.2020'!$A$14:$AB$211</definedName>
    <definedName name="_xlnm.Print_Area" localSheetId="0">'на 01.05.2020'!$A$1:$S$215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2" l="1"/>
  <c r="S61" i="2"/>
  <c r="K77" i="2"/>
  <c r="G139" i="2" l="1"/>
  <c r="G138" i="2"/>
  <c r="X31" i="2" l="1"/>
  <c r="Y31" i="2"/>
  <c r="Z31" i="2"/>
  <c r="AA31" i="2"/>
  <c r="X82" i="2"/>
  <c r="Y82" i="2"/>
  <c r="Z82" i="2"/>
  <c r="AA82" i="2"/>
  <c r="X83" i="2"/>
  <c r="Y83" i="2"/>
  <c r="Z83" i="2"/>
  <c r="AA83" i="2"/>
  <c r="X84" i="2"/>
  <c r="Y84" i="2"/>
  <c r="Z84" i="2"/>
  <c r="AA84" i="2"/>
  <c r="X130" i="2"/>
  <c r="Y130" i="2"/>
  <c r="Z130" i="2"/>
  <c r="AA130" i="2"/>
  <c r="L83" i="2" l="1"/>
  <c r="H81" i="2"/>
  <c r="I81" i="2"/>
  <c r="J81" i="2"/>
  <c r="K81" i="2"/>
  <c r="H80" i="2"/>
  <c r="H79" i="2" s="1"/>
  <c r="I80" i="2"/>
  <c r="I79" i="2" s="1"/>
  <c r="J80" i="2"/>
  <c r="J79" i="2" s="1"/>
  <c r="H77" i="2"/>
  <c r="I77" i="2"/>
  <c r="J77" i="2"/>
  <c r="H75" i="2"/>
  <c r="I75" i="2"/>
  <c r="J75" i="2"/>
  <c r="S144" i="2"/>
  <c r="S143" i="2" s="1"/>
  <c r="S131" i="2"/>
  <c r="S127" i="2"/>
  <c r="S122" i="2"/>
  <c r="S119" i="2"/>
  <c r="S117" i="2"/>
  <c r="S115" i="2"/>
  <c r="S113" i="2"/>
  <c r="S111" i="2"/>
  <c r="S109" i="2"/>
  <c r="S107" i="2"/>
  <c r="S106" i="2"/>
  <c r="S103" i="2"/>
  <c r="S101" i="2"/>
  <c r="S99" i="2"/>
  <c r="S97" i="2"/>
  <c r="S95" i="2"/>
  <c r="S64" i="2"/>
  <c r="S59" i="2"/>
  <c r="S57" i="2"/>
  <c r="H135" i="2"/>
  <c r="I135" i="2"/>
  <c r="J135" i="2"/>
  <c r="H136" i="2"/>
  <c r="I136" i="2"/>
  <c r="J136" i="2"/>
  <c r="H137" i="2"/>
  <c r="I137" i="2"/>
  <c r="J137" i="2"/>
  <c r="H139" i="2"/>
  <c r="I139" i="2"/>
  <c r="J139" i="2"/>
  <c r="H138" i="2"/>
  <c r="I138" i="2"/>
  <c r="J138" i="2"/>
  <c r="G201" i="2"/>
  <c r="G198" i="2"/>
  <c r="G195" i="2"/>
  <c r="G192" i="2"/>
  <c r="S194" i="2"/>
  <c r="S130" i="2"/>
  <c r="I129" i="2"/>
  <c r="J129" i="2"/>
  <c r="K129" i="2"/>
  <c r="L129" i="2"/>
  <c r="M129" i="2"/>
  <c r="N129" i="2"/>
  <c r="O129" i="2"/>
  <c r="P129" i="2"/>
  <c r="Q129" i="2"/>
  <c r="R129" i="2"/>
  <c r="G129" i="2"/>
  <c r="H129" i="2"/>
  <c r="G136" i="2"/>
  <c r="G137" i="2"/>
  <c r="G135" i="2"/>
  <c r="T80" i="2"/>
  <c r="U80" i="2"/>
  <c r="V80" i="2"/>
  <c r="W80" i="2"/>
  <c r="G81" i="2"/>
  <c r="S72" i="2"/>
  <c r="L19" i="2"/>
  <c r="H143" i="2"/>
  <c r="I143" i="2"/>
  <c r="J143" i="2"/>
  <c r="K143" i="2"/>
  <c r="L143" i="2"/>
  <c r="M143" i="2"/>
  <c r="N143" i="2"/>
  <c r="O143" i="2"/>
  <c r="P143" i="2"/>
  <c r="Q143" i="2"/>
  <c r="R143" i="2"/>
  <c r="G143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G206" i="2"/>
  <c r="H11" i="2"/>
  <c r="G11" i="2"/>
  <c r="G80" i="2" l="1"/>
  <c r="X81" i="2"/>
  <c r="Y81" i="2"/>
  <c r="Z81" i="2"/>
  <c r="AA81" i="2"/>
  <c r="X80" i="2"/>
  <c r="AA80" i="2"/>
  <c r="X135" i="2"/>
  <c r="Z135" i="2"/>
  <c r="AA135" i="2"/>
  <c r="Y135" i="2"/>
  <c r="Z80" i="2"/>
  <c r="X137" i="2"/>
  <c r="Y137" i="2"/>
  <c r="AA137" i="2"/>
  <c r="Z137" i="2"/>
  <c r="Y80" i="2"/>
  <c r="H74" i="2"/>
  <c r="H73" i="2" s="1"/>
  <c r="J74" i="2"/>
  <c r="J73" i="2" s="1"/>
  <c r="I74" i="2"/>
  <c r="I73" i="2" s="1"/>
  <c r="K137" i="2"/>
  <c r="L137" i="2"/>
  <c r="M83" i="2"/>
  <c r="G191" i="2"/>
  <c r="L82" i="2"/>
  <c r="L81" i="2" s="1"/>
  <c r="G197" i="2"/>
  <c r="M137" i="2" l="1"/>
  <c r="N83" i="2"/>
  <c r="M82" i="2"/>
  <c r="N137" i="2" l="1"/>
  <c r="O83" i="2"/>
  <c r="O137" i="2" s="1"/>
  <c r="M81" i="2"/>
  <c r="N82" i="2"/>
  <c r="O82" i="2" s="1"/>
  <c r="P83" i="2" l="1"/>
  <c r="P137" i="2" s="1"/>
  <c r="O81" i="2"/>
  <c r="P82" i="2"/>
  <c r="N81" i="2"/>
  <c r="P81" i="2" l="1"/>
  <c r="Q83" i="2"/>
  <c r="Q137" i="2" s="1"/>
  <c r="Q82" i="2"/>
  <c r="Q81" i="2" l="1"/>
  <c r="R83" i="2"/>
  <c r="R137" i="2" s="1"/>
  <c r="R82" i="2"/>
  <c r="G106" i="2"/>
  <c r="J89" i="2"/>
  <c r="G79" i="2"/>
  <c r="K135" i="2"/>
  <c r="G77" i="2"/>
  <c r="T78" i="2"/>
  <c r="X78" i="2" s="1"/>
  <c r="G75" i="2"/>
  <c r="W207" i="2"/>
  <c r="AA207" i="2" s="1"/>
  <c r="V207" i="2"/>
  <c r="Z207" i="2" s="1"/>
  <c r="U207" i="2"/>
  <c r="Y207" i="2" s="1"/>
  <c r="T207" i="2"/>
  <c r="X207" i="2" s="1"/>
  <c r="S205" i="2"/>
  <c r="R205" i="2"/>
  <c r="Q205" i="2"/>
  <c r="V202" i="2"/>
  <c r="Z202" i="2" s="1"/>
  <c r="U202" i="2"/>
  <c r="Y202" i="2" s="1"/>
  <c r="T202" i="2"/>
  <c r="X202" i="2" s="1"/>
  <c r="S202" i="2"/>
  <c r="W202" i="2" s="1"/>
  <c r="AA202" i="2" s="1"/>
  <c r="R201" i="2"/>
  <c r="Q201" i="2"/>
  <c r="P201" i="2"/>
  <c r="O201" i="2"/>
  <c r="N201" i="2"/>
  <c r="M201" i="2"/>
  <c r="L201" i="2"/>
  <c r="K201" i="2"/>
  <c r="J201" i="2"/>
  <c r="I201" i="2"/>
  <c r="H201" i="2"/>
  <c r="V200" i="2"/>
  <c r="Z200" i="2" s="1"/>
  <c r="U200" i="2"/>
  <c r="Y200" i="2" s="1"/>
  <c r="T200" i="2"/>
  <c r="X200" i="2" s="1"/>
  <c r="S200" i="2"/>
  <c r="W200" i="2" s="1"/>
  <c r="AA200" i="2" s="1"/>
  <c r="V199" i="2"/>
  <c r="Z199" i="2" s="1"/>
  <c r="U199" i="2"/>
  <c r="Y199" i="2" s="1"/>
  <c r="T199" i="2"/>
  <c r="X199" i="2" s="1"/>
  <c r="S199" i="2"/>
  <c r="W199" i="2" s="1"/>
  <c r="AA199" i="2" s="1"/>
  <c r="R198" i="2"/>
  <c r="Q198" i="2"/>
  <c r="P198" i="2"/>
  <c r="O198" i="2"/>
  <c r="N198" i="2"/>
  <c r="M198" i="2"/>
  <c r="L198" i="2"/>
  <c r="K198" i="2"/>
  <c r="J198" i="2"/>
  <c r="I198" i="2"/>
  <c r="H198" i="2"/>
  <c r="V196" i="2"/>
  <c r="Z196" i="2" s="1"/>
  <c r="U196" i="2"/>
  <c r="Y196" i="2" s="1"/>
  <c r="T196" i="2"/>
  <c r="X196" i="2" s="1"/>
  <c r="S196" i="2"/>
  <c r="S195" i="2" s="1"/>
  <c r="R195" i="2"/>
  <c r="Q195" i="2"/>
  <c r="P195" i="2"/>
  <c r="O195" i="2"/>
  <c r="N195" i="2"/>
  <c r="M195" i="2"/>
  <c r="L195" i="2"/>
  <c r="K195" i="2"/>
  <c r="J195" i="2"/>
  <c r="I195" i="2"/>
  <c r="H195" i="2"/>
  <c r="V194" i="2"/>
  <c r="Z194" i="2" s="1"/>
  <c r="U194" i="2"/>
  <c r="Y194" i="2" s="1"/>
  <c r="T194" i="2"/>
  <c r="X194" i="2" s="1"/>
  <c r="W194" i="2"/>
  <c r="AA194" i="2" s="1"/>
  <c r="V193" i="2"/>
  <c r="Z193" i="2" s="1"/>
  <c r="U193" i="2"/>
  <c r="Y193" i="2" s="1"/>
  <c r="T193" i="2"/>
  <c r="X193" i="2" s="1"/>
  <c r="S193" i="2"/>
  <c r="W193" i="2" s="1"/>
  <c r="AA193" i="2" s="1"/>
  <c r="R192" i="2"/>
  <c r="Q192" i="2"/>
  <c r="P192" i="2"/>
  <c r="O192" i="2"/>
  <c r="N192" i="2"/>
  <c r="M192" i="2"/>
  <c r="L192" i="2"/>
  <c r="K192" i="2"/>
  <c r="J192" i="2"/>
  <c r="I192" i="2"/>
  <c r="H192" i="2"/>
  <c r="V190" i="2"/>
  <c r="Z190" i="2" s="1"/>
  <c r="U190" i="2"/>
  <c r="Y190" i="2" s="1"/>
  <c r="T190" i="2"/>
  <c r="X190" i="2" s="1"/>
  <c r="S190" i="2"/>
  <c r="W190" i="2" s="1"/>
  <c r="AA190" i="2" s="1"/>
  <c r="R189" i="2"/>
  <c r="Q189" i="2"/>
  <c r="P189" i="2"/>
  <c r="O189" i="2"/>
  <c r="N189" i="2"/>
  <c r="M189" i="2"/>
  <c r="L189" i="2"/>
  <c r="K189" i="2"/>
  <c r="J189" i="2"/>
  <c r="I189" i="2"/>
  <c r="H189" i="2"/>
  <c r="G189" i="2"/>
  <c r="V188" i="2"/>
  <c r="Z188" i="2" s="1"/>
  <c r="U188" i="2"/>
  <c r="Y188" i="2" s="1"/>
  <c r="T188" i="2"/>
  <c r="X188" i="2" s="1"/>
  <c r="S188" i="2"/>
  <c r="W188" i="2" s="1"/>
  <c r="AA188" i="2" s="1"/>
  <c r="V187" i="2"/>
  <c r="Z187" i="2" s="1"/>
  <c r="U187" i="2"/>
  <c r="Y187" i="2" s="1"/>
  <c r="T187" i="2"/>
  <c r="X187" i="2" s="1"/>
  <c r="S187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V185" i="2"/>
  <c r="Z185" i="2" s="1"/>
  <c r="U185" i="2"/>
  <c r="Y185" i="2" s="1"/>
  <c r="T185" i="2"/>
  <c r="X185" i="2" s="1"/>
  <c r="S185" i="2"/>
  <c r="W185" i="2" s="1"/>
  <c r="AA185" i="2" s="1"/>
  <c r="V184" i="2"/>
  <c r="Z184" i="2" s="1"/>
  <c r="U184" i="2"/>
  <c r="Y184" i="2" s="1"/>
  <c r="T184" i="2"/>
  <c r="X184" i="2" s="1"/>
  <c r="S184" i="2"/>
  <c r="W184" i="2" s="1"/>
  <c r="AA184" i="2" s="1"/>
  <c r="V183" i="2"/>
  <c r="Z183" i="2" s="1"/>
  <c r="U183" i="2"/>
  <c r="Y183" i="2" s="1"/>
  <c r="T183" i="2"/>
  <c r="X183" i="2" s="1"/>
  <c r="S183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V181" i="2"/>
  <c r="Z181" i="2" s="1"/>
  <c r="U181" i="2"/>
  <c r="Y181" i="2" s="1"/>
  <c r="T181" i="2"/>
  <c r="X181" i="2" s="1"/>
  <c r="S181" i="2"/>
  <c r="S180" i="2" s="1"/>
  <c r="R180" i="2"/>
  <c r="Q180" i="2"/>
  <c r="P180" i="2"/>
  <c r="O180" i="2"/>
  <c r="N180" i="2"/>
  <c r="M180" i="2"/>
  <c r="L180" i="2"/>
  <c r="K180" i="2"/>
  <c r="J180" i="2"/>
  <c r="I180" i="2"/>
  <c r="H180" i="2"/>
  <c r="G180" i="2"/>
  <c r="V179" i="2"/>
  <c r="Z179" i="2" s="1"/>
  <c r="U179" i="2"/>
  <c r="Y179" i="2" s="1"/>
  <c r="T179" i="2"/>
  <c r="X179" i="2" s="1"/>
  <c r="S179" i="2"/>
  <c r="W179" i="2" s="1"/>
  <c r="AA179" i="2" s="1"/>
  <c r="V178" i="2"/>
  <c r="Z178" i="2" s="1"/>
  <c r="U178" i="2"/>
  <c r="Y178" i="2" s="1"/>
  <c r="T178" i="2"/>
  <c r="X178" i="2" s="1"/>
  <c r="S178" i="2"/>
  <c r="W178" i="2" s="1"/>
  <c r="AA178" i="2" s="1"/>
  <c r="V177" i="2"/>
  <c r="Z177" i="2" s="1"/>
  <c r="U177" i="2"/>
  <c r="Y177" i="2" s="1"/>
  <c r="T177" i="2"/>
  <c r="X177" i="2" s="1"/>
  <c r="S177" i="2"/>
  <c r="W177" i="2" s="1"/>
  <c r="AA177" i="2" s="1"/>
  <c r="V176" i="2"/>
  <c r="Z176" i="2" s="1"/>
  <c r="U176" i="2"/>
  <c r="Y176" i="2" s="1"/>
  <c r="T176" i="2"/>
  <c r="X176" i="2" s="1"/>
  <c r="S176" i="2"/>
  <c r="W176" i="2" s="1"/>
  <c r="AA176" i="2" s="1"/>
  <c r="V175" i="2"/>
  <c r="Z175" i="2" s="1"/>
  <c r="U175" i="2"/>
  <c r="Y175" i="2" s="1"/>
  <c r="T175" i="2"/>
  <c r="X175" i="2" s="1"/>
  <c r="S175" i="2"/>
  <c r="W175" i="2" s="1"/>
  <c r="AA175" i="2" s="1"/>
  <c r="R174" i="2"/>
  <c r="Q174" i="2"/>
  <c r="P174" i="2"/>
  <c r="O174" i="2"/>
  <c r="N174" i="2"/>
  <c r="M174" i="2"/>
  <c r="L174" i="2"/>
  <c r="K174" i="2"/>
  <c r="J174" i="2"/>
  <c r="I174" i="2"/>
  <c r="H174" i="2"/>
  <c r="G174" i="2"/>
  <c r="V173" i="2"/>
  <c r="Z173" i="2" s="1"/>
  <c r="U173" i="2"/>
  <c r="Y173" i="2" s="1"/>
  <c r="T173" i="2"/>
  <c r="X173" i="2" s="1"/>
  <c r="S173" i="2"/>
  <c r="S172" i="2" s="1"/>
  <c r="R172" i="2"/>
  <c r="Q172" i="2"/>
  <c r="P172" i="2"/>
  <c r="O172" i="2"/>
  <c r="N172" i="2"/>
  <c r="M172" i="2"/>
  <c r="L172" i="2"/>
  <c r="K172" i="2"/>
  <c r="J172" i="2"/>
  <c r="I172" i="2"/>
  <c r="H172" i="2"/>
  <c r="G172" i="2"/>
  <c r="V171" i="2"/>
  <c r="Z171" i="2" s="1"/>
  <c r="U171" i="2"/>
  <c r="Y171" i="2" s="1"/>
  <c r="T171" i="2"/>
  <c r="X171" i="2" s="1"/>
  <c r="S171" i="2"/>
  <c r="W171" i="2" s="1"/>
  <c r="AA171" i="2" s="1"/>
  <c r="V170" i="2"/>
  <c r="Z170" i="2" s="1"/>
  <c r="U170" i="2"/>
  <c r="Y170" i="2" s="1"/>
  <c r="T170" i="2"/>
  <c r="X170" i="2" s="1"/>
  <c r="S170" i="2"/>
  <c r="W170" i="2" s="1"/>
  <c r="AA170" i="2" s="1"/>
  <c r="V169" i="2"/>
  <c r="Z169" i="2" s="1"/>
  <c r="U169" i="2"/>
  <c r="Y169" i="2" s="1"/>
  <c r="T169" i="2"/>
  <c r="X169" i="2" s="1"/>
  <c r="S169" i="2"/>
  <c r="W169" i="2" s="1"/>
  <c r="AA169" i="2" s="1"/>
  <c r="V168" i="2"/>
  <c r="Z168" i="2" s="1"/>
  <c r="U168" i="2"/>
  <c r="Y168" i="2" s="1"/>
  <c r="T168" i="2"/>
  <c r="X168" i="2" s="1"/>
  <c r="S168" i="2"/>
  <c r="W168" i="2" s="1"/>
  <c r="AA168" i="2" s="1"/>
  <c r="R167" i="2"/>
  <c r="Q167" i="2"/>
  <c r="P167" i="2"/>
  <c r="O167" i="2"/>
  <c r="N167" i="2"/>
  <c r="M167" i="2"/>
  <c r="L167" i="2"/>
  <c r="K167" i="2"/>
  <c r="J167" i="2"/>
  <c r="I167" i="2"/>
  <c r="H167" i="2"/>
  <c r="G167" i="2"/>
  <c r="V166" i="2"/>
  <c r="Z166" i="2" s="1"/>
  <c r="U166" i="2"/>
  <c r="Y166" i="2" s="1"/>
  <c r="T166" i="2"/>
  <c r="X166" i="2" s="1"/>
  <c r="S166" i="2"/>
  <c r="W166" i="2" s="1"/>
  <c r="AA166" i="2" s="1"/>
  <c r="V165" i="2"/>
  <c r="Z165" i="2" s="1"/>
  <c r="U165" i="2"/>
  <c r="Y165" i="2" s="1"/>
  <c r="T165" i="2"/>
  <c r="X165" i="2" s="1"/>
  <c r="S165" i="2"/>
  <c r="W165" i="2" s="1"/>
  <c r="AA165" i="2" s="1"/>
  <c r="V164" i="2"/>
  <c r="Z164" i="2" s="1"/>
  <c r="U164" i="2"/>
  <c r="Y164" i="2" s="1"/>
  <c r="T164" i="2"/>
  <c r="X164" i="2" s="1"/>
  <c r="S164" i="2"/>
  <c r="W164" i="2" s="1"/>
  <c r="AA164" i="2" s="1"/>
  <c r="V163" i="2"/>
  <c r="Z163" i="2" s="1"/>
  <c r="U163" i="2"/>
  <c r="Y163" i="2" s="1"/>
  <c r="T163" i="2"/>
  <c r="X163" i="2" s="1"/>
  <c r="S163" i="2"/>
  <c r="W163" i="2" s="1"/>
  <c r="AA163" i="2" s="1"/>
  <c r="R162" i="2"/>
  <c r="Q162" i="2"/>
  <c r="P162" i="2"/>
  <c r="O162" i="2"/>
  <c r="N162" i="2"/>
  <c r="M162" i="2"/>
  <c r="L162" i="2"/>
  <c r="K162" i="2"/>
  <c r="J162" i="2"/>
  <c r="I162" i="2"/>
  <c r="H162" i="2"/>
  <c r="G162" i="2"/>
  <c r="V161" i="2"/>
  <c r="Z161" i="2" s="1"/>
  <c r="U161" i="2"/>
  <c r="Y161" i="2" s="1"/>
  <c r="T161" i="2"/>
  <c r="X161" i="2" s="1"/>
  <c r="S161" i="2"/>
  <c r="W161" i="2" s="1"/>
  <c r="AA161" i="2" s="1"/>
  <c r="V160" i="2"/>
  <c r="Z160" i="2" s="1"/>
  <c r="U160" i="2"/>
  <c r="Y160" i="2" s="1"/>
  <c r="T160" i="2"/>
  <c r="X160" i="2" s="1"/>
  <c r="S160" i="2"/>
  <c r="W160" i="2" s="1"/>
  <c r="AA160" i="2" s="1"/>
  <c r="V159" i="2"/>
  <c r="Z159" i="2" s="1"/>
  <c r="U159" i="2"/>
  <c r="Y159" i="2" s="1"/>
  <c r="T159" i="2"/>
  <c r="X159" i="2" s="1"/>
  <c r="S159" i="2"/>
  <c r="W159" i="2" s="1"/>
  <c r="AA159" i="2" s="1"/>
  <c r="R158" i="2"/>
  <c r="Q158" i="2"/>
  <c r="P158" i="2"/>
  <c r="O158" i="2"/>
  <c r="N158" i="2"/>
  <c r="M158" i="2"/>
  <c r="L158" i="2"/>
  <c r="K158" i="2"/>
  <c r="J158" i="2"/>
  <c r="I158" i="2"/>
  <c r="H158" i="2"/>
  <c r="G158" i="2"/>
  <c r="V157" i="2"/>
  <c r="Z157" i="2" s="1"/>
  <c r="U157" i="2"/>
  <c r="Y157" i="2" s="1"/>
  <c r="T157" i="2"/>
  <c r="X157" i="2" s="1"/>
  <c r="S157" i="2"/>
  <c r="S156" i="2" s="1"/>
  <c r="R156" i="2"/>
  <c r="Q156" i="2"/>
  <c r="P156" i="2"/>
  <c r="O156" i="2"/>
  <c r="N156" i="2"/>
  <c r="M156" i="2"/>
  <c r="L156" i="2"/>
  <c r="K156" i="2"/>
  <c r="J156" i="2"/>
  <c r="I156" i="2"/>
  <c r="H156" i="2"/>
  <c r="G156" i="2"/>
  <c r="V155" i="2"/>
  <c r="Z155" i="2" s="1"/>
  <c r="U155" i="2"/>
  <c r="Y155" i="2" s="1"/>
  <c r="T155" i="2"/>
  <c r="X155" i="2" s="1"/>
  <c r="S155" i="2"/>
  <c r="W155" i="2" s="1"/>
  <c r="AA155" i="2" s="1"/>
  <c r="V154" i="2"/>
  <c r="Z154" i="2" s="1"/>
  <c r="U154" i="2"/>
  <c r="Y154" i="2" s="1"/>
  <c r="T154" i="2"/>
  <c r="X154" i="2" s="1"/>
  <c r="S154" i="2"/>
  <c r="W154" i="2" s="1"/>
  <c r="AA154" i="2" s="1"/>
  <c r="V153" i="2"/>
  <c r="Z153" i="2" s="1"/>
  <c r="U153" i="2"/>
  <c r="Y153" i="2" s="1"/>
  <c r="T153" i="2"/>
  <c r="X153" i="2" s="1"/>
  <c r="S153" i="2"/>
  <c r="W153" i="2" s="1"/>
  <c r="AA153" i="2" s="1"/>
  <c r="V152" i="2"/>
  <c r="Z152" i="2" s="1"/>
  <c r="U152" i="2"/>
  <c r="Y152" i="2" s="1"/>
  <c r="T152" i="2"/>
  <c r="X152" i="2" s="1"/>
  <c r="S152" i="2"/>
  <c r="W152" i="2" s="1"/>
  <c r="AA152" i="2" s="1"/>
  <c r="V151" i="2"/>
  <c r="Z151" i="2" s="1"/>
  <c r="U151" i="2"/>
  <c r="Y151" i="2" s="1"/>
  <c r="T151" i="2"/>
  <c r="X151" i="2" s="1"/>
  <c r="S151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W148" i="2"/>
  <c r="V148" i="2"/>
  <c r="U148" i="2"/>
  <c r="T148" i="2"/>
  <c r="W147" i="2"/>
  <c r="V147" i="2"/>
  <c r="U147" i="2"/>
  <c r="T147" i="2"/>
  <c r="W144" i="2"/>
  <c r="AA144" i="2" s="1"/>
  <c r="V144" i="2"/>
  <c r="Z144" i="2" s="1"/>
  <c r="U144" i="2"/>
  <c r="Y144" i="2" s="1"/>
  <c r="T144" i="2"/>
  <c r="X144" i="2" s="1"/>
  <c r="S145" i="2"/>
  <c r="R145" i="2"/>
  <c r="Q145" i="2"/>
  <c r="P145" i="2"/>
  <c r="O145" i="2"/>
  <c r="N145" i="2"/>
  <c r="M145" i="2"/>
  <c r="L145" i="2"/>
  <c r="K145" i="2"/>
  <c r="J145" i="2"/>
  <c r="I145" i="2"/>
  <c r="G145" i="2"/>
  <c r="W142" i="2"/>
  <c r="AA142" i="2" s="1"/>
  <c r="V142" i="2"/>
  <c r="Z142" i="2" s="1"/>
  <c r="U142" i="2"/>
  <c r="Y142" i="2" s="1"/>
  <c r="T142" i="2"/>
  <c r="X142" i="2" s="1"/>
  <c r="W132" i="2"/>
  <c r="AA132" i="2" s="1"/>
  <c r="V132" i="2"/>
  <c r="Z132" i="2" s="1"/>
  <c r="U132" i="2"/>
  <c r="Y132" i="2" s="1"/>
  <c r="T132" i="2"/>
  <c r="X132" i="2" s="1"/>
  <c r="V131" i="2"/>
  <c r="Z131" i="2" s="1"/>
  <c r="U131" i="2"/>
  <c r="Y131" i="2" s="1"/>
  <c r="T131" i="2"/>
  <c r="X131" i="2" s="1"/>
  <c r="R128" i="2"/>
  <c r="Q128" i="2"/>
  <c r="P128" i="2"/>
  <c r="O128" i="2"/>
  <c r="N128" i="2"/>
  <c r="M128" i="2"/>
  <c r="L128" i="2"/>
  <c r="K128" i="2"/>
  <c r="J128" i="2"/>
  <c r="I128" i="2"/>
  <c r="H128" i="2"/>
  <c r="G128" i="2"/>
  <c r="V127" i="2"/>
  <c r="Z127" i="2" s="1"/>
  <c r="U127" i="2"/>
  <c r="Y127" i="2" s="1"/>
  <c r="T127" i="2"/>
  <c r="X127" i="2" s="1"/>
  <c r="R126" i="2"/>
  <c r="R125" i="2" s="1"/>
  <c r="R124" i="2" s="1"/>
  <c r="R123" i="2" s="1"/>
  <c r="Q126" i="2"/>
  <c r="Q125" i="2" s="1"/>
  <c r="Q124" i="2" s="1"/>
  <c r="Q123" i="2" s="1"/>
  <c r="P126" i="2"/>
  <c r="P125" i="2" s="1"/>
  <c r="P124" i="2" s="1"/>
  <c r="P123" i="2" s="1"/>
  <c r="O126" i="2"/>
  <c r="O125" i="2" s="1"/>
  <c r="O124" i="2" s="1"/>
  <c r="O123" i="2" s="1"/>
  <c r="N126" i="2"/>
  <c r="N125" i="2" s="1"/>
  <c r="N124" i="2" s="1"/>
  <c r="N123" i="2" s="1"/>
  <c r="M126" i="2"/>
  <c r="M125" i="2" s="1"/>
  <c r="M124" i="2" s="1"/>
  <c r="M123" i="2" s="1"/>
  <c r="L126" i="2"/>
  <c r="L125" i="2" s="1"/>
  <c r="L124" i="2" s="1"/>
  <c r="L123" i="2" s="1"/>
  <c r="K126" i="2"/>
  <c r="K125" i="2" s="1"/>
  <c r="K124" i="2" s="1"/>
  <c r="K123" i="2" s="1"/>
  <c r="J126" i="2"/>
  <c r="J125" i="2" s="1"/>
  <c r="J124" i="2" s="1"/>
  <c r="J123" i="2" s="1"/>
  <c r="I126" i="2"/>
  <c r="I125" i="2" s="1"/>
  <c r="I124" i="2" s="1"/>
  <c r="I123" i="2" s="1"/>
  <c r="H126" i="2"/>
  <c r="G126" i="2"/>
  <c r="G125" i="2" s="1"/>
  <c r="G124" i="2" s="1"/>
  <c r="G123" i="2" s="1"/>
  <c r="V122" i="2"/>
  <c r="Z122" i="2" s="1"/>
  <c r="U122" i="2"/>
  <c r="Y122" i="2" s="1"/>
  <c r="T122" i="2"/>
  <c r="X122" i="2" s="1"/>
  <c r="W122" i="2"/>
  <c r="AA122" i="2" s="1"/>
  <c r="R121" i="2"/>
  <c r="Q121" i="2"/>
  <c r="P121" i="2"/>
  <c r="P120" i="2" s="1"/>
  <c r="O121" i="2"/>
  <c r="O120" i="2" s="1"/>
  <c r="N121" i="2"/>
  <c r="N120" i="2" s="1"/>
  <c r="M121" i="2"/>
  <c r="M120" i="2" s="1"/>
  <c r="L121" i="2"/>
  <c r="L120" i="2" s="1"/>
  <c r="K121" i="2"/>
  <c r="K120" i="2" s="1"/>
  <c r="J121" i="2"/>
  <c r="J120" i="2" s="1"/>
  <c r="I121" i="2"/>
  <c r="I120" i="2" s="1"/>
  <c r="H121" i="2"/>
  <c r="H120" i="2" s="1"/>
  <c r="G121" i="2"/>
  <c r="R120" i="2"/>
  <c r="Q120" i="2"/>
  <c r="V119" i="2"/>
  <c r="Z119" i="2" s="1"/>
  <c r="U119" i="2"/>
  <c r="Y119" i="2" s="1"/>
  <c r="T119" i="2"/>
  <c r="X119" i="2" s="1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V117" i="2"/>
  <c r="Z117" i="2" s="1"/>
  <c r="U117" i="2"/>
  <c r="Y117" i="2" s="1"/>
  <c r="T117" i="2"/>
  <c r="X117" i="2" s="1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V115" i="2"/>
  <c r="Z115" i="2" s="1"/>
  <c r="U115" i="2"/>
  <c r="Y115" i="2" s="1"/>
  <c r="T115" i="2"/>
  <c r="X115" i="2" s="1"/>
  <c r="W115" i="2"/>
  <c r="AA115" i="2" s="1"/>
  <c r="R114" i="2"/>
  <c r="Q114" i="2"/>
  <c r="P114" i="2"/>
  <c r="O114" i="2"/>
  <c r="N114" i="2"/>
  <c r="M114" i="2"/>
  <c r="L114" i="2"/>
  <c r="K114" i="2"/>
  <c r="J114" i="2"/>
  <c r="I114" i="2"/>
  <c r="H114" i="2"/>
  <c r="G114" i="2"/>
  <c r="V113" i="2"/>
  <c r="Z113" i="2" s="1"/>
  <c r="U113" i="2"/>
  <c r="Y113" i="2" s="1"/>
  <c r="T113" i="2"/>
  <c r="X113" i="2" s="1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V111" i="2"/>
  <c r="Z111" i="2" s="1"/>
  <c r="U111" i="2"/>
  <c r="Y111" i="2" s="1"/>
  <c r="T111" i="2"/>
  <c r="X111" i="2" s="1"/>
  <c r="S110" i="2"/>
  <c r="R110" i="2"/>
  <c r="Q110" i="2"/>
  <c r="P110" i="2"/>
  <c r="O110" i="2"/>
  <c r="N110" i="2"/>
  <c r="M110" i="2"/>
  <c r="L110" i="2"/>
  <c r="J110" i="2"/>
  <c r="I110" i="2"/>
  <c r="H110" i="2"/>
  <c r="G110" i="2"/>
  <c r="V109" i="2"/>
  <c r="Z109" i="2" s="1"/>
  <c r="U109" i="2"/>
  <c r="Y109" i="2" s="1"/>
  <c r="T109" i="2"/>
  <c r="X109" i="2" s="1"/>
  <c r="W109" i="2"/>
  <c r="AA109" i="2" s="1"/>
  <c r="R108" i="2"/>
  <c r="Q108" i="2"/>
  <c r="P108" i="2"/>
  <c r="O108" i="2"/>
  <c r="N108" i="2"/>
  <c r="M108" i="2"/>
  <c r="L108" i="2"/>
  <c r="K108" i="2"/>
  <c r="J108" i="2"/>
  <c r="I108" i="2"/>
  <c r="H108" i="2"/>
  <c r="G108" i="2"/>
  <c r="V107" i="2"/>
  <c r="Z107" i="2" s="1"/>
  <c r="U107" i="2"/>
  <c r="Y107" i="2" s="1"/>
  <c r="T107" i="2"/>
  <c r="X107" i="2" s="1"/>
  <c r="W107" i="2"/>
  <c r="AA107" i="2" s="1"/>
  <c r="V106" i="2"/>
  <c r="Z106" i="2" s="1"/>
  <c r="U106" i="2"/>
  <c r="Y106" i="2" s="1"/>
  <c r="T106" i="2"/>
  <c r="X106" i="2" s="1"/>
  <c r="W106" i="2"/>
  <c r="AA106" i="2" s="1"/>
  <c r="R105" i="2"/>
  <c r="Q105" i="2"/>
  <c r="P105" i="2"/>
  <c r="O105" i="2"/>
  <c r="N105" i="2"/>
  <c r="M105" i="2"/>
  <c r="L105" i="2"/>
  <c r="K105" i="2"/>
  <c r="J105" i="2"/>
  <c r="I105" i="2"/>
  <c r="H105" i="2"/>
  <c r="G105" i="2"/>
  <c r="V103" i="2"/>
  <c r="Z103" i="2" s="1"/>
  <c r="U103" i="2"/>
  <c r="Y103" i="2" s="1"/>
  <c r="T103" i="2"/>
  <c r="X103" i="2" s="1"/>
  <c r="W103" i="2"/>
  <c r="AA103" i="2" s="1"/>
  <c r="R102" i="2"/>
  <c r="Q102" i="2"/>
  <c r="P102" i="2"/>
  <c r="O102" i="2"/>
  <c r="N102" i="2"/>
  <c r="M102" i="2"/>
  <c r="L102" i="2"/>
  <c r="K102" i="2"/>
  <c r="J102" i="2"/>
  <c r="I102" i="2"/>
  <c r="H102" i="2"/>
  <c r="G102" i="2"/>
  <c r="V101" i="2"/>
  <c r="Z101" i="2" s="1"/>
  <c r="U101" i="2"/>
  <c r="Y101" i="2" s="1"/>
  <c r="T101" i="2"/>
  <c r="X101" i="2" s="1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V99" i="2"/>
  <c r="Z99" i="2" s="1"/>
  <c r="U99" i="2"/>
  <c r="Y99" i="2" s="1"/>
  <c r="T99" i="2"/>
  <c r="X99" i="2" s="1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V97" i="2"/>
  <c r="Z97" i="2" s="1"/>
  <c r="U97" i="2"/>
  <c r="Y97" i="2" s="1"/>
  <c r="T97" i="2"/>
  <c r="X97" i="2" s="1"/>
  <c r="W97" i="2"/>
  <c r="AA97" i="2" s="1"/>
  <c r="R96" i="2"/>
  <c r="Q96" i="2"/>
  <c r="P96" i="2"/>
  <c r="O96" i="2"/>
  <c r="N96" i="2"/>
  <c r="M96" i="2"/>
  <c r="L96" i="2"/>
  <c r="K96" i="2"/>
  <c r="J96" i="2"/>
  <c r="I96" i="2"/>
  <c r="H96" i="2"/>
  <c r="G96" i="2"/>
  <c r="V95" i="2"/>
  <c r="Z95" i="2" s="1"/>
  <c r="U95" i="2"/>
  <c r="Y95" i="2" s="1"/>
  <c r="T95" i="2"/>
  <c r="X95" i="2" s="1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R92" i="2"/>
  <c r="Q92" i="2"/>
  <c r="P92" i="2"/>
  <c r="O92" i="2"/>
  <c r="N92" i="2"/>
  <c r="M92" i="2"/>
  <c r="L92" i="2"/>
  <c r="I91" i="2"/>
  <c r="H91" i="2"/>
  <c r="G91" i="2"/>
  <c r="R90" i="2"/>
  <c r="R89" i="2" s="1"/>
  <c r="Q90" i="2"/>
  <c r="Q89" i="2" s="1"/>
  <c r="P90" i="2"/>
  <c r="P89" i="2" s="1"/>
  <c r="O90" i="2"/>
  <c r="O89" i="2" s="1"/>
  <c r="N90" i="2"/>
  <c r="N89" i="2" s="1"/>
  <c r="M90" i="2"/>
  <c r="M89" i="2" s="1"/>
  <c r="L90" i="2"/>
  <c r="L89" i="2" s="1"/>
  <c r="I89" i="2"/>
  <c r="H89" i="2"/>
  <c r="G89" i="2"/>
  <c r="K75" i="2"/>
  <c r="V72" i="2"/>
  <c r="Z72" i="2" s="1"/>
  <c r="U72" i="2"/>
  <c r="Y72" i="2" s="1"/>
  <c r="T72" i="2"/>
  <c r="X72" i="2" s="1"/>
  <c r="R71" i="2"/>
  <c r="Q71" i="2"/>
  <c r="Q70" i="2" s="1"/>
  <c r="Q69" i="2" s="1"/>
  <c r="P71" i="2"/>
  <c r="P70" i="2" s="1"/>
  <c r="P69" i="2" s="1"/>
  <c r="O71" i="2"/>
  <c r="O70" i="2" s="1"/>
  <c r="O69" i="2" s="1"/>
  <c r="N71" i="2"/>
  <c r="N70" i="2" s="1"/>
  <c r="N69" i="2" s="1"/>
  <c r="M71" i="2"/>
  <c r="M70" i="2" s="1"/>
  <c r="M69" i="2" s="1"/>
  <c r="L71" i="2"/>
  <c r="L70" i="2" s="1"/>
  <c r="L69" i="2" s="1"/>
  <c r="K71" i="2"/>
  <c r="K70" i="2" s="1"/>
  <c r="K69" i="2" s="1"/>
  <c r="J71" i="2"/>
  <c r="J70" i="2" s="1"/>
  <c r="J69" i="2" s="1"/>
  <c r="I71" i="2"/>
  <c r="I70" i="2" s="1"/>
  <c r="I69" i="2" s="1"/>
  <c r="H71" i="2"/>
  <c r="G71" i="2"/>
  <c r="G70" i="2" s="1"/>
  <c r="G69" i="2" s="1"/>
  <c r="R70" i="2"/>
  <c r="R69" i="2" s="1"/>
  <c r="T68" i="2"/>
  <c r="X68" i="2" s="1"/>
  <c r="T66" i="2"/>
  <c r="X66" i="2" s="1"/>
  <c r="L66" i="2"/>
  <c r="I65" i="2"/>
  <c r="I133" i="2" s="1"/>
  <c r="H65" i="2"/>
  <c r="H133" i="2" s="1"/>
  <c r="G65" i="2"/>
  <c r="G133" i="2" s="1"/>
  <c r="W64" i="2"/>
  <c r="AA64" i="2" s="1"/>
  <c r="V64" i="2"/>
  <c r="Z64" i="2" s="1"/>
  <c r="U64" i="2"/>
  <c r="Y64" i="2" s="1"/>
  <c r="T64" i="2"/>
  <c r="X64" i="2" s="1"/>
  <c r="S63" i="2"/>
  <c r="S62" i="2" s="1"/>
  <c r="R63" i="2"/>
  <c r="R62" i="2" s="1"/>
  <c r="Q63" i="2"/>
  <c r="Q62" i="2" s="1"/>
  <c r="P63" i="2"/>
  <c r="P62" i="2" s="1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V61" i="2"/>
  <c r="Z61" i="2" s="1"/>
  <c r="U61" i="2"/>
  <c r="Y61" i="2" s="1"/>
  <c r="T61" i="2"/>
  <c r="X61" i="2" s="1"/>
  <c r="S60" i="2"/>
  <c r="R60" i="2"/>
  <c r="Q60" i="2"/>
  <c r="P60" i="2"/>
  <c r="O60" i="2"/>
  <c r="N60" i="2"/>
  <c r="M60" i="2"/>
  <c r="K60" i="2"/>
  <c r="J60" i="2"/>
  <c r="I60" i="2"/>
  <c r="H60" i="2"/>
  <c r="G60" i="2"/>
  <c r="W59" i="2"/>
  <c r="AA59" i="2" s="1"/>
  <c r="V59" i="2"/>
  <c r="Z59" i="2" s="1"/>
  <c r="U59" i="2"/>
  <c r="Y59" i="2" s="1"/>
  <c r="T59" i="2"/>
  <c r="X59" i="2" s="1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W57" i="2"/>
  <c r="AA57" i="2" s="1"/>
  <c r="V57" i="2"/>
  <c r="Z57" i="2" s="1"/>
  <c r="U57" i="2"/>
  <c r="Y57" i="2" s="1"/>
  <c r="T57" i="2"/>
  <c r="X57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J51" i="2"/>
  <c r="I51" i="2"/>
  <c r="I50" i="2" s="1"/>
  <c r="H51" i="2"/>
  <c r="H50" i="2" s="1"/>
  <c r="G51" i="2"/>
  <c r="G50" i="2" s="1"/>
  <c r="J48" i="2"/>
  <c r="J47" i="2" s="1"/>
  <c r="I48" i="2"/>
  <c r="H48" i="2"/>
  <c r="H47" i="2" s="1"/>
  <c r="G48" i="2"/>
  <c r="G47" i="2" s="1"/>
  <c r="T46" i="2"/>
  <c r="X46" i="2" s="1"/>
  <c r="I45" i="2"/>
  <c r="H45" i="2"/>
  <c r="G45" i="2"/>
  <c r="G44" i="2" s="1"/>
  <c r="I42" i="2"/>
  <c r="H42" i="2"/>
  <c r="G42" i="2"/>
  <c r="T41" i="2"/>
  <c r="X41" i="2" s="1"/>
  <c r="L40" i="2"/>
  <c r="I39" i="2"/>
  <c r="H39" i="2"/>
  <c r="G39" i="2"/>
  <c r="J36" i="2"/>
  <c r="I36" i="2"/>
  <c r="H36" i="2"/>
  <c r="G36" i="2"/>
  <c r="J34" i="2"/>
  <c r="I34" i="2"/>
  <c r="H34" i="2"/>
  <c r="G34" i="2"/>
  <c r="I30" i="2"/>
  <c r="H30" i="2"/>
  <c r="G30" i="2"/>
  <c r="T29" i="2"/>
  <c r="X29" i="2" s="1"/>
  <c r="J28" i="2"/>
  <c r="I28" i="2"/>
  <c r="H28" i="2"/>
  <c r="G28" i="2"/>
  <c r="J26" i="2"/>
  <c r="I26" i="2"/>
  <c r="H26" i="2"/>
  <c r="G26" i="2"/>
  <c r="J24" i="2"/>
  <c r="I24" i="2"/>
  <c r="H24" i="2"/>
  <c r="G24" i="2"/>
  <c r="T21" i="2"/>
  <c r="X21" i="2" s="1"/>
  <c r="I18" i="2"/>
  <c r="I17" i="2" s="1"/>
  <c r="H18" i="2"/>
  <c r="G18" i="2"/>
  <c r="X79" i="2" l="1"/>
  <c r="Z79" i="2"/>
  <c r="AA79" i="2"/>
  <c r="Y79" i="2"/>
  <c r="AA30" i="2"/>
  <c r="X30" i="2"/>
  <c r="Y30" i="2"/>
  <c r="Z30" i="2"/>
  <c r="R81" i="2"/>
  <c r="P139" i="2"/>
  <c r="S83" i="2"/>
  <c r="S137" i="2" s="1"/>
  <c r="G17" i="2"/>
  <c r="K74" i="2"/>
  <c r="G74" i="2"/>
  <c r="G73" i="2" s="1"/>
  <c r="S92" i="2"/>
  <c r="K89" i="2"/>
  <c r="V89" i="2" s="1"/>
  <c r="Z89" i="2" s="1"/>
  <c r="S90" i="2"/>
  <c r="S121" i="2"/>
  <c r="S120" i="2" s="1"/>
  <c r="W120" i="2" s="1"/>
  <c r="AA120" i="2" s="1"/>
  <c r="L91" i="2"/>
  <c r="L88" i="2" s="1"/>
  <c r="L139" i="2"/>
  <c r="M91" i="2"/>
  <c r="M139" i="2"/>
  <c r="Q91" i="2"/>
  <c r="Q88" i="2" s="1"/>
  <c r="Q139" i="2"/>
  <c r="L78" i="2"/>
  <c r="L77" i="2" s="1"/>
  <c r="K138" i="2"/>
  <c r="N91" i="2"/>
  <c r="N88" i="2" s="1"/>
  <c r="N139" i="2"/>
  <c r="R91" i="2"/>
  <c r="R88" i="2" s="1"/>
  <c r="R139" i="2"/>
  <c r="K139" i="2"/>
  <c r="O139" i="2"/>
  <c r="S201" i="2"/>
  <c r="W201" i="2" s="1"/>
  <c r="AA201" i="2" s="1"/>
  <c r="W127" i="2"/>
  <c r="AA127" i="2" s="1"/>
  <c r="W131" i="2"/>
  <c r="AA131" i="2" s="1"/>
  <c r="S129" i="2"/>
  <c r="S128" i="2" s="1"/>
  <c r="W128" i="2" s="1"/>
  <c r="AA128" i="2" s="1"/>
  <c r="G55" i="2"/>
  <c r="G54" i="2" s="1"/>
  <c r="M88" i="2"/>
  <c r="S208" i="2"/>
  <c r="Q208" i="2"/>
  <c r="R208" i="2"/>
  <c r="J205" i="2"/>
  <c r="N205" i="2"/>
  <c r="K205" i="2"/>
  <c r="O205" i="2"/>
  <c r="L205" i="2"/>
  <c r="P205" i="2"/>
  <c r="M55" i="2"/>
  <c r="M54" i="2" s="1"/>
  <c r="G88" i="2"/>
  <c r="M205" i="2"/>
  <c r="I197" i="2"/>
  <c r="O197" i="2"/>
  <c r="H88" i="2"/>
  <c r="H33" i="2"/>
  <c r="H32" i="2" s="1"/>
  <c r="R191" i="2"/>
  <c r="N93" i="2"/>
  <c r="P93" i="2"/>
  <c r="T158" i="2"/>
  <c r="X158" i="2" s="1"/>
  <c r="L197" i="2"/>
  <c r="R197" i="2"/>
  <c r="S186" i="2"/>
  <c r="W186" i="2" s="1"/>
  <c r="AA186" i="2" s="1"/>
  <c r="I33" i="2"/>
  <c r="I32" i="2" s="1"/>
  <c r="J55" i="2"/>
  <c r="J54" i="2" s="1"/>
  <c r="R149" i="2"/>
  <c r="S182" i="2"/>
  <c r="W182" i="2" s="1"/>
  <c r="AA182" i="2" s="1"/>
  <c r="R55" i="2"/>
  <c r="R54" i="2" s="1"/>
  <c r="O93" i="2"/>
  <c r="P191" i="2"/>
  <c r="W117" i="2"/>
  <c r="AA117" i="2" s="1"/>
  <c r="N197" i="2"/>
  <c r="I23" i="2"/>
  <c r="I22" i="2" s="1"/>
  <c r="I134" i="2" s="1"/>
  <c r="P55" i="2"/>
  <c r="P54" i="2" s="1"/>
  <c r="K55" i="2"/>
  <c r="K54" i="2" s="1"/>
  <c r="Q55" i="2"/>
  <c r="Q54" i="2" s="1"/>
  <c r="V90" i="2"/>
  <c r="Z90" i="2" s="1"/>
  <c r="H93" i="2"/>
  <c r="U129" i="2"/>
  <c r="Y129" i="2" s="1"/>
  <c r="J149" i="2"/>
  <c r="P149" i="2"/>
  <c r="W157" i="2"/>
  <c r="AA157" i="2" s="1"/>
  <c r="M191" i="2"/>
  <c r="J197" i="2"/>
  <c r="P197" i="2"/>
  <c r="G149" i="2"/>
  <c r="T192" i="2"/>
  <c r="X192" i="2" s="1"/>
  <c r="U100" i="2"/>
  <c r="Y100" i="2" s="1"/>
  <c r="I104" i="2"/>
  <c r="M149" i="2"/>
  <c r="W173" i="2"/>
  <c r="AA173" i="2" s="1"/>
  <c r="U162" i="2"/>
  <c r="Y162" i="2" s="1"/>
  <c r="T182" i="2"/>
  <c r="X182" i="2" s="1"/>
  <c r="L55" i="2"/>
  <c r="L54" i="2" s="1"/>
  <c r="W111" i="2"/>
  <c r="AA111" i="2" s="1"/>
  <c r="V116" i="2"/>
  <c r="Z116" i="2" s="1"/>
  <c r="J104" i="2"/>
  <c r="S150" i="2"/>
  <c r="W150" i="2" s="1"/>
  <c r="AA150" i="2" s="1"/>
  <c r="U172" i="2"/>
  <c r="Y172" i="2" s="1"/>
  <c r="L191" i="2"/>
  <c r="I55" i="2"/>
  <c r="I54" i="2" s="1"/>
  <c r="O55" i="2"/>
  <c r="O54" i="2" s="1"/>
  <c r="U94" i="2"/>
  <c r="Y94" i="2" s="1"/>
  <c r="O149" i="2"/>
  <c r="H44" i="2"/>
  <c r="M104" i="2"/>
  <c r="V128" i="2"/>
  <c r="Z128" i="2" s="1"/>
  <c r="Q149" i="2"/>
  <c r="N55" i="2"/>
  <c r="N54" i="2" s="1"/>
  <c r="K91" i="2"/>
  <c r="U92" i="2"/>
  <c r="Y92" i="2" s="1"/>
  <c r="U98" i="2"/>
  <c r="Y98" i="2" s="1"/>
  <c r="W100" i="2"/>
  <c r="AA100" i="2" s="1"/>
  <c r="S108" i="2"/>
  <c r="W108" i="2" s="1"/>
  <c r="AA108" i="2" s="1"/>
  <c r="G120" i="2"/>
  <c r="G104" i="2" s="1"/>
  <c r="N104" i="2"/>
  <c r="V129" i="2"/>
  <c r="Z129" i="2" s="1"/>
  <c r="U143" i="2"/>
  <c r="Y143" i="2" s="1"/>
  <c r="U156" i="2"/>
  <c r="Y156" i="2" s="1"/>
  <c r="S174" i="2"/>
  <c r="W174" i="2" s="1"/>
  <c r="AA174" i="2" s="1"/>
  <c r="K191" i="2"/>
  <c r="Q191" i="2"/>
  <c r="K197" i="2"/>
  <c r="Q197" i="2"/>
  <c r="V201" i="2"/>
  <c r="Z201" i="2" s="1"/>
  <c r="G205" i="2"/>
  <c r="S55" i="2"/>
  <c r="S54" i="2" s="1"/>
  <c r="G23" i="2"/>
  <c r="G22" i="2" s="1"/>
  <c r="G134" i="2" s="1"/>
  <c r="J93" i="2"/>
  <c r="V100" i="2"/>
  <c r="Z100" i="2" s="1"/>
  <c r="Q93" i="2"/>
  <c r="W112" i="2"/>
  <c r="AA112" i="2" s="1"/>
  <c r="O104" i="2"/>
  <c r="S167" i="2"/>
  <c r="W167" i="2" s="1"/>
  <c r="AA167" i="2" s="1"/>
  <c r="S192" i="2"/>
  <c r="W192" i="2" s="1"/>
  <c r="AA192" i="2" s="1"/>
  <c r="K149" i="2"/>
  <c r="G33" i="2"/>
  <c r="G32" i="2" s="1"/>
  <c r="W61" i="2"/>
  <c r="AA61" i="2" s="1"/>
  <c r="T90" i="2"/>
  <c r="X90" i="2" s="1"/>
  <c r="O91" i="2"/>
  <c r="O88" i="2" s="1"/>
  <c r="V110" i="2"/>
  <c r="Z110" i="2" s="1"/>
  <c r="V112" i="2"/>
  <c r="Z112" i="2" s="1"/>
  <c r="P104" i="2"/>
  <c r="N149" i="2"/>
  <c r="W151" i="2"/>
  <c r="AA151" i="2" s="1"/>
  <c r="W181" i="2"/>
  <c r="AA181" i="2" s="1"/>
  <c r="W187" i="2"/>
  <c r="AA187" i="2" s="1"/>
  <c r="O191" i="2"/>
  <c r="W196" i="2"/>
  <c r="AA196" i="2" s="1"/>
  <c r="M197" i="2"/>
  <c r="S198" i="2"/>
  <c r="P91" i="2"/>
  <c r="P88" i="2" s="1"/>
  <c r="W94" i="2"/>
  <c r="AA94" i="2" s="1"/>
  <c r="W99" i="2"/>
  <c r="AA99" i="2" s="1"/>
  <c r="S114" i="2"/>
  <c r="W114" i="2" s="1"/>
  <c r="AA114" i="2" s="1"/>
  <c r="S158" i="2"/>
  <c r="W158" i="2" s="1"/>
  <c r="AA158" i="2" s="1"/>
  <c r="S162" i="2"/>
  <c r="W162" i="2" s="1"/>
  <c r="AA162" i="2" s="1"/>
  <c r="U167" i="2"/>
  <c r="Y167" i="2" s="1"/>
  <c r="T180" i="2"/>
  <c r="X180" i="2" s="1"/>
  <c r="W183" i="2"/>
  <c r="AA183" i="2" s="1"/>
  <c r="T186" i="2"/>
  <c r="X186" i="2" s="1"/>
  <c r="S189" i="2"/>
  <c r="W189" i="2" s="1"/>
  <c r="AA189" i="2" s="1"/>
  <c r="N191" i="2"/>
  <c r="V94" i="2"/>
  <c r="Z94" i="2" s="1"/>
  <c r="V105" i="2"/>
  <c r="Z105" i="2" s="1"/>
  <c r="W118" i="2"/>
  <c r="AA118" i="2" s="1"/>
  <c r="L149" i="2"/>
  <c r="T174" i="2"/>
  <c r="X174" i="2" s="1"/>
  <c r="L135" i="2"/>
  <c r="T77" i="2"/>
  <c r="X77" i="2" s="1"/>
  <c r="T38" i="2"/>
  <c r="X38" i="2" s="1"/>
  <c r="W58" i="2"/>
  <c r="AA58" i="2" s="1"/>
  <c r="J33" i="2"/>
  <c r="T28" i="2"/>
  <c r="X28" i="2" s="1"/>
  <c r="T26" i="2"/>
  <c r="X26" i="2" s="1"/>
  <c r="T24" i="2"/>
  <c r="X24" i="2" s="1"/>
  <c r="T19" i="2"/>
  <c r="X19" i="2" s="1"/>
  <c r="K30" i="2"/>
  <c r="U56" i="2"/>
  <c r="Y56" i="2" s="1"/>
  <c r="W56" i="2"/>
  <c r="AA56" i="2" s="1"/>
  <c r="H55" i="2"/>
  <c r="L25" i="2"/>
  <c r="L24" i="2" s="1"/>
  <c r="J30" i="2"/>
  <c r="J23" i="2" s="1"/>
  <c r="J22" i="2" s="1"/>
  <c r="J134" i="2" s="1"/>
  <c r="L41" i="2"/>
  <c r="L39" i="2" s="1"/>
  <c r="J42" i="2"/>
  <c r="T42" i="2" s="1"/>
  <c r="X42" i="2" s="1"/>
  <c r="U60" i="2"/>
  <c r="Y60" i="2" s="1"/>
  <c r="T60" i="2"/>
  <c r="X60" i="2" s="1"/>
  <c r="T25" i="2"/>
  <c r="X25" i="2" s="1"/>
  <c r="T36" i="2"/>
  <c r="X36" i="2" s="1"/>
  <c r="L37" i="2"/>
  <c r="L36" i="2" s="1"/>
  <c r="T37" i="2"/>
  <c r="X37" i="2" s="1"/>
  <c r="T40" i="2"/>
  <c r="X40" i="2" s="1"/>
  <c r="J39" i="2"/>
  <c r="T39" i="2" s="1"/>
  <c r="X39" i="2" s="1"/>
  <c r="T51" i="2"/>
  <c r="X51" i="2" s="1"/>
  <c r="T52" i="2"/>
  <c r="X52" i="2" s="1"/>
  <c r="V60" i="2"/>
  <c r="Z60" i="2" s="1"/>
  <c r="U63" i="2"/>
  <c r="Y63" i="2" s="1"/>
  <c r="L43" i="2"/>
  <c r="L42" i="2" s="1"/>
  <c r="U62" i="2"/>
  <c r="Y62" i="2" s="1"/>
  <c r="K34" i="2"/>
  <c r="J18" i="2"/>
  <c r="J17" i="2" s="1"/>
  <c r="L38" i="2"/>
  <c r="W62" i="2"/>
  <c r="AA62" i="2" s="1"/>
  <c r="V62" i="2"/>
  <c r="Z62" i="2" s="1"/>
  <c r="T63" i="2"/>
  <c r="X63" i="2" s="1"/>
  <c r="T20" i="2"/>
  <c r="X20" i="2" s="1"/>
  <c r="H23" i="2"/>
  <c r="T27" i="2"/>
  <c r="X27" i="2" s="1"/>
  <c r="L31" i="2"/>
  <c r="L30" i="2" s="1"/>
  <c r="T34" i="2"/>
  <c r="X34" i="2" s="1"/>
  <c r="L35" i="2"/>
  <c r="L34" i="2" s="1"/>
  <c r="T35" i="2"/>
  <c r="X35" i="2" s="1"/>
  <c r="I47" i="2"/>
  <c r="T48" i="2"/>
  <c r="X48" i="2" s="1"/>
  <c r="L49" i="2"/>
  <c r="L48" i="2" s="1"/>
  <c r="L47" i="2" s="1"/>
  <c r="T49" i="2"/>
  <c r="X49" i="2" s="1"/>
  <c r="J50" i="2"/>
  <c r="T50" i="2" s="1"/>
  <c r="X50" i="2" s="1"/>
  <c r="W60" i="2"/>
  <c r="AA60" i="2" s="1"/>
  <c r="V63" i="2"/>
  <c r="Z63" i="2" s="1"/>
  <c r="K45" i="2"/>
  <c r="T62" i="2"/>
  <c r="X62" i="2" s="1"/>
  <c r="W63" i="2"/>
  <c r="AA63" i="2" s="1"/>
  <c r="K65" i="2"/>
  <c r="K133" i="2" s="1"/>
  <c r="T67" i="2"/>
  <c r="X67" i="2" s="1"/>
  <c r="J65" i="2"/>
  <c r="J133" i="2" s="1"/>
  <c r="M40" i="2"/>
  <c r="N40" i="2" s="1"/>
  <c r="T43" i="2"/>
  <c r="X43" i="2" s="1"/>
  <c r="T56" i="2"/>
  <c r="X56" i="2" s="1"/>
  <c r="H17" i="2"/>
  <c r="J45" i="2"/>
  <c r="J44" i="2" s="1"/>
  <c r="V56" i="2"/>
  <c r="Z56" i="2" s="1"/>
  <c r="U58" i="2"/>
  <c r="Y58" i="2" s="1"/>
  <c r="V58" i="2"/>
  <c r="Z58" i="2" s="1"/>
  <c r="T58" i="2"/>
  <c r="X58" i="2" s="1"/>
  <c r="U71" i="2"/>
  <c r="Y71" i="2" s="1"/>
  <c r="H70" i="2"/>
  <c r="T71" i="2"/>
  <c r="X71" i="2" s="1"/>
  <c r="V71" i="2"/>
  <c r="Z71" i="2" s="1"/>
  <c r="T76" i="2"/>
  <c r="X76" i="2" s="1"/>
  <c r="V98" i="2"/>
  <c r="Z98" i="2" s="1"/>
  <c r="V108" i="2"/>
  <c r="Z108" i="2" s="1"/>
  <c r="U108" i="2"/>
  <c r="Y108" i="2" s="1"/>
  <c r="T108" i="2"/>
  <c r="X108" i="2" s="1"/>
  <c r="V114" i="2"/>
  <c r="Z114" i="2" s="1"/>
  <c r="U114" i="2"/>
  <c r="Y114" i="2" s="1"/>
  <c r="T114" i="2"/>
  <c r="X114" i="2" s="1"/>
  <c r="V120" i="2"/>
  <c r="Z120" i="2" s="1"/>
  <c r="U120" i="2"/>
  <c r="Y120" i="2" s="1"/>
  <c r="U121" i="2"/>
  <c r="Y121" i="2" s="1"/>
  <c r="H149" i="2"/>
  <c r="V150" i="2"/>
  <c r="Z150" i="2" s="1"/>
  <c r="T150" i="2"/>
  <c r="X150" i="2" s="1"/>
  <c r="V162" i="2"/>
  <c r="Z162" i="2" s="1"/>
  <c r="T162" i="2"/>
  <c r="X162" i="2" s="1"/>
  <c r="I205" i="2"/>
  <c r="U206" i="2"/>
  <c r="Y206" i="2" s="1"/>
  <c r="L68" i="2"/>
  <c r="M68" i="2" s="1"/>
  <c r="U90" i="2"/>
  <c r="Y90" i="2" s="1"/>
  <c r="J91" i="2"/>
  <c r="I93" i="2"/>
  <c r="T94" i="2"/>
  <c r="X94" i="2" s="1"/>
  <c r="W95" i="2"/>
  <c r="AA95" i="2" s="1"/>
  <c r="T100" i="2"/>
  <c r="X100" i="2" s="1"/>
  <c r="W101" i="2"/>
  <c r="AA101" i="2" s="1"/>
  <c r="L93" i="2"/>
  <c r="R93" i="2"/>
  <c r="S105" i="2"/>
  <c r="W110" i="2"/>
  <c r="AA110" i="2" s="1"/>
  <c r="T110" i="2"/>
  <c r="X110" i="2" s="1"/>
  <c r="W116" i="2"/>
  <c r="AA116" i="2" s="1"/>
  <c r="T116" i="2"/>
  <c r="X116" i="2" s="1"/>
  <c r="K104" i="2"/>
  <c r="Q104" i="2"/>
  <c r="T128" i="2"/>
  <c r="X128" i="2" s="1"/>
  <c r="I149" i="2"/>
  <c r="S96" i="2"/>
  <c r="W96" i="2" s="1"/>
  <c r="AA96" i="2" s="1"/>
  <c r="G93" i="2"/>
  <c r="M93" i="2"/>
  <c r="S102" i="2"/>
  <c r="U110" i="2"/>
  <c r="Y110" i="2" s="1"/>
  <c r="U116" i="2"/>
  <c r="Y116" i="2" s="1"/>
  <c r="L104" i="2"/>
  <c r="R104" i="2"/>
  <c r="T120" i="2"/>
  <c r="X120" i="2" s="1"/>
  <c r="U128" i="2"/>
  <c r="Y128" i="2" s="1"/>
  <c r="H145" i="2"/>
  <c r="W143" i="2"/>
  <c r="AA143" i="2" s="1"/>
  <c r="T143" i="2"/>
  <c r="X143" i="2" s="1"/>
  <c r="T167" i="2"/>
  <c r="X167" i="2" s="1"/>
  <c r="V189" i="2"/>
  <c r="Z189" i="2" s="1"/>
  <c r="U189" i="2"/>
  <c r="Y189" i="2" s="1"/>
  <c r="J191" i="2"/>
  <c r="K80" i="2"/>
  <c r="K79" i="2" s="1"/>
  <c r="I88" i="2"/>
  <c r="S89" i="2"/>
  <c r="T92" i="2"/>
  <c r="X92" i="2" s="1"/>
  <c r="K93" i="2"/>
  <c r="V96" i="2"/>
  <c r="Z96" i="2" s="1"/>
  <c r="U96" i="2"/>
  <c r="Y96" i="2" s="1"/>
  <c r="T96" i="2"/>
  <c r="X96" i="2" s="1"/>
  <c r="V102" i="2"/>
  <c r="Z102" i="2" s="1"/>
  <c r="U102" i="2"/>
  <c r="Y102" i="2" s="1"/>
  <c r="T102" i="2"/>
  <c r="X102" i="2" s="1"/>
  <c r="T105" i="2"/>
  <c r="X105" i="2" s="1"/>
  <c r="U112" i="2"/>
  <c r="Y112" i="2" s="1"/>
  <c r="U118" i="2"/>
  <c r="Y118" i="2" s="1"/>
  <c r="S126" i="2"/>
  <c r="V167" i="2"/>
  <c r="Z167" i="2" s="1"/>
  <c r="M66" i="2"/>
  <c r="U66" i="2" s="1"/>
  <c r="Y66" i="2" s="1"/>
  <c r="T75" i="2"/>
  <c r="X75" i="2" s="1"/>
  <c r="L76" i="2"/>
  <c r="L75" i="2" s="1"/>
  <c r="L74" i="2" s="1"/>
  <c r="W98" i="2"/>
  <c r="AA98" i="2" s="1"/>
  <c r="T98" i="2"/>
  <c r="X98" i="2" s="1"/>
  <c r="H104" i="2"/>
  <c r="U105" i="2"/>
  <c r="Y105" i="2" s="1"/>
  <c r="T112" i="2"/>
  <c r="X112" i="2" s="1"/>
  <c r="W113" i="2"/>
  <c r="AA113" i="2" s="1"/>
  <c r="T118" i="2"/>
  <c r="X118" i="2" s="1"/>
  <c r="V118" i="2"/>
  <c r="Z118" i="2" s="1"/>
  <c r="W119" i="2"/>
  <c r="AA119" i="2" s="1"/>
  <c r="V126" i="2"/>
  <c r="Z126" i="2" s="1"/>
  <c r="U126" i="2"/>
  <c r="Y126" i="2" s="1"/>
  <c r="H125" i="2"/>
  <c r="T126" i="2"/>
  <c r="X126" i="2" s="1"/>
  <c r="T129" i="2"/>
  <c r="X129" i="2" s="1"/>
  <c r="V143" i="2"/>
  <c r="Z143" i="2" s="1"/>
  <c r="V182" i="2"/>
  <c r="Z182" i="2" s="1"/>
  <c r="U182" i="2"/>
  <c r="Y182" i="2" s="1"/>
  <c r="I191" i="2"/>
  <c r="T195" i="2"/>
  <c r="X195" i="2" s="1"/>
  <c r="V92" i="2"/>
  <c r="Z92" i="2" s="1"/>
  <c r="V121" i="2"/>
  <c r="Z121" i="2" s="1"/>
  <c r="T121" i="2"/>
  <c r="X121" i="2" s="1"/>
  <c r="U150" i="2"/>
  <c r="Y150" i="2" s="1"/>
  <c r="W156" i="2"/>
  <c r="AA156" i="2" s="1"/>
  <c r="V156" i="2"/>
  <c r="Z156" i="2" s="1"/>
  <c r="T156" i="2"/>
  <c r="X156" i="2" s="1"/>
  <c r="W172" i="2"/>
  <c r="AA172" i="2" s="1"/>
  <c r="V172" i="2"/>
  <c r="Z172" i="2" s="1"/>
  <c r="T172" i="2"/>
  <c r="X172" i="2" s="1"/>
  <c r="U201" i="2"/>
  <c r="Y201" i="2" s="1"/>
  <c r="V174" i="2"/>
  <c r="Z174" i="2" s="1"/>
  <c r="U174" i="2"/>
  <c r="Y174" i="2" s="1"/>
  <c r="W180" i="2"/>
  <c r="AA180" i="2" s="1"/>
  <c r="V180" i="2"/>
  <c r="Z180" i="2" s="1"/>
  <c r="U180" i="2"/>
  <c r="Y180" i="2" s="1"/>
  <c r="U192" i="2"/>
  <c r="Y192" i="2" s="1"/>
  <c r="H191" i="2"/>
  <c r="V192" i="2"/>
  <c r="Z192" i="2" s="1"/>
  <c r="W195" i="2"/>
  <c r="AA195" i="2" s="1"/>
  <c r="V195" i="2"/>
  <c r="Z195" i="2" s="1"/>
  <c r="U195" i="2"/>
  <c r="Y195" i="2" s="1"/>
  <c r="H197" i="2"/>
  <c r="V198" i="2"/>
  <c r="Z198" i="2" s="1"/>
  <c r="U198" i="2"/>
  <c r="Y198" i="2" s="1"/>
  <c r="T198" i="2"/>
  <c r="X198" i="2" s="1"/>
  <c r="V158" i="2"/>
  <c r="Z158" i="2" s="1"/>
  <c r="U158" i="2"/>
  <c r="Y158" i="2" s="1"/>
  <c r="V186" i="2"/>
  <c r="Z186" i="2" s="1"/>
  <c r="U186" i="2"/>
  <c r="Y186" i="2" s="1"/>
  <c r="T206" i="2"/>
  <c r="X206" i="2" s="1"/>
  <c r="V206" i="2"/>
  <c r="Z206" i="2" s="1"/>
  <c r="T189" i="2"/>
  <c r="X189" i="2" s="1"/>
  <c r="T201" i="2"/>
  <c r="X201" i="2" s="1"/>
  <c r="H205" i="2"/>
  <c r="W206" i="2"/>
  <c r="AA206" i="2" s="1"/>
  <c r="M78" i="2" l="1"/>
  <c r="M77" i="2" s="1"/>
  <c r="S139" i="2"/>
  <c r="W139" i="2" s="1"/>
  <c r="AA139" i="2" s="1"/>
  <c r="S91" i="2"/>
  <c r="S88" i="2" s="1"/>
  <c r="K73" i="2"/>
  <c r="K88" i="2"/>
  <c r="K87" i="2" s="1"/>
  <c r="K86" i="2" s="1"/>
  <c r="S197" i="2"/>
  <c r="W197" i="2" s="1"/>
  <c r="AA197" i="2" s="1"/>
  <c r="K136" i="2"/>
  <c r="L138" i="2"/>
  <c r="N141" i="2"/>
  <c r="L52" i="2"/>
  <c r="M135" i="2"/>
  <c r="G53" i="2"/>
  <c r="R203" i="2"/>
  <c r="R204" i="2" s="1"/>
  <c r="R209" i="2" s="1"/>
  <c r="M141" i="2"/>
  <c r="Q141" i="2"/>
  <c r="P141" i="2"/>
  <c r="I141" i="2"/>
  <c r="I208" i="2"/>
  <c r="M208" i="2"/>
  <c r="P208" i="2"/>
  <c r="O208" i="2"/>
  <c r="N208" i="2"/>
  <c r="O141" i="2"/>
  <c r="L203" i="2"/>
  <c r="L204" i="2" s="1"/>
  <c r="L209" i="2" s="1"/>
  <c r="L208" i="2"/>
  <c r="K208" i="2"/>
  <c r="J208" i="2"/>
  <c r="T33" i="2"/>
  <c r="X33" i="2" s="1"/>
  <c r="P87" i="2"/>
  <c r="P86" i="2" s="1"/>
  <c r="P203" i="2"/>
  <c r="P204" i="2" s="1"/>
  <c r="P209" i="2" s="1"/>
  <c r="I53" i="2"/>
  <c r="J141" i="2"/>
  <c r="R87" i="2"/>
  <c r="R86" i="2" s="1"/>
  <c r="N87" i="2"/>
  <c r="N86" i="2" s="1"/>
  <c r="N203" i="2"/>
  <c r="N204" i="2" s="1"/>
  <c r="N209" i="2" s="1"/>
  <c r="G16" i="2"/>
  <c r="Q203" i="2"/>
  <c r="Q204" i="2" s="1"/>
  <c r="Q209" i="2" s="1"/>
  <c r="W198" i="2"/>
  <c r="AA198" i="2" s="1"/>
  <c r="G203" i="2"/>
  <c r="W92" i="2"/>
  <c r="AA92" i="2" s="1"/>
  <c r="K203" i="2"/>
  <c r="K204" i="2" s="1"/>
  <c r="K209" i="2" s="1"/>
  <c r="J203" i="2"/>
  <c r="J204" i="2" s="1"/>
  <c r="J209" i="2" s="1"/>
  <c r="L87" i="2"/>
  <c r="L86" i="2" s="1"/>
  <c r="M203" i="2"/>
  <c r="M204" i="2" s="1"/>
  <c r="M209" i="2" s="1"/>
  <c r="O87" i="2"/>
  <c r="O86" i="2" s="1"/>
  <c r="O203" i="2"/>
  <c r="O204" i="2" s="1"/>
  <c r="O209" i="2" s="1"/>
  <c r="T45" i="2"/>
  <c r="X45" i="2" s="1"/>
  <c r="W121" i="2"/>
  <c r="AA121" i="2" s="1"/>
  <c r="Q87" i="2"/>
  <c r="Q86" i="2" s="1"/>
  <c r="S149" i="2"/>
  <c r="W149" i="2" s="1"/>
  <c r="AA149" i="2" s="1"/>
  <c r="S104" i="2"/>
  <c r="W104" i="2" s="1"/>
  <c r="AA104" i="2" s="1"/>
  <c r="U139" i="2"/>
  <c r="Y139" i="2" s="1"/>
  <c r="H141" i="2"/>
  <c r="U89" i="2"/>
  <c r="Y89" i="2" s="1"/>
  <c r="J88" i="2"/>
  <c r="J87" i="2" s="1"/>
  <c r="J86" i="2" s="1"/>
  <c r="S191" i="2"/>
  <c r="W191" i="2" s="1"/>
  <c r="AA191" i="2" s="1"/>
  <c r="U93" i="2"/>
  <c r="Y93" i="2" s="1"/>
  <c r="G87" i="2"/>
  <c r="G86" i="2" s="1"/>
  <c r="T139" i="2"/>
  <c r="X139" i="2" s="1"/>
  <c r="G208" i="2"/>
  <c r="T91" i="2"/>
  <c r="X91" i="2" s="1"/>
  <c r="V91" i="2"/>
  <c r="Z91" i="2" s="1"/>
  <c r="U91" i="2"/>
  <c r="Y91" i="2" s="1"/>
  <c r="L67" i="2"/>
  <c r="L65" i="2" s="1"/>
  <c r="L133" i="2" s="1"/>
  <c r="V139" i="2"/>
  <c r="Z139" i="2" s="1"/>
  <c r="T89" i="2"/>
  <c r="X89" i="2" s="1"/>
  <c r="I203" i="2"/>
  <c r="I204" i="2" s="1"/>
  <c r="I209" i="2" s="1"/>
  <c r="S93" i="2"/>
  <c r="W93" i="2" s="1"/>
  <c r="AA93" i="2" s="1"/>
  <c r="U40" i="2"/>
  <c r="Y40" i="2" s="1"/>
  <c r="L84" i="2"/>
  <c r="L80" i="2" s="1"/>
  <c r="L79" i="2" s="1"/>
  <c r="U78" i="2"/>
  <c r="Y78" i="2" s="1"/>
  <c r="M76" i="2"/>
  <c r="N66" i="2"/>
  <c r="O66" i="2" s="1"/>
  <c r="J53" i="2"/>
  <c r="L46" i="2"/>
  <c r="L45" i="2" s="1"/>
  <c r="L44" i="2" s="1"/>
  <c r="M43" i="2"/>
  <c r="M42" i="2" s="1"/>
  <c r="L33" i="2"/>
  <c r="L32" i="2" s="1"/>
  <c r="M31" i="2"/>
  <c r="M30" i="2" s="1"/>
  <c r="T18" i="2"/>
  <c r="X18" i="2" s="1"/>
  <c r="M19" i="2"/>
  <c r="O40" i="2"/>
  <c r="P40" i="2" s="1"/>
  <c r="N68" i="2"/>
  <c r="O68" i="2" s="1"/>
  <c r="U68" i="2"/>
  <c r="Y68" i="2" s="1"/>
  <c r="W205" i="2"/>
  <c r="AA205" i="2" s="1"/>
  <c r="H208" i="2"/>
  <c r="V205" i="2"/>
  <c r="Z205" i="2" s="1"/>
  <c r="U205" i="2"/>
  <c r="Y205" i="2" s="1"/>
  <c r="T205" i="2"/>
  <c r="X205" i="2" s="1"/>
  <c r="T197" i="2"/>
  <c r="X197" i="2" s="1"/>
  <c r="H203" i="2"/>
  <c r="U197" i="2"/>
  <c r="Y197" i="2" s="1"/>
  <c r="V197" i="2"/>
  <c r="Z197" i="2" s="1"/>
  <c r="V149" i="2"/>
  <c r="Z149" i="2" s="1"/>
  <c r="T149" i="2"/>
  <c r="X149" i="2" s="1"/>
  <c r="U149" i="2"/>
  <c r="Y149" i="2" s="1"/>
  <c r="V104" i="2"/>
  <c r="Z104" i="2" s="1"/>
  <c r="H87" i="2"/>
  <c r="U104" i="2"/>
  <c r="Y104" i="2" s="1"/>
  <c r="T104" i="2"/>
  <c r="X104" i="2" s="1"/>
  <c r="K141" i="2"/>
  <c r="M87" i="2"/>
  <c r="M86" i="2" s="1"/>
  <c r="R141" i="2"/>
  <c r="T93" i="2"/>
  <c r="X93" i="2" s="1"/>
  <c r="K28" i="2"/>
  <c r="L29" i="2"/>
  <c r="M29" i="2" s="1"/>
  <c r="M28" i="2" s="1"/>
  <c r="T65" i="2"/>
  <c r="X65" i="2" s="1"/>
  <c r="L27" i="2"/>
  <c r="L26" i="2" s="1"/>
  <c r="K24" i="2"/>
  <c r="M25" i="2"/>
  <c r="W89" i="2"/>
  <c r="AA89" i="2" s="1"/>
  <c r="K51" i="2"/>
  <c r="T55" i="2"/>
  <c r="X55" i="2" s="1"/>
  <c r="V55" i="2"/>
  <c r="Z55" i="2" s="1"/>
  <c r="H54" i="2"/>
  <c r="U55" i="2"/>
  <c r="Y55" i="2" s="1"/>
  <c r="W55" i="2"/>
  <c r="AA55" i="2" s="1"/>
  <c r="I87" i="2"/>
  <c r="I86" i="2" s="1"/>
  <c r="M41" i="2"/>
  <c r="M39" i="2" s="1"/>
  <c r="H22" i="2"/>
  <c r="T23" i="2"/>
  <c r="X23" i="2" s="1"/>
  <c r="U191" i="2"/>
  <c r="Y191" i="2" s="1"/>
  <c r="T191" i="2"/>
  <c r="X191" i="2" s="1"/>
  <c r="V191" i="2"/>
  <c r="Z191" i="2" s="1"/>
  <c r="U125" i="2"/>
  <c r="Y125" i="2" s="1"/>
  <c r="H124" i="2"/>
  <c r="T125" i="2"/>
  <c r="X125" i="2" s="1"/>
  <c r="V125" i="2"/>
  <c r="Z125" i="2" s="1"/>
  <c r="V93" i="2"/>
  <c r="Z93" i="2" s="1"/>
  <c r="W90" i="2"/>
  <c r="AA90" i="2" s="1"/>
  <c r="T138" i="2"/>
  <c r="X138" i="2" s="1"/>
  <c r="T17" i="2"/>
  <c r="X17" i="2" s="1"/>
  <c r="T133" i="2"/>
  <c r="X133" i="2" s="1"/>
  <c r="K42" i="2"/>
  <c r="M37" i="2"/>
  <c r="N37" i="2" s="1"/>
  <c r="N36" i="2" s="1"/>
  <c r="K36" i="2"/>
  <c r="K33" i="2" s="1"/>
  <c r="T136" i="2"/>
  <c r="X136" i="2" s="1"/>
  <c r="K18" i="2"/>
  <c r="L20" i="2"/>
  <c r="T74" i="2"/>
  <c r="X74" i="2" s="1"/>
  <c r="V145" i="2"/>
  <c r="Z145" i="2" s="1"/>
  <c r="T145" i="2"/>
  <c r="X145" i="2" s="1"/>
  <c r="W145" i="2"/>
  <c r="AA145" i="2" s="1"/>
  <c r="U145" i="2"/>
  <c r="Y145" i="2" s="1"/>
  <c r="W105" i="2"/>
  <c r="AA105" i="2" s="1"/>
  <c r="K26" i="2"/>
  <c r="W126" i="2"/>
  <c r="AA126" i="2" s="1"/>
  <c r="S125" i="2"/>
  <c r="S124" i="2" s="1"/>
  <c r="S123" i="2" s="1"/>
  <c r="T70" i="2"/>
  <c r="X70" i="2" s="1"/>
  <c r="U70" i="2"/>
  <c r="Y70" i="2" s="1"/>
  <c r="H69" i="2"/>
  <c r="V70" i="2"/>
  <c r="Z70" i="2" s="1"/>
  <c r="K39" i="2"/>
  <c r="M35" i="2"/>
  <c r="U35" i="2" s="1"/>
  <c r="Y35" i="2" s="1"/>
  <c r="W129" i="2"/>
  <c r="AA129" i="2" s="1"/>
  <c r="L141" i="2"/>
  <c r="W102" i="2"/>
  <c r="AA102" i="2" s="1"/>
  <c r="T73" i="2"/>
  <c r="X73" i="2" s="1"/>
  <c r="K48" i="2"/>
  <c r="M49" i="2"/>
  <c r="M48" i="2" s="1"/>
  <c r="M47" i="2" s="1"/>
  <c r="I44" i="2"/>
  <c r="T47" i="2"/>
  <c r="X47" i="2" s="1"/>
  <c r="L21" i="2"/>
  <c r="J32" i="2"/>
  <c r="M38" i="2"/>
  <c r="W91" i="2" l="1"/>
  <c r="AA91" i="2" s="1"/>
  <c r="N78" i="2"/>
  <c r="N77" i="2" s="1"/>
  <c r="L73" i="2"/>
  <c r="M138" i="2"/>
  <c r="M75" i="2"/>
  <c r="M74" i="2" s="1"/>
  <c r="L136" i="2"/>
  <c r="H16" i="2"/>
  <c r="H134" i="2"/>
  <c r="K53" i="2"/>
  <c r="G15" i="2"/>
  <c r="G85" i="2" s="1"/>
  <c r="G140" i="2" s="1"/>
  <c r="U76" i="2"/>
  <c r="Y76" i="2" s="1"/>
  <c r="M52" i="2"/>
  <c r="L51" i="2"/>
  <c r="L50" i="2" s="1"/>
  <c r="N135" i="2"/>
  <c r="T141" i="2"/>
  <c r="G204" i="2"/>
  <c r="M67" i="2"/>
  <c r="U67" i="2" s="1"/>
  <c r="Y67" i="2" s="1"/>
  <c r="S141" i="2"/>
  <c r="W141" i="2" s="1"/>
  <c r="S87" i="2"/>
  <c r="S86" i="2" s="1"/>
  <c r="V88" i="2"/>
  <c r="Z88" i="2" s="1"/>
  <c r="W88" i="2"/>
  <c r="AA88" i="2" s="1"/>
  <c r="T88" i="2"/>
  <c r="X88" i="2" s="1"/>
  <c r="U88" i="2"/>
  <c r="Y88" i="2" s="1"/>
  <c r="M46" i="2"/>
  <c r="U46" i="2" s="1"/>
  <c r="Y46" i="2" s="1"/>
  <c r="N43" i="2"/>
  <c r="O43" i="2" s="1"/>
  <c r="O42" i="2" s="1"/>
  <c r="U141" i="2"/>
  <c r="S203" i="2"/>
  <c r="S204" i="2" s="1"/>
  <c r="S209" i="2" s="1"/>
  <c r="U43" i="2"/>
  <c r="Y43" i="2" s="1"/>
  <c r="V141" i="2"/>
  <c r="M84" i="2"/>
  <c r="N76" i="2"/>
  <c r="P66" i="2"/>
  <c r="Q66" i="2" s="1"/>
  <c r="N49" i="2"/>
  <c r="N48" i="2" s="1"/>
  <c r="N47" i="2" s="1"/>
  <c r="U42" i="2"/>
  <c r="Y42" i="2" s="1"/>
  <c r="N31" i="2"/>
  <c r="N30" i="2" s="1"/>
  <c r="M27" i="2"/>
  <c r="M26" i="2" s="1"/>
  <c r="U26" i="2" s="1"/>
  <c r="Y26" i="2" s="1"/>
  <c r="L18" i="2"/>
  <c r="L17" i="2" s="1"/>
  <c r="M21" i="2"/>
  <c r="N21" i="2" s="1"/>
  <c r="U19" i="2"/>
  <c r="Y19" i="2" s="1"/>
  <c r="N19" i="2"/>
  <c r="O19" i="2" s="1"/>
  <c r="P19" i="2" s="1"/>
  <c r="P68" i="2"/>
  <c r="V68" i="2" s="1"/>
  <c r="Z68" i="2" s="1"/>
  <c r="M36" i="2"/>
  <c r="U36" i="2" s="1"/>
  <c r="Y36" i="2" s="1"/>
  <c r="T124" i="2"/>
  <c r="X124" i="2" s="1"/>
  <c r="H123" i="2"/>
  <c r="H86" i="2" s="1"/>
  <c r="W124" i="2"/>
  <c r="AA124" i="2" s="1"/>
  <c r="V124" i="2"/>
  <c r="Z124" i="2" s="1"/>
  <c r="U124" i="2"/>
  <c r="Y124" i="2" s="1"/>
  <c r="M24" i="2"/>
  <c r="N25" i="2"/>
  <c r="O25" i="2" s="1"/>
  <c r="O24" i="2" s="1"/>
  <c r="U25" i="2"/>
  <c r="Y25" i="2" s="1"/>
  <c r="U38" i="2"/>
  <c r="Y38" i="2" s="1"/>
  <c r="N38" i="2"/>
  <c r="W125" i="2"/>
  <c r="AA125" i="2" s="1"/>
  <c r="T44" i="2"/>
  <c r="X44" i="2" s="1"/>
  <c r="I16" i="2"/>
  <c r="I15" i="2" s="1"/>
  <c r="I85" i="2" s="1"/>
  <c r="I140" i="2" s="1"/>
  <c r="I210" i="2" s="1"/>
  <c r="J16" i="2"/>
  <c r="U37" i="2"/>
  <c r="Y37" i="2" s="1"/>
  <c r="T54" i="2"/>
  <c r="X54" i="2" s="1"/>
  <c r="U54" i="2"/>
  <c r="Y54" i="2" s="1"/>
  <c r="H53" i="2"/>
  <c r="W54" i="2"/>
  <c r="AA54" i="2" s="1"/>
  <c r="V54" i="2"/>
  <c r="Z54" i="2" s="1"/>
  <c r="K23" i="2"/>
  <c r="U29" i="2"/>
  <c r="Y29" i="2" s="1"/>
  <c r="U208" i="2"/>
  <c r="Y208" i="2" s="1"/>
  <c r="T208" i="2"/>
  <c r="X208" i="2" s="1"/>
  <c r="W208" i="2"/>
  <c r="AA208" i="2" s="1"/>
  <c r="V208" i="2"/>
  <c r="Z208" i="2" s="1"/>
  <c r="U41" i="2"/>
  <c r="Y41" i="2" s="1"/>
  <c r="U49" i="2"/>
  <c r="Y49" i="2" s="1"/>
  <c r="V69" i="2"/>
  <c r="Z69" i="2" s="1"/>
  <c r="U69" i="2"/>
  <c r="Y69" i="2" s="1"/>
  <c r="T69" i="2"/>
  <c r="X69" i="2" s="1"/>
  <c r="H204" i="2"/>
  <c r="V203" i="2"/>
  <c r="Z203" i="2" s="1"/>
  <c r="U203" i="2"/>
  <c r="Y203" i="2" s="1"/>
  <c r="T203" i="2"/>
  <c r="X203" i="2" s="1"/>
  <c r="O37" i="2"/>
  <c r="T22" i="2"/>
  <c r="X22" i="2" s="1"/>
  <c r="K50" i="2"/>
  <c r="N29" i="2"/>
  <c r="N28" i="2" s="1"/>
  <c r="V40" i="2"/>
  <c r="Z40" i="2" s="1"/>
  <c r="K47" i="2"/>
  <c r="U48" i="2"/>
  <c r="Y48" i="2" s="1"/>
  <c r="M20" i="2"/>
  <c r="U20" i="2" s="1"/>
  <c r="Y20" i="2" s="1"/>
  <c r="M34" i="2"/>
  <c r="N35" i="2"/>
  <c r="N41" i="2"/>
  <c r="K17" i="2"/>
  <c r="Q40" i="2"/>
  <c r="T32" i="2"/>
  <c r="X32" i="2" s="1"/>
  <c r="K32" i="2"/>
  <c r="U39" i="2"/>
  <c r="Y39" i="2" s="1"/>
  <c r="L28" i="2"/>
  <c r="L23" i="2" s="1"/>
  <c r="L22" i="2" s="1"/>
  <c r="L134" i="2" s="1"/>
  <c r="U87" i="2"/>
  <c r="Y87" i="2" s="1"/>
  <c r="T87" i="2"/>
  <c r="X87" i="2" s="1"/>
  <c r="V87" i="2"/>
  <c r="Z87" i="2" s="1"/>
  <c r="O78" i="2" l="1"/>
  <c r="O77" i="2" s="1"/>
  <c r="N138" i="2"/>
  <c r="N75" i="2"/>
  <c r="N74" i="2" s="1"/>
  <c r="N84" i="2"/>
  <c r="N80" i="2" s="1"/>
  <c r="N79" i="2" s="1"/>
  <c r="M80" i="2"/>
  <c r="M79" i="2" s="1"/>
  <c r="M51" i="2"/>
  <c r="M50" i="2" s="1"/>
  <c r="M136" i="2"/>
  <c r="U136" i="2" s="1"/>
  <c r="Y136" i="2" s="1"/>
  <c r="H15" i="2"/>
  <c r="U52" i="2"/>
  <c r="Y52" i="2" s="1"/>
  <c r="N52" i="2"/>
  <c r="O76" i="2"/>
  <c r="O75" i="2" s="1"/>
  <c r="O135" i="2"/>
  <c r="G210" i="2"/>
  <c r="G211" i="2" s="1"/>
  <c r="N67" i="2"/>
  <c r="N65" i="2" s="1"/>
  <c r="N133" i="2" s="1"/>
  <c r="M65" i="2"/>
  <c r="G209" i="2"/>
  <c r="N42" i="2"/>
  <c r="U77" i="2"/>
  <c r="Y77" i="2" s="1"/>
  <c r="W87" i="2"/>
  <c r="AA87" i="2" s="1"/>
  <c r="G141" i="2"/>
  <c r="Z141" i="2" s="1"/>
  <c r="O49" i="2"/>
  <c r="O48" i="2" s="1"/>
  <c r="O47" i="2" s="1"/>
  <c r="M45" i="2"/>
  <c r="N46" i="2"/>
  <c r="W203" i="2"/>
  <c r="AA203" i="2" s="1"/>
  <c r="O31" i="2"/>
  <c r="P31" i="2" s="1"/>
  <c r="P30" i="2" s="1"/>
  <c r="M23" i="2"/>
  <c r="M22" i="2" s="1"/>
  <c r="M134" i="2" s="1"/>
  <c r="N27" i="2"/>
  <c r="N26" i="2" s="1"/>
  <c r="V66" i="2"/>
  <c r="Z66" i="2" s="1"/>
  <c r="U27" i="2"/>
  <c r="Y27" i="2" s="1"/>
  <c r="P25" i="2"/>
  <c r="P24" i="2" s="1"/>
  <c r="R66" i="2"/>
  <c r="S66" i="2" s="1"/>
  <c r="O84" i="2"/>
  <c r="U75" i="2"/>
  <c r="Y75" i="2" s="1"/>
  <c r="O38" i="2"/>
  <c r="P38" i="2" s="1"/>
  <c r="P43" i="2"/>
  <c r="Q43" i="2" s="1"/>
  <c r="Q42" i="2" s="1"/>
  <c r="O41" i="2"/>
  <c r="O39" i="2" s="1"/>
  <c r="O29" i="2"/>
  <c r="O28" i="2" s="1"/>
  <c r="U28" i="2"/>
  <c r="Y28" i="2" s="1"/>
  <c r="L16" i="2"/>
  <c r="U24" i="2"/>
  <c r="Y24" i="2" s="1"/>
  <c r="U21" i="2"/>
  <c r="Y21" i="2" s="1"/>
  <c r="O21" i="2"/>
  <c r="P21" i="2" s="1"/>
  <c r="J15" i="2"/>
  <c r="J85" i="2" s="1"/>
  <c r="J140" i="2" s="1"/>
  <c r="J210" i="2" s="1"/>
  <c r="R40" i="2"/>
  <c r="S40" i="2" s="1"/>
  <c r="W40" i="2" s="1"/>
  <c r="AA40" i="2" s="1"/>
  <c r="M33" i="2"/>
  <c r="U34" i="2"/>
  <c r="Y34" i="2" s="1"/>
  <c r="Q68" i="2"/>
  <c r="W86" i="2"/>
  <c r="AA86" i="2" s="1"/>
  <c r="T86" i="2"/>
  <c r="X86" i="2" s="1"/>
  <c r="V86" i="2"/>
  <c r="Z86" i="2" s="1"/>
  <c r="U86" i="2"/>
  <c r="Y86" i="2" s="1"/>
  <c r="M18" i="2"/>
  <c r="K44" i="2"/>
  <c r="U47" i="2"/>
  <c r="Y47" i="2" s="1"/>
  <c r="Q19" i="2"/>
  <c r="R19" i="2" s="1"/>
  <c r="S19" i="2" s="1"/>
  <c r="I146" i="2"/>
  <c r="V19" i="2"/>
  <c r="Z19" i="2" s="1"/>
  <c r="U50" i="2"/>
  <c r="Y50" i="2" s="1"/>
  <c r="O36" i="2"/>
  <c r="P37" i="2"/>
  <c r="Q37" i="2" s="1"/>
  <c r="Q36" i="2" s="1"/>
  <c r="T204" i="2"/>
  <c r="X204" i="2" s="1"/>
  <c r="W204" i="2"/>
  <c r="AA204" i="2" s="1"/>
  <c r="H209" i="2"/>
  <c r="V204" i="2"/>
  <c r="Z204" i="2" s="1"/>
  <c r="U204" i="2"/>
  <c r="Y204" i="2" s="1"/>
  <c r="N20" i="2"/>
  <c r="T53" i="2"/>
  <c r="X53" i="2" s="1"/>
  <c r="N24" i="2"/>
  <c r="N34" i="2"/>
  <c r="N33" i="2" s="1"/>
  <c r="O35" i="2"/>
  <c r="O34" i="2" s="1"/>
  <c r="K22" i="2"/>
  <c r="K134" i="2" s="1"/>
  <c r="T134" i="2"/>
  <c r="X134" i="2" s="1"/>
  <c r="W123" i="2"/>
  <c r="AA123" i="2" s="1"/>
  <c r="V123" i="2"/>
  <c r="Z123" i="2" s="1"/>
  <c r="U123" i="2"/>
  <c r="Y123" i="2" s="1"/>
  <c r="T123" i="2"/>
  <c r="X123" i="2" s="1"/>
  <c r="N39" i="2"/>
  <c r="T16" i="2"/>
  <c r="X16" i="2" s="1"/>
  <c r="O74" i="2" l="1"/>
  <c r="P78" i="2"/>
  <c r="P77" i="2" s="1"/>
  <c r="V77" i="2" s="1"/>
  <c r="Z77" i="2" s="1"/>
  <c r="H85" i="2"/>
  <c r="H140" i="2" s="1"/>
  <c r="T15" i="2"/>
  <c r="X15" i="2" s="1"/>
  <c r="AA141" i="2"/>
  <c r="Y141" i="2"/>
  <c r="X141" i="2"/>
  <c r="K16" i="2"/>
  <c r="K15" i="2" s="1"/>
  <c r="Q78" i="2"/>
  <c r="Q77" i="2" s="1"/>
  <c r="M73" i="2"/>
  <c r="P84" i="2"/>
  <c r="P80" i="2" s="1"/>
  <c r="P79" i="2" s="1"/>
  <c r="O80" i="2"/>
  <c r="O79" i="2" s="1"/>
  <c r="P76" i="2"/>
  <c r="P75" i="2" s="1"/>
  <c r="P74" i="2" s="1"/>
  <c r="O138" i="2"/>
  <c r="N73" i="2"/>
  <c r="N53" i="2" s="1"/>
  <c r="U65" i="2"/>
  <c r="Y65" i="2" s="1"/>
  <c r="M133" i="2"/>
  <c r="U133" i="2" s="1"/>
  <c r="Y133" i="2" s="1"/>
  <c r="N51" i="2"/>
  <c r="N50" i="2" s="1"/>
  <c r="N136" i="2"/>
  <c r="V78" i="2"/>
  <c r="Z78" i="2" s="1"/>
  <c r="U51" i="2"/>
  <c r="Y51" i="2" s="1"/>
  <c r="O52" i="2"/>
  <c r="P135" i="2"/>
  <c r="O67" i="2"/>
  <c r="O65" i="2" s="1"/>
  <c r="O133" i="2" s="1"/>
  <c r="O27" i="2"/>
  <c r="O26" i="2" s="1"/>
  <c r="W66" i="2"/>
  <c r="AA66" i="2" s="1"/>
  <c r="P49" i="2"/>
  <c r="P48" i="2" s="1"/>
  <c r="P47" i="2" s="1"/>
  <c r="Q31" i="2"/>
  <c r="Q30" i="2" s="1"/>
  <c r="O30" i="2"/>
  <c r="O23" i="2" s="1"/>
  <c r="O22" i="2" s="1"/>
  <c r="O134" i="2" s="1"/>
  <c r="N45" i="2"/>
  <c r="N44" i="2" s="1"/>
  <c r="O46" i="2"/>
  <c r="U45" i="2"/>
  <c r="Y45" i="2" s="1"/>
  <c r="M44" i="2"/>
  <c r="U44" i="2" s="1"/>
  <c r="Y44" i="2" s="1"/>
  <c r="U23" i="2"/>
  <c r="Y23" i="2" s="1"/>
  <c r="R43" i="2"/>
  <c r="R42" i="2" s="1"/>
  <c r="Q25" i="2"/>
  <c r="Q24" i="2" s="1"/>
  <c r="V25" i="2"/>
  <c r="Z25" i="2" s="1"/>
  <c r="V21" i="2"/>
  <c r="Z21" i="2" s="1"/>
  <c r="Q21" i="2"/>
  <c r="R21" i="2" s="1"/>
  <c r="P29" i="2"/>
  <c r="V29" i="2" s="1"/>
  <c r="Z29" i="2" s="1"/>
  <c r="O33" i="2"/>
  <c r="O32" i="2" s="1"/>
  <c r="Q38" i="2"/>
  <c r="R38" i="2" s="1"/>
  <c r="V38" i="2"/>
  <c r="Z38" i="2" s="1"/>
  <c r="P42" i="2"/>
  <c r="V42" i="2" s="1"/>
  <c r="Z42" i="2" s="1"/>
  <c r="V43" i="2"/>
  <c r="Z43" i="2" s="1"/>
  <c r="P41" i="2"/>
  <c r="P39" i="2" s="1"/>
  <c r="V39" i="2" s="1"/>
  <c r="Z39" i="2" s="1"/>
  <c r="P35" i="2"/>
  <c r="P34" i="2" s="1"/>
  <c r="V34" i="2" s="1"/>
  <c r="Z34" i="2" s="1"/>
  <c r="J146" i="2"/>
  <c r="N18" i="2"/>
  <c r="N17" i="2" s="1"/>
  <c r="L53" i="2"/>
  <c r="R68" i="2"/>
  <c r="S68" i="2" s="1"/>
  <c r="N32" i="2"/>
  <c r="N23" i="2"/>
  <c r="V24" i="2"/>
  <c r="Z24" i="2" s="1"/>
  <c r="P36" i="2"/>
  <c r="V36" i="2" s="1"/>
  <c r="Z36" i="2" s="1"/>
  <c r="V37" i="2"/>
  <c r="Z37" i="2" s="1"/>
  <c r="U22" i="2"/>
  <c r="Y22" i="2" s="1"/>
  <c r="W209" i="2"/>
  <c r="AA209" i="2" s="1"/>
  <c r="V209" i="2"/>
  <c r="Z209" i="2" s="1"/>
  <c r="U209" i="2"/>
  <c r="Y209" i="2" s="1"/>
  <c r="T209" i="2"/>
  <c r="X209" i="2" s="1"/>
  <c r="R37" i="2"/>
  <c r="R36" i="2" s="1"/>
  <c r="U138" i="2"/>
  <c r="Y138" i="2" s="1"/>
  <c r="W19" i="2"/>
  <c r="AA19" i="2" s="1"/>
  <c r="M17" i="2"/>
  <c r="U18" i="2"/>
  <c r="Y18" i="2" s="1"/>
  <c r="M32" i="2"/>
  <c r="U33" i="2"/>
  <c r="Y33" i="2" s="1"/>
  <c r="T85" i="2"/>
  <c r="X85" i="2" s="1"/>
  <c r="M53" i="2"/>
  <c r="U74" i="2"/>
  <c r="Y74" i="2" s="1"/>
  <c r="O20" i="2"/>
  <c r="R78" i="2" l="1"/>
  <c r="R77" i="2" s="1"/>
  <c r="Q84" i="2"/>
  <c r="Q80" i="2" s="1"/>
  <c r="Q79" i="2" s="1"/>
  <c r="P73" i="2"/>
  <c r="O73" i="2"/>
  <c r="O53" i="2" s="1"/>
  <c r="V76" i="2"/>
  <c r="Z76" i="2" s="1"/>
  <c r="Q76" i="2"/>
  <c r="Q138" i="2" s="1"/>
  <c r="P138" i="2"/>
  <c r="V138" i="2" s="1"/>
  <c r="Z138" i="2" s="1"/>
  <c r="V75" i="2"/>
  <c r="Z75" i="2" s="1"/>
  <c r="O136" i="2"/>
  <c r="P67" i="2"/>
  <c r="V67" i="2" s="1"/>
  <c r="Z67" i="2" s="1"/>
  <c r="P27" i="2"/>
  <c r="P26" i="2" s="1"/>
  <c r="V26" i="2" s="1"/>
  <c r="Z26" i="2" s="1"/>
  <c r="P52" i="2"/>
  <c r="O51" i="2"/>
  <c r="V74" i="2"/>
  <c r="Z74" i="2" s="1"/>
  <c r="H146" i="2"/>
  <c r="H210" i="2"/>
  <c r="H211" i="2" s="1"/>
  <c r="I11" i="2" s="1"/>
  <c r="I211" i="2" s="1"/>
  <c r="J11" i="2" s="1"/>
  <c r="J211" i="2" s="1"/>
  <c r="K11" i="2" s="1"/>
  <c r="V49" i="2"/>
  <c r="Z49" i="2" s="1"/>
  <c r="Q49" i="2"/>
  <c r="Q48" i="2" s="1"/>
  <c r="V48" i="2"/>
  <c r="Z48" i="2" s="1"/>
  <c r="R31" i="2"/>
  <c r="R30" i="2" s="1"/>
  <c r="S43" i="2"/>
  <c r="S42" i="2" s="1"/>
  <c r="W42" i="2" s="1"/>
  <c r="AA42" i="2" s="1"/>
  <c r="O45" i="2"/>
  <c r="O44" i="2" s="1"/>
  <c r="P46" i="2"/>
  <c r="Q29" i="2"/>
  <c r="Q28" i="2" s="1"/>
  <c r="P28" i="2"/>
  <c r="V28" i="2" s="1"/>
  <c r="Z28" i="2" s="1"/>
  <c r="R25" i="2"/>
  <c r="R24" i="2" s="1"/>
  <c r="V41" i="2"/>
  <c r="Z41" i="2" s="1"/>
  <c r="S21" i="2"/>
  <c r="W21" i="2" s="1"/>
  <c r="AA21" i="2" s="1"/>
  <c r="S38" i="2"/>
  <c r="W38" i="2" s="1"/>
  <c r="AA38" i="2" s="1"/>
  <c r="Q41" i="2"/>
  <c r="Q39" i="2" s="1"/>
  <c r="S37" i="2"/>
  <c r="S36" i="2" s="1"/>
  <c r="W36" i="2" s="1"/>
  <c r="AA36" i="2" s="1"/>
  <c r="V35" i="2"/>
  <c r="Z35" i="2" s="1"/>
  <c r="P33" i="2"/>
  <c r="Q35" i="2"/>
  <c r="Q34" i="2" s="1"/>
  <c r="Q33" i="2" s="1"/>
  <c r="M16" i="2"/>
  <c r="M15" i="2" s="1"/>
  <c r="M85" i="2" s="1"/>
  <c r="M140" i="2" s="1"/>
  <c r="M210" i="2" s="1"/>
  <c r="U17" i="2"/>
  <c r="Y17" i="2" s="1"/>
  <c r="N22" i="2"/>
  <c r="O18" i="2"/>
  <c r="T140" i="2"/>
  <c r="X140" i="2" s="1"/>
  <c r="U32" i="2"/>
  <c r="Y32" i="2" s="1"/>
  <c r="U134" i="2"/>
  <c r="Y134" i="2" s="1"/>
  <c r="U73" i="2"/>
  <c r="Y73" i="2" s="1"/>
  <c r="P20" i="2"/>
  <c r="W68" i="2"/>
  <c r="AA68" i="2" s="1"/>
  <c r="V47" i="2"/>
  <c r="Z47" i="2" s="1"/>
  <c r="L15" i="2"/>
  <c r="L85" i="2" s="1"/>
  <c r="L140" i="2" s="1"/>
  <c r="L210" i="2" s="1"/>
  <c r="U53" i="2"/>
  <c r="Y53" i="2" s="1"/>
  <c r="S78" i="2" l="1"/>
  <c r="S77" i="2" s="1"/>
  <c r="W77" i="2" s="1"/>
  <c r="AA77" i="2" s="1"/>
  <c r="V27" i="2"/>
  <c r="Z27" i="2" s="1"/>
  <c r="R84" i="2"/>
  <c r="R80" i="2" s="1"/>
  <c r="R79" i="2" s="1"/>
  <c r="R76" i="2"/>
  <c r="Q75" i="2"/>
  <c r="P136" i="2"/>
  <c r="V136" i="2" s="1"/>
  <c r="Z136" i="2" s="1"/>
  <c r="Q67" i="2"/>
  <c r="R67" i="2" s="1"/>
  <c r="N16" i="2"/>
  <c r="N15" i="2" s="1"/>
  <c r="N85" i="2" s="1"/>
  <c r="N140" i="2" s="1"/>
  <c r="N210" i="2" s="1"/>
  <c r="N134" i="2"/>
  <c r="Q135" i="2"/>
  <c r="P65" i="2"/>
  <c r="P53" i="2" s="1"/>
  <c r="Q27" i="2"/>
  <c r="Q26" i="2" s="1"/>
  <c r="Q23" i="2" s="1"/>
  <c r="Q22" i="2" s="1"/>
  <c r="Q134" i="2" s="1"/>
  <c r="R49" i="2"/>
  <c r="R48" i="2" s="1"/>
  <c r="R47" i="2" s="1"/>
  <c r="P51" i="2"/>
  <c r="P50" i="2" s="1"/>
  <c r="V52" i="2"/>
  <c r="Z52" i="2" s="1"/>
  <c r="S31" i="2"/>
  <c r="S30" i="2" s="1"/>
  <c r="Q52" i="2"/>
  <c r="O50" i="2"/>
  <c r="R29" i="2"/>
  <c r="R28" i="2" s="1"/>
  <c r="P23" i="2"/>
  <c r="P22" i="2" s="1"/>
  <c r="P134" i="2" s="1"/>
  <c r="W43" i="2"/>
  <c r="AA43" i="2" s="1"/>
  <c r="M146" i="2"/>
  <c r="S25" i="2"/>
  <c r="W25" i="2" s="1"/>
  <c r="AA25" i="2" s="1"/>
  <c r="Q46" i="2"/>
  <c r="P45" i="2"/>
  <c r="Q32" i="2"/>
  <c r="V46" i="2"/>
  <c r="Z46" i="2" s="1"/>
  <c r="W37" i="2"/>
  <c r="AA37" i="2" s="1"/>
  <c r="R35" i="2"/>
  <c r="R34" i="2" s="1"/>
  <c r="R33" i="2" s="1"/>
  <c r="R41" i="2"/>
  <c r="S41" i="2" s="1"/>
  <c r="P32" i="2"/>
  <c r="V32" i="2" s="1"/>
  <c r="Z32" i="2" s="1"/>
  <c r="V33" i="2"/>
  <c r="Z33" i="2" s="1"/>
  <c r="U16" i="2"/>
  <c r="Y16" i="2" s="1"/>
  <c r="Q47" i="2"/>
  <c r="T146" i="2"/>
  <c r="K85" i="2"/>
  <c r="U15" i="2"/>
  <c r="Y15" i="2" s="1"/>
  <c r="L146" i="2"/>
  <c r="T210" i="2"/>
  <c r="X210" i="2" s="1"/>
  <c r="O17" i="2"/>
  <c r="P18" i="2"/>
  <c r="P17" i="2" s="1"/>
  <c r="V20" i="2"/>
  <c r="Z20" i="2" s="1"/>
  <c r="Q20" i="2"/>
  <c r="W78" i="2" l="1"/>
  <c r="AA78" i="2" s="1"/>
  <c r="S84" i="2"/>
  <c r="Q65" i="2"/>
  <c r="Q133" i="2" s="1"/>
  <c r="Q74" i="2"/>
  <c r="Q73" i="2" s="1"/>
  <c r="R75" i="2"/>
  <c r="R74" i="2" s="1"/>
  <c r="R73" i="2" s="1"/>
  <c r="R138" i="2"/>
  <c r="S76" i="2"/>
  <c r="Q136" i="2"/>
  <c r="N146" i="2"/>
  <c r="V51" i="2"/>
  <c r="Z51" i="2" s="1"/>
  <c r="S82" i="2"/>
  <c r="R135" i="2"/>
  <c r="V65" i="2"/>
  <c r="Z65" i="2" s="1"/>
  <c r="P133" i="2"/>
  <c r="V133" i="2" s="1"/>
  <c r="Z133" i="2" s="1"/>
  <c r="V73" i="2"/>
  <c r="Z73" i="2" s="1"/>
  <c r="R27" i="2"/>
  <c r="R26" i="2" s="1"/>
  <c r="R23" i="2" s="1"/>
  <c r="R22" i="2" s="1"/>
  <c r="R134" i="2" s="1"/>
  <c r="V50" i="2"/>
  <c r="Z50" i="2" s="1"/>
  <c r="S49" i="2"/>
  <c r="W49" i="2" s="1"/>
  <c r="AA49" i="2" s="1"/>
  <c r="S29" i="2"/>
  <c r="S28" i="2" s="1"/>
  <c r="W28" i="2" s="1"/>
  <c r="AA28" i="2" s="1"/>
  <c r="R52" i="2"/>
  <c r="Q51" i="2"/>
  <c r="Q50" i="2" s="1"/>
  <c r="V23" i="2"/>
  <c r="Z23" i="2" s="1"/>
  <c r="V22" i="2"/>
  <c r="Z22" i="2" s="1"/>
  <c r="S24" i="2"/>
  <c r="W24" i="2" s="1"/>
  <c r="AA24" i="2" s="1"/>
  <c r="S35" i="2"/>
  <c r="S34" i="2" s="1"/>
  <c r="P44" i="2"/>
  <c r="V44" i="2" s="1"/>
  <c r="Z44" i="2" s="1"/>
  <c r="V45" i="2"/>
  <c r="Z45" i="2" s="1"/>
  <c r="Q45" i="2"/>
  <c r="Q44" i="2" s="1"/>
  <c r="R46" i="2"/>
  <c r="R39" i="2"/>
  <c r="R32" i="2" s="1"/>
  <c r="W41" i="2"/>
  <c r="AA41" i="2" s="1"/>
  <c r="S39" i="2"/>
  <c r="V18" i="2"/>
  <c r="Z18" i="2" s="1"/>
  <c r="V134" i="2"/>
  <c r="Z134" i="2" s="1"/>
  <c r="R20" i="2"/>
  <c r="Q18" i="2"/>
  <c r="Q17" i="2" s="1"/>
  <c r="O16" i="2"/>
  <c r="V17" i="2"/>
  <c r="Z17" i="2" s="1"/>
  <c r="V53" i="2"/>
  <c r="Z53" i="2" s="1"/>
  <c r="R65" i="2"/>
  <c r="R133" i="2" s="1"/>
  <c r="S67" i="2"/>
  <c r="S65" i="2" s="1"/>
  <c r="S133" i="2" s="1"/>
  <c r="K140" i="2"/>
  <c r="K210" i="2" s="1"/>
  <c r="K211" i="2" s="1"/>
  <c r="L11" i="2" s="1"/>
  <c r="L211" i="2" s="1"/>
  <c r="M11" i="2" s="1"/>
  <c r="M211" i="2" s="1"/>
  <c r="N11" i="2" s="1"/>
  <c r="N211" i="2" s="1"/>
  <c r="O11" i="2" s="1"/>
  <c r="U85" i="2"/>
  <c r="Y85" i="2" s="1"/>
  <c r="Q53" i="2" l="1"/>
  <c r="S75" i="2"/>
  <c r="S138" i="2"/>
  <c r="W76" i="2"/>
  <c r="AA76" i="2" s="1"/>
  <c r="R136" i="2"/>
  <c r="S135" i="2"/>
  <c r="S81" i="2"/>
  <c r="S80" i="2" s="1"/>
  <c r="S79" i="2" s="1"/>
  <c r="S27" i="2"/>
  <c r="S26" i="2" s="1"/>
  <c r="S23" i="2" s="1"/>
  <c r="S22" i="2" s="1"/>
  <c r="S134" i="2" s="1"/>
  <c r="W134" i="2" s="1"/>
  <c r="AA134" i="2" s="1"/>
  <c r="S48" i="2"/>
  <c r="S47" i="2" s="1"/>
  <c r="W47" i="2" s="1"/>
  <c r="AA47" i="2" s="1"/>
  <c r="R51" i="2"/>
  <c r="R50" i="2" s="1"/>
  <c r="S52" i="2"/>
  <c r="W29" i="2"/>
  <c r="AA29" i="2" s="1"/>
  <c r="W35" i="2"/>
  <c r="AA35" i="2" s="1"/>
  <c r="P16" i="2"/>
  <c r="P15" i="2" s="1"/>
  <c r="P85" i="2" s="1"/>
  <c r="P140" i="2" s="1"/>
  <c r="W39" i="2"/>
  <c r="AA39" i="2" s="1"/>
  <c r="R45" i="2"/>
  <c r="R44" i="2" s="1"/>
  <c r="S46" i="2"/>
  <c r="S45" i="2" s="1"/>
  <c r="W65" i="2"/>
  <c r="AA65" i="2" s="1"/>
  <c r="S33" i="2"/>
  <c r="W34" i="2"/>
  <c r="AA34" i="2" s="1"/>
  <c r="K146" i="2"/>
  <c r="U140" i="2"/>
  <c r="Y140" i="2" s="1"/>
  <c r="O15" i="2"/>
  <c r="W67" i="2"/>
  <c r="AA67" i="2" s="1"/>
  <c r="Q16" i="2"/>
  <c r="Q15" i="2" s="1"/>
  <c r="Q85" i="2" s="1"/>
  <c r="Q140" i="2" s="1"/>
  <c r="Q210" i="2" s="1"/>
  <c r="R18" i="2"/>
  <c r="S20" i="2"/>
  <c r="S74" i="2" l="1"/>
  <c r="W75" i="2"/>
  <c r="AA75" i="2" s="1"/>
  <c r="W48" i="2"/>
  <c r="AA48" i="2" s="1"/>
  <c r="W26" i="2"/>
  <c r="AA26" i="2" s="1"/>
  <c r="W52" i="2"/>
  <c r="AA52" i="2" s="1"/>
  <c r="S136" i="2"/>
  <c r="W136" i="2" s="1"/>
  <c r="AA136" i="2" s="1"/>
  <c r="W27" i="2"/>
  <c r="AA27" i="2" s="1"/>
  <c r="R53" i="2"/>
  <c r="W22" i="2"/>
  <c r="AA22" i="2" s="1"/>
  <c r="W23" i="2"/>
  <c r="AA23" i="2" s="1"/>
  <c r="S51" i="2"/>
  <c r="P146" i="2"/>
  <c r="P210" i="2"/>
  <c r="V16" i="2"/>
  <c r="Z16" i="2" s="1"/>
  <c r="W45" i="2"/>
  <c r="AA45" i="2" s="1"/>
  <c r="W46" i="2"/>
  <c r="AA46" i="2" s="1"/>
  <c r="S44" i="2"/>
  <c r="W44" i="2" s="1"/>
  <c r="AA44" i="2" s="1"/>
  <c r="W133" i="2"/>
  <c r="AA133" i="2" s="1"/>
  <c r="S32" i="2"/>
  <c r="W32" i="2" s="1"/>
  <c r="AA32" i="2" s="1"/>
  <c r="W33" i="2"/>
  <c r="AA33" i="2" s="1"/>
  <c r="O85" i="2"/>
  <c r="V15" i="2"/>
  <c r="Z15" i="2" s="1"/>
  <c r="S18" i="2"/>
  <c r="S17" i="2" s="1"/>
  <c r="W20" i="2"/>
  <c r="AA20" i="2" s="1"/>
  <c r="R17" i="2"/>
  <c r="Q146" i="2"/>
  <c r="U210" i="2"/>
  <c r="Y210" i="2" s="1"/>
  <c r="U146" i="2"/>
  <c r="S73" i="2" l="1"/>
  <c r="W73" i="2" s="1"/>
  <c r="AA73" i="2" s="1"/>
  <c r="W74" i="2"/>
  <c r="AA74" i="2" s="1"/>
  <c r="S50" i="2"/>
  <c r="W50" i="2" s="1"/>
  <c r="AA50" i="2" s="1"/>
  <c r="W51" i="2"/>
  <c r="AA51" i="2" s="1"/>
  <c r="W18" i="2"/>
  <c r="AA18" i="2" s="1"/>
  <c r="R16" i="2"/>
  <c r="W17" i="2"/>
  <c r="AA17" i="2" s="1"/>
  <c r="O140" i="2"/>
  <c r="O210" i="2" s="1"/>
  <c r="O211" i="2" s="1"/>
  <c r="P11" i="2" s="1"/>
  <c r="P211" i="2" s="1"/>
  <c r="Q11" i="2" s="1"/>
  <c r="Q211" i="2" s="1"/>
  <c r="R11" i="2" s="1"/>
  <c r="V85" i="2"/>
  <c r="Z85" i="2" s="1"/>
  <c r="S16" i="2" l="1"/>
  <c r="O146" i="2"/>
  <c r="V140" i="2"/>
  <c r="Z140" i="2" s="1"/>
  <c r="R15" i="2"/>
  <c r="W16" i="2"/>
  <c r="AA16" i="2" s="1"/>
  <c r="R85" i="2" l="1"/>
  <c r="V146" i="2"/>
  <c r="V210" i="2"/>
  <c r="Z210" i="2" s="1"/>
  <c r="R140" i="2" l="1"/>
  <c r="R210" i="2" s="1"/>
  <c r="R211" i="2" s="1"/>
  <c r="S11" i="2" s="1"/>
  <c r="R146" i="2" l="1"/>
  <c r="W72" i="2" l="1"/>
  <c r="AA72" i="2" s="1"/>
  <c r="S71" i="2"/>
  <c r="W71" i="2" s="1"/>
  <c r="AA71" i="2" s="1"/>
  <c r="W138" i="2"/>
  <c r="AA138" i="2" s="1"/>
  <c r="S70" i="2" l="1"/>
  <c r="S69" i="2" s="1"/>
  <c r="W69" i="2" s="1"/>
  <c r="AA69" i="2" s="1"/>
  <c r="S53" i="2" l="1"/>
  <c r="W53" i="2" s="1"/>
  <c r="AA53" i="2" s="1"/>
  <c r="W70" i="2"/>
  <c r="AA70" i="2" s="1"/>
  <c r="S15" i="2" l="1"/>
  <c r="S85" i="2" s="1"/>
  <c r="W15" i="2" l="1"/>
  <c r="AA15" i="2" s="1"/>
  <c r="S140" i="2"/>
  <c r="W85" i="2"/>
  <c r="AA85" i="2" s="1"/>
  <c r="W140" i="2" l="1"/>
  <c r="AA140" i="2" s="1"/>
  <c r="S210" i="2"/>
  <c r="S146" i="2"/>
  <c r="G146" i="2" s="1"/>
  <c r="X146" i="2" l="1"/>
  <c r="Y146" i="2"/>
  <c r="Z146" i="2"/>
  <c r="W146" i="2"/>
  <c r="AA146" i="2" s="1"/>
  <c r="W210" i="2"/>
  <c r="AA210" i="2" s="1"/>
  <c r="S211" i="2"/>
</calcChain>
</file>

<file path=xl/sharedStrings.xml><?xml version="1.0" encoding="utf-8"?>
<sst xmlns="http://schemas.openxmlformats.org/spreadsheetml/2006/main" count="486" uniqueCount="391">
  <si>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</si>
  <si>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</si>
  <si>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</si>
  <si>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</si>
  <si>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</si>
  <si>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</si>
  <si>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</si>
  <si>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</si>
  <si>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</si>
  <si>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</si>
  <si>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</si>
  <si>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</si>
  <si>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</si>
  <si>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</si>
  <si>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</si>
  <si>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</si>
  <si>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</si>
  <si>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</si>
  <si>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</si>
  <si>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</si>
  <si>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</si>
  <si>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</si>
  <si>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</si>
  <si>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</si>
  <si>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</si>
  <si>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</si>
  <si>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</si>
  <si>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</si>
  <si>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</si>
  <si>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</si>
  <si>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</si>
  <si>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</si>
  <si>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</si>
  <si>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</si>
  <si>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</si>
  <si>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</si>
  <si>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</si>
  <si>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</si>
  <si>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</si>
  <si>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</si>
  <si>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</si>
  <si>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</si>
  <si>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</si>
  <si>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</si>
  <si>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</si>
  <si>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</si>
  <si>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</si>
  <si>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</si>
  <si>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</si>
  <si>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</si>
  <si>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</si>
  <si>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</si>
  <si>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</si>
  <si>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_______________</t>
  </si>
  <si>
    <t xml:space="preserve">                                                           ______________________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</si>
  <si>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</si>
  <si>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</si>
  <si>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</si>
  <si>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</si>
  <si>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</si>
  <si>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</si>
  <si>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</si>
  <si>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</si>
  <si>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</si>
  <si>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</si>
  <si>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</si>
  <si>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</si>
  <si>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</si>
  <si>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</si>
  <si>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</si>
  <si>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</si>
  <si>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</si>
  <si>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</si>
  <si>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</si>
  <si>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</si>
  <si>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</si>
  <si>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</si>
  <si>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</si>
  <si>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</si>
  <si>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</si>
  <si>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</si>
  <si>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</si>
  <si>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</si>
  <si>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</si>
  <si>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</si>
  <si>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</si>
  <si>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</si>
  <si>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</si>
  <si>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</si>
  <si>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</si>
  <si>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</si>
  <si>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</si>
  <si>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</si>
  <si>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</si>
  <si>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</si>
  <si>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</si>
  <si>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</si>
  <si>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</si>
  <si>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</si>
  <si>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</si>
  <si>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</si>
  <si>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</si>
  <si>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</si>
  <si>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</si>
  <si>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</si>
  <si>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</si>
  <si>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</si>
  <si>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</si>
  <si>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</si>
  <si>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</si>
  <si>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</si>
  <si>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</si>
  <si>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</si>
  <si>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</si>
  <si>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</si>
  <si>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</si>
  <si>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</si>
  <si>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</si>
  <si>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</si>
  <si>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</si>
  <si>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</si>
  <si>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</si>
  <si>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</si>
  <si>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</si>
  <si>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</si>
  <si>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</si>
  <si>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</si>
  <si>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</si>
  <si>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</si>
  <si>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</si>
  <si>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</si>
  <si>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</si>
  <si>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</si>
  <si>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</si>
  <si>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</si>
  <si>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</si>
  <si>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</si>
  <si>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</si>
  <si>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</si>
  <si>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</si>
  <si>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</si>
  <si>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</si>
  <si>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</si>
  <si>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</si>
  <si>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</si>
  <si>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</si>
  <si>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</si>
  <si>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</si>
  <si>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</si>
  <si>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</si>
  <si>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</si>
  <si>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</si>
  <si>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</si>
  <si>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</si>
  <si>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</si>
  <si>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</si>
  <si>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</si>
  <si>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</si>
  <si>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</si>
  <si>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</si>
  <si>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</si>
  <si>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</si>
  <si>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</si>
  <si>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</si>
  <si>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</si>
  <si>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</si>
  <si>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</si>
  <si>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</si>
  <si>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</si>
  <si>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</si>
  <si>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</si>
  <si>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</si>
  <si>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</si>
  <si>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</si>
  <si>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</si>
  <si>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</si>
  <si>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</si>
  <si>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</si>
  <si>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</si>
  <si>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</si>
  <si>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</si>
  <si>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</si>
  <si>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</si>
  <si>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</si>
  <si>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</si>
  <si>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</si>
  <si>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</si>
  <si>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 xml:space="preserve">                                                        (расшифровка подписи)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</si>
  <si>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</si>
  <si>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</si>
  <si>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</si>
  <si>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</si>
  <si>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</si>
  <si>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</si>
  <si>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</si>
  <si>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</si>
  <si>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</si>
  <si>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</si>
  <si>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</si>
  <si>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</si>
  <si>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</si>
  <si>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</si>
  <si>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</si>
  <si>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</si>
  <si>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</si>
  <si>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</si>
  <si>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</si>
  <si>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</si>
  <si>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</si>
  <si>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</si>
  <si>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</si>
  <si>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</si>
  <si>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</si>
  <si>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</si>
  <si>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</si>
  <si>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</si>
  <si>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</si>
  <si>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</si>
  <si>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</si>
  <si>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</si>
  <si>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</si>
  <si>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</si>
  <si>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</si>
  <si>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</si>
  <si>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</si>
  <si>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</si>
  <si>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</si>
  <si>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</si>
  <si>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</si>
  <si>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</si>
  <si>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</si>
  <si>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</si>
  <si>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</si>
  <si>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</si>
  <si>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</si>
  <si>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</si>
  <si>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</si>
  <si>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</si>
  <si>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</si>
  <si>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</si>
  <si>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</si>
  <si>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</si>
  <si>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</si>
  <si>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</si>
  <si>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</si>
  <si>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</si>
  <si>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</si>
  <si>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</si>
  <si>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</si>
  <si>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</si>
  <si>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</si>
  <si>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</si>
  <si>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</si>
  <si>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</si>
  <si>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</si>
  <si>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</si>
  <si>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</si>
  <si>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</si>
  <si>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</si>
  <si>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</si>
  <si>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</si>
  <si>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</si>
  <si>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</si>
  <si>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</si>
  <si>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</si>
  <si>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</si>
  <si>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</si>
  <si>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</si>
  <si>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</si>
  <si>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</si>
  <si>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</si>
  <si>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</si>
  <si>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</si>
  <si>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</si>
  <si>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</si>
  <si>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</si>
  <si>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</si>
  <si>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</si>
  <si>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</si>
  <si>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</si>
  <si>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</si>
  <si>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</si>
  <si>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</si>
  <si>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</si>
  <si>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</si>
  <si>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</si>
  <si>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</si>
  <si>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</si>
  <si>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</si>
  <si>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</si>
  <si>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</si>
  <si>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</si>
  <si>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</si>
  <si>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</si>
  <si>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</si>
  <si>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</si>
  <si>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</si>
  <si>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</si>
  <si>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</si>
  <si>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</si>
  <si>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</si>
  <si>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</si>
  <si>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</si>
  <si>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</si>
  <si>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</si>
  <si>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</si>
  <si>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</si>
  <si>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</si>
  <si>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</si>
  <si>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</si>
  <si>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</si>
  <si>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</si>
  <si>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</si>
  <si>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</si>
  <si>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</si>
  <si>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</si>
  <si>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</si>
  <si>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</si>
  <si>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</si>
  <si>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</si>
  <si>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</si>
  <si>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</si>
  <si>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</si>
  <si>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</si>
  <si>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</si>
  <si>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</si>
  <si>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</si>
  <si>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</si>
  <si>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</si>
  <si>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</si>
  <si>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</si>
  <si>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</si>
  <si>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</si>
  <si>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</si>
  <si>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</si>
  <si>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</si>
  <si>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</si>
  <si>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</si>
  <si>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</si>
  <si>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</si>
  <si>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</si>
  <si>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</si>
  <si>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</si>
  <si>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</si>
  <si>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</si>
  <si>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</si>
  <si>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</si>
  <si>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</si>
  <si>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</si>
  <si>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</si>
  <si>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</si>
  <si>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</si>
  <si>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</si>
  <si>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</si>
  <si>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</si>
  <si>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</si>
  <si>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</si>
  <si>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</si>
  <si>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</si>
  <si>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</si>
  <si>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</si>
  <si>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</si>
  <si>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</si>
  <si>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</si>
  <si>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</si>
  <si>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</si>
  <si>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</si>
  <si>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000 1 16 10000 00 0000 140</t>
  </si>
  <si>
    <t xml:space="preserve">  Платежи в целях возмещения причиненного ущерба (убытков)</t>
  </si>
  <si>
    <t>ДДоходы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</si>
  <si>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</si>
  <si>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</si>
  <si>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</si>
  <si>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188 1 16 10123 01 0000 140</t>
  </si>
  <si>
    <t>000 1 16 10120 00 0000 140</t>
  </si>
  <si>
    <t>000 1 16 10123 01 0000 140</t>
  </si>
  <si>
    <t>182 1 16 10129 01 0000 140</t>
  </si>
  <si>
    <t>188</t>
  </si>
  <si>
    <t>Министерство внутренних дел Российской Федерации</t>
  </si>
  <si>
    <t>914 2 19 60010 04 0000 150</t>
  </si>
  <si>
    <t>000 2 19 00000 04 0000 150</t>
  </si>
  <si>
    <t>000 2 19 00000 00 0000 000</t>
  </si>
  <si>
    <t>914 1 16 07090 04 0000 140</t>
  </si>
  <si>
    <t>914 1 16 07010 04 0000 140</t>
  </si>
  <si>
    <t>за 1 квартал не менее 20 и не более 30</t>
  </si>
  <si>
    <t>за полугодие не менее 45 не более 55</t>
  </si>
  <si>
    <t>за 9 месяцев не менее 70 и не более 80</t>
  </si>
  <si>
    <t>за год не менее 95</t>
  </si>
  <si>
    <t>по состоянию на 01.05.2020 года</t>
  </si>
  <si>
    <t>от 12 мая 2020 № 12-рф</t>
  </si>
  <si>
    <t>И.о. начальника финансового отдела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</si>
</sst>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55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7" xfId="1" quotePrefix="1" applyNumberFormat="1" applyFont="1" applyAlignment="1" applyProtection="1">
      <alignment horizontal="left" vertical="top" wrapText="1"/>
    </xf>
    <xf numFmtId="0" fontId="5" fillId="0" borderId="7" xfId="1" quotePrefix="1" applyNumberFormat="1" applyFont="1" applyAlignment="1" applyProtection="1">
      <alignment horizontal="center" vertical="center" wrapText="1"/>
    </xf>
    <xf numFmtId="0" fontId="5" fillId="0" borderId="7" xfId="1" applyNumberFormat="1" applyFont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2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14" fillId="7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9" fillId="2" borderId="7" xfId="1" quotePrefix="1" applyNumberFormat="1" applyFont="1" applyFill="1" applyAlignment="1" applyProtection="1">
      <alignment horizontal="left" vertical="top" wrapText="1"/>
    </xf>
    <xf numFmtId="0" fontId="9" fillId="2" borderId="7" xfId="1" quotePrefix="1" applyNumberFormat="1" applyFont="1" applyFill="1" applyAlignment="1" applyProtection="1">
      <alignment horizontal="center" vertical="center" wrapText="1"/>
    </xf>
    <xf numFmtId="0" fontId="9" fillId="2" borderId="7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7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0" fillId="0" borderId="0" xfId="0" applyAlignment="1">
      <alignment horizontal="center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5"/>
  <sheetViews>
    <sheetView tabSelected="1" topLeftCell="A200" zoomScaleNormal="100" workbookViewId="0">
      <selection activeCell="L213" sqref="L213"/>
    </sheetView>
  </sheetViews>
  <sheetFormatPr defaultRowHeight="15" outlineLevelCol="1" x14ac:dyDescent="0.25"/>
  <cols>
    <col min="1" max="1" width="22.42578125" style="15" customWidth="1"/>
    <col min="2" max="2" width="3.5703125" style="45" bestFit="1" customWidth="1"/>
    <col min="3" max="3" width="4.42578125" style="45" bestFit="1" customWidth="1"/>
    <col min="4" max="4" width="9.5703125" style="45" bestFit="1" customWidth="1"/>
    <col min="5" max="5" width="3.5703125" style="45" bestFit="1" customWidth="1"/>
    <col min="6" max="6" width="6.85546875" style="45" customWidth="1"/>
    <col min="7" max="7" width="14.85546875" style="44" customWidth="1"/>
    <col min="8" max="8" width="12.28515625" style="16" bestFit="1" customWidth="1"/>
    <col min="9" max="9" width="14" style="32" customWidth="1"/>
    <col min="10" max="10" width="12.28515625" style="16" bestFit="1" customWidth="1"/>
    <col min="11" max="11" width="12.28515625" style="57" bestFit="1" customWidth="1"/>
    <col min="12" max="18" width="12.28515625" style="16" bestFit="1" customWidth="1"/>
    <col min="19" max="19" width="13.85546875" style="16" customWidth="1"/>
    <col min="20" max="20" width="12.5703125" style="23" hidden="1" customWidth="1" outlineLevel="1"/>
    <col min="21" max="23" width="13.7109375" style="23" hidden="1" customWidth="1" outlineLevel="1"/>
    <col min="24" max="24" width="11" style="23" hidden="1" customWidth="1" outlineLevel="1"/>
    <col min="25" max="27" width="11.7109375" style="23" hidden="1" customWidth="1" outlineLevel="1"/>
    <col min="28" max="28" width="10" bestFit="1" customWidth="1" collapsed="1"/>
  </cols>
  <sheetData>
    <row r="1" spans="1:28" x14ac:dyDescent="0.25">
      <c r="A1" s="145" t="s">
        <v>268</v>
      </c>
      <c r="B1" s="145"/>
      <c r="C1" s="145"/>
      <c r="D1" s="145"/>
      <c r="E1" s="145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28" x14ac:dyDescent="0.25">
      <c r="A2" s="145" t="s">
        <v>269</v>
      </c>
      <c r="B2" s="145"/>
      <c r="C2" s="145"/>
      <c r="D2" s="145"/>
      <c r="E2" s="145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28" x14ac:dyDescent="0.25">
      <c r="A3" s="145" t="s">
        <v>270</v>
      </c>
      <c r="B3" s="145"/>
      <c r="C3" s="145"/>
      <c r="D3" s="145"/>
      <c r="E3" s="145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28" s="1" customFormat="1" x14ac:dyDescent="0.25">
      <c r="A4" s="41"/>
      <c r="B4" s="41"/>
      <c r="C4" s="41"/>
      <c r="D4" s="41"/>
      <c r="E4" s="41"/>
      <c r="F4" s="42"/>
      <c r="G4" s="7"/>
      <c r="H4" s="7"/>
      <c r="I4" s="31"/>
      <c r="J4" s="7"/>
      <c r="K4" s="56"/>
      <c r="L4" s="7"/>
      <c r="M4" s="7"/>
      <c r="N4" s="7"/>
      <c r="O4" s="7"/>
      <c r="P4" s="146" t="s">
        <v>389</v>
      </c>
      <c r="Q4" s="147"/>
      <c r="R4" s="147"/>
      <c r="S4" s="147"/>
      <c r="T4" s="24"/>
      <c r="U4" s="24"/>
      <c r="V4" s="24"/>
      <c r="W4" s="24"/>
      <c r="X4" s="24"/>
      <c r="Y4" s="24"/>
      <c r="Z4" s="24"/>
      <c r="AA4" s="24"/>
    </row>
    <row r="5" spans="1:28" s="1" customFormat="1" x14ac:dyDescent="0.25">
      <c r="A5" s="148" t="s">
        <v>259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24"/>
      <c r="U5" s="24"/>
      <c r="V5" s="24"/>
      <c r="W5" s="24"/>
      <c r="X5" s="24"/>
      <c r="Y5" s="24"/>
      <c r="Z5" s="24"/>
      <c r="AA5" s="24"/>
    </row>
    <row r="6" spans="1:28" s="1" customFormat="1" x14ac:dyDescent="0.25">
      <c r="A6" s="68" t="s">
        <v>388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24"/>
      <c r="U6" s="24"/>
      <c r="V6" s="24"/>
      <c r="W6" s="24"/>
      <c r="X6" s="150" t="s">
        <v>349</v>
      </c>
      <c r="Y6" s="151"/>
      <c r="Z6" s="151"/>
      <c r="AA6" s="151"/>
    </row>
    <row r="7" spans="1:28" x14ac:dyDescent="0.25">
      <c r="A7" s="152" t="s">
        <v>257</v>
      </c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37" t="s">
        <v>348</v>
      </c>
      <c r="U7" s="137"/>
      <c r="V7" s="137"/>
      <c r="W7" s="137"/>
      <c r="X7" s="137" t="s">
        <v>347</v>
      </c>
      <c r="Y7" s="137"/>
      <c r="Z7" s="137"/>
      <c r="AA7" s="137"/>
    </row>
    <row r="8" spans="1:28" ht="15" customHeight="1" x14ac:dyDescent="0.25">
      <c r="A8" s="117" t="s">
        <v>0</v>
      </c>
      <c r="B8" s="120" t="s">
        <v>1</v>
      </c>
      <c r="C8" s="121"/>
      <c r="D8" s="121"/>
      <c r="E8" s="121"/>
      <c r="F8" s="122"/>
      <c r="G8" s="129" t="s">
        <v>57</v>
      </c>
      <c r="H8" s="132" t="s">
        <v>2</v>
      </c>
      <c r="I8" s="133"/>
      <c r="J8" s="134"/>
      <c r="K8" s="132" t="s">
        <v>3</v>
      </c>
      <c r="L8" s="133"/>
      <c r="M8" s="134"/>
      <c r="N8" s="132" t="s">
        <v>4</v>
      </c>
      <c r="O8" s="133"/>
      <c r="P8" s="134"/>
      <c r="Q8" s="135" t="s">
        <v>5</v>
      </c>
      <c r="R8" s="135"/>
      <c r="S8" s="135"/>
      <c r="T8" s="136" t="s">
        <v>343</v>
      </c>
      <c r="U8" s="136" t="s">
        <v>344</v>
      </c>
      <c r="V8" s="136" t="s">
        <v>345</v>
      </c>
      <c r="W8" s="136" t="s">
        <v>346</v>
      </c>
      <c r="X8" s="136" t="s">
        <v>384</v>
      </c>
      <c r="Y8" s="136" t="s">
        <v>385</v>
      </c>
      <c r="Z8" s="136" t="s">
        <v>386</v>
      </c>
      <c r="AA8" s="136" t="s">
        <v>387</v>
      </c>
    </row>
    <row r="9" spans="1:28" s="1" customFormat="1" x14ac:dyDescent="0.25">
      <c r="A9" s="118"/>
      <c r="B9" s="123"/>
      <c r="C9" s="124"/>
      <c r="D9" s="124"/>
      <c r="E9" s="124"/>
      <c r="F9" s="125"/>
      <c r="G9" s="130"/>
      <c r="H9" s="138" t="s">
        <v>6</v>
      </c>
      <c r="I9" s="138" t="s">
        <v>7</v>
      </c>
      <c r="J9" s="138" t="s">
        <v>8</v>
      </c>
      <c r="K9" s="138" t="s">
        <v>9</v>
      </c>
      <c r="L9" s="138" t="s">
        <v>10</v>
      </c>
      <c r="M9" s="138" t="s">
        <v>11</v>
      </c>
      <c r="N9" s="138" t="s">
        <v>12</v>
      </c>
      <c r="O9" s="138" t="s">
        <v>13</v>
      </c>
      <c r="P9" s="138" t="s">
        <v>14</v>
      </c>
      <c r="Q9" s="138" t="s">
        <v>15</v>
      </c>
      <c r="R9" s="138" t="s">
        <v>16</v>
      </c>
      <c r="S9" s="143" t="s">
        <v>17</v>
      </c>
      <c r="T9" s="140"/>
      <c r="U9" s="137"/>
      <c r="V9" s="137"/>
      <c r="W9" s="137"/>
      <c r="X9" s="140"/>
      <c r="Y9" s="137"/>
      <c r="Z9" s="137"/>
      <c r="AA9" s="137"/>
    </row>
    <row r="10" spans="1:28" s="1" customFormat="1" ht="58.5" customHeight="1" x14ac:dyDescent="0.25">
      <c r="A10" s="119"/>
      <c r="B10" s="126"/>
      <c r="C10" s="127"/>
      <c r="D10" s="127"/>
      <c r="E10" s="127"/>
      <c r="F10" s="128"/>
      <c r="G10" s="131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43"/>
      <c r="T10" s="140"/>
      <c r="U10" s="137"/>
      <c r="V10" s="137"/>
      <c r="W10" s="137"/>
      <c r="X10" s="140"/>
      <c r="Y10" s="137"/>
      <c r="Z10" s="137"/>
      <c r="AA10" s="137"/>
    </row>
    <row r="11" spans="1:28" s="1" customFormat="1" ht="27" customHeight="1" x14ac:dyDescent="0.25">
      <c r="A11" s="11" t="s">
        <v>370</v>
      </c>
      <c r="B11" s="74" t="s">
        <v>188</v>
      </c>
      <c r="C11" s="75"/>
      <c r="D11" s="75"/>
      <c r="E11" s="75"/>
      <c r="F11" s="76"/>
      <c r="G11" s="3">
        <f>12255788.25-168333.98</f>
        <v>12087454.27</v>
      </c>
      <c r="H11" s="3">
        <f>12255788.25-168333.98</f>
        <v>12087454.27</v>
      </c>
      <c r="I11" s="28">
        <f t="shared" ref="I11:S11" si="0">H211</f>
        <v>10692002.230000004</v>
      </c>
      <c r="J11" s="28">
        <f t="shared" si="0"/>
        <v>10093766.249999993</v>
      </c>
      <c r="K11" s="47">
        <f t="shared" si="0"/>
        <v>18451627.019999988</v>
      </c>
      <c r="L11" s="28">
        <f t="shared" si="0"/>
        <v>14190076.329999991</v>
      </c>
      <c r="M11" s="28">
        <f t="shared" si="0"/>
        <v>8285900.3733333275</v>
      </c>
      <c r="N11" s="28">
        <f t="shared" si="0"/>
        <v>7532579.4666666612</v>
      </c>
      <c r="O11" s="28">
        <f t="shared" si="0"/>
        <v>8619863.8399999924</v>
      </c>
      <c r="P11" s="28">
        <f t="shared" si="0"/>
        <v>15164150.00333333</v>
      </c>
      <c r="Q11" s="28">
        <f t="shared" si="0"/>
        <v>16167013.216666665</v>
      </c>
      <c r="R11" s="28">
        <f t="shared" si="0"/>
        <v>20237683.760000002</v>
      </c>
      <c r="S11" s="28">
        <f t="shared" si="0"/>
        <v>25912551.273333341</v>
      </c>
      <c r="T11" s="140"/>
      <c r="U11" s="137"/>
      <c r="V11" s="137"/>
      <c r="W11" s="137"/>
      <c r="X11" s="140"/>
      <c r="Y11" s="137"/>
      <c r="Z11" s="137"/>
      <c r="AA11" s="137"/>
    </row>
    <row r="12" spans="1:28" s="1" customFormat="1" x14ac:dyDescent="0.25">
      <c r="A12" s="144" t="s">
        <v>18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0"/>
      <c r="U12" s="137"/>
      <c r="V12" s="137"/>
      <c r="W12" s="137"/>
      <c r="X12" s="140"/>
      <c r="Y12" s="137"/>
      <c r="Z12" s="137"/>
      <c r="AA12" s="137"/>
    </row>
    <row r="13" spans="1:28" s="1" customFormat="1" x14ac:dyDescent="0.25">
      <c r="A13" s="144" t="s">
        <v>19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0"/>
      <c r="U13" s="137"/>
      <c r="V13" s="137"/>
      <c r="W13" s="137"/>
      <c r="X13" s="140"/>
      <c r="Y13" s="137"/>
      <c r="Z13" s="137"/>
      <c r="AA13" s="137"/>
    </row>
    <row r="14" spans="1:28" s="1" customFormat="1" x14ac:dyDescent="0.25">
      <c r="A14" s="141" t="s">
        <v>62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0"/>
      <c r="U14" s="137"/>
      <c r="V14" s="137"/>
      <c r="W14" s="137"/>
      <c r="X14" s="140"/>
      <c r="Y14" s="137"/>
      <c r="Z14" s="137"/>
      <c r="AA14" s="137"/>
    </row>
    <row r="15" spans="1:28" ht="38.25" x14ac:dyDescent="0.25">
      <c r="A15" s="8" t="s">
        <v>20</v>
      </c>
      <c r="B15" s="111" t="s">
        <v>21</v>
      </c>
      <c r="C15" s="93"/>
      <c r="D15" s="93"/>
      <c r="E15" s="93"/>
      <c r="F15" s="94"/>
      <c r="G15" s="43">
        <f t="shared" ref="G15:S15" si="1">G16+G53</f>
        <v>84018681.650000006</v>
      </c>
      <c r="H15" s="43">
        <f t="shared" si="1"/>
        <v>2509579.2300000004</v>
      </c>
      <c r="I15" s="43">
        <f t="shared" si="1"/>
        <v>7300558.4700000007</v>
      </c>
      <c r="J15" s="43">
        <f>J16+J53</f>
        <v>7980533.6899999995</v>
      </c>
      <c r="K15" s="47">
        <f>K16+K53</f>
        <v>7643817.46</v>
      </c>
      <c r="L15" s="43">
        <f t="shared" si="1"/>
        <v>7078969.5999999996</v>
      </c>
      <c r="M15" s="43">
        <f t="shared" si="1"/>
        <v>7185848.7000000002</v>
      </c>
      <c r="N15" s="43">
        <f t="shared" si="1"/>
        <v>7192729.04</v>
      </c>
      <c r="O15" s="43">
        <f t="shared" si="1"/>
        <v>7242729.0599999996</v>
      </c>
      <c r="P15" s="43">
        <f t="shared" si="1"/>
        <v>7367729.0799999991</v>
      </c>
      <c r="Q15" s="43">
        <f t="shared" si="1"/>
        <v>7192729.1000000006</v>
      </c>
      <c r="R15" s="43">
        <f t="shared" si="1"/>
        <v>7418729.1100000003</v>
      </c>
      <c r="S15" s="43">
        <f t="shared" si="1"/>
        <v>7904729.110000005</v>
      </c>
      <c r="T15" s="25">
        <f>H15+I15+J15</f>
        <v>17790671.390000001</v>
      </c>
      <c r="U15" s="25">
        <f>H15+I15+J15+K15+L15+M15</f>
        <v>39699307.150000006</v>
      </c>
      <c r="V15" s="25">
        <f>H15+I15+J15+K15+L15+M15+N15+O15+P15</f>
        <v>61502494.330000006</v>
      </c>
      <c r="W15" s="25">
        <f>H15+I15+J15+K15+L15+M15+N15+O15+P15+Q15+R15+S15</f>
        <v>84018681.650000006</v>
      </c>
      <c r="X15" s="26">
        <f>T15/G15*100</f>
        <v>21.174661445071603</v>
      </c>
      <c r="Y15" s="26">
        <f>U15/G15*100</f>
        <v>47.250571385274768</v>
      </c>
      <c r="Z15" s="26">
        <f>V15/G15*100</f>
        <v>73.200975214302233</v>
      </c>
      <c r="AA15" s="26">
        <f>W15/G15*100</f>
        <v>100</v>
      </c>
      <c r="AB15" s="58"/>
    </row>
    <row r="16" spans="1:28" ht="15" customHeight="1" x14ac:dyDescent="0.25">
      <c r="A16" s="8" t="s">
        <v>63</v>
      </c>
      <c r="B16" s="116"/>
      <c r="C16" s="93"/>
      <c r="D16" s="93"/>
      <c r="E16" s="93"/>
      <c r="F16" s="94"/>
      <c r="G16" s="43">
        <f t="shared" ref="G16:S16" si="2">G17+G32+G50+G44+G22</f>
        <v>72401723.650000006</v>
      </c>
      <c r="H16" s="43">
        <f t="shared" si="2"/>
        <v>1380292.52</v>
      </c>
      <c r="I16" s="43">
        <f t="shared" si="2"/>
        <v>6470507.0300000003</v>
      </c>
      <c r="J16" s="43">
        <f t="shared" si="2"/>
        <v>6620475.4699999997</v>
      </c>
      <c r="K16" s="47">
        <f t="shared" si="2"/>
        <v>6736058.96</v>
      </c>
      <c r="L16" s="43">
        <f t="shared" si="2"/>
        <v>6399298.6499999994</v>
      </c>
      <c r="M16" s="43">
        <f t="shared" si="2"/>
        <v>6399298.6699999999</v>
      </c>
      <c r="N16" s="43">
        <f t="shared" si="2"/>
        <v>6399298.6799999997</v>
      </c>
      <c r="O16" s="43">
        <f t="shared" si="2"/>
        <v>6399298.6999999993</v>
      </c>
      <c r="P16" s="43">
        <f t="shared" si="2"/>
        <v>6399298.7299999995</v>
      </c>
      <c r="Q16" s="43">
        <f t="shared" si="2"/>
        <v>6399298.7400000002</v>
      </c>
      <c r="R16" s="43">
        <f t="shared" si="2"/>
        <v>6399298.75</v>
      </c>
      <c r="S16" s="43">
        <f t="shared" si="2"/>
        <v>6399298.7500000056</v>
      </c>
      <c r="T16" s="25">
        <f t="shared" ref="T16:T89" si="3">H16+I16+J16</f>
        <v>14471275.02</v>
      </c>
      <c r="U16" s="25">
        <f t="shared" ref="U16:U89" si="4">H16+I16+J16+K16+L16+M16</f>
        <v>34005931.299999997</v>
      </c>
      <c r="V16" s="25">
        <f t="shared" ref="V16:V89" si="5">H16+I16+J16+K16+L16+M16+N16+O16+P16</f>
        <v>53203827.409999989</v>
      </c>
      <c r="W16" s="25">
        <f t="shared" ref="W16:W89" si="6">H16+I16+J16+K16+L16+M16+N16+O16+P16+Q16+R16+S16</f>
        <v>72401723.649999991</v>
      </c>
      <c r="X16" s="26">
        <f t="shared" ref="X16:X79" si="7">T16/G16*100</f>
        <v>19.987473074475623</v>
      </c>
      <c r="Y16" s="26">
        <f t="shared" ref="Y16:Y79" si="8">U16/G16*100</f>
        <v>46.968400178412047</v>
      </c>
      <c r="Z16" s="26">
        <f t="shared" ref="Z16:Z79" si="9">V16/G16*100</f>
        <v>73.484199999429137</v>
      </c>
      <c r="AA16" s="26">
        <f t="shared" ref="AA16:AA79" si="10">W16/G16*100</f>
        <v>99.999999999999972</v>
      </c>
    </row>
    <row r="17" spans="1:27" ht="25.5" customHeight="1" x14ac:dyDescent="0.25">
      <c r="A17" s="8" t="s">
        <v>22</v>
      </c>
      <c r="B17" s="111" t="s">
        <v>23</v>
      </c>
      <c r="C17" s="70"/>
      <c r="D17" s="70"/>
      <c r="E17" s="70"/>
      <c r="F17" s="71"/>
      <c r="G17" s="2">
        <f>G18</f>
        <v>67200000</v>
      </c>
      <c r="H17" s="2">
        <f t="shared" ref="H17:S17" si="11">H18</f>
        <v>723326.59</v>
      </c>
      <c r="I17" s="2">
        <f t="shared" si="11"/>
        <v>6031345.21</v>
      </c>
      <c r="J17" s="2">
        <f>J18</f>
        <v>6353566.21</v>
      </c>
      <c r="K17" s="2">
        <f t="shared" si="11"/>
        <v>6048918.5499999998</v>
      </c>
      <c r="L17" s="2">
        <f t="shared" si="11"/>
        <v>6005355.4100000001</v>
      </c>
      <c r="M17" s="2">
        <f t="shared" si="11"/>
        <v>6005355.4199999999</v>
      </c>
      <c r="N17" s="2">
        <f t="shared" si="11"/>
        <v>6005355.4199999999</v>
      </c>
      <c r="O17" s="2">
        <f t="shared" si="11"/>
        <v>6005355.4299999997</v>
      </c>
      <c r="P17" s="2">
        <f t="shared" si="11"/>
        <v>6005355.4399999995</v>
      </c>
      <c r="Q17" s="2">
        <f t="shared" si="11"/>
        <v>6005355.4399999995</v>
      </c>
      <c r="R17" s="2">
        <f t="shared" si="11"/>
        <v>6005355.4399999995</v>
      </c>
      <c r="S17" s="2">
        <f t="shared" si="11"/>
        <v>6005355.440000006</v>
      </c>
      <c r="T17" s="25">
        <f t="shared" si="3"/>
        <v>13108238.01</v>
      </c>
      <c r="U17" s="25">
        <f t="shared" si="4"/>
        <v>31167867.390000001</v>
      </c>
      <c r="V17" s="25">
        <f t="shared" si="5"/>
        <v>49183933.68</v>
      </c>
      <c r="W17" s="25">
        <f t="shared" si="6"/>
        <v>67200000</v>
      </c>
      <c r="X17" s="26">
        <f t="shared" si="7"/>
        <v>19.506306562500001</v>
      </c>
      <c r="Y17" s="26">
        <f t="shared" si="8"/>
        <v>46.380755044642861</v>
      </c>
      <c r="Z17" s="26">
        <f t="shared" si="9"/>
        <v>73.190377499999997</v>
      </c>
      <c r="AA17" s="26">
        <f t="shared" si="10"/>
        <v>100</v>
      </c>
    </row>
    <row r="18" spans="1:27" ht="15" customHeight="1" x14ac:dyDescent="0.25">
      <c r="A18" s="8" t="s">
        <v>24</v>
      </c>
      <c r="B18" s="110" t="s">
        <v>25</v>
      </c>
      <c r="C18" s="70"/>
      <c r="D18" s="70"/>
      <c r="E18" s="70"/>
      <c r="F18" s="71"/>
      <c r="G18" s="2">
        <f>G19+G20+G21</f>
        <v>67200000</v>
      </c>
      <c r="H18" s="2">
        <f t="shared" ref="H18:S18" si="12">H19+H20+H21</f>
        <v>723326.59</v>
      </c>
      <c r="I18" s="2">
        <f t="shared" si="12"/>
        <v>6031345.21</v>
      </c>
      <c r="J18" s="2">
        <f t="shared" si="12"/>
        <v>6353566.21</v>
      </c>
      <c r="K18" s="2">
        <f t="shared" si="12"/>
        <v>6048918.5499999998</v>
      </c>
      <c r="L18" s="2">
        <f t="shared" si="12"/>
        <v>6005355.4100000001</v>
      </c>
      <c r="M18" s="2">
        <f t="shared" si="12"/>
        <v>6005355.4199999999</v>
      </c>
      <c r="N18" s="2">
        <f t="shared" si="12"/>
        <v>6005355.4199999999</v>
      </c>
      <c r="O18" s="2">
        <f t="shared" si="12"/>
        <v>6005355.4299999997</v>
      </c>
      <c r="P18" s="2">
        <f t="shared" si="12"/>
        <v>6005355.4399999995</v>
      </c>
      <c r="Q18" s="2">
        <f t="shared" si="12"/>
        <v>6005355.4399999995</v>
      </c>
      <c r="R18" s="2">
        <f t="shared" si="12"/>
        <v>6005355.4399999995</v>
      </c>
      <c r="S18" s="2">
        <f t="shared" si="12"/>
        <v>6005355.440000006</v>
      </c>
      <c r="T18" s="25">
        <f t="shared" si="3"/>
        <v>13108238.01</v>
      </c>
      <c r="U18" s="25">
        <f t="shared" si="4"/>
        <v>31167867.390000001</v>
      </c>
      <c r="V18" s="25">
        <f t="shared" si="5"/>
        <v>49183933.68</v>
      </c>
      <c r="W18" s="25">
        <f t="shared" si="6"/>
        <v>67200000</v>
      </c>
      <c r="X18" s="26">
        <f t="shared" si="7"/>
        <v>19.506306562500001</v>
      </c>
      <c r="Y18" s="26">
        <f t="shared" si="8"/>
        <v>46.380755044642861</v>
      </c>
      <c r="Z18" s="26">
        <f t="shared" si="9"/>
        <v>73.190377499999997</v>
      </c>
      <c r="AA18" s="26">
        <f t="shared" si="10"/>
        <v>100</v>
      </c>
    </row>
    <row r="19" spans="1:27" ht="153" customHeight="1" x14ac:dyDescent="0.25">
      <c r="A19" s="8" t="s">
        <v>64</v>
      </c>
      <c r="B19" s="110" t="s">
        <v>275</v>
      </c>
      <c r="C19" s="93"/>
      <c r="D19" s="93"/>
      <c r="E19" s="93"/>
      <c r="F19" s="94"/>
      <c r="G19" s="2">
        <v>67033000</v>
      </c>
      <c r="H19" s="29">
        <v>723026.59</v>
      </c>
      <c r="I19" s="30">
        <v>6030745.21</v>
      </c>
      <c r="J19" s="30">
        <v>6351603.1500000004</v>
      </c>
      <c r="K19" s="30">
        <v>6048015.3200000003</v>
      </c>
      <c r="L19" s="30">
        <f>TRUNC((G19-SUM(H19:K19))/8,2)</f>
        <v>5984951.21</v>
      </c>
      <c r="M19" s="30">
        <f>TRUNC((G19-SUM(H19:L19))/7,2)</f>
        <v>5984951.21</v>
      </c>
      <c r="N19" s="30">
        <f>TRUNC((G19-SUM(H19:M19))/6,2)</f>
        <v>5984951.21</v>
      </c>
      <c r="O19" s="30">
        <f>TRUNC((G19-SUM(H19:N19))/5,2)</f>
        <v>5984951.2199999997</v>
      </c>
      <c r="P19" s="30">
        <f>TRUNC((G19-SUM(H19:O19))/4,2)</f>
        <v>5984951.2199999997</v>
      </c>
      <c r="Q19" s="30">
        <f>TRUNC((G19-SUM(H19:P19))/3,2)</f>
        <v>5984951.2199999997</v>
      </c>
      <c r="R19" s="30">
        <f>TRUNC((G19-SUM(H19:Q19))/2,2)</f>
        <v>5984951.2199999997</v>
      </c>
      <c r="S19" s="30">
        <f>G19-SUM(H19:R19)</f>
        <v>5984951.2200000063</v>
      </c>
      <c r="T19" s="27">
        <f t="shared" si="3"/>
        <v>13105374.949999999</v>
      </c>
      <c r="U19" s="27">
        <f t="shared" si="4"/>
        <v>31123292.690000001</v>
      </c>
      <c r="V19" s="27">
        <f t="shared" si="5"/>
        <v>49078146.339999996</v>
      </c>
      <c r="W19" s="27">
        <f t="shared" si="6"/>
        <v>67033000</v>
      </c>
      <c r="X19" s="26">
        <f t="shared" si="7"/>
        <v>19.550631703787687</v>
      </c>
      <c r="Y19" s="26">
        <f t="shared" si="8"/>
        <v>46.429807244193164</v>
      </c>
      <c r="Z19" s="26">
        <f t="shared" si="9"/>
        <v>73.214903614637564</v>
      </c>
      <c r="AA19" s="26">
        <f t="shared" si="10"/>
        <v>100</v>
      </c>
    </row>
    <row r="20" spans="1:27" ht="242.25" customHeight="1" x14ac:dyDescent="0.25">
      <c r="A20" s="8" t="s">
        <v>65</v>
      </c>
      <c r="B20" s="110" t="s">
        <v>276</v>
      </c>
      <c r="C20" s="93"/>
      <c r="D20" s="93"/>
      <c r="E20" s="93"/>
      <c r="F20" s="94"/>
      <c r="G20" s="2">
        <v>27000</v>
      </c>
      <c r="H20" s="29">
        <v>0</v>
      </c>
      <c r="I20" s="30">
        <v>300</v>
      </c>
      <c r="J20" s="30">
        <v>5.17</v>
      </c>
      <c r="K20" s="30">
        <v>0.39</v>
      </c>
      <c r="L20" s="30">
        <f>TRUNC((G20-SUM(H20:K20))/8,2)</f>
        <v>3336.8</v>
      </c>
      <c r="M20" s="30">
        <f>TRUNC((G20-SUM(H20:L20))/7,2)</f>
        <v>3336.8</v>
      </c>
      <c r="N20" s="30">
        <f>TRUNC((G20-SUM(H20:M20))/6,2)</f>
        <v>3336.8</v>
      </c>
      <c r="O20" s="30">
        <f>TRUNC((G20-SUM(H20:N20))/5,2)</f>
        <v>3336.8</v>
      </c>
      <c r="P20" s="30">
        <f>TRUNC((G20-SUM(H20:O20))/4,2)</f>
        <v>3336.81</v>
      </c>
      <c r="Q20" s="30">
        <f>TRUNC((G20-SUM(H20:P20))/3,2)</f>
        <v>3336.81</v>
      </c>
      <c r="R20" s="30">
        <f>TRUNC((G20-SUM(H20:Q20))/2,2)</f>
        <v>3336.81</v>
      </c>
      <c r="S20" s="30">
        <f>G20-SUM(H20:R20)</f>
        <v>3336.8099999999977</v>
      </c>
      <c r="T20" s="25">
        <f t="shared" si="3"/>
        <v>305.17</v>
      </c>
      <c r="U20" s="25">
        <f t="shared" si="4"/>
        <v>6979.16</v>
      </c>
      <c r="V20" s="25">
        <f t="shared" si="5"/>
        <v>16989.57</v>
      </c>
      <c r="W20" s="25">
        <f t="shared" si="6"/>
        <v>27000</v>
      </c>
      <c r="X20" s="59">
        <f t="shared" si="7"/>
        <v>1.1302592592592593</v>
      </c>
      <c r="Y20" s="26">
        <f t="shared" si="8"/>
        <v>25.848740740740737</v>
      </c>
      <c r="Z20" s="26">
        <f t="shared" si="9"/>
        <v>62.924333333333337</v>
      </c>
      <c r="AA20" s="26">
        <f t="shared" si="10"/>
        <v>100</v>
      </c>
    </row>
    <row r="21" spans="1:27" ht="89.25" customHeight="1" x14ac:dyDescent="0.25">
      <c r="A21" s="8" t="s">
        <v>66</v>
      </c>
      <c r="B21" s="110" t="s">
        <v>279</v>
      </c>
      <c r="C21" s="93"/>
      <c r="D21" s="93"/>
      <c r="E21" s="93"/>
      <c r="F21" s="94"/>
      <c r="G21" s="2">
        <v>140000</v>
      </c>
      <c r="H21" s="29">
        <v>300</v>
      </c>
      <c r="I21" s="30">
        <v>300</v>
      </c>
      <c r="J21" s="30">
        <v>1957.89</v>
      </c>
      <c r="K21" s="30">
        <v>902.84</v>
      </c>
      <c r="L21" s="30">
        <f>TRUNC((G21-SUM(H21:K21))/8,2)</f>
        <v>17067.400000000001</v>
      </c>
      <c r="M21" s="30">
        <f>TRUNC((G21-SUM(H21:L21))/7,2)</f>
        <v>17067.41</v>
      </c>
      <c r="N21" s="30">
        <f>TRUNC((G21-SUM(H21:M21))/6,2)</f>
        <v>17067.41</v>
      </c>
      <c r="O21" s="30">
        <f>TRUNC((G21-SUM(H21:N21))/5,2)</f>
        <v>17067.41</v>
      </c>
      <c r="P21" s="30">
        <f>TRUNC((G21-SUM(H21:O21))/4,2)</f>
        <v>17067.41</v>
      </c>
      <c r="Q21" s="30">
        <f>TRUNC((G21-SUM(H21:P21))/3,2)</f>
        <v>17067.41</v>
      </c>
      <c r="R21" s="30">
        <f>TRUNC((G21-SUM(H21:Q21))/2,2)</f>
        <v>17067.41</v>
      </c>
      <c r="S21" s="30">
        <f>G21-SUM(H21:R21)</f>
        <v>17067.409999999989</v>
      </c>
      <c r="T21" s="25">
        <f t="shared" si="3"/>
        <v>2557.8900000000003</v>
      </c>
      <c r="U21" s="25">
        <f t="shared" si="4"/>
        <v>37595.54</v>
      </c>
      <c r="V21" s="25">
        <f t="shared" si="5"/>
        <v>88797.77</v>
      </c>
      <c r="W21" s="25">
        <f t="shared" si="6"/>
        <v>140000</v>
      </c>
      <c r="X21" s="59">
        <f t="shared" si="7"/>
        <v>1.827064285714286</v>
      </c>
      <c r="Y21" s="26">
        <f t="shared" si="8"/>
        <v>26.853957142857144</v>
      </c>
      <c r="Z21" s="26">
        <f t="shared" si="9"/>
        <v>63.42697857142857</v>
      </c>
      <c r="AA21" s="26">
        <f t="shared" si="10"/>
        <v>100</v>
      </c>
    </row>
    <row r="22" spans="1:27" ht="76.5" customHeight="1" x14ac:dyDescent="0.25">
      <c r="A22" s="8" t="s">
        <v>26</v>
      </c>
      <c r="B22" s="111" t="s">
        <v>290</v>
      </c>
      <c r="C22" s="93"/>
      <c r="D22" s="93"/>
      <c r="E22" s="93"/>
      <c r="F22" s="94"/>
      <c r="G22" s="2">
        <f>G23</f>
        <v>2034723.65</v>
      </c>
      <c r="H22" s="2">
        <f t="shared" ref="H22:S22" si="13">H23</f>
        <v>189296.38</v>
      </c>
      <c r="I22" s="2">
        <f t="shared" si="13"/>
        <v>168575.38</v>
      </c>
      <c r="J22" s="2">
        <f t="shared" si="13"/>
        <v>169251.68</v>
      </c>
      <c r="K22" s="2">
        <f t="shared" si="13"/>
        <v>183593.87999999998</v>
      </c>
      <c r="L22" s="2">
        <f t="shared" si="13"/>
        <v>165500.76999999999</v>
      </c>
      <c r="M22" s="2">
        <f t="shared" si="13"/>
        <v>165500.78</v>
      </c>
      <c r="N22" s="2">
        <f t="shared" si="13"/>
        <v>165500.79</v>
      </c>
      <c r="O22" s="2">
        <f t="shared" si="13"/>
        <v>165500.79</v>
      </c>
      <c r="P22" s="2">
        <f t="shared" si="13"/>
        <v>165500.79</v>
      </c>
      <c r="Q22" s="2">
        <f t="shared" si="13"/>
        <v>165500.79</v>
      </c>
      <c r="R22" s="2">
        <f t="shared" si="13"/>
        <v>165500.80000000002</v>
      </c>
      <c r="S22" s="2">
        <f t="shared" si="13"/>
        <v>165500.81999999983</v>
      </c>
      <c r="T22" s="25">
        <f t="shared" si="3"/>
        <v>527123.43999999994</v>
      </c>
      <c r="U22" s="25">
        <f t="shared" si="4"/>
        <v>1041718.87</v>
      </c>
      <c r="V22" s="25">
        <f t="shared" si="5"/>
        <v>1538221.24</v>
      </c>
      <c r="W22" s="25">
        <f t="shared" si="6"/>
        <v>2034723.65</v>
      </c>
      <c r="X22" s="26">
        <f t="shared" si="7"/>
        <v>25.906389794014533</v>
      </c>
      <c r="Y22" s="26">
        <f t="shared" si="8"/>
        <v>51.197068948404869</v>
      </c>
      <c r="Z22" s="26">
        <f t="shared" si="9"/>
        <v>75.598533491267972</v>
      </c>
      <c r="AA22" s="26">
        <f t="shared" si="10"/>
        <v>100</v>
      </c>
    </row>
    <row r="23" spans="1:27" ht="63.75" customHeight="1" x14ac:dyDescent="0.25">
      <c r="A23" s="8" t="s">
        <v>67</v>
      </c>
      <c r="B23" s="111" t="s">
        <v>291</v>
      </c>
      <c r="C23" s="93"/>
      <c r="D23" s="93"/>
      <c r="E23" s="93"/>
      <c r="F23" s="94"/>
      <c r="G23" s="2">
        <f>G24+G26+G28+G30</f>
        <v>2034723.65</v>
      </c>
      <c r="H23" s="2">
        <f t="shared" ref="H23:S23" si="14">H24+H26+H28+H30</f>
        <v>189296.38</v>
      </c>
      <c r="I23" s="2">
        <f t="shared" si="14"/>
        <v>168575.38</v>
      </c>
      <c r="J23" s="2">
        <f t="shared" si="14"/>
        <v>169251.68</v>
      </c>
      <c r="K23" s="2">
        <f t="shared" si="14"/>
        <v>183593.87999999998</v>
      </c>
      <c r="L23" s="2">
        <f t="shared" si="14"/>
        <v>165500.76999999999</v>
      </c>
      <c r="M23" s="2">
        <f t="shared" si="14"/>
        <v>165500.78</v>
      </c>
      <c r="N23" s="2">
        <f t="shared" si="14"/>
        <v>165500.79</v>
      </c>
      <c r="O23" s="2">
        <f t="shared" si="14"/>
        <v>165500.79</v>
      </c>
      <c r="P23" s="2">
        <f t="shared" si="14"/>
        <v>165500.79</v>
      </c>
      <c r="Q23" s="2">
        <f t="shared" si="14"/>
        <v>165500.79</v>
      </c>
      <c r="R23" s="2">
        <f t="shared" si="14"/>
        <v>165500.80000000002</v>
      </c>
      <c r="S23" s="2">
        <f t="shared" si="14"/>
        <v>165500.81999999983</v>
      </c>
      <c r="T23" s="25">
        <f t="shared" si="3"/>
        <v>527123.43999999994</v>
      </c>
      <c r="U23" s="25">
        <f t="shared" si="4"/>
        <v>1041718.87</v>
      </c>
      <c r="V23" s="25">
        <f t="shared" si="5"/>
        <v>1538221.24</v>
      </c>
      <c r="W23" s="25">
        <f t="shared" si="6"/>
        <v>2034723.65</v>
      </c>
      <c r="X23" s="26">
        <f t="shared" si="7"/>
        <v>25.906389794014533</v>
      </c>
      <c r="Y23" s="26">
        <f t="shared" si="8"/>
        <v>51.197068948404869</v>
      </c>
      <c r="Z23" s="26">
        <f t="shared" si="9"/>
        <v>75.598533491267972</v>
      </c>
      <c r="AA23" s="26">
        <f t="shared" si="10"/>
        <v>100</v>
      </c>
    </row>
    <row r="24" spans="1:27" ht="140.25" customHeight="1" x14ac:dyDescent="0.25">
      <c r="A24" s="8" t="s">
        <v>68</v>
      </c>
      <c r="B24" s="111" t="s">
        <v>282</v>
      </c>
      <c r="C24" s="93"/>
      <c r="D24" s="93"/>
      <c r="E24" s="93"/>
      <c r="F24" s="94"/>
      <c r="G24" s="2">
        <f>G25</f>
        <v>762544.98</v>
      </c>
      <c r="H24" s="2">
        <f t="shared" ref="H24:S24" si="15">H25</f>
        <v>86235.03</v>
      </c>
      <c r="I24" s="2">
        <f t="shared" si="15"/>
        <v>73352.86</v>
      </c>
      <c r="J24" s="2">
        <f t="shared" si="15"/>
        <v>79631.45</v>
      </c>
      <c r="K24" s="2">
        <f t="shared" si="15"/>
        <v>86205.42</v>
      </c>
      <c r="L24" s="2">
        <f t="shared" si="15"/>
        <v>54640.02</v>
      </c>
      <c r="M24" s="2">
        <f t="shared" si="15"/>
        <v>54640.02</v>
      </c>
      <c r="N24" s="2">
        <f t="shared" si="15"/>
        <v>54640.03</v>
      </c>
      <c r="O24" s="2">
        <f t="shared" si="15"/>
        <v>54640.03</v>
      </c>
      <c r="P24" s="2">
        <f t="shared" si="15"/>
        <v>54640.03</v>
      </c>
      <c r="Q24" s="2">
        <f t="shared" si="15"/>
        <v>54640.02</v>
      </c>
      <c r="R24" s="2">
        <f t="shared" si="15"/>
        <v>54640.03</v>
      </c>
      <c r="S24" s="2">
        <f t="shared" si="15"/>
        <v>54640.039999999804</v>
      </c>
      <c r="T24" s="25">
        <f t="shared" si="3"/>
        <v>239219.34000000003</v>
      </c>
      <c r="U24" s="25">
        <f t="shared" si="4"/>
        <v>434704.80000000005</v>
      </c>
      <c r="V24" s="25">
        <f t="shared" si="5"/>
        <v>598624.89000000013</v>
      </c>
      <c r="W24" s="25">
        <f t="shared" si="6"/>
        <v>762544.98</v>
      </c>
      <c r="X24" s="59">
        <f t="shared" si="7"/>
        <v>31.371177605811535</v>
      </c>
      <c r="Y24" s="26">
        <f t="shared" si="8"/>
        <v>57.007102715435884</v>
      </c>
      <c r="Z24" s="26">
        <f t="shared" si="9"/>
        <v>78.503551357717953</v>
      </c>
      <c r="AA24" s="26">
        <f t="shared" si="10"/>
        <v>100</v>
      </c>
    </row>
    <row r="25" spans="1:27" ht="242.25" customHeight="1" x14ac:dyDescent="0.25">
      <c r="A25" s="8" t="s">
        <v>69</v>
      </c>
      <c r="B25" s="110" t="s">
        <v>283</v>
      </c>
      <c r="C25" s="93"/>
      <c r="D25" s="93"/>
      <c r="E25" s="93"/>
      <c r="F25" s="94"/>
      <c r="G25" s="2">
        <v>762544.98</v>
      </c>
      <c r="H25" s="29">
        <v>86235.03</v>
      </c>
      <c r="I25" s="30">
        <v>73352.86</v>
      </c>
      <c r="J25" s="30">
        <v>79631.45</v>
      </c>
      <c r="K25" s="30">
        <v>86205.42</v>
      </c>
      <c r="L25" s="30">
        <f>TRUNC((G25-SUM(H25:K25))/8,2)</f>
        <v>54640.02</v>
      </c>
      <c r="M25" s="30">
        <f>TRUNC((G25-SUM(H25:L25))/7,2)</f>
        <v>54640.02</v>
      </c>
      <c r="N25" s="30">
        <f>TRUNC((G25-SUM(H25:M25))/6,2)</f>
        <v>54640.03</v>
      </c>
      <c r="O25" s="30">
        <f>TRUNC((G25-SUM(H25:N25))/5,2)</f>
        <v>54640.03</v>
      </c>
      <c r="P25" s="30">
        <f>TRUNC((G25-SUM(H25:O25))/4,2)</f>
        <v>54640.03</v>
      </c>
      <c r="Q25" s="30">
        <f>TRUNC((G25-SUM(H25:P25))/3,2)</f>
        <v>54640.02</v>
      </c>
      <c r="R25" s="30">
        <f>TRUNC((G25-SUM(H25:Q25))/2,2)</f>
        <v>54640.03</v>
      </c>
      <c r="S25" s="30">
        <f>G25-SUM(H25:R25)</f>
        <v>54640.039999999804</v>
      </c>
      <c r="T25" s="25">
        <f t="shared" si="3"/>
        <v>239219.34000000003</v>
      </c>
      <c r="U25" s="25">
        <f t="shared" si="4"/>
        <v>434704.80000000005</v>
      </c>
      <c r="V25" s="25">
        <f t="shared" si="5"/>
        <v>598624.89000000013</v>
      </c>
      <c r="W25" s="25">
        <f t="shared" si="6"/>
        <v>762544.98</v>
      </c>
      <c r="X25" s="59">
        <f t="shared" si="7"/>
        <v>31.371177605811535</v>
      </c>
      <c r="Y25" s="26">
        <f t="shared" si="8"/>
        <v>57.007102715435884</v>
      </c>
      <c r="Z25" s="26">
        <f t="shared" si="9"/>
        <v>78.503551357717953</v>
      </c>
      <c r="AA25" s="26">
        <f t="shared" si="10"/>
        <v>100</v>
      </c>
    </row>
    <row r="26" spans="1:27" ht="178.5" customHeight="1" x14ac:dyDescent="0.25">
      <c r="A26" s="8" t="s">
        <v>70</v>
      </c>
      <c r="B26" s="111" t="s">
        <v>284</v>
      </c>
      <c r="C26" s="93"/>
      <c r="D26" s="93"/>
      <c r="E26" s="93"/>
      <c r="F26" s="94"/>
      <c r="G26" s="2">
        <f>G27</f>
        <v>5355.6</v>
      </c>
      <c r="H26" s="2">
        <f t="shared" ref="H26:S26" si="16">H27</f>
        <v>586.73</v>
      </c>
      <c r="I26" s="2">
        <f t="shared" si="16"/>
        <v>413.32</v>
      </c>
      <c r="J26" s="2">
        <f t="shared" si="16"/>
        <v>559.41</v>
      </c>
      <c r="K26" s="2">
        <f t="shared" si="16"/>
        <v>392.87</v>
      </c>
      <c r="L26" s="2">
        <f t="shared" si="16"/>
        <v>425.4</v>
      </c>
      <c r="M26" s="2">
        <f t="shared" si="16"/>
        <v>425.41</v>
      </c>
      <c r="N26" s="2">
        <f t="shared" si="16"/>
        <v>425.41</v>
      </c>
      <c r="O26" s="2">
        <f t="shared" si="16"/>
        <v>425.41</v>
      </c>
      <c r="P26" s="2">
        <f t="shared" si="16"/>
        <v>425.41</v>
      </c>
      <c r="Q26" s="2">
        <f t="shared" si="16"/>
        <v>425.41</v>
      </c>
      <c r="R26" s="2">
        <f t="shared" si="16"/>
        <v>425.41</v>
      </c>
      <c r="S26" s="2">
        <f t="shared" si="16"/>
        <v>425.41000000000076</v>
      </c>
      <c r="T26" s="25">
        <f t="shared" si="3"/>
        <v>1559.46</v>
      </c>
      <c r="U26" s="25">
        <f t="shared" si="4"/>
        <v>2803.14</v>
      </c>
      <c r="V26" s="25">
        <f t="shared" si="5"/>
        <v>4079.3699999999994</v>
      </c>
      <c r="W26" s="25">
        <f t="shared" si="6"/>
        <v>5355.6</v>
      </c>
      <c r="X26" s="26">
        <f t="shared" si="7"/>
        <v>29.118306072148776</v>
      </c>
      <c r="Y26" s="26">
        <f t="shared" si="8"/>
        <v>52.340354021958312</v>
      </c>
      <c r="Z26" s="26">
        <f t="shared" si="9"/>
        <v>76.170177010979145</v>
      </c>
      <c r="AA26" s="26">
        <f t="shared" si="10"/>
        <v>100</v>
      </c>
    </row>
    <row r="27" spans="1:27" ht="280.5" customHeight="1" x14ac:dyDescent="0.25">
      <c r="A27" s="8" t="s">
        <v>71</v>
      </c>
      <c r="B27" s="110" t="s">
        <v>285</v>
      </c>
      <c r="C27" s="93"/>
      <c r="D27" s="93"/>
      <c r="E27" s="93"/>
      <c r="F27" s="94"/>
      <c r="G27" s="2">
        <v>5355.6</v>
      </c>
      <c r="H27" s="29">
        <v>586.73</v>
      </c>
      <c r="I27" s="30">
        <v>413.32</v>
      </c>
      <c r="J27" s="30">
        <v>559.41</v>
      </c>
      <c r="K27" s="30">
        <v>392.87</v>
      </c>
      <c r="L27" s="30">
        <f>TRUNC((G27-SUM(H27:K27))/8,2)</f>
        <v>425.4</v>
      </c>
      <c r="M27" s="30">
        <f>TRUNC((G27-SUM(H27:L27))/7,2)</f>
        <v>425.41</v>
      </c>
      <c r="N27" s="30">
        <f>TRUNC((G27-SUM(H27:M27))/6,2)</f>
        <v>425.41</v>
      </c>
      <c r="O27" s="30">
        <f>TRUNC((G27-SUM(H27:N27))/5,2)</f>
        <v>425.41</v>
      </c>
      <c r="P27" s="30">
        <f>TRUNC((G27-SUM(H27:O27))/4,2)</f>
        <v>425.41</v>
      </c>
      <c r="Q27" s="30">
        <f>TRUNC((G27-SUM(H27:P27))/3,2)</f>
        <v>425.41</v>
      </c>
      <c r="R27" s="30">
        <f>TRUNC((G27-SUM(H27:Q27))/2,2)</f>
        <v>425.41</v>
      </c>
      <c r="S27" s="30">
        <f>G27-SUM(H27:R27)</f>
        <v>425.41000000000076</v>
      </c>
      <c r="T27" s="25">
        <f t="shared" si="3"/>
        <v>1559.46</v>
      </c>
      <c r="U27" s="25">
        <f t="shared" si="4"/>
        <v>2803.14</v>
      </c>
      <c r="V27" s="25">
        <f t="shared" si="5"/>
        <v>4079.3699999999994</v>
      </c>
      <c r="W27" s="25">
        <f t="shared" si="6"/>
        <v>5355.6</v>
      </c>
      <c r="X27" s="26">
        <f t="shared" si="7"/>
        <v>29.118306072148776</v>
      </c>
      <c r="Y27" s="26">
        <f t="shared" si="8"/>
        <v>52.340354021958312</v>
      </c>
      <c r="Z27" s="26">
        <f t="shared" si="9"/>
        <v>76.170177010979145</v>
      </c>
      <c r="AA27" s="26">
        <f t="shared" si="10"/>
        <v>100</v>
      </c>
    </row>
    <row r="28" spans="1:27" ht="153" customHeight="1" x14ac:dyDescent="0.25">
      <c r="A28" s="8" t="s">
        <v>72</v>
      </c>
      <c r="B28" s="111" t="s">
        <v>286</v>
      </c>
      <c r="C28" s="93"/>
      <c r="D28" s="93"/>
      <c r="E28" s="93"/>
      <c r="F28" s="94"/>
      <c r="G28" s="2">
        <f>G29</f>
        <v>1266823.07</v>
      </c>
      <c r="H28" s="2">
        <f t="shared" ref="H28:S28" si="17">H29</f>
        <v>118327.7</v>
      </c>
      <c r="I28" s="2">
        <f t="shared" si="17"/>
        <v>110112.07</v>
      </c>
      <c r="J28" s="2">
        <f t="shared" si="17"/>
        <v>107317.31</v>
      </c>
      <c r="K28" s="2">
        <f t="shared" si="17"/>
        <v>111703.88</v>
      </c>
      <c r="L28" s="2">
        <f t="shared" si="17"/>
        <v>102420.26</v>
      </c>
      <c r="M28" s="2">
        <f t="shared" si="17"/>
        <v>102420.26</v>
      </c>
      <c r="N28" s="2">
        <f t="shared" si="17"/>
        <v>102420.26</v>
      </c>
      <c r="O28" s="2">
        <f t="shared" si="17"/>
        <v>102420.26</v>
      </c>
      <c r="P28" s="2">
        <f t="shared" si="17"/>
        <v>102420.26</v>
      </c>
      <c r="Q28" s="2">
        <f t="shared" si="17"/>
        <v>102420.27</v>
      </c>
      <c r="R28" s="2">
        <f t="shared" si="17"/>
        <v>102420.27</v>
      </c>
      <c r="S28" s="2">
        <f t="shared" si="17"/>
        <v>102420.27000000002</v>
      </c>
      <c r="T28" s="25">
        <f t="shared" si="3"/>
        <v>335757.08</v>
      </c>
      <c r="U28" s="25">
        <f t="shared" si="4"/>
        <v>652301.48</v>
      </c>
      <c r="V28" s="25">
        <f t="shared" si="5"/>
        <v>959562.26</v>
      </c>
      <c r="W28" s="25">
        <f t="shared" si="6"/>
        <v>1266823.07</v>
      </c>
      <c r="X28" s="26">
        <f t="shared" si="7"/>
        <v>26.503865295096023</v>
      </c>
      <c r="Y28" s="26">
        <f t="shared" si="8"/>
        <v>51.491127328459527</v>
      </c>
      <c r="Z28" s="26">
        <f t="shared" si="9"/>
        <v>75.745562480165447</v>
      </c>
      <c r="AA28" s="26">
        <f t="shared" si="10"/>
        <v>100</v>
      </c>
    </row>
    <row r="29" spans="1:27" ht="243" customHeight="1" x14ac:dyDescent="0.25">
      <c r="A29" s="8" t="s">
        <v>73</v>
      </c>
      <c r="B29" s="110" t="s">
        <v>287</v>
      </c>
      <c r="C29" s="93"/>
      <c r="D29" s="93"/>
      <c r="E29" s="93"/>
      <c r="F29" s="94"/>
      <c r="G29" s="2">
        <v>1266823.07</v>
      </c>
      <c r="H29" s="29">
        <v>118327.7</v>
      </c>
      <c r="I29" s="30">
        <v>110112.07</v>
      </c>
      <c r="J29" s="30">
        <v>107317.31</v>
      </c>
      <c r="K29" s="30">
        <v>111703.88</v>
      </c>
      <c r="L29" s="30">
        <f>TRUNC((G29-SUM(H29:K29))/8,2)</f>
        <v>102420.26</v>
      </c>
      <c r="M29" s="30">
        <f>TRUNC((G29-SUM(H29:L29))/7,2)</f>
        <v>102420.26</v>
      </c>
      <c r="N29" s="30">
        <f>TRUNC((G29-SUM(H29:M29))/6,2)</f>
        <v>102420.26</v>
      </c>
      <c r="O29" s="30">
        <f>TRUNC((G29-SUM(H29:N29))/5,2)</f>
        <v>102420.26</v>
      </c>
      <c r="P29" s="30">
        <f>TRUNC((G29-SUM(H29:O29))/4,2)</f>
        <v>102420.26</v>
      </c>
      <c r="Q29" s="30">
        <f>TRUNC((G29-SUM(H29:P29))/3,2)</f>
        <v>102420.27</v>
      </c>
      <c r="R29" s="30">
        <f>TRUNC((G29-SUM(H29:Q29))/2,2)</f>
        <v>102420.27</v>
      </c>
      <c r="S29" s="30">
        <f>G29-SUM(H29:R29)</f>
        <v>102420.27000000002</v>
      </c>
      <c r="T29" s="25">
        <f t="shared" si="3"/>
        <v>335757.08</v>
      </c>
      <c r="U29" s="25">
        <f t="shared" si="4"/>
        <v>652301.48</v>
      </c>
      <c r="V29" s="25">
        <f t="shared" si="5"/>
        <v>959562.26</v>
      </c>
      <c r="W29" s="25">
        <f t="shared" si="6"/>
        <v>1266823.07</v>
      </c>
      <c r="X29" s="26">
        <f t="shared" si="7"/>
        <v>26.503865295096023</v>
      </c>
      <c r="Y29" s="26">
        <f t="shared" si="8"/>
        <v>51.491127328459527</v>
      </c>
      <c r="Z29" s="26">
        <f t="shared" si="9"/>
        <v>75.745562480165447</v>
      </c>
      <c r="AA29" s="26">
        <f t="shared" si="10"/>
        <v>100</v>
      </c>
    </row>
    <row r="30" spans="1:27" ht="140.25" x14ac:dyDescent="0.25">
      <c r="A30" s="8" t="s">
        <v>352</v>
      </c>
      <c r="B30" s="110" t="s">
        <v>350</v>
      </c>
      <c r="C30" s="93"/>
      <c r="D30" s="93"/>
      <c r="E30" s="93"/>
      <c r="F30" s="94"/>
      <c r="G30" s="2">
        <f>G31</f>
        <v>0</v>
      </c>
      <c r="H30" s="2">
        <f t="shared" ref="H30:S30" si="18">H31</f>
        <v>-15853.08</v>
      </c>
      <c r="I30" s="2">
        <f t="shared" si="18"/>
        <v>-15302.87</v>
      </c>
      <c r="J30" s="2">
        <f t="shared" si="18"/>
        <v>-18256.490000000002</v>
      </c>
      <c r="K30" s="2">
        <f t="shared" si="18"/>
        <v>-14708.29</v>
      </c>
      <c r="L30" s="2">
        <f t="shared" si="18"/>
        <v>8015.09</v>
      </c>
      <c r="M30" s="2">
        <f t="shared" si="18"/>
        <v>8015.09</v>
      </c>
      <c r="N30" s="2">
        <f t="shared" si="18"/>
        <v>8015.09</v>
      </c>
      <c r="O30" s="2">
        <f t="shared" si="18"/>
        <v>8015.09</v>
      </c>
      <c r="P30" s="2">
        <f t="shared" si="18"/>
        <v>8015.09</v>
      </c>
      <c r="Q30" s="2">
        <f t="shared" si="18"/>
        <v>8015.09</v>
      </c>
      <c r="R30" s="2">
        <f t="shared" si="18"/>
        <v>8015.09</v>
      </c>
      <c r="S30" s="2">
        <f t="shared" si="18"/>
        <v>8015.1000000000058</v>
      </c>
      <c r="T30" s="25"/>
      <c r="U30" s="25"/>
      <c r="V30" s="25"/>
      <c r="W30" s="25"/>
      <c r="X30" s="26" t="e">
        <f t="shared" si="7"/>
        <v>#DIV/0!</v>
      </c>
      <c r="Y30" s="26" t="e">
        <f t="shared" si="8"/>
        <v>#DIV/0!</v>
      </c>
      <c r="Z30" s="26" t="e">
        <f t="shared" si="9"/>
        <v>#DIV/0!</v>
      </c>
      <c r="AA30" s="26" t="e">
        <f t="shared" si="10"/>
        <v>#DIV/0!</v>
      </c>
    </row>
    <row r="31" spans="1:27" ht="242.25" x14ac:dyDescent="0.25">
      <c r="A31" s="8" t="s">
        <v>353</v>
      </c>
      <c r="B31" s="110" t="s">
        <v>351</v>
      </c>
      <c r="C31" s="93"/>
      <c r="D31" s="93"/>
      <c r="E31" s="93"/>
      <c r="F31" s="94"/>
      <c r="G31" s="2">
        <v>0</v>
      </c>
      <c r="H31" s="29">
        <v>-15853.08</v>
      </c>
      <c r="I31" s="30">
        <v>-15302.87</v>
      </c>
      <c r="J31" s="30">
        <v>-18256.490000000002</v>
      </c>
      <c r="K31" s="30">
        <v>-14708.29</v>
      </c>
      <c r="L31" s="30">
        <f>TRUNC((G31-SUM(H31:K31))/8,2)</f>
        <v>8015.09</v>
      </c>
      <c r="M31" s="30">
        <f>TRUNC((G31-SUM(H31:L31))/7,2)</f>
        <v>8015.09</v>
      </c>
      <c r="N31" s="30">
        <f>TRUNC((G31-SUM(H31:M31))/6,2)</f>
        <v>8015.09</v>
      </c>
      <c r="O31" s="30">
        <f>TRUNC((G31-SUM(H31:N31))/5,2)</f>
        <v>8015.09</v>
      </c>
      <c r="P31" s="30">
        <f>TRUNC((G31-SUM(H31:O31))/4,2)</f>
        <v>8015.09</v>
      </c>
      <c r="Q31" s="30">
        <f>TRUNC((G31-SUM(H31:P31))/3,2)</f>
        <v>8015.09</v>
      </c>
      <c r="R31" s="30">
        <f>TRUNC((G31-SUM(H31:Q31))/2,2)</f>
        <v>8015.09</v>
      </c>
      <c r="S31" s="30">
        <f>G31-SUM(H31:R31)</f>
        <v>8015.1000000000058</v>
      </c>
      <c r="T31" s="25"/>
      <c r="U31" s="25"/>
      <c r="V31" s="25"/>
      <c r="W31" s="25"/>
      <c r="X31" s="26" t="e">
        <f t="shared" si="7"/>
        <v>#DIV/0!</v>
      </c>
      <c r="Y31" s="26" t="e">
        <f t="shared" si="8"/>
        <v>#DIV/0!</v>
      </c>
      <c r="Z31" s="26" t="e">
        <f t="shared" si="9"/>
        <v>#DIV/0!</v>
      </c>
      <c r="AA31" s="26" t="e">
        <f t="shared" si="10"/>
        <v>#DIV/0!</v>
      </c>
    </row>
    <row r="32" spans="1:27" ht="25.5" customHeight="1" x14ac:dyDescent="0.25">
      <c r="A32" s="8" t="s">
        <v>27</v>
      </c>
      <c r="B32" s="110" t="s">
        <v>292</v>
      </c>
      <c r="C32" s="93"/>
      <c r="D32" s="93"/>
      <c r="E32" s="93"/>
      <c r="F32" s="94"/>
      <c r="G32" s="2">
        <f>G39+G33+G42</f>
        <v>2917000</v>
      </c>
      <c r="H32" s="2">
        <f t="shared" ref="H32:S32" si="19">H39+H33+H42</f>
        <v>453018.67000000004</v>
      </c>
      <c r="I32" s="2">
        <f t="shared" si="19"/>
        <v>214909.99</v>
      </c>
      <c r="J32" s="2">
        <f t="shared" si="19"/>
        <v>82059.66</v>
      </c>
      <c r="K32" s="2">
        <f t="shared" si="19"/>
        <v>493634.25</v>
      </c>
      <c r="L32" s="2">
        <f t="shared" si="19"/>
        <v>209172.16999999998</v>
      </c>
      <c r="M32" s="2">
        <f t="shared" si="19"/>
        <v>209172.16999999998</v>
      </c>
      <c r="N32" s="2">
        <f t="shared" si="19"/>
        <v>209172.16999999998</v>
      </c>
      <c r="O32" s="2">
        <f t="shared" si="19"/>
        <v>209172.18</v>
      </c>
      <c r="P32" s="2">
        <f t="shared" si="19"/>
        <v>209172.19</v>
      </c>
      <c r="Q32" s="2">
        <f t="shared" si="19"/>
        <v>209172.19</v>
      </c>
      <c r="R32" s="2">
        <f t="shared" si="19"/>
        <v>209172.19</v>
      </c>
      <c r="S32" s="2">
        <f t="shared" si="19"/>
        <v>209172.16999999969</v>
      </c>
      <c r="T32" s="25">
        <f t="shared" si="3"/>
        <v>749988.32000000007</v>
      </c>
      <c r="U32" s="25">
        <f t="shared" si="4"/>
        <v>1661966.91</v>
      </c>
      <c r="V32" s="25">
        <f t="shared" si="5"/>
        <v>2289483.4499999997</v>
      </c>
      <c r="W32" s="25">
        <f t="shared" si="6"/>
        <v>2916999.9999999991</v>
      </c>
      <c r="X32" s="26">
        <f t="shared" si="7"/>
        <v>25.710946863215632</v>
      </c>
      <c r="Y32" s="26">
        <f t="shared" si="8"/>
        <v>56.975211175865617</v>
      </c>
      <c r="Z32" s="26">
        <f t="shared" si="9"/>
        <v>78.48760541652382</v>
      </c>
      <c r="AA32" s="26">
        <f t="shared" si="10"/>
        <v>99.999999999999972</v>
      </c>
    </row>
    <row r="33" spans="1:27" ht="51" customHeight="1" x14ac:dyDescent="0.25">
      <c r="A33" s="8" t="s">
        <v>74</v>
      </c>
      <c r="B33" s="110" t="s">
        <v>293</v>
      </c>
      <c r="C33" s="93"/>
      <c r="D33" s="93"/>
      <c r="E33" s="93"/>
      <c r="F33" s="94"/>
      <c r="G33" s="2">
        <f>G34+G36+G38</f>
        <v>618000</v>
      </c>
      <c r="H33" s="2">
        <f t="shared" ref="H33:S33" si="20">H34+H36+H38</f>
        <v>0</v>
      </c>
      <c r="I33" s="2">
        <f t="shared" si="20"/>
        <v>204869.43</v>
      </c>
      <c r="J33" s="2">
        <f t="shared" si="20"/>
        <v>47591</v>
      </c>
      <c r="K33" s="2">
        <f t="shared" si="20"/>
        <v>101568.67</v>
      </c>
      <c r="L33" s="2">
        <f t="shared" si="20"/>
        <v>32996.36</v>
      </c>
      <c r="M33" s="2">
        <f t="shared" si="20"/>
        <v>32996.36</v>
      </c>
      <c r="N33" s="2">
        <f t="shared" si="20"/>
        <v>32996.36</v>
      </c>
      <c r="O33" s="2">
        <f t="shared" si="20"/>
        <v>32996.36</v>
      </c>
      <c r="P33" s="2">
        <f t="shared" si="20"/>
        <v>32996.370000000003</v>
      </c>
      <c r="Q33" s="2">
        <f t="shared" si="20"/>
        <v>32996.370000000003</v>
      </c>
      <c r="R33" s="2">
        <f t="shared" si="20"/>
        <v>32996.370000000003</v>
      </c>
      <c r="S33" s="2">
        <f t="shared" si="20"/>
        <v>32996.350000000093</v>
      </c>
      <c r="T33" s="25">
        <f t="shared" si="3"/>
        <v>252460.43</v>
      </c>
      <c r="U33" s="25">
        <f t="shared" si="4"/>
        <v>420021.81999999995</v>
      </c>
      <c r="V33" s="25">
        <f t="shared" si="5"/>
        <v>519010.90999999992</v>
      </c>
      <c r="W33" s="25">
        <f t="shared" si="6"/>
        <v>618000</v>
      </c>
      <c r="X33" s="59">
        <f t="shared" si="7"/>
        <v>40.851202265372166</v>
      </c>
      <c r="Y33" s="26">
        <f t="shared" si="8"/>
        <v>67.964695792880249</v>
      </c>
      <c r="Z33" s="26">
        <f t="shared" si="9"/>
        <v>83.982347896440118</v>
      </c>
      <c r="AA33" s="26">
        <f t="shared" si="10"/>
        <v>100</v>
      </c>
    </row>
    <row r="34" spans="1:27" ht="63.75" customHeight="1" x14ac:dyDescent="0.25">
      <c r="A34" s="8" t="s">
        <v>75</v>
      </c>
      <c r="B34" s="110" t="s">
        <v>294</v>
      </c>
      <c r="C34" s="93"/>
      <c r="D34" s="93"/>
      <c r="E34" s="93"/>
      <c r="F34" s="94"/>
      <c r="G34" s="2">
        <f>G35</f>
        <v>298000</v>
      </c>
      <c r="H34" s="2">
        <f t="shared" ref="H34:S34" si="21">H35</f>
        <v>0</v>
      </c>
      <c r="I34" s="2">
        <f t="shared" si="21"/>
        <v>204869.43</v>
      </c>
      <c r="J34" s="2">
        <f t="shared" si="21"/>
        <v>36930</v>
      </c>
      <c r="K34" s="2">
        <f t="shared" si="21"/>
        <v>92878.67</v>
      </c>
      <c r="L34" s="2">
        <f t="shared" si="21"/>
        <v>-4584.76</v>
      </c>
      <c r="M34" s="2">
        <f t="shared" si="21"/>
        <v>-4584.76</v>
      </c>
      <c r="N34" s="2">
        <f t="shared" si="21"/>
        <v>-4584.76</v>
      </c>
      <c r="O34" s="2">
        <f t="shared" si="21"/>
        <v>-4584.76</v>
      </c>
      <c r="P34" s="2">
        <f t="shared" si="21"/>
        <v>-4584.76</v>
      </c>
      <c r="Q34" s="2">
        <f t="shared" si="21"/>
        <v>-4584.76</v>
      </c>
      <c r="R34" s="2">
        <f t="shared" si="21"/>
        <v>-4584.76</v>
      </c>
      <c r="S34" s="2">
        <f t="shared" si="21"/>
        <v>-4584.7799999999115</v>
      </c>
      <c r="T34" s="25">
        <f t="shared" si="3"/>
        <v>241799.43</v>
      </c>
      <c r="U34" s="25">
        <f t="shared" si="4"/>
        <v>325508.57999999996</v>
      </c>
      <c r="V34" s="25">
        <f t="shared" si="5"/>
        <v>311754.29999999993</v>
      </c>
      <c r="W34" s="25">
        <f t="shared" si="6"/>
        <v>298000</v>
      </c>
      <c r="X34" s="59">
        <f t="shared" si="7"/>
        <v>81.140748322147644</v>
      </c>
      <c r="Y34" s="26">
        <f t="shared" si="8"/>
        <v>109.23106711409393</v>
      </c>
      <c r="Z34" s="26">
        <f t="shared" si="9"/>
        <v>104.61553691275165</v>
      </c>
      <c r="AA34" s="26">
        <f t="shared" si="10"/>
        <v>100</v>
      </c>
    </row>
    <row r="35" spans="1:27" ht="63.75" customHeight="1" x14ac:dyDescent="0.25">
      <c r="A35" s="8" t="s">
        <v>75</v>
      </c>
      <c r="B35" s="110" t="s">
        <v>295</v>
      </c>
      <c r="C35" s="93"/>
      <c r="D35" s="93"/>
      <c r="E35" s="93"/>
      <c r="F35" s="94"/>
      <c r="G35" s="2">
        <v>298000</v>
      </c>
      <c r="H35" s="29">
        <v>0</v>
      </c>
      <c r="I35" s="30">
        <v>204869.43</v>
      </c>
      <c r="J35" s="30">
        <v>36930</v>
      </c>
      <c r="K35" s="30">
        <v>92878.67</v>
      </c>
      <c r="L35" s="30">
        <f>TRUNC((G35-SUM(H35:K35))/8,2)</f>
        <v>-4584.76</v>
      </c>
      <c r="M35" s="30">
        <f>TRUNC((G35-SUM(H35:L35))/7,2)</f>
        <v>-4584.76</v>
      </c>
      <c r="N35" s="30">
        <f>TRUNC((G35-SUM(H35:M35))/6,2)</f>
        <v>-4584.76</v>
      </c>
      <c r="O35" s="30">
        <f>TRUNC((G35-SUM(H35:N35))/5,2)</f>
        <v>-4584.76</v>
      </c>
      <c r="P35" s="30">
        <f>TRUNC((G35-SUM(H35:O35))/4,2)</f>
        <v>-4584.76</v>
      </c>
      <c r="Q35" s="30">
        <f>TRUNC((G35-SUM(H35:P35))/3,2)</f>
        <v>-4584.76</v>
      </c>
      <c r="R35" s="30">
        <f>TRUNC((G35-SUM(H35:Q35))/2,2)</f>
        <v>-4584.76</v>
      </c>
      <c r="S35" s="30">
        <f>G35-SUM(H35:R35)</f>
        <v>-4584.7799999999115</v>
      </c>
      <c r="T35" s="25">
        <f t="shared" si="3"/>
        <v>241799.43</v>
      </c>
      <c r="U35" s="25">
        <f t="shared" si="4"/>
        <v>325508.57999999996</v>
      </c>
      <c r="V35" s="25">
        <f t="shared" si="5"/>
        <v>311754.29999999993</v>
      </c>
      <c r="W35" s="25">
        <f t="shared" si="6"/>
        <v>298000</v>
      </c>
      <c r="X35" s="59">
        <f t="shared" si="7"/>
        <v>81.140748322147644</v>
      </c>
      <c r="Y35" s="26">
        <f t="shared" si="8"/>
        <v>109.23106711409393</v>
      </c>
      <c r="Z35" s="26">
        <f t="shared" si="9"/>
        <v>104.61553691275165</v>
      </c>
      <c r="AA35" s="26">
        <f t="shared" si="10"/>
        <v>100</v>
      </c>
    </row>
    <row r="36" spans="1:27" ht="76.5" customHeight="1" x14ac:dyDescent="0.25">
      <c r="A36" s="8" t="s">
        <v>76</v>
      </c>
      <c r="B36" s="110" t="s">
        <v>296</v>
      </c>
      <c r="C36" s="93"/>
      <c r="D36" s="93"/>
      <c r="E36" s="93"/>
      <c r="F36" s="94"/>
      <c r="G36" s="2">
        <f>G37</f>
        <v>230000</v>
      </c>
      <c r="H36" s="2">
        <f t="shared" ref="H36:S36" si="22">H37</f>
        <v>0</v>
      </c>
      <c r="I36" s="2">
        <f t="shared" si="22"/>
        <v>0</v>
      </c>
      <c r="J36" s="2">
        <f t="shared" si="22"/>
        <v>10661</v>
      </c>
      <c r="K36" s="2">
        <f t="shared" si="22"/>
        <v>8690</v>
      </c>
      <c r="L36" s="2">
        <f t="shared" si="22"/>
        <v>26331.119999999999</v>
      </c>
      <c r="M36" s="2">
        <f t="shared" si="22"/>
        <v>26331.119999999999</v>
      </c>
      <c r="N36" s="2">
        <f t="shared" si="22"/>
        <v>26331.119999999999</v>
      </c>
      <c r="O36" s="2">
        <f t="shared" si="22"/>
        <v>26331.119999999999</v>
      </c>
      <c r="P36" s="2">
        <f t="shared" si="22"/>
        <v>26331.13</v>
      </c>
      <c r="Q36" s="2">
        <f t="shared" si="22"/>
        <v>26331.13</v>
      </c>
      <c r="R36" s="2">
        <f t="shared" si="22"/>
        <v>26331.13</v>
      </c>
      <c r="S36" s="2">
        <f t="shared" si="22"/>
        <v>26331.130000000005</v>
      </c>
      <c r="T36" s="25">
        <f t="shared" si="3"/>
        <v>10661</v>
      </c>
      <c r="U36" s="25">
        <f t="shared" si="4"/>
        <v>72013.239999999991</v>
      </c>
      <c r="V36" s="25">
        <f t="shared" si="5"/>
        <v>151006.60999999999</v>
      </c>
      <c r="W36" s="25">
        <f t="shared" si="6"/>
        <v>230000</v>
      </c>
      <c r="X36" s="59">
        <f t="shared" si="7"/>
        <v>4.635217391304348</v>
      </c>
      <c r="Y36" s="26">
        <f t="shared" si="8"/>
        <v>31.310104347826083</v>
      </c>
      <c r="Z36" s="26">
        <f t="shared" si="9"/>
        <v>65.655047826086957</v>
      </c>
      <c r="AA36" s="26">
        <f t="shared" si="10"/>
        <v>100</v>
      </c>
    </row>
    <row r="37" spans="1:27" ht="127.5" customHeight="1" x14ac:dyDescent="0.25">
      <c r="A37" s="8" t="s">
        <v>77</v>
      </c>
      <c r="B37" s="110" t="s">
        <v>297</v>
      </c>
      <c r="C37" s="93"/>
      <c r="D37" s="93"/>
      <c r="E37" s="93"/>
      <c r="F37" s="94"/>
      <c r="G37" s="2">
        <v>230000</v>
      </c>
      <c r="H37" s="29">
        <v>0</v>
      </c>
      <c r="I37" s="30">
        <v>0</v>
      </c>
      <c r="J37" s="30">
        <v>10661</v>
      </c>
      <c r="K37" s="30">
        <v>8690</v>
      </c>
      <c r="L37" s="30">
        <f>TRUNC((G37-SUM(H37:K37))/8,2)</f>
        <v>26331.119999999999</v>
      </c>
      <c r="M37" s="30">
        <f>TRUNC((G37-SUM(H37:L37))/7,2)</f>
        <v>26331.119999999999</v>
      </c>
      <c r="N37" s="30">
        <f>TRUNC((G37-SUM(H37:M37))/6,2)</f>
        <v>26331.119999999999</v>
      </c>
      <c r="O37" s="30">
        <f>TRUNC((G37-SUM(H37:N37))/5,2)</f>
        <v>26331.119999999999</v>
      </c>
      <c r="P37" s="30">
        <f>TRUNC((G37-SUM(H37:O37))/4,2)</f>
        <v>26331.13</v>
      </c>
      <c r="Q37" s="30">
        <f>TRUNC((G37-SUM(H37:P37))/3,2)</f>
        <v>26331.13</v>
      </c>
      <c r="R37" s="30">
        <f>TRUNC((G37-SUM(H37:Q37))/2,2)</f>
        <v>26331.13</v>
      </c>
      <c r="S37" s="30">
        <f>G37-SUM(H37:R37)</f>
        <v>26331.130000000005</v>
      </c>
      <c r="T37" s="25">
        <f t="shared" si="3"/>
        <v>10661</v>
      </c>
      <c r="U37" s="25">
        <f t="shared" si="4"/>
        <v>72013.239999999991</v>
      </c>
      <c r="V37" s="25">
        <f t="shared" si="5"/>
        <v>151006.60999999999</v>
      </c>
      <c r="W37" s="25">
        <f t="shared" si="6"/>
        <v>230000</v>
      </c>
      <c r="X37" s="59">
        <f t="shared" si="7"/>
        <v>4.635217391304348</v>
      </c>
      <c r="Y37" s="26">
        <f t="shared" si="8"/>
        <v>31.310104347826083</v>
      </c>
      <c r="Z37" s="26">
        <f t="shared" si="9"/>
        <v>65.655047826086957</v>
      </c>
      <c r="AA37" s="26">
        <f t="shared" si="10"/>
        <v>100</v>
      </c>
    </row>
    <row r="38" spans="1:27" ht="76.5" customHeight="1" x14ac:dyDescent="0.25">
      <c r="A38" s="8" t="s">
        <v>78</v>
      </c>
      <c r="B38" s="110" t="s">
        <v>298</v>
      </c>
      <c r="C38" s="93"/>
      <c r="D38" s="93"/>
      <c r="E38" s="93"/>
      <c r="F38" s="94"/>
      <c r="G38" s="2">
        <v>90000</v>
      </c>
      <c r="H38" s="29">
        <v>0</v>
      </c>
      <c r="I38" s="30">
        <v>0</v>
      </c>
      <c r="J38" s="30">
        <v>0</v>
      </c>
      <c r="K38" s="30">
        <v>0</v>
      </c>
      <c r="L38" s="30">
        <f>TRUNC((G38-SUM(H38:K38))/8,2)</f>
        <v>11250</v>
      </c>
      <c r="M38" s="30">
        <f>TRUNC((G38-SUM(H38:L38))/7,2)</f>
        <v>11250</v>
      </c>
      <c r="N38" s="30">
        <f>TRUNC((G38-SUM(H38:M38))/6,2)</f>
        <v>11250</v>
      </c>
      <c r="O38" s="30">
        <f>TRUNC((G38-SUM(H38:N38))/5,2)</f>
        <v>11250</v>
      </c>
      <c r="P38" s="30">
        <f>TRUNC((G38-SUM(H38:O38))/4,2)</f>
        <v>11250</v>
      </c>
      <c r="Q38" s="30">
        <f>TRUNC((G38-SUM(H38:P38))/3,2)</f>
        <v>11250</v>
      </c>
      <c r="R38" s="30">
        <f>TRUNC((G38-SUM(H38:Q38))/2,2)</f>
        <v>11250</v>
      </c>
      <c r="S38" s="30">
        <f>G38-SUM(H38:R38)</f>
        <v>11250</v>
      </c>
      <c r="T38" s="25">
        <f t="shared" si="3"/>
        <v>0</v>
      </c>
      <c r="U38" s="25">
        <f t="shared" si="4"/>
        <v>22500</v>
      </c>
      <c r="V38" s="25">
        <f t="shared" si="5"/>
        <v>56250</v>
      </c>
      <c r="W38" s="25">
        <f t="shared" si="6"/>
        <v>90000</v>
      </c>
      <c r="X38" s="59">
        <f t="shared" si="7"/>
        <v>0</v>
      </c>
      <c r="Y38" s="26">
        <f t="shared" si="8"/>
        <v>25</v>
      </c>
      <c r="Z38" s="26">
        <f t="shared" si="9"/>
        <v>62.5</v>
      </c>
      <c r="AA38" s="26">
        <f t="shared" si="10"/>
        <v>100</v>
      </c>
    </row>
    <row r="39" spans="1:27" ht="51" customHeight="1" x14ac:dyDescent="0.25">
      <c r="A39" s="8" t="s">
        <v>79</v>
      </c>
      <c r="B39" s="110" t="s">
        <v>299</v>
      </c>
      <c r="C39" s="93"/>
      <c r="D39" s="93"/>
      <c r="E39" s="93"/>
      <c r="F39" s="94"/>
      <c r="G39" s="2">
        <f>G40+G41</f>
        <v>2134000</v>
      </c>
      <c r="H39" s="2">
        <f t="shared" ref="H39:S39" si="23">H40+H41</f>
        <v>446932.33</v>
      </c>
      <c r="I39" s="2">
        <f t="shared" si="23"/>
        <v>10040.56</v>
      </c>
      <c r="J39" s="2">
        <f t="shared" si="23"/>
        <v>34468.660000000003</v>
      </c>
      <c r="K39" s="2">
        <f t="shared" si="23"/>
        <v>390554</v>
      </c>
      <c r="L39" s="2">
        <f t="shared" si="23"/>
        <v>156500.54999999999</v>
      </c>
      <c r="M39" s="2">
        <f t="shared" si="23"/>
        <v>156500.54999999999</v>
      </c>
      <c r="N39" s="2">
        <f t="shared" si="23"/>
        <v>156500.54999999999</v>
      </c>
      <c r="O39" s="2">
        <f t="shared" si="23"/>
        <v>156500.56</v>
      </c>
      <c r="P39" s="2">
        <f t="shared" si="23"/>
        <v>156500.56</v>
      </c>
      <c r="Q39" s="2">
        <f t="shared" si="23"/>
        <v>156500.56</v>
      </c>
      <c r="R39" s="2">
        <f t="shared" si="23"/>
        <v>156500.56</v>
      </c>
      <c r="S39" s="2">
        <f t="shared" si="23"/>
        <v>156500.55999999959</v>
      </c>
      <c r="T39" s="25">
        <f t="shared" si="3"/>
        <v>491441.55000000005</v>
      </c>
      <c r="U39" s="25">
        <f t="shared" si="4"/>
        <v>1194996.6500000001</v>
      </c>
      <c r="V39" s="25">
        <f t="shared" si="5"/>
        <v>1664498.3200000003</v>
      </c>
      <c r="W39" s="25">
        <f t="shared" si="6"/>
        <v>2134000</v>
      </c>
      <c r="X39" s="26">
        <f t="shared" si="7"/>
        <v>23.029126054358017</v>
      </c>
      <c r="Y39" s="26">
        <f t="shared" si="8"/>
        <v>55.997968603561397</v>
      </c>
      <c r="Z39" s="26">
        <f t="shared" si="9"/>
        <v>77.998984067478929</v>
      </c>
      <c r="AA39" s="26">
        <f t="shared" si="10"/>
        <v>100</v>
      </c>
    </row>
    <row r="40" spans="1:27" ht="51" customHeight="1" x14ac:dyDescent="0.25">
      <c r="A40" s="8" t="s">
        <v>79</v>
      </c>
      <c r="B40" s="110" t="s">
        <v>300</v>
      </c>
      <c r="C40" s="93"/>
      <c r="D40" s="93"/>
      <c r="E40" s="93"/>
      <c r="F40" s="94"/>
      <c r="G40" s="2">
        <v>2129000</v>
      </c>
      <c r="H40" s="29">
        <v>446932.33</v>
      </c>
      <c r="I40" s="30">
        <v>10040.56</v>
      </c>
      <c r="J40" s="30">
        <v>34468.660000000003</v>
      </c>
      <c r="K40" s="30">
        <v>390554</v>
      </c>
      <c r="L40" s="30">
        <f>TRUNC((G40-SUM(H40:K40))/8,2)</f>
        <v>155875.54999999999</v>
      </c>
      <c r="M40" s="30">
        <f>TRUNC((G40-SUM(H40:L40))/7,2)</f>
        <v>155875.54999999999</v>
      </c>
      <c r="N40" s="30">
        <f>TRUNC((G40-SUM(H40:M40))/6,2)</f>
        <v>155875.54999999999</v>
      </c>
      <c r="O40" s="30">
        <f>TRUNC((G40-SUM(H40:N40))/5,2)</f>
        <v>155875.56</v>
      </c>
      <c r="P40" s="30">
        <f>TRUNC((G40-SUM(H40:O40))/4,2)</f>
        <v>155875.56</v>
      </c>
      <c r="Q40" s="30">
        <f>TRUNC((G40-SUM(H40:P40))/3,2)</f>
        <v>155875.56</v>
      </c>
      <c r="R40" s="30">
        <f>TRUNC((G40-SUM(H40:Q40))/2,2)</f>
        <v>155875.56</v>
      </c>
      <c r="S40" s="30">
        <f>G40-SUM(H40:R40)</f>
        <v>155875.55999999959</v>
      </c>
      <c r="T40" s="25">
        <f t="shared" si="3"/>
        <v>491441.55000000005</v>
      </c>
      <c r="U40" s="25">
        <f t="shared" si="4"/>
        <v>1193746.6500000001</v>
      </c>
      <c r="V40" s="25">
        <f t="shared" si="5"/>
        <v>1661373.3200000003</v>
      </c>
      <c r="W40" s="25">
        <f t="shared" si="6"/>
        <v>2129000</v>
      </c>
      <c r="X40" s="26">
        <f t="shared" si="7"/>
        <v>23.083210427430721</v>
      </c>
      <c r="Y40" s="26">
        <f t="shared" si="8"/>
        <v>56.070767966181315</v>
      </c>
      <c r="Z40" s="26">
        <f t="shared" si="9"/>
        <v>78.03538374823863</v>
      </c>
      <c r="AA40" s="26">
        <f t="shared" si="10"/>
        <v>100</v>
      </c>
    </row>
    <row r="41" spans="1:27" ht="89.25" customHeight="1" x14ac:dyDescent="0.25">
      <c r="A41" s="8" t="s">
        <v>80</v>
      </c>
      <c r="B41" s="110" t="s">
        <v>301</v>
      </c>
      <c r="C41" s="93"/>
      <c r="D41" s="93"/>
      <c r="E41" s="93"/>
      <c r="F41" s="94"/>
      <c r="G41" s="2">
        <v>5000</v>
      </c>
      <c r="H41" s="29">
        <v>0</v>
      </c>
      <c r="I41" s="30">
        <v>0</v>
      </c>
      <c r="J41" s="30">
        <v>0</v>
      </c>
      <c r="K41" s="30">
        <v>0</v>
      </c>
      <c r="L41" s="30">
        <f>TRUNC((G41-SUM(H41:K41))/8,2)</f>
        <v>625</v>
      </c>
      <c r="M41" s="30">
        <f>TRUNC((G41-SUM(H41:L41))/7,2)</f>
        <v>625</v>
      </c>
      <c r="N41" s="30">
        <f>TRUNC((G41-SUM(H41:M41))/6,2)</f>
        <v>625</v>
      </c>
      <c r="O41" s="30">
        <f>TRUNC((G41-SUM(H41:N41))/5,2)</f>
        <v>625</v>
      </c>
      <c r="P41" s="30">
        <f>TRUNC((G41-SUM(H41:O41))/4,2)</f>
        <v>625</v>
      </c>
      <c r="Q41" s="30">
        <f>TRUNC((G41-SUM(H41:P41))/3,2)</f>
        <v>625</v>
      </c>
      <c r="R41" s="30">
        <f>TRUNC((G41-SUM(H41:Q41))/2,2)</f>
        <v>625</v>
      </c>
      <c r="S41" s="30">
        <f>G41-SUM(H41:R41)</f>
        <v>625</v>
      </c>
      <c r="T41" s="25">
        <f t="shared" si="3"/>
        <v>0</v>
      </c>
      <c r="U41" s="25">
        <f t="shared" si="4"/>
        <v>1250</v>
      </c>
      <c r="V41" s="25">
        <f t="shared" si="5"/>
        <v>3125</v>
      </c>
      <c r="W41" s="25">
        <f t="shared" si="6"/>
        <v>5000</v>
      </c>
      <c r="X41" s="59">
        <f t="shared" si="7"/>
        <v>0</v>
      </c>
      <c r="Y41" s="26">
        <f t="shared" si="8"/>
        <v>25</v>
      </c>
      <c r="Z41" s="26">
        <f t="shared" si="9"/>
        <v>62.5</v>
      </c>
      <c r="AA41" s="26">
        <f t="shared" si="10"/>
        <v>100</v>
      </c>
    </row>
    <row r="42" spans="1:27" ht="40.5" customHeight="1" x14ac:dyDescent="0.25">
      <c r="A42" s="8" t="s">
        <v>81</v>
      </c>
      <c r="B42" s="110" t="s">
        <v>302</v>
      </c>
      <c r="C42" s="93"/>
      <c r="D42" s="93"/>
      <c r="E42" s="93"/>
      <c r="F42" s="94"/>
      <c r="G42" s="2">
        <f>G43</f>
        <v>165000</v>
      </c>
      <c r="H42" s="2">
        <f t="shared" ref="H42:S42" si="24">H43</f>
        <v>6086.34</v>
      </c>
      <c r="I42" s="2">
        <f t="shared" si="24"/>
        <v>0</v>
      </c>
      <c r="J42" s="2">
        <f t="shared" si="24"/>
        <v>0</v>
      </c>
      <c r="K42" s="2">
        <f t="shared" si="24"/>
        <v>1511.58</v>
      </c>
      <c r="L42" s="2">
        <f t="shared" si="24"/>
        <v>19675.259999999998</v>
      </c>
      <c r="M42" s="2">
        <f t="shared" si="24"/>
        <v>19675.259999999998</v>
      </c>
      <c r="N42" s="2">
        <f t="shared" si="24"/>
        <v>19675.259999999998</v>
      </c>
      <c r="O42" s="2">
        <f t="shared" si="24"/>
        <v>19675.259999999998</v>
      </c>
      <c r="P42" s="2">
        <f t="shared" si="24"/>
        <v>19675.259999999998</v>
      </c>
      <c r="Q42" s="2">
        <f t="shared" si="24"/>
        <v>19675.259999999998</v>
      </c>
      <c r="R42" s="2">
        <f t="shared" si="24"/>
        <v>19675.259999999998</v>
      </c>
      <c r="S42" s="2">
        <f t="shared" si="24"/>
        <v>19675.260000000009</v>
      </c>
      <c r="T42" s="25">
        <f t="shared" si="3"/>
        <v>6086.34</v>
      </c>
      <c r="U42" s="25">
        <f t="shared" si="4"/>
        <v>46948.44</v>
      </c>
      <c r="V42" s="25">
        <f t="shared" si="5"/>
        <v>105974.21999999999</v>
      </c>
      <c r="W42" s="25">
        <f t="shared" si="6"/>
        <v>165000</v>
      </c>
      <c r="X42" s="59">
        <f t="shared" si="7"/>
        <v>3.6886909090909095</v>
      </c>
      <c r="Y42" s="26">
        <f t="shared" si="8"/>
        <v>28.453600000000002</v>
      </c>
      <c r="Z42" s="26">
        <f t="shared" si="9"/>
        <v>64.226799999999997</v>
      </c>
      <c r="AA42" s="26">
        <f t="shared" si="10"/>
        <v>100</v>
      </c>
    </row>
    <row r="43" spans="1:27" ht="76.5" customHeight="1" x14ac:dyDescent="0.25">
      <c r="A43" s="8" t="s">
        <v>82</v>
      </c>
      <c r="B43" s="110" t="s">
        <v>303</v>
      </c>
      <c r="C43" s="93"/>
      <c r="D43" s="93"/>
      <c r="E43" s="93"/>
      <c r="F43" s="94"/>
      <c r="G43" s="2">
        <v>165000</v>
      </c>
      <c r="H43" s="29">
        <v>6086.34</v>
      </c>
      <c r="I43" s="30">
        <v>0</v>
      </c>
      <c r="J43" s="30">
        <v>0</v>
      </c>
      <c r="K43" s="30">
        <v>1511.58</v>
      </c>
      <c r="L43" s="30">
        <f>TRUNC((G43-SUM(H43:K43))/8,2)</f>
        <v>19675.259999999998</v>
      </c>
      <c r="M43" s="30">
        <f>TRUNC((G43-SUM(H43:L43))/7,2)</f>
        <v>19675.259999999998</v>
      </c>
      <c r="N43" s="30">
        <f>TRUNC((G43-SUM(H43:M43))/6,2)</f>
        <v>19675.259999999998</v>
      </c>
      <c r="O43" s="30">
        <f>TRUNC((G43-SUM(H43:N43))/5,2)</f>
        <v>19675.259999999998</v>
      </c>
      <c r="P43" s="30">
        <f>TRUNC((G43-SUM(H43:O43))/4,2)</f>
        <v>19675.259999999998</v>
      </c>
      <c r="Q43" s="30">
        <f>TRUNC((G43-SUM(H43:P43))/3,2)</f>
        <v>19675.259999999998</v>
      </c>
      <c r="R43" s="30">
        <f>TRUNC((G43-SUM(H43:Q43))/2,2)</f>
        <v>19675.259999999998</v>
      </c>
      <c r="S43" s="30">
        <f>G43-SUM(H43:R43)</f>
        <v>19675.260000000009</v>
      </c>
      <c r="T43" s="25">
        <f t="shared" si="3"/>
        <v>6086.34</v>
      </c>
      <c r="U43" s="25">
        <f t="shared" si="4"/>
        <v>46948.44</v>
      </c>
      <c r="V43" s="25">
        <f t="shared" si="5"/>
        <v>105974.21999999999</v>
      </c>
      <c r="W43" s="25">
        <f t="shared" si="6"/>
        <v>165000</v>
      </c>
      <c r="X43" s="59">
        <f t="shared" si="7"/>
        <v>3.6886909090909095</v>
      </c>
      <c r="Y43" s="26">
        <f t="shared" si="8"/>
        <v>28.453600000000002</v>
      </c>
      <c r="Z43" s="26">
        <f t="shared" si="9"/>
        <v>64.226799999999997</v>
      </c>
      <c r="AA43" s="26">
        <f t="shared" si="10"/>
        <v>100</v>
      </c>
    </row>
    <row r="44" spans="1:27" ht="25.5" customHeight="1" x14ac:dyDescent="0.25">
      <c r="A44" s="8" t="s">
        <v>28</v>
      </c>
      <c r="B44" s="110" t="s">
        <v>304</v>
      </c>
      <c r="C44" s="70"/>
      <c r="D44" s="70"/>
      <c r="E44" s="70"/>
      <c r="F44" s="71"/>
      <c r="G44" s="2">
        <f>G45+G47</f>
        <v>82000</v>
      </c>
      <c r="H44" s="2">
        <f t="shared" ref="H44:S44" si="25">H45+H47</f>
        <v>0</v>
      </c>
      <c r="I44" s="2">
        <f t="shared" si="25"/>
        <v>35109</v>
      </c>
      <c r="J44" s="2">
        <f t="shared" si="25"/>
        <v>0</v>
      </c>
      <c r="K44" s="2">
        <f t="shared" si="25"/>
        <v>0</v>
      </c>
      <c r="L44" s="2">
        <f t="shared" si="25"/>
        <v>5861.37</v>
      </c>
      <c r="M44" s="2">
        <f t="shared" si="25"/>
        <v>5861.37</v>
      </c>
      <c r="N44" s="2">
        <f t="shared" si="25"/>
        <v>5861.37</v>
      </c>
      <c r="O44" s="2">
        <f t="shared" si="25"/>
        <v>5861.37</v>
      </c>
      <c r="P44" s="2">
        <f t="shared" si="25"/>
        <v>5861.38</v>
      </c>
      <c r="Q44" s="2">
        <f t="shared" si="25"/>
        <v>5861.38</v>
      </c>
      <c r="R44" s="2">
        <f t="shared" si="25"/>
        <v>5861.38</v>
      </c>
      <c r="S44" s="2">
        <f t="shared" si="25"/>
        <v>5861.3799999999901</v>
      </c>
      <c r="T44" s="25">
        <f t="shared" si="3"/>
        <v>35109</v>
      </c>
      <c r="U44" s="25">
        <f t="shared" si="4"/>
        <v>46831.740000000005</v>
      </c>
      <c r="V44" s="25">
        <f t="shared" si="5"/>
        <v>64415.860000000008</v>
      </c>
      <c r="W44" s="25">
        <f t="shared" si="6"/>
        <v>82000</v>
      </c>
      <c r="X44" s="59">
        <f t="shared" si="7"/>
        <v>42.815853658536582</v>
      </c>
      <c r="Y44" s="26">
        <f t="shared" si="8"/>
        <v>57.111878048780497</v>
      </c>
      <c r="Z44" s="26">
        <f t="shared" si="9"/>
        <v>78.555926829268302</v>
      </c>
      <c r="AA44" s="26">
        <f t="shared" si="10"/>
        <v>100</v>
      </c>
    </row>
    <row r="45" spans="1:27" ht="25.5" customHeight="1" x14ac:dyDescent="0.25">
      <c r="A45" s="8" t="s">
        <v>83</v>
      </c>
      <c r="B45" s="110" t="s">
        <v>305</v>
      </c>
      <c r="C45" s="70"/>
      <c r="D45" s="70"/>
      <c r="E45" s="70"/>
      <c r="F45" s="71"/>
      <c r="G45" s="2">
        <f>G46</f>
        <v>2000</v>
      </c>
      <c r="H45" s="2">
        <f t="shared" ref="H45:S45" si="26">H46</f>
        <v>0</v>
      </c>
      <c r="I45" s="2">
        <f t="shared" si="26"/>
        <v>0</v>
      </c>
      <c r="J45" s="2">
        <f t="shared" si="26"/>
        <v>0</v>
      </c>
      <c r="K45" s="2">
        <f t="shared" si="26"/>
        <v>0</v>
      </c>
      <c r="L45" s="2">
        <f t="shared" si="26"/>
        <v>250</v>
      </c>
      <c r="M45" s="2">
        <f t="shared" si="26"/>
        <v>250</v>
      </c>
      <c r="N45" s="2">
        <f t="shared" si="26"/>
        <v>250</v>
      </c>
      <c r="O45" s="2">
        <f t="shared" si="26"/>
        <v>250</v>
      </c>
      <c r="P45" s="2">
        <f t="shared" si="26"/>
        <v>250</v>
      </c>
      <c r="Q45" s="2">
        <f t="shared" si="26"/>
        <v>250</v>
      </c>
      <c r="R45" s="2">
        <f t="shared" si="26"/>
        <v>250</v>
      </c>
      <c r="S45" s="2">
        <f t="shared" si="26"/>
        <v>250</v>
      </c>
      <c r="T45" s="25">
        <f t="shared" si="3"/>
        <v>0</v>
      </c>
      <c r="U45" s="25">
        <f t="shared" si="4"/>
        <v>500</v>
      </c>
      <c r="V45" s="25">
        <f t="shared" si="5"/>
        <v>1250</v>
      </c>
      <c r="W45" s="25">
        <f t="shared" si="6"/>
        <v>2000</v>
      </c>
      <c r="X45" s="59">
        <f t="shared" si="7"/>
        <v>0</v>
      </c>
      <c r="Y45" s="26">
        <f t="shared" si="8"/>
        <v>25</v>
      </c>
      <c r="Z45" s="26">
        <f t="shared" si="9"/>
        <v>62.5</v>
      </c>
      <c r="AA45" s="26">
        <f t="shared" si="10"/>
        <v>100</v>
      </c>
    </row>
    <row r="46" spans="1:27" ht="102" customHeight="1" x14ac:dyDescent="0.25">
      <c r="A46" s="8" t="s">
        <v>84</v>
      </c>
      <c r="B46" s="69" t="s">
        <v>306</v>
      </c>
      <c r="C46" s="70"/>
      <c r="D46" s="70"/>
      <c r="E46" s="70"/>
      <c r="F46" s="71"/>
      <c r="G46" s="2">
        <v>2000</v>
      </c>
      <c r="H46" s="29">
        <v>0</v>
      </c>
      <c r="I46" s="30">
        <v>0</v>
      </c>
      <c r="J46" s="30">
        <v>0</v>
      </c>
      <c r="K46" s="30">
        <v>0</v>
      </c>
      <c r="L46" s="30">
        <f>TRUNC((G46-SUM(H46:K46))/8,2)</f>
        <v>250</v>
      </c>
      <c r="M46" s="30">
        <f>TRUNC((G46-SUM(H46:L46))/7,2)</f>
        <v>250</v>
      </c>
      <c r="N46" s="30">
        <f>TRUNC((G46-SUM(H46:M46))/6,2)</f>
        <v>250</v>
      </c>
      <c r="O46" s="30">
        <f>TRUNC((G46-SUM(H46:N46))/5,2)</f>
        <v>250</v>
      </c>
      <c r="P46" s="30">
        <f>TRUNC((G46-SUM(H46:O46))/4,2)</f>
        <v>250</v>
      </c>
      <c r="Q46" s="30">
        <f>TRUNC((G46-SUM(H46:P46))/3,2)</f>
        <v>250</v>
      </c>
      <c r="R46" s="30">
        <f>TRUNC((G46-SUM(H46:Q46))/2,2)</f>
        <v>250</v>
      </c>
      <c r="S46" s="30">
        <f>G46-SUM(H46:R46)</f>
        <v>250</v>
      </c>
      <c r="T46" s="25">
        <f t="shared" si="3"/>
        <v>0</v>
      </c>
      <c r="U46" s="25">
        <f t="shared" si="4"/>
        <v>500</v>
      </c>
      <c r="V46" s="25">
        <f t="shared" si="5"/>
        <v>1250</v>
      </c>
      <c r="W46" s="25">
        <f t="shared" si="6"/>
        <v>2000</v>
      </c>
      <c r="X46" s="59">
        <f t="shared" si="7"/>
        <v>0</v>
      </c>
      <c r="Y46" s="26">
        <f t="shared" si="8"/>
        <v>25</v>
      </c>
      <c r="Z46" s="26">
        <f t="shared" si="9"/>
        <v>62.5</v>
      </c>
      <c r="AA46" s="26">
        <f t="shared" si="10"/>
        <v>100</v>
      </c>
    </row>
    <row r="47" spans="1:27" ht="15" customHeight="1" x14ac:dyDescent="0.25">
      <c r="A47" s="8" t="s">
        <v>85</v>
      </c>
      <c r="B47" s="69" t="s">
        <v>307</v>
      </c>
      <c r="C47" s="70"/>
      <c r="D47" s="70"/>
      <c r="E47" s="70"/>
      <c r="F47" s="71"/>
      <c r="G47" s="2">
        <f>G48</f>
        <v>80000</v>
      </c>
      <c r="H47" s="2">
        <f t="shared" ref="H47:S48" si="27">H48</f>
        <v>0</v>
      </c>
      <c r="I47" s="2">
        <f t="shared" si="27"/>
        <v>35109</v>
      </c>
      <c r="J47" s="2">
        <f t="shared" si="27"/>
        <v>0</v>
      </c>
      <c r="K47" s="2">
        <f t="shared" si="27"/>
        <v>0</v>
      </c>
      <c r="L47" s="2">
        <f t="shared" si="27"/>
        <v>5611.37</v>
      </c>
      <c r="M47" s="2">
        <f t="shared" si="27"/>
        <v>5611.37</v>
      </c>
      <c r="N47" s="2">
        <f t="shared" si="27"/>
        <v>5611.37</v>
      </c>
      <c r="O47" s="2">
        <f t="shared" si="27"/>
        <v>5611.37</v>
      </c>
      <c r="P47" s="2">
        <f t="shared" si="27"/>
        <v>5611.38</v>
      </c>
      <c r="Q47" s="2">
        <f t="shared" si="27"/>
        <v>5611.38</v>
      </c>
      <c r="R47" s="2">
        <f t="shared" si="27"/>
        <v>5611.38</v>
      </c>
      <c r="S47" s="2">
        <f t="shared" si="27"/>
        <v>5611.3799999999901</v>
      </c>
      <c r="T47" s="25">
        <f t="shared" si="3"/>
        <v>35109</v>
      </c>
      <c r="U47" s="25">
        <f t="shared" si="4"/>
        <v>46331.740000000005</v>
      </c>
      <c r="V47" s="25">
        <f t="shared" si="5"/>
        <v>63165.860000000008</v>
      </c>
      <c r="W47" s="25">
        <f t="shared" si="6"/>
        <v>80000</v>
      </c>
      <c r="X47" s="59">
        <f t="shared" si="7"/>
        <v>43.886249999999997</v>
      </c>
      <c r="Y47" s="26">
        <f t="shared" si="8"/>
        <v>57.914675000000003</v>
      </c>
      <c r="Z47" s="26">
        <f t="shared" si="9"/>
        <v>78.957325000000012</v>
      </c>
      <c r="AA47" s="26">
        <f t="shared" si="10"/>
        <v>100</v>
      </c>
    </row>
    <row r="48" spans="1:27" ht="25.5" customHeight="1" x14ac:dyDescent="0.25">
      <c r="A48" s="8" t="s">
        <v>86</v>
      </c>
      <c r="B48" s="69" t="s">
        <v>308</v>
      </c>
      <c r="C48" s="70"/>
      <c r="D48" s="70"/>
      <c r="E48" s="70"/>
      <c r="F48" s="71"/>
      <c r="G48" s="2">
        <f>G49</f>
        <v>80000</v>
      </c>
      <c r="H48" s="2">
        <f t="shared" si="27"/>
        <v>0</v>
      </c>
      <c r="I48" s="2">
        <f t="shared" si="27"/>
        <v>35109</v>
      </c>
      <c r="J48" s="2">
        <f t="shared" si="27"/>
        <v>0</v>
      </c>
      <c r="K48" s="2">
        <f t="shared" si="27"/>
        <v>0</v>
      </c>
      <c r="L48" s="2">
        <f t="shared" si="27"/>
        <v>5611.37</v>
      </c>
      <c r="M48" s="2">
        <f t="shared" si="27"/>
        <v>5611.37</v>
      </c>
      <c r="N48" s="2">
        <f t="shared" si="27"/>
        <v>5611.37</v>
      </c>
      <c r="O48" s="2">
        <f t="shared" si="27"/>
        <v>5611.37</v>
      </c>
      <c r="P48" s="2">
        <f t="shared" si="27"/>
        <v>5611.38</v>
      </c>
      <c r="Q48" s="2">
        <f t="shared" si="27"/>
        <v>5611.38</v>
      </c>
      <c r="R48" s="2">
        <f t="shared" si="27"/>
        <v>5611.38</v>
      </c>
      <c r="S48" s="2">
        <f t="shared" si="27"/>
        <v>5611.3799999999901</v>
      </c>
      <c r="T48" s="25">
        <f t="shared" si="3"/>
        <v>35109</v>
      </c>
      <c r="U48" s="25">
        <f t="shared" si="4"/>
        <v>46331.740000000005</v>
      </c>
      <c r="V48" s="25">
        <f t="shared" si="5"/>
        <v>63165.860000000008</v>
      </c>
      <c r="W48" s="25">
        <f t="shared" si="6"/>
        <v>80000</v>
      </c>
      <c r="X48" s="59">
        <f t="shared" si="7"/>
        <v>43.886249999999997</v>
      </c>
      <c r="Y48" s="26">
        <f t="shared" si="8"/>
        <v>57.914675000000003</v>
      </c>
      <c r="Z48" s="26">
        <f t="shared" si="9"/>
        <v>78.957325000000012</v>
      </c>
      <c r="AA48" s="26">
        <f t="shared" si="10"/>
        <v>100</v>
      </c>
    </row>
    <row r="49" spans="1:27" ht="76.5" customHeight="1" x14ac:dyDescent="0.25">
      <c r="A49" s="8" t="s">
        <v>87</v>
      </c>
      <c r="B49" s="69" t="s">
        <v>309</v>
      </c>
      <c r="C49" s="70"/>
      <c r="D49" s="70"/>
      <c r="E49" s="70"/>
      <c r="F49" s="71"/>
      <c r="G49" s="2">
        <v>80000</v>
      </c>
      <c r="H49" s="29">
        <v>0</v>
      </c>
      <c r="I49" s="30">
        <v>35109</v>
      </c>
      <c r="J49" s="30">
        <v>0</v>
      </c>
      <c r="K49" s="30">
        <v>0</v>
      </c>
      <c r="L49" s="30">
        <f>TRUNC((G49-SUM(H49:K49))/8,2)</f>
        <v>5611.37</v>
      </c>
      <c r="M49" s="30">
        <f>TRUNC((G49-SUM(H49:L49))/7,2)</f>
        <v>5611.37</v>
      </c>
      <c r="N49" s="30">
        <f>TRUNC((G49-SUM(H49:M49))/6,2)</f>
        <v>5611.37</v>
      </c>
      <c r="O49" s="30">
        <f>TRUNC((G49-SUM(H49:N49))/5,2)</f>
        <v>5611.37</v>
      </c>
      <c r="P49" s="30">
        <f>TRUNC((G49-SUM(H49:O49))/4,2)</f>
        <v>5611.38</v>
      </c>
      <c r="Q49" s="30">
        <f>TRUNC((G49-SUM(H49:P49))/3,2)</f>
        <v>5611.38</v>
      </c>
      <c r="R49" s="30">
        <f>TRUNC((G49-SUM(H49:Q49))/2,2)</f>
        <v>5611.38</v>
      </c>
      <c r="S49" s="30">
        <f>G49-SUM(H49:R49)</f>
        <v>5611.3799999999901</v>
      </c>
      <c r="T49" s="25">
        <f t="shared" si="3"/>
        <v>35109</v>
      </c>
      <c r="U49" s="25">
        <f t="shared" si="4"/>
        <v>46331.740000000005</v>
      </c>
      <c r="V49" s="25">
        <f t="shared" si="5"/>
        <v>63165.860000000008</v>
      </c>
      <c r="W49" s="25">
        <f t="shared" si="6"/>
        <v>80000</v>
      </c>
      <c r="X49" s="59">
        <f t="shared" si="7"/>
        <v>43.886249999999997</v>
      </c>
      <c r="Y49" s="26">
        <f t="shared" si="8"/>
        <v>57.914675000000003</v>
      </c>
      <c r="Z49" s="26">
        <f t="shared" si="9"/>
        <v>78.957325000000012</v>
      </c>
      <c r="AA49" s="26">
        <f t="shared" si="10"/>
        <v>100</v>
      </c>
    </row>
    <row r="50" spans="1:27" ht="25.5" customHeight="1" x14ac:dyDescent="0.25">
      <c r="A50" s="8" t="s">
        <v>29</v>
      </c>
      <c r="B50" s="69" t="s">
        <v>312</v>
      </c>
      <c r="C50" s="70"/>
      <c r="D50" s="70"/>
      <c r="E50" s="70"/>
      <c r="F50" s="71"/>
      <c r="G50" s="2">
        <f>G51</f>
        <v>168000</v>
      </c>
      <c r="H50" s="2">
        <f t="shared" ref="H50:S51" si="28">H51</f>
        <v>14650.88</v>
      </c>
      <c r="I50" s="2">
        <f t="shared" si="28"/>
        <v>20567.45</v>
      </c>
      <c r="J50" s="2">
        <f t="shared" si="28"/>
        <v>15597.92</v>
      </c>
      <c r="K50" s="2">
        <f t="shared" si="28"/>
        <v>9912.2800000000007</v>
      </c>
      <c r="L50" s="2">
        <f t="shared" si="28"/>
        <v>13408.93</v>
      </c>
      <c r="M50" s="2">
        <f t="shared" si="28"/>
        <v>13408.93</v>
      </c>
      <c r="N50" s="2">
        <f t="shared" si="28"/>
        <v>13408.93</v>
      </c>
      <c r="O50" s="2">
        <f t="shared" si="28"/>
        <v>13408.93</v>
      </c>
      <c r="P50" s="2">
        <f t="shared" si="28"/>
        <v>13408.93</v>
      </c>
      <c r="Q50" s="2">
        <f t="shared" si="28"/>
        <v>13408.94</v>
      </c>
      <c r="R50" s="2">
        <f t="shared" si="28"/>
        <v>13408.94</v>
      </c>
      <c r="S50" s="2">
        <f t="shared" si="28"/>
        <v>13408.940000000031</v>
      </c>
      <c r="T50" s="25">
        <f t="shared" si="3"/>
        <v>50816.25</v>
      </c>
      <c r="U50" s="25">
        <f t="shared" si="4"/>
        <v>87546.389999999985</v>
      </c>
      <c r="V50" s="25">
        <f t="shared" si="5"/>
        <v>127773.17999999996</v>
      </c>
      <c r="W50" s="25">
        <f t="shared" si="6"/>
        <v>168000</v>
      </c>
      <c r="X50" s="59">
        <f t="shared" si="7"/>
        <v>30.247767857142861</v>
      </c>
      <c r="Y50" s="26">
        <f t="shared" si="8"/>
        <v>52.110946428571417</v>
      </c>
      <c r="Z50" s="26">
        <f t="shared" si="9"/>
        <v>76.055464285714265</v>
      </c>
      <c r="AA50" s="26">
        <f t="shared" si="10"/>
        <v>100</v>
      </c>
    </row>
    <row r="51" spans="1:27" ht="63.75" customHeight="1" x14ac:dyDescent="0.25">
      <c r="A51" s="8" t="s">
        <v>88</v>
      </c>
      <c r="B51" s="69" t="s">
        <v>310</v>
      </c>
      <c r="C51" s="70"/>
      <c r="D51" s="70"/>
      <c r="E51" s="70"/>
      <c r="F51" s="71"/>
      <c r="G51" s="2">
        <f>G52</f>
        <v>168000</v>
      </c>
      <c r="H51" s="2">
        <f t="shared" si="28"/>
        <v>14650.88</v>
      </c>
      <c r="I51" s="2">
        <f t="shared" si="28"/>
        <v>20567.45</v>
      </c>
      <c r="J51" s="2">
        <f t="shared" si="28"/>
        <v>15597.92</v>
      </c>
      <c r="K51" s="2">
        <f t="shared" si="28"/>
        <v>9912.2800000000007</v>
      </c>
      <c r="L51" s="2">
        <f t="shared" si="28"/>
        <v>13408.93</v>
      </c>
      <c r="M51" s="2">
        <f t="shared" si="28"/>
        <v>13408.93</v>
      </c>
      <c r="N51" s="2">
        <f t="shared" si="28"/>
        <v>13408.93</v>
      </c>
      <c r="O51" s="2">
        <f t="shared" si="28"/>
        <v>13408.93</v>
      </c>
      <c r="P51" s="2">
        <f t="shared" si="28"/>
        <v>13408.93</v>
      </c>
      <c r="Q51" s="2">
        <f t="shared" si="28"/>
        <v>13408.94</v>
      </c>
      <c r="R51" s="2">
        <f t="shared" si="28"/>
        <v>13408.94</v>
      </c>
      <c r="S51" s="2">
        <f t="shared" si="28"/>
        <v>13408.940000000031</v>
      </c>
      <c r="T51" s="25">
        <f t="shared" si="3"/>
        <v>50816.25</v>
      </c>
      <c r="U51" s="25">
        <f t="shared" si="4"/>
        <v>87546.389999999985</v>
      </c>
      <c r="V51" s="25">
        <f t="shared" si="5"/>
        <v>127773.17999999996</v>
      </c>
      <c r="W51" s="25">
        <f t="shared" si="6"/>
        <v>168000</v>
      </c>
      <c r="X51" s="59">
        <f t="shared" si="7"/>
        <v>30.247767857142861</v>
      </c>
      <c r="Y51" s="26">
        <f t="shared" si="8"/>
        <v>52.110946428571417</v>
      </c>
      <c r="Z51" s="26">
        <f t="shared" si="9"/>
        <v>76.055464285714265</v>
      </c>
      <c r="AA51" s="26">
        <f t="shared" si="10"/>
        <v>100</v>
      </c>
    </row>
    <row r="52" spans="1:27" ht="102" customHeight="1" x14ac:dyDescent="0.25">
      <c r="A52" s="8" t="s">
        <v>89</v>
      </c>
      <c r="B52" s="69" t="s">
        <v>311</v>
      </c>
      <c r="C52" s="70"/>
      <c r="D52" s="70"/>
      <c r="E52" s="70"/>
      <c r="F52" s="71"/>
      <c r="G52" s="2">
        <v>168000</v>
      </c>
      <c r="H52" s="29">
        <v>14650.88</v>
      </c>
      <c r="I52" s="30">
        <v>20567.45</v>
      </c>
      <c r="J52" s="30">
        <v>15597.92</v>
      </c>
      <c r="K52" s="30">
        <v>9912.2800000000007</v>
      </c>
      <c r="L52" s="30">
        <f>TRUNC((G52-SUM(H52:K52))/8,2)</f>
        <v>13408.93</v>
      </c>
      <c r="M52" s="30">
        <f>TRUNC((G52-SUM(H52:L52))/7,2)</f>
        <v>13408.93</v>
      </c>
      <c r="N52" s="30">
        <f>TRUNC((G52-SUM(H52:M52))/6,2)</f>
        <v>13408.93</v>
      </c>
      <c r="O52" s="30">
        <f>TRUNC((G52-SUM(H52:N52))/5,2)</f>
        <v>13408.93</v>
      </c>
      <c r="P52" s="30">
        <f>TRUNC((G52-SUM(H52:O52))/4,2)</f>
        <v>13408.93</v>
      </c>
      <c r="Q52" s="30">
        <f>TRUNC((G52-SUM(H52:P52))/3,2)</f>
        <v>13408.94</v>
      </c>
      <c r="R52" s="30">
        <f>TRUNC((G52-SUM(H52:Q52))/2,2)</f>
        <v>13408.94</v>
      </c>
      <c r="S52" s="30">
        <f>G52-SUM(H52:R52)</f>
        <v>13408.940000000031</v>
      </c>
      <c r="T52" s="25">
        <f t="shared" si="3"/>
        <v>50816.25</v>
      </c>
      <c r="U52" s="25">
        <f t="shared" si="4"/>
        <v>87546.389999999985</v>
      </c>
      <c r="V52" s="25">
        <f t="shared" si="5"/>
        <v>127773.17999999996</v>
      </c>
      <c r="W52" s="25">
        <f t="shared" si="6"/>
        <v>168000</v>
      </c>
      <c r="X52" s="59">
        <f t="shared" si="7"/>
        <v>30.247767857142861</v>
      </c>
      <c r="Y52" s="26">
        <f t="shared" si="8"/>
        <v>52.110946428571417</v>
      </c>
      <c r="Z52" s="26">
        <f t="shared" si="9"/>
        <v>76.055464285714265</v>
      </c>
      <c r="AA52" s="26">
        <f t="shared" si="10"/>
        <v>100</v>
      </c>
    </row>
    <row r="53" spans="1:27" ht="25.5" customHeight="1" x14ac:dyDescent="0.25">
      <c r="A53" s="8" t="s">
        <v>90</v>
      </c>
      <c r="B53" s="115"/>
      <c r="C53" s="70"/>
      <c r="D53" s="70"/>
      <c r="E53" s="70"/>
      <c r="F53" s="71"/>
      <c r="G53" s="2">
        <f>G54+G73+G65+G69</f>
        <v>11616958</v>
      </c>
      <c r="H53" s="2">
        <f t="shared" ref="H53:S53" si="29">H54+H73+H65+H69</f>
        <v>1129286.7100000002</v>
      </c>
      <c r="I53" s="2">
        <f t="shared" si="29"/>
        <v>830051.44</v>
      </c>
      <c r="J53" s="2">
        <f t="shared" si="29"/>
        <v>1360058.22</v>
      </c>
      <c r="K53" s="2">
        <f t="shared" si="29"/>
        <v>907758.5</v>
      </c>
      <c r="L53" s="2">
        <f t="shared" si="29"/>
        <v>679670.95000000007</v>
      </c>
      <c r="M53" s="2">
        <f t="shared" si="29"/>
        <v>786550.02999999991</v>
      </c>
      <c r="N53" s="2">
        <f t="shared" si="29"/>
        <v>793430.36</v>
      </c>
      <c r="O53" s="2">
        <f t="shared" si="29"/>
        <v>843430.36</v>
      </c>
      <c r="P53" s="2">
        <f t="shared" si="29"/>
        <v>968430.35</v>
      </c>
      <c r="Q53" s="2">
        <f t="shared" si="29"/>
        <v>793430.36</v>
      </c>
      <c r="R53" s="2">
        <f t="shared" si="29"/>
        <v>1019430.36</v>
      </c>
      <c r="S53" s="2">
        <f t="shared" si="29"/>
        <v>1505430.3599999999</v>
      </c>
      <c r="T53" s="25">
        <f t="shared" si="3"/>
        <v>3319396.37</v>
      </c>
      <c r="U53" s="25">
        <f t="shared" si="4"/>
        <v>5693375.8500000006</v>
      </c>
      <c r="V53" s="25">
        <f t="shared" si="5"/>
        <v>8298666.9200000009</v>
      </c>
      <c r="W53" s="25">
        <f t="shared" si="6"/>
        <v>11616958</v>
      </c>
      <c r="X53" s="26">
        <f t="shared" si="7"/>
        <v>28.573714134113253</v>
      </c>
      <c r="Y53" s="26">
        <f t="shared" si="8"/>
        <v>49.009179941943501</v>
      </c>
      <c r="Z53" s="26">
        <f t="shared" si="9"/>
        <v>71.435800318809811</v>
      </c>
      <c r="AA53" s="26">
        <f t="shared" si="10"/>
        <v>100</v>
      </c>
    </row>
    <row r="54" spans="1:27" ht="89.25" customHeight="1" x14ac:dyDescent="0.25">
      <c r="A54" s="8" t="s">
        <v>30</v>
      </c>
      <c r="B54" s="114" t="s">
        <v>313</v>
      </c>
      <c r="C54" s="70"/>
      <c r="D54" s="70"/>
      <c r="E54" s="70"/>
      <c r="F54" s="71"/>
      <c r="G54" s="2">
        <f>G55+G62</f>
        <v>10750000</v>
      </c>
      <c r="H54" s="2">
        <f t="shared" ref="H54:S54" si="30">H55+H62</f>
        <v>1100655.6600000001</v>
      </c>
      <c r="I54" s="2">
        <f t="shared" si="30"/>
        <v>828551.44</v>
      </c>
      <c r="J54" s="2">
        <f t="shared" si="30"/>
        <v>1357199.13</v>
      </c>
      <c r="K54" s="2">
        <f t="shared" si="30"/>
        <v>900233.5</v>
      </c>
      <c r="L54" s="2">
        <f t="shared" si="30"/>
        <v>640240.59000000008</v>
      </c>
      <c r="M54" s="2">
        <f t="shared" si="30"/>
        <v>747119.67999999993</v>
      </c>
      <c r="N54" s="2">
        <f t="shared" si="30"/>
        <v>754000</v>
      </c>
      <c r="O54" s="2">
        <f t="shared" si="30"/>
        <v>804000</v>
      </c>
      <c r="P54" s="2">
        <f t="shared" si="30"/>
        <v>929000</v>
      </c>
      <c r="Q54" s="2">
        <f t="shared" si="30"/>
        <v>754000</v>
      </c>
      <c r="R54" s="2">
        <f t="shared" si="30"/>
        <v>980000</v>
      </c>
      <c r="S54" s="2">
        <f t="shared" si="30"/>
        <v>955000</v>
      </c>
      <c r="T54" s="25">
        <f t="shared" si="3"/>
        <v>3286406.23</v>
      </c>
      <c r="U54" s="25">
        <f t="shared" si="4"/>
        <v>5574000</v>
      </c>
      <c r="V54" s="25">
        <f t="shared" si="5"/>
        <v>8061000</v>
      </c>
      <c r="W54" s="25">
        <f t="shared" si="6"/>
        <v>10750000</v>
      </c>
      <c r="X54" s="59">
        <f t="shared" si="7"/>
        <v>30.571220744186046</v>
      </c>
      <c r="Y54" s="26">
        <f t="shared" si="8"/>
        <v>51.851162790697671</v>
      </c>
      <c r="Z54" s="26">
        <f t="shared" si="9"/>
        <v>74.986046511627904</v>
      </c>
      <c r="AA54" s="26">
        <f t="shared" si="10"/>
        <v>100</v>
      </c>
    </row>
    <row r="55" spans="1:27" ht="191.25" customHeight="1" x14ac:dyDescent="0.25">
      <c r="A55" s="8" t="s">
        <v>31</v>
      </c>
      <c r="B55" s="114" t="s">
        <v>237</v>
      </c>
      <c r="C55" s="70"/>
      <c r="D55" s="70"/>
      <c r="E55" s="70"/>
      <c r="F55" s="71"/>
      <c r="G55" s="2">
        <f>G56+G58+G60</f>
        <v>4750000</v>
      </c>
      <c r="H55" s="2">
        <f t="shared" ref="H55:S55" si="31">H56+H58+H60</f>
        <v>337305.36</v>
      </c>
      <c r="I55" s="2">
        <f t="shared" si="31"/>
        <v>314048.68</v>
      </c>
      <c r="J55" s="2">
        <f t="shared" si="31"/>
        <v>681240.02</v>
      </c>
      <c r="K55" s="2">
        <f t="shared" si="31"/>
        <v>236009.29</v>
      </c>
      <c r="L55" s="2">
        <f t="shared" si="31"/>
        <v>340240.59</v>
      </c>
      <c r="M55" s="2">
        <f t="shared" si="31"/>
        <v>465156.06</v>
      </c>
      <c r="N55" s="2">
        <f t="shared" si="31"/>
        <v>354000</v>
      </c>
      <c r="O55" s="2">
        <f t="shared" si="31"/>
        <v>354000</v>
      </c>
      <c r="P55" s="2">
        <f t="shared" si="31"/>
        <v>479000</v>
      </c>
      <c r="Q55" s="2">
        <f t="shared" si="31"/>
        <v>354000</v>
      </c>
      <c r="R55" s="2">
        <f t="shared" si="31"/>
        <v>480000</v>
      </c>
      <c r="S55" s="2">
        <f t="shared" si="31"/>
        <v>355000</v>
      </c>
      <c r="T55" s="25">
        <f t="shared" si="3"/>
        <v>1332594.06</v>
      </c>
      <c r="U55" s="25">
        <f t="shared" si="4"/>
        <v>2374000</v>
      </c>
      <c r="V55" s="25">
        <f t="shared" si="5"/>
        <v>3561000</v>
      </c>
      <c r="W55" s="25">
        <f t="shared" si="6"/>
        <v>4750000</v>
      </c>
      <c r="X55" s="26">
        <f t="shared" si="7"/>
        <v>28.054611789473689</v>
      </c>
      <c r="Y55" s="26">
        <f t="shared" si="8"/>
        <v>49.978947368421053</v>
      </c>
      <c r="Z55" s="26">
        <f t="shared" si="9"/>
        <v>74.968421052631584</v>
      </c>
      <c r="AA55" s="26">
        <f t="shared" si="10"/>
        <v>100</v>
      </c>
    </row>
    <row r="56" spans="1:27" ht="129" customHeight="1" x14ac:dyDescent="0.25">
      <c r="A56" s="8" t="s">
        <v>91</v>
      </c>
      <c r="B56" s="69" t="s">
        <v>236</v>
      </c>
      <c r="C56" s="70"/>
      <c r="D56" s="70"/>
      <c r="E56" s="70"/>
      <c r="F56" s="71"/>
      <c r="G56" s="2">
        <f>G57</f>
        <v>10000</v>
      </c>
      <c r="H56" s="2">
        <f t="shared" ref="H56:S56" si="32">H57</f>
        <v>0</v>
      </c>
      <c r="I56" s="2">
        <f t="shared" si="32"/>
        <v>0</v>
      </c>
      <c r="J56" s="2">
        <f t="shared" si="32"/>
        <v>2576.0500000000002</v>
      </c>
      <c r="K56" s="2">
        <f t="shared" si="32"/>
        <v>0</v>
      </c>
      <c r="L56" s="2">
        <f t="shared" si="32"/>
        <v>0</v>
      </c>
      <c r="M56" s="2">
        <f t="shared" si="32"/>
        <v>2423.9499999999998</v>
      </c>
      <c r="N56" s="2">
        <f t="shared" si="32"/>
        <v>0</v>
      </c>
      <c r="O56" s="2">
        <f t="shared" si="32"/>
        <v>0</v>
      </c>
      <c r="P56" s="2">
        <f t="shared" si="32"/>
        <v>2500</v>
      </c>
      <c r="Q56" s="2">
        <f t="shared" si="32"/>
        <v>0</v>
      </c>
      <c r="R56" s="2">
        <f t="shared" si="32"/>
        <v>2500</v>
      </c>
      <c r="S56" s="2">
        <f t="shared" si="32"/>
        <v>0</v>
      </c>
      <c r="T56" s="25">
        <f t="shared" si="3"/>
        <v>2576.0500000000002</v>
      </c>
      <c r="U56" s="25">
        <f t="shared" si="4"/>
        <v>5000</v>
      </c>
      <c r="V56" s="25">
        <f t="shared" si="5"/>
        <v>7500</v>
      </c>
      <c r="W56" s="25">
        <f t="shared" si="6"/>
        <v>10000</v>
      </c>
      <c r="X56" s="26">
        <f t="shared" si="7"/>
        <v>25.760500000000004</v>
      </c>
      <c r="Y56" s="26">
        <f t="shared" si="8"/>
        <v>50</v>
      </c>
      <c r="Z56" s="26">
        <f t="shared" si="9"/>
        <v>75</v>
      </c>
      <c r="AA56" s="26">
        <f t="shared" si="10"/>
        <v>100</v>
      </c>
    </row>
    <row r="57" spans="1:27" ht="153.75" customHeight="1" x14ac:dyDescent="0.25">
      <c r="A57" s="8" t="s">
        <v>92</v>
      </c>
      <c r="B57" s="69" t="s">
        <v>235</v>
      </c>
      <c r="C57" s="70"/>
      <c r="D57" s="70"/>
      <c r="E57" s="70"/>
      <c r="F57" s="71"/>
      <c r="G57" s="2">
        <v>10000</v>
      </c>
      <c r="H57" s="43">
        <v>0</v>
      </c>
      <c r="I57" s="43">
        <v>0</v>
      </c>
      <c r="J57" s="43">
        <v>2576.0500000000002</v>
      </c>
      <c r="K57" s="47">
        <v>0</v>
      </c>
      <c r="L57" s="43">
        <v>0</v>
      </c>
      <c r="M57" s="43">
        <v>2423.9499999999998</v>
      </c>
      <c r="N57" s="43">
        <v>0</v>
      </c>
      <c r="O57" s="43">
        <v>0</v>
      </c>
      <c r="P57" s="43">
        <v>2500</v>
      </c>
      <c r="Q57" s="43">
        <v>0</v>
      </c>
      <c r="R57" s="43">
        <v>2500</v>
      </c>
      <c r="S57" s="30">
        <f>G57-SUM(H57:R57)</f>
        <v>0</v>
      </c>
      <c r="T57" s="27">
        <f t="shared" si="3"/>
        <v>2576.0500000000002</v>
      </c>
      <c r="U57" s="27">
        <f t="shared" si="4"/>
        <v>5000</v>
      </c>
      <c r="V57" s="27">
        <f t="shared" si="5"/>
        <v>7500</v>
      </c>
      <c r="W57" s="27">
        <f t="shared" si="6"/>
        <v>10000</v>
      </c>
      <c r="X57" s="26">
        <f t="shared" si="7"/>
        <v>25.760500000000004</v>
      </c>
      <c r="Y57" s="26">
        <f t="shared" si="8"/>
        <v>50</v>
      </c>
      <c r="Z57" s="26">
        <f t="shared" si="9"/>
        <v>75</v>
      </c>
      <c r="AA57" s="26">
        <f t="shared" si="10"/>
        <v>100</v>
      </c>
    </row>
    <row r="58" spans="1:27" ht="178.5" customHeight="1" x14ac:dyDescent="0.25">
      <c r="A58" s="8" t="s">
        <v>93</v>
      </c>
      <c r="B58" s="69" t="s">
        <v>239</v>
      </c>
      <c r="C58" s="70"/>
      <c r="D58" s="70"/>
      <c r="E58" s="70"/>
      <c r="F58" s="71"/>
      <c r="G58" s="2">
        <f>G59</f>
        <v>490000</v>
      </c>
      <c r="H58" s="2">
        <f t="shared" ref="H58:S58" si="33">H59</f>
        <v>15248.26</v>
      </c>
      <c r="I58" s="2">
        <f t="shared" si="33"/>
        <v>25581.01</v>
      </c>
      <c r="J58" s="2">
        <f t="shared" si="33"/>
        <v>83834.86</v>
      </c>
      <c r="K58" s="2">
        <f t="shared" si="33"/>
        <v>11603.76</v>
      </c>
      <c r="L58" s="2">
        <f t="shared" si="33"/>
        <v>0</v>
      </c>
      <c r="M58" s="2">
        <f t="shared" si="33"/>
        <v>108732.11</v>
      </c>
      <c r="N58" s="2">
        <f t="shared" si="33"/>
        <v>0</v>
      </c>
      <c r="O58" s="2">
        <f t="shared" si="33"/>
        <v>0</v>
      </c>
      <c r="P58" s="2">
        <f t="shared" si="33"/>
        <v>122500</v>
      </c>
      <c r="Q58" s="2">
        <f t="shared" si="33"/>
        <v>0</v>
      </c>
      <c r="R58" s="2">
        <f t="shared" si="33"/>
        <v>122500</v>
      </c>
      <c r="S58" s="2">
        <f t="shared" si="33"/>
        <v>0</v>
      </c>
      <c r="T58" s="25">
        <f t="shared" si="3"/>
        <v>124664.13</v>
      </c>
      <c r="U58" s="25">
        <f t="shared" si="4"/>
        <v>245000</v>
      </c>
      <c r="V58" s="25">
        <f t="shared" si="5"/>
        <v>367500</v>
      </c>
      <c r="W58" s="25">
        <f t="shared" si="6"/>
        <v>490000</v>
      </c>
      <c r="X58" s="26">
        <f t="shared" si="7"/>
        <v>25.441659183673472</v>
      </c>
      <c r="Y58" s="26">
        <f t="shared" si="8"/>
        <v>50</v>
      </c>
      <c r="Z58" s="26">
        <f t="shared" si="9"/>
        <v>75</v>
      </c>
      <c r="AA58" s="26">
        <f t="shared" si="10"/>
        <v>100</v>
      </c>
    </row>
    <row r="59" spans="1:27" ht="153.75" customHeight="1" x14ac:dyDescent="0.25">
      <c r="A59" s="8" t="s">
        <v>94</v>
      </c>
      <c r="B59" s="69" t="s">
        <v>238</v>
      </c>
      <c r="C59" s="70"/>
      <c r="D59" s="70"/>
      <c r="E59" s="70"/>
      <c r="F59" s="71"/>
      <c r="G59" s="2">
        <v>490000</v>
      </c>
      <c r="H59" s="2">
        <v>15248.26</v>
      </c>
      <c r="I59" s="2">
        <v>25581.01</v>
      </c>
      <c r="J59" s="2">
        <v>83834.86</v>
      </c>
      <c r="K59" s="2">
        <v>11603.76</v>
      </c>
      <c r="L59" s="2">
        <v>0</v>
      </c>
      <c r="M59" s="2">
        <v>108732.11</v>
      </c>
      <c r="N59" s="2">
        <v>0</v>
      </c>
      <c r="O59" s="2">
        <v>0</v>
      </c>
      <c r="P59" s="2">
        <v>122500</v>
      </c>
      <c r="Q59" s="2">
        <v>0</v>
      </c>
      <c r="R59" s="2">
        <v>122500</v>
      </c>
      <c r="S59" s="30">
        <f>G59-SUM(H59:R59)</f>
        <v>0</v>
      </c>
      <c r="T59" s="27">
        <f t="shared" si="3"/>
        <v>124664.13</v>
      </c>
      <c r="U59" s="27">
        <f t="shared" si="4"/>
        <v>245000</v>
      </c>
      <c r="V59" s="27">
        <f t="shared" si="5"/>
        <v>367500</v>
      </c>
      <c r="W59" s="27">
        <f t="shared" si="6"/>
        <v>490000</v>
      </c>
      <c r="X59" s="26">
        <f t="shared" si="7"/>
        <v>25.441659183673472</v>
      </c>
      <c r="Y59" s="26">
        <f t="shared" si="8"/>
        <v>50</v>
      </c>
      <c r="Z59" s="26">
        <f t="shared" si="9"/>
        <v>75</v>
      </c>
      <c r="AA59" s="26">
        <f t="shared" si="10"/>
        <v>100</v>
      </c>
    </row>
    <row r="60" spans="1:27" ht="89.25" customHeight="1" x14ac:dyDescent="0.25">
      <c r="A60" s="8" t="s">
        <v>95</v>
      </c>
      <c r="B60" s="69" t="s">
        <v>240</v>
      </c>
      <c r="C60" s="70"/>
      <c r="D60" s="70"/>
      <c r="E60" s="70"/>
      <c r="F60" s="71"/>
      <c r="G60" s="2">
        <f>G61</f>
        <v>4250000</v>
      </c>
      <c r="H60" s="2">
        <f t="shared" ref="H60:S60" si="34">H61</f>
        <v>322057.09999999998</v>
      </c>
      <c r="I60" s="2">
        <f t="shared" si="34"/>
        <v>288467.67</v>
      </c>
      <c r="J60" s="2">
        <f t="shared" si="34"/>
        <v>594829.11</v>
      </c>
      <c r="K60" s="2">
        <f t="shared" si="34"/>
        <v>224405.53</v>
      </c>
      <c r="L60" s="2">
        <v>340240.59</v>
      </c>
      <c r="M60" s="2">
        <f t="shared" si="34"/>
        <v>354000</v>
      </c>
      <c r="N60" s="2">
        <f t="shared" si="34"/>
        <v>354000</v>
      </c>
      <c r="O60" s="2">
        <f t="shared" si="34"/>
        <v>354000</v>
      </c>
      <c r="P60" s="2">
        <f t="shared" si="34"/>
        <v>354000</v>
      </c>
      <c r="Q60" s="2">
        <f t="shared" si="34"/>
        <v>354000</v>
      </c>
      <c r="R60" s="2">
        <f t="shared" si="34"/>
        <v>355000</v>
      </c>
      <c r="S60" s="2">
        <f t="shared" si="34"/>
        <v>355000</v>
      </c>
      <c r="T60" s="25">
        <f t="shared" si="3"/>
        <v>1205353.8799999999</v>
      </c>
      <c r="U60" s="25">
        <f t="shared" si="4"/>
        <v>2124000</v>
      </c>
      <c r="V60" s="25">
        <f t="shared" si="5"/>
        <v>3186000</v>
      </c>
      <c r="W60" s="25">
        <f t="shared" si="6"/>
        <v>4250000</v>
      </c>
      <c r="X60" s="26">
        <f t="shared" si="7"/>
        <v>28.361267764705879</v>
      </c>
      <c r="Y60" s="26">
        <f t="shared" si="8"/>
        <v>49.976470588235294</v>
      </c>
      <c r="Z60" s="26">
        <f t="shared" si="9"/>
        <v>74.964705882352945</v>
      </c>
      <c r="AA60" s="26">
        <f t="shared" si="10"/>
        <v>100</v>
      </c>
    </row>
    <row r="61" spans="1:27" ht="76.5" customHeight="1" x14ac:dyDescent="0.25">
      <c r="A61" s="8" t="s">
        <v>96</v>
      </c>
      <c r="B61" s="69" t="s">
        <v>241</v>
      </c>
      <c r="C61" s="70"/>
      <c r="D61" s="70"/>
      <c r="E61" s="70"/>
      <c r="F61" s="71"/>
      <c r="G61" s="2">
        <v>4250000</v>
      </c>
      <c r="H61" s="29">
        <v>322057.09999999998</v>
      </c>
      <c r="I61" s="30">
        <v>288467.67</v>
      </c>
      <c r="J61" s="30">
        <v>594829.11</v>
      </c>
      <c r="K61" s="30">
        <v>224405.53</v>
      </c>
      <c r="L61" s="30">
        <v>340240.59</v>
      </c>
      <c r="M61" s="30">
        <v>354000</v>
      </c>
      <c r="N61" s="30">
        <v>354000</v>
      </c>
      <c r="O61" s="30">
        <v>354000</v>
      </c>
      <c r="P61" s="30">
        <v>354000</v>
      </c>
      <c r="Q61" s="30">
        <v>354000</v>
      </c>
      <c r="R61" s="30">
        <v>355000</v>
      </c>
      <c r="S61" s="30">
        <f>G61-SUM(H61:R61)</f>
        <v>355000</v>
      </c>
      <c r="T61" s="27">
        <f t="shared" si="3"/>
        <v>1205353.8799999999</v>
      </c>
      <c r="U61" s="27">
        <f t="shared" si="4"/>
        <v>2124000</v>
      </c>
      <c r="V61" s="27">
        <f t="shared" si="5"/>
        <v>3186000</v>
      </c>
      <c r="W61" s="27">
        <f t="shared" si="6"/>
        <v>4250000</v>
      </c>
      <c r="X61" s="26">
        <f t="shared" si="7"/>
        <v>28.361267764705879</v>
      </c>
      <c r="Y61" s="26">
        <f t="shared" si="8"/>
        <v>49.976470588235294</v>
      </c>
      <c r="Z61" s="26">
        <f t="shared" si="9"/>
        <v>74.964705882352945</v>
      </c>
      <c r="AA61" s="26">
        <f t="shared" si="10"/>
        <v>100</v>
      </c>
    </row>
    <row r="62" spans="1:27" ht="178.5" customHeight="1" x14ac:dyDescent="0.25">
      <c r="A62" s="8" t="s">
        <v>32</v>
      </c>
      <c r="B62" s="69" t="s">
        <v>242</v>
      </c>
      <c r="C62" s="70"/>
      <c r="D62" s="70"/>
      <c r="E62" s="70"/>
      <c r="F62" s="71"/>
      <c r="G62" s="2">
        <f>G63</f>
        <v>6000000</v>
      </c>
      <c r="H62" s="2">
        <f>H63</f>
        <v>763350.3</v>
      </c>
      <c r="I62" s="2">
        <f t="shared" ref="I62:S63" si="35">I63</f>
        <v>514502.76</v>
      </c>
      <c r="J62" s="2">
        <f t="shared" si="35"/>
        <v>675959.11</v>
      </c>
      <c r="K62" s="2">
        <f t="shared" si="35"/>
        <v>664224.21</v>
      </c>
      <c r="L62" s="2">
        <f t="shared" si="35"/>
        <v>300000</v>
      </c>
      <c r="M62" s="2">
        <f t="shared" si="35"/>
        <v>281963.62</v>
      </c>
      <c r="N62" s="2">
        <f t="shared" si="35"/>
        <v>400000</v>
      </c>
      <c r="O62" s="2">
        <f t="shared" si="35"/>
        <v>450000</v>
      </c>
      <c r="P62" s="2">
        <f t="shared" si="35"/>
        <v>450000</v>
      </c>
      <c r="Q62" s="2">
        <f t="shared" si="35"/>
        <v>400000</v>
      </c>
      <c r="R62" s="2">
        <f t="shared" si="35"/>
        <v>500000</v>
      </c>
      <c r="S62" s="2">
        <f>S63</f>
        <v>600000</v>
      </c>
      <c r="T62" s="25">
        <f t="shared" si="3"/>
        <v>1953812.17</v>
      </c>
      <c r="U62" s="25">
        <f t="shared" si="4"/>
        <v>3200000</v>
      </c>
      <c r="V62" s="25">
        <f t="shared" si="5"/>
        <v>4500000</v>
      </c>
      <c r="W62" s="25">
        <f t="shared" si="6"/>
        <v>6000000</v>
      </c>
      <c r="X62" s="59">
        <f t="shared" si="7"/>
        <v>32.563536166666665</v>
      </c>
      <c r="Y62" s="26">
        <f t="shared" si="8"/>
        <v>53.333333333333336</v>
      </c>
      <c r="Z62" s="26">
        <f t="shared" si="9"/>
        <v>75</v>
      </c>
      <c r="AA62" s="26">
        <f t="shared" si="10"/>
        <v>100</v>
      </c>
    </row>
    <row r="63" spans="1:27" ht="178.5" customHeight="1" x14ac:dyDescent="0.25">
      <c r="A63" s="8" t="s">
        <v>97</v>
      </c>
      <c r="B63" s="69" t="s">
        <v>243</v>
      </c>
      <c r="C63" s="70"/>
      <c r="D63" s="70"/>
      <c r="E63" s="70"/>
      <c r="F63" s="71"/>
      <c r="G63" s="2">
        <f>G64</f>
        <v>6000000</v>
      </c>
      <c r="H63" s="2">
        <f>H64</f>
        <v>763350.3</v>
      </c>
      <c r="I63" s="2">
        <f t="shared" si="35"/>
        <v>514502.76</v>
      </c>
      <c r="J63" s="2">
        <f t="shared" si="35"/>
        <v>675959.11</v>
      </c>
      <c r="K63" s="2">
        <f t="shared" si="35"/>
        <v>664224.21</v>
      </c>
      <c r="L63" s="2">
        <f t="shared" si="35"/>
        <v>300000</v>
      </c>
      <c r="M63" s="2">
        <f t="shared" si="35"/>
        <v>281963.62</v>
      </c>
      <c r="N63" s="2">
        <f t="shared" si="35"/>
        <v>400000</v>
      </c>
      <c r="O63" s="2">
        <f t="shared" si="35"/>
        <v>450000</v>
      </c>
      <c r="P63" s="2">
        <f t="shared" si="35"/>
        <v>450000</v>
      </c>
      <c r="Q63" s="2">
        <f t="shared" si="35"/>
        <v>400000</v>
      </c>
      <c r="R63" s="2">
        <f t="shared" si="35"/>
        <v>500000</v>
      </c>
      <c r="S63" s="2">
        <f t="shared" si="35"/>
        <v>600000</v>
      </c>
      <c r="T63" s="25">
        <f t="shared" si="3"/>
        <v>1953812.17</v>
      </c>
      <c r="U63" s="25">
        <f t="shared" si="4"/>
        <v>3200000</v>
      </c>
      <c r="V63" s="25">
        <f t="shared" si="5"/>
        <v>4500000</v>
      </c>
      <c r="W63" s="25">
        <f t="shared" si="6"/>
        <v>6000000</v>
      </c>
      <c r="X63" s="59">
        <f t="shared" si="7"/>
        <v>32.563536166666665</v>
      </c>
      <c r="Y63" s="26">
        <f t="shared" si="8"/>
        <v>53.333333333333336</v>
      </c>
      <c r="Z63" s="26">
        <f t="shared" si="9"/>
        <v>75</v>
      </c>
      <c r="AA63" s="26">
        <f t="shared" si="10"/>
        <v>100</v>
      </c>
    </row>
    <row r="64" spans="1:27" ht="165.75" customHeight="1" x14ac:dyDescent="0.25">
      <c r="A64" s="8" t="s">
        <v>98</v>
      </c>
      <c r="B64" s="69" t="s">
        <v>244</v>
      </c>
      <c r="C64" s="70"/>
      <c r="D64" s="70"/>
      <c r="E64" s="70"/>
      <c r="F64" s="71"/>
      <c r="G64" s="2">
        <v>6000000</v>
      </c>
      <c r="H64" s="2">
        <v>763350.3</v>
      </c>
      <c r="I64" s="2">
        <v>514502.76</v>
      </c>
      <c r="J64" s="2">
        <v>675959.11</v>
      </c>
      <c r="K64" s="2">
        <v>664224.21</v>
      </c>
      <c r="L64" s="2">
        <v>300000</v>
      </c>
      <c r="M64" s="2">
        <v>281963.62</v>
      </c>
      <c r="N64" s="2">
        <v>400000</v>
      </c>
      <c r="O64" s="2">
        <v>450000</v>
      </c>
      <c r="P64" s="2">
        <v>450000</v>
      </c>
      <c r="Q64" s="2">
        <v>400000</v>
      </c>
      <c r="R64" s="2">
        <v>500000</v>
      </c>
      <c r="S64" s="30">
        <f>G64-SUM(H64:R64)</f>
        <v>600000</v>
      </c>
      <c r="T64" s="27">
        <f t="shared" si="3"/>
        <v>1953812.17</v>
      </c>
      <c r="U64" s="27">
        <f t="shared" si="4"/>
        <v>3200000</v>
      </c>
      <c r="V64" s="27">
        <f t="shared" si="5"/>
        <v>4500000</v>
      </c>
      <c r="W64" s="27">
        <f t="shared" si="6"/>
        <v>6000000</v>
      </c>
      <c r="X64" s="59">
        <f t="shared" si="7"/>
        <v>32.563536166666665</v>
      </c>
      <c r="Y64" s="26">
        <f t="shared" si="8"/>
        <v>53.333333333333336</v>
      </c>
      <c r="Z64" s="26">
        <f t="shared" si="9"/>
        <v>75</v>
      </c>
      <c r="AA64" s="26">
        <f t="shared" si="10"/>
        <v>100</v>
      </c>
    </row>
    <row r="65" spans="1:27" ht="51" customHeight="1" x14ac:dyDescent="0.25">
      <c r="A65" s="8" t="s">
        <v>33</v>
      </c>
      <c r="B65" s="69" t="s">
        <v>314</v>
      </c>
      <c r="C65" s="70"/>
      <c r="D65" s="70"/>
      <c r="E65" s="70"/>
      <c r="F65" s="71"/>
      <c r="G65" s="2">
        <f>G66+G67+G68</f>
        <v>313458</v>
      </c>
      <c r="H65" s="2">
        <f t="shared" ref="H65:S65" si="36">H66+H67+H68</f>
        <v>-1368.95</v>
      </c>
      <c r="I65" s="2">
        <f t="shared" si="36"/>
        <v>0</v>
      </c>
      <c r="J65" s="2">
        <f t="shared" si="36"/>
        <v>525.1</v>
      </c>
      <c r="K65" s="2">
        <f t="shared" si="36"/>
        <v>0</v>
      </c>
      <c r="L65" s="2">
        <f t="shared" si="36"/>
        <v>39287.72</v>
      </c>
      <c r="M65" s="2">
        <f t="shared" si="36"/>
        <v>39287.72</v>
      </c>
      <c r="N65" s="2">
        <f t="shared" si="36"/>
        <v>39287.729999999996</v>
      </c>
      <c r="O65" s="2">
        <f t="shared" si="36"/>
        <v>39287.729999999996</v>
      </c>
      <c r="P65" s="2">
        <f t="shared" si="36"/>
        <v>39287.729999999996</v>
      </c>
      <c r="Q65" s="2">
        <f t="shared" si="36"/>
        <v>39287.74</v>
      </c>
      <c r="R65" s="2">
        <f t="shared" si="36"/>
        <v>39287.74</v>
      </c>
      <c r="S65" s="2">
        <f t="shared" si="36"/>
        <v>39287.74</v>
      </c>
      <c r="T65" s="25">
        <f t="shared" si="3"/>
        <v>-843.85</v>
      </c>
      <c r="U65" s="25">
        <f t="shared" si="4"/>
        <v>77731.59</v>
      </c>
      <c r="V65" s="25">
        <f t="shared" si="5"/>
        <v>195594.77999999997</v>
      </c>
      <c r="W65" s="25">
        <f t="shared" si="6"/>
        <v>313457.99999999994</v>
      </c>
      <c r="X65" s="59">
        <f t="shared" si="7"/>
        <v>-0.26920671987953726</v>
      </c>
      <c r="Y65" s="26">
        <f t="shared" si="8"/>
        <v>24.798087782095209</v>
      </c>
      <c r="Z65" s="26">
        <f t="shared" si="9"/>
        <v>62.399039105717499</v>
      </c>
      <c r="AA65" s="26">
        <f t="shared" si="10"/>
        <v>99.999999999999972</v>
      </c>
    </row>
    <row r="66" spans="1:27" ht="63.75" customHeight="1" x14ac:dyDescent="0.25">
      <c r="A66" s="8" t="s">
        <v>99</v>
      </c>
      <c r="B66" s="69" t="s">
        <v>315</v>
      </c>
      <c r="C66" s="70"/>
      <c r="D66" s="70"/>
      <c r="E66" s="70"/>
      <c r="F66" s="71"/>
      <c r="G66" s="2">
        <v>89907</v>
      </c>
      <c r="H66" s="29">
        <v>0.04</v>
      </c>
      <c r="I66" s="30">
        <v>0</v>
      </c>
      <c r="J66" s="30">
        <v>524.13</v>
      </c>
      <c r="K66" s="30">
        <v>0</v>
      </c>
      <c r="L66" s="30">
        <f>TRUNC((G66-SUM(H66:K66))/8,2)</f>
        <v>11172.85</v>
      </c>
      <c r="M66" s="30">
        <f>TRUNC((G66-SUM(H66:L66))/7,2)</f>
        <v>11172.85</v>
      </c>
      <c r="N66" s="30">
        <f>TRUNC((G66-SUM(H66:M66))/6,2)</f>
        <v>11172.85</v>
      </c>
      <c r="O66" s="30">
        <f>TRUNC((G66-SUM(H66:N66))/5,2)</f>
        <v>11172.85</v>
      </c>
      <c r="P66" s="30">
        <f>TRUNC((G66-SUM(H66:O66))/4,2)</f>
        <v>11172.85</v>
      </c>
      <c r="Q66" s="30">
        <f>TRUNC((G66-SUM(H66:P66))/3,2)</f>
        <v>11172.86</v>
      </c>
      <c r="R66" s="30">
        <f>TRUNC((G66-SUM(H66:Q66))/2,2)</f>
        <v>11172.86</v>
      </c>
      <c r="S66" s="30">
        <f>G66-SUM(H66:R66)</f>
        <v>11172.86</v>
      </c>
      <c r="T66" s="25">
        <f t="shared" si="3"/>
        <v>524.16999999999996</v>
      </c>
      <c r="U66" s="25">
        <f t="shared" si="4"/>
        <v>22869.870000000003</v>
      </c>
      <c r="V66" s="25">
        <f t="shared" si="5"/>
        <v>56388.42</v>
      </c>
      <c r="W66" s="25">
        <f t="shared" si="6"/>
        <v>89907</v>
      </c>
      <c r="X66" s="59">
        <f t="shared" si="7"/>
        <v>0.5830135584548477</v>
      </c>
      <c r="Y66" s="26">
        <f t="shared" si="8"/>
        <v>25.437251826887785</v>
      </c>
      <c r="Z66" s="26">
        <f t="shared" si="9"/>
        <v>62.718609229537179</v>
      </c>
      <c r="AA66" s="26">
        <f t="shared" si="10"/>
        <v>100</v>
      </c>
    </row>
    <row r="67" spans="1:27" ht="38.25" x14ac:dyDescent="0.25">
      <c r="A67" s="8" t="s">
        <v>100</v>
      </c>
      <c r="B67" s="69" t="s">
        <v>316</v>
      </c>
      <c r="C67" s="70"/>
      <c r="D67" s="70"/>
      <c r="E67" s="70"/>
      <c r="F67" s="71"/>
      <c r="G67" s="2">
        <v>193030</v>
      </c>
      <c r="H67" s="29">
        <v>0</v>
      </c>
      <c r="I67" s="30">
        <v>0</v>
      </c>
      <c r="J67" s="30">
        <v>0</v>
      </c>
      <c r="K67" s="30">
        <v>0</v>
      </c>
      <c r="L67" s="30">
        <f>TRUNC((G67-SUM(H67:K67))/8,2)</f>
        <v>24128.75</v>
      </c>
      <c r="M67" s="30">
        <f>TRUNC((G67-SUM(H67:L67))/7,2)</f>
        <v>24128.75</v>
      </c>
      <c r="N67" s="30">
        <f>TRUNC((G67-SUM(H67:M67))/6,2)</f>
        <v>24128.75</v>
      </c>
      <c r="O67" s="30">
        <f>TRUNC((G67-SUM(H67:N67))/5,2)</f>
        <v>24128.75</v>
      </c>
      <c r="P67" s="30">
        <f>TRUNC((G67-SUM(H67:O67))/4,2)</f>
        <v>24128.75</v>
      </c>
      <c r="Q67" s="30">
        <f>TRUNC((G67-SUM(H67:P67))/3,2)</f>
        <v>24128.75</v>
      </c>
      <c r="R67" s="30">
        <f>TRUNC((G67-SUM(H67:Q67))/2,2)</f>
        <v>24128.75</v>
      </c>
      <c r="S67" s="30">
        <f>G67-SUM(H67:R67)</f>
        <v>24128.75</v>
      </c>
      <c r="T67" s="25">
        <f t="shared" si="3"/>
        <v>0</v>
      </c>
      <c r="U67" s="25">
        <f t="shared" si="4"/>
        <v>48257.5</v>
      </c>
      <c r="V67" s="25">
        <f t="shared" si="5"/>
        <v>120643.75</v>
      </c>
      <c r="W67" s="25">
        <f t="shared" si="6"/>
        <v>193030</v>
      </c>
      <c r="X67" s="59">
        <f t="shared" si="7"/>
        <v>0</v>
      </c>
      <c r="Y67" s="26">
        <f t="shared" si="8"/>
        <v>25</v>
      </c>
      <c r="Z67" s="26">
        <f t="shared" si="9"/>
        <v>62.5</v>
      </c>
      <c r="AA67" s="26">
        <f t="shared" si="10"/>
        <v>100</v>
      </c>
    </row>
    <row r="68" spans="1:27" ht="38.25" x14ac:dyDescent="0.25">
      <c r="A68" s="8" t="s">
        <v>101</v>
      </c>
      <c r="B68" s="69" t="s">
        <v>317</v>
      </c>
      <c r="C68" s="70"/>
      <c r="D68" s="70"/>
      <c r="E68" s="70"/>
      <c r="F68" s="71"/>
      <c r="G68" s="2">
        <v>30521</v>
      </c>
      <c r="H68" s="29">
        <v>-1368.99</v>
      </c>
      <c r="I68" s="30">
        <v>0</v>
      </c>
      <c r="J68" s="30">
        <v>0.97</v>
      </c>
      <c r="K68" s="30">
        <v>0</v>
      </c>
      <c r="L68" s="30">
        <f>TRUNC((G68-SUM(H68:K68))/8,2)</f>
        <v>3986.12</v>
      </c>
      <c r="M68" s="30">
        <f>TRUNC((G68-SUM(H68:L68))/7,2)</f>
        <v>3986.12</v>
      </c>
      <c r="N68" s="30">
        <f>TRUNC((G68-SUM(H68:M68))/6,2)</f>
        <v>3986.13</v>
      </c>
      <c r="O68" s="30">
        <f>TRUNC((G68-SUM(H68:N68))/5,2)</f>
        <v>3986.13</v>
      </c>
      <c r="P68" s="30">
        <f>TRUNC((G68-SUM(H68:O68))/4,2)</f>
        <v>3986.13</v>
      </c>
      <c r="Q68" s="30">
        <f>TRUNC((G68-SUM(H68:P68))/3,2)</f>
        <v>3986.13</v>
      </c>
      <c r="R68" s="30">
        <f>TRUNC((G68-SUM(H68:Q68))/2,2)</f>
        <v>3986.13</v>
      </c>
      <c r="S68" s="30">
        <f>G68-SUM(H68:R68)</f>
        <v>3986.1299999999974</v>
      </c>
      <c r="T68" s="25">
        <f t="shared" si="3"/>
        <v>-1368.02</v>
      </c>
      <c r="U68" s="25">
        <f t="shared" si="4"/>
        <v>6604.2199999999993</v>
      </c>
      <c r="V68" s="25">
        <f t="shared" si="5"/>
        <v>18562.61</v>
      </c>
      <c r="W68" s="25">
        <f t="shared" si="6"/>
        <v>30521</v>
      </c>
      <c r="X68" s="59">
        <f t="shared" si="7"/>
        <v>-4.4822253530356146</v>
      </c>
      <c r="Y68" s="26">
        <f t="shared" si="8"/>
        <v>21.638281838733985</v>
      </c>
      <c r="Z68" s="26">
        <f t="shared" si="9"/>
        <v>60.819140919367001</v>
      </c>
      <c r="AA68" s="26">
        <f t="shared" si="10"/>
        <v>100</v>
      </c>
    </row>
    <row r="69" spans="1:27" ht="51" customHeight="1" x14ac:dyDescent="0.25">
      <c r="A69" s="9" t="s">
        <v>102</v>
      </c>
      <c r="B69" s="69" t="s">
        <v>245</v>
      </c>
      <c r="C69" s="70"/>
      <c r="D69" s="70"/>
      <c r="E69" s="70"/>
      <c r="F69" s="71"/>
      <c r="G69" s="2">
        <f>G70</f>
        <v>511000</v>
      </c>
      <c r="H69" s="2">
        <f t="shared" ref="H69:S71" si="37">H70</f>
        <v>0</v>
      </c>
      <c r="I69" s="2">
        <f t="shared" si="37"/>
        <v>0</v>
      </c>
      <c r="J69" s="2">
        <f t="shared" si="37"/>
        <v>0</v>
      </c>
      <c r="K69" s="2">
        <f t="shared" si="37"/>
        <v>0</v>
      </c>
      <c r="L69" s="2">
        <f t="shared" si="37"/>
        <v>0</v>
      </c>
      <c r="M69" s="2">
        <f t="shared" si="37"/>
        <v>0</v>
      </c>
      <c r="N69" s="2">
        <f t="shared" si="37"/>
        <v>0</v>
      </c>
      <c r="O69" s="2">
        <f t="shared" si="37"/>
        <v>0</v>
      </c>
      <c r="P69" s="2">
        <f t="shared" si="37"/>
        <v>0</v>
      </c>
      <c r="Q69" s="2">
        <f t="shared" si="37"/>
        <v>0</v>
      </c>
      <c r="R69" s="2">
        <f t="shared" si="37"/>
        <v>0</v>
      </c>
      <c r="S69" s="2">
        <f t="shared" si="37"/>
        <v>511000</v>
      </c>
      <c r="T69" s="25">
        <f t="shared" si="3"/>
        <v>0</v>
      </c>
      <c r="U69" s="25">
        <f t="shared" si="4"/>
        <v>0</v>
      </c>
      <c r="V69" s="25">
        <f t="shared" si="5"/>
        <v>0</v>
      </c>
      <c r="W69" s="25">
        <f t="shared" si="6"/>
        <v>511000</v>
      </c>
      <c r="X69" s="59">
        <f t="shared" si="7"/>
        <v>0</v>
      </c>
      <c r="Y69" s="26">
        <f t="shared" si="8"/>
        <v>0</v>
      </c>
      <c r="Z69" s="26">
        <f t="shared" si="9"/>
        <v>0</v>
      </c>
      <c r="AA69" s="26">
        <f t="shared" si="10"/>
        <v>100</v>
      </c>
    </row>
    <row r="70" spans="1:27" ht="165.75" customHeight="1" x14ac:dyDescent="0.25">
      <c r="A70" s="9" t="s">
        <v>103</v>
      </c>
      <c r="B70" s="69" t="s">
        <v>246</v>
      </c>
      <c r="C70" s="70"/>
      <c r="D70" s="70"/>
      <c r="E70" s="70"/>
      <c r="F70" s="71"/>
      <c r="G70" s="2">
        <f>G71</f>
        <v>511000</v>
      </c>
      <c r="H70" s="2">
        <f t="shared" si="37"/>
        <v>0</v>
      </c>
      <c r="I70" s="2">
        <f t="shared" si="37"/>
        <v>0</v>
      </c>
      <c r="J70" s="2">
        <f t="shared" si="37"/>
        <v>0</v>
      </c>
      <c r="K70" s="2">
        <f t="shared" si="37"/>
        <v>0</v>
      </c>
      <c r="L70" s="2">
        <f t="shared" si="37"/>
        <v>0</v>
      </c>
      <c r="M70" s="2">
        <f t="shared" si="37"/>
        <v>0</v>
      </c>
      <c r="N70" s="2">
        <f t="shared" si="37"/>
        <v>0</v>
      </c>
      <c r="O70" s="2">
        <f t="shared" si="37"/>
        <v>0</v>
      </c>
      <c r="P70" s="2">
        <f t="shared" si="37"/>
        <v>0</v>
      </c>
      <c r="Q70" s="2">
        <f t="shared" si="37"/>
        <v>0</v>
      </c>
      <c r="R70" s="2">
        <f t="shared" si="37"/>
        <v>0</v>
      </c>
      <c r="S70" s="2">
        <f t="shared" si="37"/>
        <v>511000</v>
      </c>
      <c r="T70" s="25">
        <f t="shared" si="3"/>
        <v>0</v>
      </c>
      <c r="U70" s="25">
        <f t="shared" si="4"/>
        <v>0</v>
      </c>
      <c r="V70" s="25">
        <f t="shared" si="5"/>
        <v>0</v>
      </c>
      <c r="W70" s="25">
        <f t="shared" si="6"/>
        <v>511000</v>
      </c>
      <c r="X70" s="59">
        <f t="shared" si="7"/>
        <v>0</v>
      </c>
      <c r="Y70" s="26">
        <f t="shared" si="8"/>
        <v>0</v>
      </c>
      <c r="Z70" s="26">
        <f t="shared" si="9"/>
        <v>0</v>
      </c>
      <c r="AA70" s="26">
        <f t="shared" si="10"/>
        <v>100</v>
      </c>
    </row>
    <row r="71" spans="1:27" ht="192.75" customHeight="1" x14ac:dyDescent="0.25">
      <c r="A71" s="9" t="s">
        <v>104</v>
      </c>
      <c r="B71" s="69" t="s">
        <v>247</v>
      </c>
      <c r="C71" s="70"/>
      <c r="D71" s="70"/>
      <c r="E71" s="70"/>
      <c r="F71" s="71"/>
      <c r="G71" s="2">
        <f>G72</f>
        <v>511000</v>
      </c>
      <c r="H71" s="2">
        <f t="shared" si="37"/>
        <v>0</v>
      </c>
      <c r="I71" s="2">
        <f t="shared" si="37"/>
        <v>0</v>
      </c>
      <c r="J71" s="2">
        <f t="shared" si="37"/>
        <v>0</v>
      </c>
      <c r="K71" s="2">
        <f t="shared" si="37"/>
        <v>0</v>
      </c>
      <c r="L71" s="2">
        <f t="shared" si="37"/>
        <v>0</v>
      </c>
      <c r="M71" s="2">
        <f t="shared" si="37"/>
        <v>0</v>
      </c>
      <c r="N71" s="2">
        <f t="shared" si="37"/>
        <v>0</v>
      </c>
      <c r="O71" s="2">
        <f t="shared" si="37"/>
        <v>0</v>
      </c>
      <c r="P71" s="2">
        <f t="shared" si="37"/>
        <v>0</v>
      </c>
      <c r="Q71" s="2">
        <f t="shared" si="37"/>
        <v>0</v>
      </c>
      <c r="R71" s="2">
        <f t="shared" si="37"/>
        <v>0</v>
      </c>
      <c r="S71" s="2">
        <f t="shared" si="37"/>
        <v>511000</v>
      </c>
      <c r="T71" s="25">
        <f t="shared" si="3"/>
        <v>0</v>
      </c>
      <c r="U71" s="25">
        <f t="shared" si="4"/>
        <v>0</v>
      </c>
      <c r="V71" s="25">
        <f t="shared" si="5"/>
        <v>0</v>
      </c>
      <c r="W71" s="25">
        <f t="shared" si="6"/>
        <v>511000</v>
      </c>
      <c r="X71" s="59">
        <f t="shared" si="7"/>
        <v>0</v>
      </c>
      <c r="Y71" s="26">
        <f t="shared" si="8"/>
        <v>0</v>
      </c>
      <c r="Z71" s="26">
        <f t="shared" si="9"/>
        <v>0</v>
      </c>
      <c r="AA71" s="26">
        <f t="shared" si="10"/>
        <v>100</v>
      </c>
    </row>
    <row r="72" spans="1:27" ht="204" customHeight="1" x14ac:dyDescent="0.25">
      <c r="A72" s="9" t="s">
        <v>105</v>
      </c>
      <c r="B72" s="69" t="s">
        <v>248</v>
      </c>
      <c r="C72" s="70"/>
      <c r="D72" s="70"/>
      <c r="E72" s="70"/>
      <c r="F72" s="71"/>
      <c r="G72" s="2">
        <v>511000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f>G72-SUM(H72:R72)</f>
        <v>511000</v>
      </c>
      <c r="T72" s="27">
        <f t="shared" si="3"/>
        <v>0</v>
      </c>
      <c r="U72" s="27">
        <f t="shared" si="4"/>
        <v>0</v>
      </c>
      <c r="V72" s="27">
        <f t="shared" si="5"/>
        <v>0</v>
      </c>
      <c r="W72" s="27">
        <f t="shared" si="6"/>
        <v>511000</v>
      </c>
      <c r="X72" s="59">
        <f t="shared" si="7"/>
        <v>0</v>
      </c>
      <c r="Y72" s="26">
        <f t="shared" si="8"/>
        <v>0</v>
      </c>
      <c r="Z72" s="26">
        <f t="shared" si="9"/>
        <v>0</v>
      </c>
      <c r="AA72" s="26">
        <f t="shared" si="10"/>
        <v>100</v>
      </c>
    </row>
    <row r="73" spans="1:27" ht="25.5" customHeight="1" x14ac:dyDescent="0.25">
      <c r="A73" s="8" t="s">
        <v>34</v>
      </c>
      <c r="B73" s="69" t="s">
        <v>35</v>
      </c>
      <c r="C73" s="70"/>
      <c r="D73" s="70"/>
      <c r="E73" s="70"/>
      <c r="F73" s="71"/>
      <c r="G73" s="2">
        <f>G74+G80</f>
        <v>42500</v>
      </c>
      <c r="H73" s="2">
        <f t="shared" ref="H73:S73" si="38">H74+H80</f>
        <v>30000</v>
      </c>
      <c r="I73" s="2">
        <f t="shared" si="38"/>
        <v>1500</v>
      </c>
      <c r="J73" s="2">
        <f t="shared" si="38"/>
        <v>2333.9899999999998</v>
      </c>
      <c r="K73" s="2">
        <f t="shared" si="38"/>
        <v>7525</v>
      </c>
      <c r="L73" s="2">
        <f t="shared" si="38"/>
        <v>142.63999999999987</v>
      </c>
      <c r="M73" s="2">
        <f t="shared" si="38"/>
        <v>142.63000000000011</v>
      </c>
      <c r="N73" s="2">
        <f t="shared" si="38"/>
        <v>142.63000000000011</v>
      </c>
      <c r="O73" s="2">
        <f t="shared" si="38"/>
        <v>142.63000000000011</v>
      </c>
      <c r="P73" s="2">
        <f t="shared" si="38"/>
        <v>142.61999999999989</v>
      </c>
      <c r="Q73" s="2">
        <f t="shared" si="38"/>
        <v>142.61999999999989</v>
      </c>
      <c r="R73" s="2">
        <f t="shared" si="38"/>
        <v>142.61999999999989</v>
      </c>
      <c r="S73" s="2">
        <f t="shared" si="38"/>
        <v>142.61999999999989</v>
      </c>
      <c r="T73" s="25">
        <f t="shared" si="3"/>
        <v>33833.99</v>
      </c>
      <c r="U73" s="25">
        <f t="shared" si="4"/>
        <v>41644.259999999995</v>
      </c>
      <c r="V73" s="25">
        <f t="shared" si="5"/>
        <v>42072.139999999992</v>
      </c>
      <c r="W73" s="25">
        <f t="shared" si="6"/>
        <v>42500</v>
      </c>
      <c r="X73" s="59">
        <f t="shared" si="7"/>
        <v>79.609388235294105</v>
      </c>
      <c r="Y73" s="26">
        <f t="shared" si="8"/>
        <v>97.986494117647055</v>
      </c>
      <c r="Z73" s="26">
        <f t="shared" si="9"/>
        <v>98.993270588235276</v>
      </c>
      <c r="AA73" s="26">
        <f t="shared" si="10"/>
        <v>100</v>
      </c>
    </row>
    <row r="74" spans="1:27" ht="242.25" x14ac:dyDescent="0.25">
      <c r="A74" s="8" t="s">
        <v>360</v>
      </c>
      <c r="B74" s="69" t="s">
        <v>359</v>
      </c>
      <c r="C74" s="70"/>
      <c r="D74" s="70"/>
      <c r="E74" s="70"/>
      <c r="F74" s="71"/>
      <c r="G74" s="2">
        <f>G75+G77</f>
        <v>11000</v>
      </c>
      <c r="H74" s="2">
        <f>H75+H77</f>
        <v>0</v>
      </c>
      <c r="I74" s="2">
        <f t="shared" ref="I74:S74" si="39">I75+I77</f>
        <v>0</v>
      </c>
      <c r="J74" s="2">
        <f t="shared" si="39"/>
        <v>0</v>
      </c>
      <c r="K74" s="2">
        <f t="shared" si="39"/>
        <v>0</v>
      </c>
      <c r="L74" s="2">
        <f t="shared" si="39"/>
        <v>1375</v>
      </c>
      <c r="M74" s="2">
        <f t="shared" si="39"/>
        <v>1375</v>
      </c>
      <c r="N74" s="2">
        <f t="shared" si="39"/>
        <v>1375</v>
      </c>
      <c r="O74" s="2">
        <f t="shared" si="39"/>
        <v>1375</v>
      </c>
      <c r="P74" s="2">
        <f t="shared" si="39"/>
        <v>1375</v>
      </c>
      <c r="Q74" s="2">
        <f t="shared" si="39"/>
        <v>1375</v>
      </c>
      <c r="R74" s="2">
        <f t="shared" si="39"/>
        <v>1375</v>
      </c>
      <c r="S74" s="2">
        <f t="shared" si="39"/>
        <v>1375</v>
      </c>
      <c r="T74" s="25">
        <f t="shared" si="3"/>
        <v>0</v>
      </c>
      <c r="U74" s="25">
        <f t="shared" si="4"/>
        <v>2750</v>
      </c>
      <c r="V74" s="25">
        <f t="shared" si="5"/>
        <v>6875</v>
      </c>
      <c r="W74" s="25">
        <f t="shared" si="6"/>
        <v>11000</v>
      </c>
      <c r="X74" s="59">
        <f t="shared" si="7"/>
        <v>0</v>
      </c>
      <c r="Y74" s="26">
        <f t="shared" si="8"/>
        <v>25</v>
      </c>
      <c r="Z74" s="26">
        <f t="shared" si="9"/>
        <v>62.5</v>
      </c>
      <c r="AA74" s="26">
        <f t="shared" si="10"/>
        <v>100</v>
      </c>
    </row>
    <row r="75" spans="1:27" ht="130.5" customHeight="1" x14ac:dyDescent="0.25">
      <c r="A75" s="8" t="s">
        <v>362</v>
      </c>
      <c r="B75" s="69" t="s">
        <v>361</v>
      </c>
      <c r="C75" s="70"/>
      <c r="D75" s="70"/>
      <c r="E75" s="70"/>
      <c r="F75" s="71"/>
      <c r="G75" s="2">
        <f>G76</f>
        <v>8000</v>
      </c>
      <c r="H75" s="2">
        <f t="shared" ref="H75:S75" si="40">H76</f>
        <v>0</v>
      </c>
      <c r="I75" s="2">
        <f t="shared" si="40"/>
        <v>0</v>
      </c>
      <c r="J75" s="2">
        <f t="shared" si="40"/>
        <v>0</v>
      </c>
      <c r="K75" s="2">
        <f t="shared" si="40"/>
        <v>0</v>
      </c>
      <c r="L75" s="2">
        <f t="shared" si="40"/>
        <v>1000</v>
      </c>
      <c r="M75" s="2">
        <f t="shared" si="40"/>
        <v>1000</v>
      </c>
      <c r="N75" s="2">
        <f t="shared" si="40"/>
        <v>1000</v>
      </c>
      <c r="O75" s="2">
        <f t="shared" si="40"/>
        <v>1000</v>
      </c>
      <c r="P75" s="2">
        <f t="shared" si="40"/>
        <v>1000</v>
      </c>
      <c r="Q75" s="2">
        <f t="shared" si="40"/>
        <v>1000</v>
      </c>
      <c r="R75" s="2">
        <f t="shared" si="40"/>
        <v>1000</v>
      </c>
      <c r="S75" s="2">
        <f t="shared" si="40"/>
        <v>1000</v>
      </c>
      <c r="T75" s="25">
        <f t="shared" si="3"/>
        <v>0</v>
      </c>
      <c r="U75" s="25">
        <f t="shared" si="4"/>
        <v>2000</v>
      </c>
      <c r="V75" s="25">
        <f t="shared" si="5"/>
        <v>5000</v>
      </c>
      <c r="W75" s="25">
        <f t="shared" si="6"/>
        <v>8000</v>
      </c>
      <c r="X75" s="59">
        <f t="shared" si="7"/>
        <v>0</v>
      </c>
      <c r="Y75" s="26">
        <f t="shared" si="8"/>
        <v>25</v>
      </c>
      <c r="Z75" s="26">
        <f t="shared" si="9"/>
        <v>62.5</v>
      </c>
      <c r="AA75" s="26">
        <f t="shared" si="10"/>
        <v>100</v>
      </c>
    </row>
    <row r="76" spans="1:27" ht="127.5" customHeight="1" x14ac:dyDescent="0.25">
      <c r="A76" s="8" t="s">
        <v>363</v>
      </c>
      <c r="B76" s="69" t="s">
        <v>383</v>
      </c>
      <c r="C76" s="70"/>
      <c r="D76" s="70"/>
      <c r="E76" s="70"/>
      <c r="F76" s="71"/>
      <c r="G76" s="2">
        <v>8000</v>
      </c>
      <c r="H76" s="29">
        <v>0</v>
      </c>
      <c r="I76" s="30">
        <v>0</v>
      </c>
      <c r="J76" s="30">
        <v>0</v>
      </c>
      <c r="K76" s="30">
        <v>0</v>
      </c>
      <c r="L76" s="30">
        <f>TRUNC((G76-SUM(H76:K76))/8,2)</f>
        <v>1000</v>
      </c>
      <c r="M76" s="30">
        <f>TRUNC((G76-SUM(H76:L76))/7,2)</f>
        <v>1000</v>
      </c>
      <c r="N76" s="30">
        <f>TRUNC((G76-SUM(H76:M76))/6,2)</f>
        <v>1000</v>
      </c>
      <c r="O76" s="30">
        <f>TRUNC((G76-SUM(H76:N76))/5,2)</f>
        <v>1000</v>
      </c>
      <c r="P76" s="30">
        <f>TRUNC((G76-SUM(H76:O76))/4,2)</f>
        <v>1000</v>
      </c>
      <c r="Q76" s="30">
        <f>TRUNC((G76-SUM(H76:P76))/3,2)</f>
        <v>1000</v>
      </c>
      <c r="R76" s="30">
        <f>TRUNC((G76-SUM(H76:Q76))/2,2)</f>
        <v>1000</v>
      </c>
      <c r="S76" s="30">
        <f>G76-SUM(H76:R76)</f>
        <v>1000</v>
      </c>
      <c r="T76" s="25">
        <f t="shared" si="3"/>
        <v>0</v>
      </c>
      <c r="U76" s="25">
        <f t="shared" si="4"/>
        <v>2000</v>
      </c>
      <c r="V76" s="25">
        <f t="shared" si="5"/>
        <v>5000</v>
      </c>
      <c r="W76" s="25">
        <f t="shared" si="6"/>
        <v>8000</v>
      </c>
      <c r="X76" s="59">
        <f t="shared" si="7"/>
        <v>0</v>
      </c>
      <c r="Y76" s="26">
        <f t="shared" si="8"/>
        <v>25</v>
      </c>
      <c r="Z76" s="26">
        <f t="shared" si="9"/>
        <v>62.5</v>
      </c>
      <c r="AA76" s="26">
        <f t="shared" si="10"/>
        <v>100</v>
      </c>
    </row>
    <row r="77" spans="1:27" ht="192.75" customHeight="1" x14ac:dyDescent="0.25">
      <c r="A77" s="8" t="s">
        <v>365</v>
      </c>
      <c r="B77" s="69" t="s">
        <v>364</v>
      </c>
      <c r="C77" s="70"/>
      <c r="D77" s="70"/>
      <c r="E77" s="70"/>
      <c r="F77" s="71"/>
      <c r="G77" s="2">
        <f>G78</f>
        <v>3000</v>
      </c>
      <c r="H77" s="2">
        <f t="shared" ref="H77:S77" si="41">H78</f>
        <v>0</v>
      </c>
      <c r="I77" s="2">
        <f t="shared" si="41"/>
        <v>0</v>
      </c>
      <c r="J77" s="2">
        <f t="shared" si="41"/>
        <v>0</v>
      </c>
      <c r="K77" s="2">
        <f t="shared" si="41"/>
        <v>0</v>
      </c>
      <c r="L77" s="2">
        <f t="shared" si="41"/>
        <v>375</v>
      </c>
      <c r="M77" s="2">
        <f t="shared" si="41"/>
        <v>375</v>
      </c>
      <c r="N77" s="2">
        <f t="shared" si="41"/>
        <v>375</v>
      </c>
      <c r="O77" s="2">
        <f t="shared" si="41"/>
        <v>375</v>
      </c>
      <c r="P77" s="2">
        <f t="shared" si="41"/>
        <v>375</v>
      </c>
      <c r="Q77" s="2">
        <f t="shared" si="41"/>
        <v>375</v>
      </c>
      <c r="R77" s="2">
        <f t="shared" si="41"/>
        <v>375</v>
      </c>
      <c r="S77" s="2">
        <f t="shared" si="41"/>
        <v>375</v>
      </c>
      <c r="T77" s="25">
        <f t="shared" ref="T77" si="42">H77+I77+J77</f>
        <v>0</v>
      </c>
      <c r="U77" s="25">
        <f t="shared" ref="U77" si="43">H77+I77+J77+K77+L77+M77</f>
        <v>750</v>
      </c>
      <c r="V77" s="25">
        <f t="shared" ref="V77" si="44">H77+I77+J77+K77+L77+M77+N77+O77+P77</f>
        <v>1875</v>
      </c>
      <c r="W77" s="25">
        <f t="shared" ref="W77" si="45">H77+I77+J77+K77+L77+M77+N77+O77+P77+Q77+R77+S77</f>
        <v>3000</v>
      </c>
      <c r="X77" s="59">
        <f t="shared" si="7"/>
        <v>0</v>
      </c>
      <c r="Y77" s="26">
        <f t="shared" si="8"/>
        <v>25</v>
      </c>
      <c r="Z77" s="26">
        <f t="shared" si="9"/>
        <v>62.5</v>
      </c>
      <c r="AA77" s="26">
        <f t="shared" si="10"/>
        <v>100</v>
      </c>
    </row>
    <row r="78" spans="1:27" ht="157.5" customHeight="1" x14ac:dyDescent="0.25">
      <c r="A78" s="8" t="s">
        <v>366</v>
      </c>
      <c r="B78" s="69" t="s">
        <v>382</v>
      </c>
      <c r="C78" s="70"/>
      <c r="D78" s="70"/>
      <c r="E78" s="70"/>
      <c r="F78" s="71"/>
      <c r="G78" s="2">
        <v>3000</v>
      </c>
      <c r="H78" s="29">
        <v>0</v>
      </c>
      <c r="I78" s="30">
        <v>0</v>
      </c>
      <c r="J78" s="30">
        <v>0</v>
      </c>
      <c r="K78" s="30">
        <v>0</v>
      </c>
      <c r="L78" s="30">
        <f>TRUNC((G78-SUM(H78:K78))/8,2)</f>
        <v>375</v>
      </c>
      <c r="M78" s="30">
        <f>TRUNC((G78-SUM(H78:L78))/7,2)</f>
        <v>375</v>
      </c>
      <c r="N78" s="30">
        <f>TRUNC((G78-SUM(H78:M78))/6,2)</f>
        <v>375</v>
      </c>
      <c r="O78" s="30">
        <f>TRUNC((G78-SUM(H78:N78))/5,2)</f>
        <v>375</v>
      </c>
      <c r="P78" s="30">
        <f>TRUNC((G78-SUM(H78:O78))/4,2)</f>
        <v>375</v>
      </c>
      <c r="Q78" s="30">
        <f>TRUNC((G78-SUM(H78:P78))/3,2)</f>
        <v>375</v>
      </c>
      <c r="R78" s="30">
        <f>TRUNC((G78-SUM(H78:Q78))/2,2)</f>
        <v>375</v>
      </c>
      <c r="S78" s="30">
        <f>G78-SUM(H78:R78)</f>
        <v>375</v>
      </c>
      <c r="T78" s="25">
        <f t="shared" ref="T78" si="46">H78+I78+J78</f>
        <v>0</v>
      </c>
      <c r="U78" s="25">
        <f t="shared" ref="U78" si="47">H78+I78+J78+K78+L78+M78</f>
        <v>750</v>
      </c>
      <c r="V78" s="25">
        <f t="shared" ref="V78" si="48">H78+I78+J78+K78+L78+M78+N78+O78+P78</f>
        <v>1875</v>
      </c>
      <c r="W78" s="25">
        <f t="shared" ref="W78" si="49">H78+I78+J78+K78+L78+M78+N78+O78+P78+Q78+R78+S78</f>
        <v>3000</v>
      </c>
      <c r="X78" s="59">
        <f t="shared" si="7"/>
        <v>0</v>
      </c>
      <c r="Y78" s="26">
        <f t="shared" si="8"/>
        <v>25</v>
      </c>
      <c r="Z78" s="26">
        <f t="shared" si="9"/>
        <v>62.5</v>
      </c>
      <c r="AA78" s="26">
        <f t="shared" si="10"/>
        <v>100</v>
      </c>
    </row>
    <row r="79" spans="1:27" ht="55.5" customHeight="1" x14ac:dyDescent="0.25">
      <c r="A79" s="8" t="s">
        <v>368</v>
      </c>
      <c r="B79" s="69" t="s">
        <v>367</v>
      </c>
      <c r="C79" s="72"/>
      <c r="D79" s="72"/>
      <c r="E79" s="72"/>
      <c r="F79" s="73"/>
      <c r="G79" s="2">
        <f>G80</f>
        <v>31500</v>
      </c>
      <c r="H79" s="2">
        <f t="shared" ref="H79:S79" si="50">H80</f>
        <v>30000</v>
      </c>
      <c r="I79" s="2">
        <f t="shared" si="50"/>
        <v>1500</v>
      </c>
      <c r="J79" s="2">
        <f t="shared" si="50"/>
        <v>2333.9899999999998</v>
      </c>
      <c r="K79" s="2">
        <f t="shared" si="50"/>
        <v>7525</v>
      </c>
      <c r="L79" s="2">
        <f t="shared" si="50"/>
        <v>-1232.3600000000001</v>
      </c>
      <c r="M79" s="2">
        <f t="shared" si="50"/>
        <v>-1232.3699999999999</v>
      </c>
      <c r="N79" s="2">
        <f t="shared" si="50"/>
        <v>-1232.3699999999999</v>
      </c>
      <c r="O79" s="2">
        <f t="shared" si="50"/>
        <v>-1232.3699999999999</v>
      </c>
      <c r="P79" s="2">
        <f t="shared" si="50"/>
        <v>-1232.3800000000001</v>
      </c>
      <c r="Q79" s="2">
        <f t="shared" si="50"/>
        <v>-1232.3800000000001</v>
      </c>
      <c r="R79" s="2">
        <f t="shared" si="50"/>
        <v>-1232.3800000000001</v>
      </c>
      <c r="S79" s="2">
        <f t="shared" si="50"/>
        <v>-1232.3800000000001</v>
      </c>
      <c r="T79" s="25"/>
      <c r="U79" s="25"/>
      <c r="V79" s="25"/>
      <c r="W79" s="25"/>
      <c r="X79" s="59">
        <f t="shared" si="7"/>
        <v>0</v>
      </c>
      <c r="Y79" s="26">
        <f t="shared" si="8"/>
        <v>0</v>
      </c>
      <c r="Z79" s="26">
        <f t="shared" si="9"/>
        <v>0</v>
      </c>
      <c r="AA79" s="26">
        <f t="shared" si="10"/>
        <v>0</v>
      </c>
    </row>
    <row r="80" spans="1:27" ht="154.5" customHeight="1" x14ac:dyDescent="0.25">
      <c r="A80" s="8" t="s">
        <v>356</v>
      </c>
      <c r="B80" s="69" t="s">
        <v>374</v>
      </c>
      <c r="C80" s="72"/>
      <c r="D80" s="72"/>
      <c r="E80" s="72"/>
      <c r="F80" s="73"/>
      <c r="G80" s="2">
        <f>G84+G81</f>
        <v>31500</v>
      </c>
      <c r="H80" s="2">
        <f t="shared" ref="H80:S80" si="51">H84+H81</f>
        <v>30000</v>
      </c>
      <c r="I80" s="2">
        <f t="shared" si="51"/>
        <v>1500</v>
      </c>
      <c r="J80" s="2">
        <f t="shared" si="51"/>
        <v>2333.9899999999998</v>
      </c>
      <c r="K80" s="2">
        <f t="shared" si="51"/>
        <v>7525</v>
      </c>
      <c r="L80" s="2">
        <f t="shared" si="51"/>
        <v>-1232.3600000000001</v>
      </c>
      <c r="M80" s="2">
        <f t="shared" si="51"/>
        <v>-1232.3699999999999</v>
      </c>
      <c r="N80" s="2">
        <f t="shared" si="51"/>
        <v>-1232.3699999999999</v>
      </c>
      <c r="O80" s="2">
        <f t="shared" si="51"/>
        <v>-1232.3699999999999</v>
      </c>
      <c r="P80" s="2">
        <f t="shared" si="51"/>
        <v>-1232.3800000000001</v>
      </c>
      <c r="Q80" s="2">
        <f t="shared" si="51"/>
        <v>-1232.3800000000001</v>
      </c>
      <c r="R80" s="2">
        <f t="shared" si="51"/>
        <v>-1232.3800000000001</v>
      </c>
      <c r="S80" s="2">
        <f t="shared" si="51"/>
        <v>-1232.3800000000001</v>
      </c>
      <c r="T80" s="2">
        <f t="shared" ref="T80:W80" si="52">T84+T81</f>
        <v>0</v>
      </c>
      <c r="U80" s="2">
        <f t="shared" si="52"/>
        <v>0</v>
      </c>
      <c r="V80" s="2">
        <f t="shared" si="52"/>
        <v>0</v>
      </c>
      <c r="W80" s="2">
        <f t="shared" si="52"/>
        <v>0</v>
      </c>
      <c r="X80" s="59">
        <f t="shared" ref="X80:X143" si="53">T80/G80*100</f>
        <v>0</v>
      </c>
      <c r="Y80" s="26">
        <f t="shared" ref="Y80:Y143" si="54">U80/G80*100</f>
        <v>0</v>
      </c>
      <c r="Z80" s="26">
        <f t="shared" ref="Z80:Z143" si="55">V80/G80*100</f>
        <v>0</v>
      </c>
      <c r="AA80" s="26">
        <f t="shared" ref="AA80:AA143" si="56">W80/G80*100</f>
        <v>0</v>
      </c>
    </row>
    <row r="81" spans="1:27" ht="154.5" customHeight="1" x14ac:dyDescent="0.25">
      <c r="A81" s="8" t="s">
        <v>355</v>
      </c>
      <c r="B81" s="69" t="s">
        <v>375</v>
      </c>
      <c r="C81" s="70"/>
      <c r="D81" s="70"/>
      <c r="E81" s="70"/>
      <c r="F81" s="71"/>
      <c r="G81" s="2">
        <f>G82+G83</f>
        <v>31500</v>
      </c>
      <c r="H81" s="2">
        <f t="shared" ref="H81:S81" si="57">H82+H83</f>
        <v>30000</v>
      </c>
      <c r="I81" s="2">
        <f t="shared" si="57"/>
        <v>1500</v>
      </c>
      <c r="J81" s="2">
        <f t="shared" si="57"/>
        <v>1083.99</v>
      </c>
      <c r="K81" s="2">
        <f t="shared" si="57"/>
        <v>7500</v>
      </c>
      <c r="L81" s="2">
        <f t="shared" si="57"/>
        <v>-1072.99</v>
      </c>
      <c r="M81" s="2">
        <f t="shared" si="57"/>
        <v>-1073</v>
      </c>
      <c r="N81" s="2">
        <f t="shared" si="57"/>
        <v>-1073</v>
      </c>
      <c r="O81" s="2">
        <f t="shared" si="57"/>
        <v>-1073</v>
      </c>
      <c r="P81" s="2">
        <f t="shared" si="57"/>
        <v>-1073</v>
      </c>
      <c r="Q81" s="2">
        <f t="shared" si="57"/>
        <v>-1073</v>
      </c>
      <c r="R81" s="2">
        <f t="shared" si="57"/>
        <v>-1073</v>
      </c>
      <c r="S81" s="2">
        <f t="shared" si="57"/>
        <v>-1073</v>
      </c>
      <c r="T81" s="25"/>
      <c r="U81" s="25"/>
      <c r="V81" s="25"/>
      <c r="W81" s="25"/>
      <c r="X81" s="59">
        <f t="shared" si="53"/>
        <v>0</v>
      </c>
      <c r="Y81" s="26">
        <f t="shared" si="54"/>
        <v>0</v>
      </c>
      <c r="Z81" s="26">
        <f t="shared" si="55"/>
        <v>0</v>
      </c>
      <c r="AA81" s="26">
        <f t="shared" si="56"/>
        <v>0</v>
      </c>
    </row>
    <row r="82" spans="1:27" ht="141" customHeight="1" x14ac:dyDescent="0.25">
      <c r="A82" s="8" t="s">
        <v>355</v>
      </c>
      <c r="B82" s="69" t="s">
        <v>354</v>
      </c>
      <c r="C82" s="72"/>
      <c r="D82" s="72"/>
      <c r="E82" s="72"/>
      <c r="F82" s="73"/>
      <c r="G82" s="2">
        <v>30000</v>
      </c>
      <c r="H82" s="29">
        <v>30000</v>
      </c>
      <c r="I82" s="30">
        <v>0</v>
      </c>
      <c r="J82" s="30">
        <v>0</v>
      </c>
      <c r="K82" s="30">
        <v>0</v>
      </c>
      <c r="L82" s="30">
        <f>TRUNC((G82-SUM(H82:K82))/8,2)</f>
        <v>0</v>
      </c>
      <c r="M82" s="30">
        <f>TRUNC((G82-SUM(H82:L82))/7,2)</f>
        <v>0</v>
      </c>
      <c r="N82" s="30">
        <f>TRUNC((G82-SUM(H82:M82))/6,2)</f>
        <v>0</v>
      </c>
      <c r="O82" s="30">
        <f>TRUNC((G82-SUM(H82:N82))/5,2)</f>
        <v>0</v>
      </c>
      <c r="P82" s="30">
        <f>TRUNC((G82-SUM(H82:O82))/4,2)</f>
        <v>0</v>
      </c>
      <c r="Q82" s="30">
        <f>TRUNC((G82-SUM(H82:P82))/3,2)</f>
        <v>0</v>
      </c>
      <c r="R82" s="30">
        <f>TRUNC((G82-SUM(H82:Q82))/2,2)</f>
        <v>0</v>
      </c>
      <c r="S82" s="30">
        <f>G82-SUM(H82:R82)</f>
        <v>0</v>
      </c>
      <c r="T82" s="25"/>
      <c r="U82" s="25"/>
      <c r="V82" s="25"/>
      <c r="W82" s="25"/>
      <c r="X82" s="59">
        <f t="shared" si="53"/>
        <v>0</v>
      </c>
      <c r="Y82" s="26">
        <f t="shared" si="54"/>
        <v>0</v>
      </c>
      <c r="Z82" s="26">
        <f t="shared" si="55"/>
        <v>0</v>
      </c>
      <c r="AA82" s="26">
        <f t="shared" si="56"/>
        <v>0</v>
      </c>
    </row>
    <row r="83" spans="1:27" ht="141" customHeight="1" x14ac:dyDescent="0.25">
      <c r="A83" s="8" t="s">
        <v>355</v>
      </c>
      <c r="B83" s="69" t="s">
        <v>373</v>
      </c>
      <c r="C83" s="72"/>
      <c r="D83" s="72"/>
      <c r="E83" s="72"/>
      <c r="F83" s="73"/>
      <c r="G83" s="2">
        <v>1500</v>
      </c>
      <c r="H83" s="29">
        <v>0</v>
      </c>
      <c r="I83" s="30">
        <v>1500</v>
      </c>
      <c r="J83" s="30">
        <v>1083.99</v>
      </c>
      <c r="K83" s="30">
        <v>7500</v>
      </c>
      <c r="L83" s="30">
        <f>TRUNC((G83-SUM(H83:K83))/8,2)</f>
        <v>-1072.99</v>
      </c>
      <c r="M83" s="30">
        <f>TRUNC((G83-SUM(H83:L83))/7,2)</f>
        <v>-1073</v>
      </c>
      <c r="N83" s="30">
        <f>TRUNC((G83-SUM(H83:M83))/6,2)</f>
        <v>-1073</v>
      </c>
      <c r="O83" s="30">
        <f>TRUNC((G83-SUM(H83:N83))/5,2)</f>
        <v>-1073</v>
      </c>
      <c r="P83" s="30">
        <f>TRUNC((G83-SUM(H83:O83))/4,2)</f>
        <v>-1073</v>
      </c>
      <c r="Q83" s="30">
        <f>TRUNC((G83-SUM(H83:P83))/3,2)</f>
        <v>-1073</v>
      </c>
      <c r="R83" s="30">
        <f>TRUNC((G83-SUM(H83:Q83))/2,2)</f>
        <v>-1073</v>
      </c>
      <c r="S83" s="30">
        <f>G83-SUM(H83:R83)</f>
        <v>-1073</v>
      </c>
      <c r="T83" s="25"/>
      <c r="U83" s="25"/>
      <c r="V83" s="25"/>
      <c r="W83" s="25"/>
      <c r="X83" s="59">
        <f t="shared" si="53"/>
        <v>0</v>
      </c>
      <c r="Y83" s="26">
        <f t="shared" si="54"/>
        <v>0</v>
      </c>
      <c r="Z83" s="26">
        <f t="shared" si="55"/>
        <v>0</v>
      </c>
      <c r="AA83" s="26">
        <f t="shared" si="56"/>
        <v>0</v>
      </c>
    </row>
    <row r="84" spans="1:27" ht="163.5" customHeight="1" x14ac:dyDescent="0.25">
      <c r="A84" s="8" t="s">
        <v>369</v>
      </c>
      <c r="B84" s="69" t="s">
        <v>376</v>
      </c>
      <c r="C84" s="70"/>
      <c r="D84" s="70"/>
      <c r="E84" s="70"/>
      <c r="F84" s="71"/>
      <c r="G84" s="2">
        <v>0</v>
      </c>
      <c r="H84" s="29">
        <v>0</v>
      </c>
      <c r="I84" s="30">
        <v>0</v>
      </c>
      <c r="J84" s="30">
        <v>1250</v>
      </c>
      <c r="K84" s="30">
        <v>25</v>
      </c>
      <c r="L84" s="30">
        <f>TRUNC((G84-SUM(H84:K84))/8,2)</f>
        <v>-159.37</v>
      </c>
      <c r="M84" s="30">
        <f>TRUNC((G84-SUM(H84:L84))/7,2)</f>
        <v>-159.37</v>
      </c>
      <c r="N84" s="30">
        <f>TRUNC((G84-SUM(H84:M84))/6,2)</f>
        <v>-159.37</v>
      </c>
      <c r="O84" s="30">
        <f>TRUNC((G84-SUM(H84:N84))/5,2)</f>
        <v>-159.37</v>
      </c>
      <c r="P84" s="30">
        <f>TRUNC((G84-SUM(H84:O84))/4,2)</f>
        <v>-159.38</v>
      </c>
      <c r="Q84" s="30">
        <f>TRUNC((G84-SUM(H84:P84))/3,2)</f>
        <v>-159.38</v>
      </c>
      <c r="R84" s="30">
        <f>TRUNC((G84-SUM(H84:Q84))/2,2)</f>
        <v>-159.38</v>
      </c>
      <c r="S84" s="30">
        <f>G84-SUM(H84:R84)</f>
        <v>-159.38000000000011</v>
      </c>
      <c r="T84" s="25"/>
      <c r="U84" s="25"/>
      <c r="V84" s="25"/>
      <c r="W84" s="25"/>
      <c r="X84" s="26" t="e">
        <f t="shared" si="53"/>
        <v>#DIV/0!</v>
      </c>
      <c r="Y84" s="26" t="e">
        <f t="shared" si="54"/>
        <v>#DIV/0!</v>
      </c>
      <c r="Z84" s="26" t="e">
        <f t="shared" si="55"/>
        <v>#DIV/0!</v>
      </c>
      <c r="AA84" s="26" t="e">
        <f t="shared" si="56"/>
        <v>#DIV/0!</v>
      </c>
    </row>
    <row r="85" spans="1:27" ht="38.25" customHeight="1" x14ac:dyDescent="0.25">
      <c r="A85" s="8" t="s">
        <v>106</v>
      </c>
      <c r="B85" s="115"/>
      <c r="C85" s="70"/>
      <c r="D85" s="70"/>
      <c r="E85" s="70"/>
      <c r="F85" s="71"/>
      <c r="G85" s="2">
        <f t="shared" ref="G85:S85" si="58">G15</f>
        <v>84018681.650000006</v>
      </c>
      <c r="H85" s="2">
        <f t="shared" si="58"/>
        <v>2509579.2300000004</v>
      </c>
      <c r="I85" s="2">
        <f t="shared" si="58"/>
        <v>7300558.4700000007</v>
      </c>
      <c r="J85" s="2">
        <f t="shared" si="58"/>
        <v>7980533.6899999995</v>
      </c>
      <c r="K85" s="2">
        <f t="shared" si="58"/>
        <v>7643817.46</v>
      </c>
      <c r="L85" s="2">
        <f t="shared" si="58"/>
        <v>7078969.5999999996</v>
      </c>
      <c r="M85" s="2">
        <f t="shared" si="58"/>
        <v>7185848.7000000002</v>
      </c>
      <c r="N85" s="2">
        <f t="shared" si="58"/>
        <v>7192729.04</v>
      </c>
      <c r="O85" s="2">
        <f t="shared" si="58"/>
        <v>7242729.0599999996</v>
      </c>
      <c r="P85" s="2">
        <f t="shared" si="58"/>
        <v>7367729.0799999991</v>
      </c>
      <c r="Q85" s="2">
        <f t="shared" si="58"/>
        <v>7192729.1000000006</v>
      </c>
      <c r="R85" s="2">
        <f t="shared" si="58"/>
        <v>7418729.1100000003</v>
      </c>
      <c r="S85" s="2">
        <f t="shared" si="58"/>
        <v>7904729.110000005</v>
      </c>
      <c r="T85" s="25">
        <f t="shared" si="3"/>
        <v>17790671.390000001</v>
      </c>
      <c r="U85" s="25">
        <f t="shared" si="4"/>
        <v>39699307.150000006</v>
      </c>
      <c r="V85" s="25">
        <f t="shared" si="5"/>
        <v>61502494.330000006</v>
      </c>
      <c r="W85" s="25">
        <f t="shared" si="6"/>
        <v>84018681.650000006</v>
      </c>
      <c r="X85" s="26">
        <f t="shared" si="53"/>
        <v>21.174661445071603</v>
      </c>
      <c r="Y85" s="26">
        <f t="shared" si="54"/>
        <v>47.250571385274768</v>
      </c>
      <c r="Z85" s="26">
        <f t="shared" si="55"/>
        <v>73.200975214302233</v>
      </c>
      <c r="AA85" s="26">
        <f t="shared" si="56"/>
        <v>100</v>
      </c>
    </row>
    <row r="86" spans="1:27" ht="25.5" customHeight="1" x14ac:dyDescent="0.25">
      <c r="A86" s="8" t="s">
        <v>36</v>
      </c>
      <c r="B86" s="114" t="s">
        <v>37</v>
      </c>
      <c r="C86" s="70"/>
      <c r="D86" s="70"/>
      <c r="E86" s="70"/>
      <c r="F86" s="71"/>
      <c r="G86" s="2">
        <f>G87+G123+G128</f>
        <v>407159354.00999999</v>
      </c>
      <c r="H86" s="2">
        <f t="shared" ref="H86:S86" si="59">H87+H123+H128</f>
        <v>28141228.010000002</v>
      </c>
      <c r="I86" s="2">
        <f t="shared" si="59"/>
        <v>31789727.75</v>
      </c>
      <c r="J86" s="2">
        <f t="shared" si="59"/>
        <v>36812303.990000002</v>
      </c>
      <c r="K86" s="2">
        <f t="shared" si="59"/>
        <v>25380108.390000001</v>
      </c>
      <c r="L86" s="2">
        <f t="shared" si="59"/>
        <v>17929145.083333336</v>
      </c>
      <c r="M86" s="2">
        <f t="shared" si="59"/>
        <v>17929145.083333336</v>
      </c>
      <c r="N86" s="2">
        <f t="shared" si="59"/>
        <v>17929145.083333336</v>
      </c>
      <c r="O86" s="2">
        <f t="shared" si="59"/>
        <v>17929145.083333336</v>
      </c>
      <c r="P86" s="2">
        <f t="shared" si="59"/>
        <v>17929145.083333336</v>
      </c>
      <c r="Q86" s="2">
        <f t="shared" si="59"/>
        <v>17929145.083333336</v>
      </c>
      <c r="R86" s="2">
        <f t="shared" si="59"/>
        <v>17929145.083333336</v>
      </c>
      <c r="S86" s="2">
        <f t="shared" si="59"/>
        <v>159531970.28666669</v>
      </c>
      <c r="T86" s="25">
        <f t="shared" si="3"/>
        <v>96743259.75</v>
      </c>
      <c r="U86" s="25">
        <f t="shared" si="4"/>
        <v>157981658.30666667</v>
      </c>
      <c r="V86" s="25">
        <f t="shared" si="5"/>
        <v>211769093.5566667</v>
      </c>
      <c r="W86" s="25">
        <f t="shared" si="6"/>
        <v>407159354.01000011</v>
      </c>
      <c r="X86" s="26">
        <f t="shared" si="53"/>
        <v>23.76053965043474</v>
      </c>
      <c r="Y86" s="26">
        <f t="shared" si="54"/>
        <v>38.800940405948914</v>
      </c>
      <c r="Z86" s="26">
        <f t="shared" si="55"/>
        <v>52.011354146972536</v>
      </c>
      <c r="AA86" s="26">
        <f t="shared" si="56"/>
        <v>100.00000000000003</v>
      </c>
    </row>
    <row r="87" spans="1:27" ht="77.25" customHeight="1" x14ac:dyDescent="0.25">
      <c r="A87" s="8" t="s">
        <v>38</v>
      </c>
      <c r="B87" s="114" t="s">
        <v>39</v>
      </c>
      <c r="C87" s="70"/>
      <c r="D87" s="70"/>
      <c r="E87" s="70"/>
      <c r="F87" s="71"/>
      <c r="G87" s="2">
        <f t="shared" ref="G87:S87" si="60">G88+G104+G93</f>
        <v>407159354.00999999</v>
      </c>
      <c r="H87" s="2">
        <f t="shared" si="60"/>
        <v>28309564.630000003</v>
      </c>
      <c r="I87" s="2">
        <f t="shared" si="60"/>
        <v>31634600.530000001</v>
      </c>
      <c r="J87" s="2">
        <f t="shared" si="60"/>
        <v>36812303.990000002</v>
      </c>
      <c r="K87" s="2">
        <f t="shared" si="60"/>
        <v>25380108.390000001</v>
      </c>
      <c r="L87" s="2">
        <f t="shared" si="60"/>
        <v>17929145.083333336</v>
      </c>
      <c r="M87" s="2">
        <f t="shared" si="60"/>
        <v>17929145.083333336</v>
      </c>
      <c r="N87" s="2">
        <f t="shared" si="60"/>
        <v>17929145.083333336</v>
      </c>
      <c r="O87" s="2">
        <f t="shared" si="60"/>
        <v>17929145.083333336</v>
      </c>
      <c r="P87" s="2">
        <f t="shared" si="60"/>
        <v>17929145.083333336</v>
      </c>
      <c r="Q87" s="2">
        <f t="shared" si="60"/>
        <v>17929145.083333336</v>
      </c>
      <c r="R87" s="2">
        <f t="shared" si="60"/>
        <v>17929145.083333336</v>
      </c>
      <c r="S87" s="2">
        <f t="shared" si="60"/>
        <v>159518760.88666669</v>
      </c>
      <c r="T87" s="25">
        <f t="shared" si="3"/>
        <v>96756469.150000006</v>
      </c>
      <c r="U87" s="25">
        <f t="shared" si="4"/>
        <v>157994867.70666668</v>
      </c>
      <c r="V87" s="25">
        <f t="shared" si="5"/>
        <v>211782302.95666671</v>
      </c>
      <c r="W87" s="25">
        <f t="shared" si="6"/>
        <v>407159354.01000011</v>
      </c>
      <c r="X87" s="26">
        <f t="shared" si="53"/>
        <v>23.763783933015972</v>
      </c>
      <c r="Y87" s="26">
        <f t="shared" si="54"/>
        <v>38.80418468853015</v>
      </c>
      <c r="Z87" s="26">
        <f t="shared" si="55"/>
        <v>52.014598429553757</v>
      </c>
      <c r="AA87" s="26">
        <f t="shared" si="56"/>
        <v>100.00000000000003</v>
      </c>
    </row>
    <row r="88" spans="1:27" ht="38.25" customHeight="1" x14ac:dyDescent="0.25">
      <c r="A88" s="8" t="s">
        <v>40</v>
      </c>
      <c r="B88" s="114" t="s">
        <v>232</v>
      </c>
      <c r="C88" s="70"/>
      <c r="D88" s="70"/>
      <c r="E88" s="70"/>
      <c r="F88" s="71"/>
      <c r="G88" s="2">
        <f>G89+G91</f>
        <v>215149741</v>
      </c>
      <c r="H88" s="2">
        <f t="shared" ref="H88:S88" si="61">H89+H91</f>
        <v>17929311.75</v>
      </c>
      <c r="I88" s="2">
        <f t="shared" si="61"/>
        <v>17929311.75</v>
      </c>
      <c r="J88" s="2">
        <f t="shared" si="61"/>
        <v>17929311.75</v>
      </c>
      <c r="K88" s="2">
        <f t="shared" si="61"/>
        <v>17929311.75</v>
      </c>
      <c r="L88" s="2">
        <f t="shared" si="61"/>
        <v>17929145.083333336</v>
      </c>
      <c r="M88" s="2">
        <f t="shared" si="61"/>
        <v>17929145.083333336</v>
      </c>
      <c r="N88" s="2">
        <f t="shared" si="61"/>
        <v>17929145.083333336</v>
      </c>
      <c r="O88" s="2">
        <f t="shared" si="61"/>
        <v>17929145.083333336</v>
      </c>
      <c r="P88" s="2">
        <f t="shared" si="61"/>
        <v>17929145.083333336</v>
      </c>
      <c r="Q88" s="2">
        <f t="shared" si="61"/>
        <v>17929145.083333336</v>
      </c>
      <c r="R88" s="2">
        <f t="shared" si="61"/>
        <v>17929145.083333336</v>
      </c>
      <c r="S88" s="2">
        <f t="shared" si="61"/>
        <v>17928478.416666687</v>
      </c>
      <c r="T88" s="25">
        <f t="shared" si="3"/>
        <v>53787935.25</v>
      </c>
      <c r="U88" s="25">
        <f t="shared" si="4"/>
        <v>107575537.16666669</v>
      </c>
      <c r="V88" s="25">
        <f t="shared" si="5"/>
        <v>161362972.41666672</v>
      </c>
      <c r="W88" s="25">
        <f t="shared" si="6"/>
        <v>215149741.00000009</v>
      </c>
      <c r="X88" s="26">
        <f t="shared" si="53"/>
        <v>25.000232396282552</v>
      </c>
      <c r="Y88" s="26">
        <f t="shared" si="54"/>
        <v>50.000309861710079</v>
      </c>
      <c r="Z88" s="26">
        <f t="shared" si="55"/>
        <v>75.000309861710093</v>
      </c>
      <c r="AA88" s="26">
        <f t="shared" si="56"/>
        <v>100.00000000000004</v>
      </c>
    </row>
    <row r="89" spans="1:27" ht="38.25" customHeight="1" x14ac:dyDescent="0.25">
      <c r="A89" s="8" t="s">
        <v>107</v>
      </c>
      <c r="B89" s="114" t="s">
        <v>231</v>
      </c>
      <c r="C89" s="70"/>
      <c r="D89" s="70"/>
      <c r="E89" s="70"/>
      <c r="F89" s="71"/>
      <c r="G89" s="2">
        <f>G90</f>
        <v>76863741</v>
      </c>
      <c r="H89" s="2">
        <f t="shared" ref="H89:S89" si="62">H90</f>
        <v>6405311.75</v>
      </c>
      <c r="I89" s="2">
        <f t="shared" si="62"/>
        <v>6405311.75</v>
      </c>
      <c r="J89" s="2">
        <f t="shared" si="62"/>
        <v>6405311.75</v>
      </c>
      <c r="K89" s="2">
        <f t="shared" si="62"/>
        <v>6405311.75</v>
      </c>
      <c r="L89" s="2">
        <f t="shared" si="62"/>
        <v>6405311.75</v>
      </c>
      <c r="M89" s="2">
        <f t="shared" si="62"/>
        <v>6405311.75</v>
      </c>
      <c r="N89" s="2">
        <f t="shared" si="62"/>
        <v>6405311.75</v>
      </c>
      <c r="O89" s="2">
        <f t="shared" si="62"/>
        <v>6405311.75</v>
      </c>
      <c r="P89" s="2">
        <f t="shared" si="62"/>
        <v>6405311.75</v>
      </c>
      <c r="Q89" s="2">
        <f t="shared" si="62"/>
        <v>6405311.75</v>
      </c>
      <c r="R89" s="2">
        <f t="shared" si="62"/>
        <v>6405311.75</v>
      </c>
      <c r="S89" s="2">
        <f t="shared" si="62"/>
        <v>6405311.75</v>
      </c>
      <c r="T89" s="25">
        <f t="shared" si="3"/>
        <v>19215935.25</v>
      </c>
      <c r="U89" s="25">
        <f t="shared" si="4"/>
        <v>38431870.5</v>
      </c>
      <c r="V89" s="25">
        <f t="shared" si="5"/>
        <v>57647805.75</v>
      </c>
      <c r="W89" s="25">
        <f t="shared" si="6"/>
        <v>76863741</v>
      </c>
      <c r="X89" s="26">
        <f t="shared" si="53"/>
        <v>25</v>
      </c>
      <c r="Y89" s="26">
        <f t="shared" si="54"/>
        <v>50</v>
      </c>
      <c r="Z89" s="26">
        <f t="shared" si="55"/>
        <v>75</v>
      </c>
      <c r="AA89" s="26">
        <f t="shared" si="56"/>
        <v>100</v>
      </c>
    </row>
    <row r="90" spans="1:27" ht="102" customHeight="1" x14ac:dyDescent="0.25">
      <c r="A90" s="8" t="s">
        <v>108</v>
      </c>
      <c r="B90" s="69" t="s">
        <v>228</v>
      </c>
      <c r="C90" s="70"/>
      <c r="D90" s="70"/>
      <c r="E90" s="70"/>
      <c r="F90" s="71"/>
      <c r="G90" s="2">
        <v>76863741</v>
      </c>
      <c r="H90" s="2">
        <v>6405311.75</v>
      </c>
      <c r="I90" s="2">
        <v>6405311.75</v>
      </c>
      <c r="J90" s="2">
        <v>6405311.75</v>
      </c>
      <c r="K90" s="2">
        <v>6405311.75</v>
      </c>
      <c r="L90" s="2">
        <f>G90/12</f>
        <v>6405311.75</v>
      </c>
      <c r="M90" s="2">
        <f>G90/12</f>
        <v>6405311.75</v>
      </c>
      <c r="N90" s="2">
        <f>G90/12</f>
        <v>6405311.75</v>
      </c>
      <c r="O90" s="2">
        <f>G90/12</f>
        <v>6405311.75</v>
      </c>
      <c r="P90" s="2">
        <f>G90/12</f>
        <v>6405311.75</v>
      </c>
      <c r="Q90" s="2">
        <f>G90/12</f>
        <v>6405311.75</v>
      </c>
      <c r="R90" s="2">
        <f>G90/12</f>
        <v>6405311.75</v>
      </c>
      <c r="S90" s="30">
        <f>G90-SUM(H90:R90)</f>
        <v>6405311.75</v>
      </c>
      <c r="T90" s="25">
        <f t="shared" ref="T90:T156" si="63">H90+I90+J90</f>
        <v>19215935.25</v>
      </c>
      <c r="U90" s="25">
        <f t="shared" ref="U90:U156" si="64">H90+I90+J90+K90+L90+M90</f>
        <v>38431870.5</v>
      </c>
      <c r="V90" s="25">
        <f t="shared" ref="V90:V156" si="65">H90+I90+J90+K90+L90+M90+N90+O90+P90</f>
        <v>57647805.75</v>
      </c>
      <c r="W90" s="25">
        <f t="shared" ref="W90:W156" si="66">H90+I90+J90+K90+L90+M90+N90+O90+P90+Q90+R90+S90</f>
        <v>76863741</v>
      </c>
      <c r="X90" s="26">
        <f t="shared" si="53"/>
        <v>25</v>
      </c>
      <c r="Y90" s="26">
        <f t="shared" si="54"/>
        <v>50</v>
      </c>
      <c r="Z90" s="26">
        <f t="shared" si="55"/>
        <v>75</v>
      </c>
      <c r="AA90" s="26">
        <f t="shared" si="56"/>
        <v>100</v>
      </c>
    </row>
    <row r="91" spans="1:27" ht="102" customHeight="1" x14ac:dyDescent="0.25">
      <c r="A91" s="8" t="s">
        <v>109</v>
      </c>
      <c r="B91" s="69" t="s">
        <v>229</v>
      </c>
      <c r="C91" s="70"/>
      <c r="D91" s="70"/>
      <c r="E91" s="70"/>
      <c r="F91" s="71"/>
      <c r="G91" s="2">
        <f>G92</f>
        <v>138286000</v>
      </c>
      <c r="H91" s="2">
        <f t="shared" ref="H91:S91" si="67">H92</f>
        <v>11524000</v>
      </c>
      <c r="I91" s="2">
        <f t="shared" si="67"/>
        <v>11524000</v>
      </c>
      <c r="J91" s="2">
        <f t="shared" si="67"/>
        <v>11524000</v>
      </c>
      <c r="K91" s="2">
        <f t="shared" si="67"/>
        <v>11524000</v>
      </c>
      <c r="L91" s="2">
        <f t="shared" si="67"/>
        <v>11523833.333333334</v>
      </c>
      <c r="M91" s="2">
        <f t="shared" si="67"/>
        <v>11523833.333333334</v>
      </c>
      <c r="N91" s="2">
        <f t="shared" si="67"/>
        <v>11523833.333333334</v>
      </c>
      <c r="O91" s="2">
        <f t="shared" si="67"/>
        <v>11523833.333333334</v>
      </c>
      <c r="P91" s="2">
        <f t="shared" si="67"/>
        <v>11523833.333333334</v>
      </c>
      <c r="Q91" s="2">
        <f t="shared" si="67"/>
        <v>11523833.333333334</v>
      </c>
      <c r="R91" s="2">
        <f t="shared" si="67"/>
        <v>11523833.333333334</v>
      </c>
      <c r="S91" s="2">
        <f t="shared" si="67"/>
        <v>11523166.666666687</v>
      </c>
      <c r="T91" s="25">
        <f t="shared" si="63"/>
        <v>34572000</v>
      </c>
      <c r="U91" s="25">
        <f t="shared" si="64"/>
        <v>69143666.666666672</v>
      </c>
      <c r="V91" s="25">
        <f t="shared" si="65"/>
        <v>103715166.66666666</v>
      </c>
      <c r="W91" s="25">
        <f t="shared" si="66"/>
        <v>138286000</v>
      </c>
      <c r="X91" s="26">
        <f t="shared" si="53"/>
        <v>25.000361569500889</v>
      </c>
      <c r="Y91" s="26">
        <f t="shared" si="54"/>
        <v>50.000482092667852</v>
      </c>
      <c r="Z91" s="26">
        <f t="shared" si="55"/>
        <v>75.000482092667838</v>
      </c>
      <c r="AA91" s="26">
        <f t="shared" si="56"/>
        <v>100</v>
      </c>
    </row>
    <row r="92" spans="1:27" ht="114.75" customHeight="1" x14ac:dyDescent="0.25">
      <c r="A92" s="8" t="s">
        <v>110</v>
      </c>
      <c r="B92" s="69" t="s">
        <v>230</v>
      </c>
      <c r="C92" s="70"/>
      <c r="D92" s="70"/>
      <c r="E92" s="70"/>
      <c r="F92" s="71"/>
      <c r="G92" s="2">
        <v>138286000</v>
      </c>
      <c r="H92" s="2">
        <v>11524000</v>
      </c>
      <c r="I92" s="2">
        <v>11524000</v>
      </c>
      <c r="J92" s="2">
        <v>11524000</v>
      </c>
      <c r="K92" s="2">
        <v>11524000</v>
      </c>
      <c r="L92" s="2">
        <f>G92/12</f>
        <v>11523833.333333334</v>
      </c>
      <c r="M92" s="2">
        <f>G92/12</f>
        <v>11523833.333333334</v>
      </c>
      <c r="N92" s="2">
        <f>G92/12</f>
        <v>11523833.333333334</v>
      </c>
      <c r="O92" s="2">
        <f>G92/12</f>
        <v>11523833.333333334</v>
      </c>
      <c r="P92" s="2">
        <f>G92/12</f>
        <v>11523833.333333334</v>
      </c>
      <c r="Q92" s="2">
        <f>G92/12</f>
        <v>11523833.333333334</v>
      </c>
      <c r="R92" s="2">
        <f>G92/12</f>
        <v>11523833.333333334</v>
      </c>
      <c r="S92" s="30">
        <f>G92-SUM(H92:R92)</f>
        <v>11523166.666666687</v>
      </c>
      <c r="T92" s="25">
        <f t="shared" si="63"/>
        <v>34572000</v>
      </c>
      <c r="U92" s="25">
        <f t="shared" si="64"/>
        <v>69143666.666666672</v>
      </c>
      <c r="V92" s="25">
        <f t="shared" si="65"/>
        <v>103715166.66666666</v>
      </c>
      <c r="W92" s="25">
        <f t="shared" si="66"/>
        <v>138286000</v>
      </c>
      <c r="X92" s="26">
        <f t="shared" si="53"/>
        <v>25.000361569500889</v>
      </c>
      <c r="Y92" s="26">
        <f t="shared" si="54"/>
        <v>50.000482092667852</v>
      </c>
      <c r="Z92" s="26">
        <f t="shared" si="55"/>
        <v>75.000482092667838</v>
      </c>
      <c r="AA92" s="26">
        <f t="shared" si="56"/>
        <v>100</v>
      </c>
    </row>
    <row r="93" spans="1:27" ht="63.75" customHeight="1" x14ac:dyDescent="0.25">
      <c r="A93" s="8" t="s">
        <v>41</v>
      </c>
      <c r="B93" s="114" t="s">
        <v>42</v>
      </c>
      <c r="C93" s="70"/>
      <c r="D93" s="70"/>
      <c r="E93" s="70"/>
      <c r="F93" s="71"/>
      <c r="G93" s="2">
        <f>G102+G98+G96+G94+G100</f>
        <v>41144342.009999998</v>
      </c>
      <c r="H93" s="2">
        <f t="shared" ref="H93:S93" si="68">H102+H98+H96+H94+H100</f>
        <v>0</v>
      </c>
      <c r="I93" s="2">
        <f t="shared" si="68"/>
        <v>2804700</v>
      </c>
      <c r="J93" s="2">
        <f t="shared" si="68"/>
        <v>1246642</v>
      </c>
      <c r="K93" s="2">
        <f t="shared" si="68"/>
        <v>2034133.3</v>
      </c>
      <c r="L93" s="2">
        <f t="shared" si="68"/>
        <v>0</v>
      </c>
      <c r="M93" s="2">
        <f t="shared" si="68"/>
        <v>0</v>
      </c>
      <c r="N93" s="2">
        <f t="shared" si="68"/>
        <v>0</v>
      </c>
      <c r="O93" s="2">
        <f t="shared" si="68"/>
        <v>0</v>
      </c>
      <c r="P93" s="2">
        <f t="shared" si="68"/>
        <v>0</v>
      </c>
      <c r="Q93" s="2">
        <f t="shared" si="68"/>
        <v>0</v>
      </c>
      <c r="R93" s="2">
        <f t="shared" si="68"/>
        <v>0</v>
      </c>
      <c r="S93" s="2">
        <f t="shared" si="68"/>
        <v>35058866.710000001</v>
      </c>
      <c r="T93" s="25">
        <f t="shared" si="63"/>
        <v>4051342</v>
      </c>
      <c r="U93" s="25">
        <f t="shared" si="64"/>
        <v>6085475.2999999998</v>
      </c>
      <c r="V93" s="25">
        <f t="shared" si="65"/>
        <v>6085475.2999999998</v>
      </c>
      <c r="W93" s="25">
        <f t="shared" si="66"/>
        <v>41144342.009999998</v>
      </c>
      <c r="X93" s="59">
        <f t="shared" si="53"/>
        <v>9.8466564345963636</v>
      </c>
      <c r="Y93" s="26">
        <f t="shared" si="54"/>
        <v>14.790551999886024</v>
      </c>
      <c r="Z93" s="26">
        <f t="shared" si="55"/>
        <v>14.790551999886024</v>
      </c>
      <c r="AA93" s="26">
        <f t="shared" si="56"/>
        <v>100</v>
      </c>
    </row>
    <row r="94" spans="1:27" ht="167.25" customHeight="1" x14ac:dyDescent="0.25">
      <c r="A94" s="8" t="s">
        <v>111</v>
      </c>
      <c r="B94" s="110" t="s">
        <v>249</v>
      </c>
      <c r="C94" s="93"/>
      <c r="D94" s="93"/>
      <c r="E94" s="93"/>
      <c r="F94" s="94"/>
      <c r="G94" s="2">
        <f>G95</f>
        <v>6971051.1500000004</v>
      </c>
      <c r="H94" s="2">
        <f t="shared" ref="H94:S94" si="69">H95</f>
        <v>0</v>
      </c>
      <c r="I94" s="2">
        <f t="shared" si="69"/>
        <v>0</v>
      </c>
      <c r="J94" s="2">
        <f t="shared" si="69"/>
        <v>0</v>
      </c>
      <c r="K94" s="2">
        <f t="shared" si="69"/>
        <v>0</v>
      </c>
      <c r="L94" s="2">
        <f t="shared" si="69"/>
        <v>0</v>
      </c>
      <c r="M94" s="2">
        <f t="shared" si="69"/>
        <v>0</v>
      </c>
      <c r="N94" s="2">
        <f t="shared" si="69"/>
        <v>0</v>
      </c>
      <c r="O94" s="2">
        <f t="shared" si="69"/>
        <v>0</v>
      </c>
      <c r="P94" s="2">
        <f t="shared" si="69"/>
        <v>0</v>
      </c>
      <c r="Q94" s="2">
        <f t="shared" si="69"/>
        <v>0</v>
      </c>
      <c r="R94" s="2">
        <f t="shared" si="69"/>
        <v>0</v>
      </c>
      <c r="S94" s="2">
        <f t="shared" si="69"/>
        <v>6971051.1500000004</v>
      </c>
      <c r="T94" s="25">
        <f t="shared" si="63"/>
        <v>0</v>
      </c>
      <c r="U94" s="25">
        <f t="shared" si="64"/>
        <v>0</v>
      </c>
      <c r="V94" s="25">
        <f t="shared" si="65"/>
        <v>0</v>
      </c>
      <c r="W94" s="25">
        <f t="shared" si="66"/>
        <v>6971051.1500000004</v>
      </c>
      <c r="X94" s="59">
        <f t="shared" si="53"/>
        <v>0</v>
      </c>
      <c r="Y94" s="26">
        <f t="shared" si="54"/>
        <v>0</v>
      </c>
      <c r="Z94" s="26">
        <f t="shared" si="55"/>
        <v>0</v>
      </c>
      <c r="AA94" s="26">
        <f t="shared" si="56"/>
        <v>100</v>
      </c>
    </row>
    <row r="95" spans="1:27" ht="179.25" customHeight="1" x14ac:dyDescent="0.25">
      <c r="A95" s="8" t="s">
        <v>112</v>
      </c>
      <c r="B95" s="110" t="s">
        <v>250</v>
      </c>
      <c r="C95" s="93"/>
      <c r="D95" s="93"/>
      <c r="E95" s="93"/>
      <c r="F95" s="94"/>
      <c r="G95" s="2">
        <v>6971051.1500000004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30">
        <f>G95-SUM(H95:R95)</f>
        <v>6971051.1500000004</v>
      </c>
      <c r="T95" s="25">
        <f t="shared" si="63"/>
        <v>0</v>
      </c>
      <c r="U95" s="25">
        <f t="shared" si="64"/>
        <v>0</v>
      </c>
      <c r="V95" s="25">
        <f t="shared" si="65"/>
        <v>0</v>
      </c>
      <c r="W95" s="25">
        <f t="shared" si="66"/>
        <v>6971051.1500000004</v>
      </c>
      <c r="X95" s="59">
        <f t="shared" si="53"/>
        <v>0</v>
      </c>
      <c r="Y95" s="26">
        <f t="shared" si="54"/>
        <v>0</v>
      </c>
      <c r="Z95" s="26">
        <f t="shared" si="55"/>
        <v>0</v>
      </c>
      <c r="AA95" s="26">
        <f t="shared" si="56"/>
        <v>100</v>
      </c>
    </row>
    <row r="96" spans="1:27" ht="105" customHeight="1" x14ac:dyDescent="0.25">
      <c r="A96" s="8" t="s">
        <v>113</v>
      </c>
      <c r="B96" s="110" t="s">
        <v>251</v>
      </c>
      <c r="C96" s="93"/>
      <c r="D96" s="93"/>
      <c r="E96" s="93"/>
      <c r="F96" s="94"/>
      <c r="G96" s="2">
        <f>G97</f>
        <v>1436830.99</v>
      </c>
      <c r="H96" s="2">
        <f t="shared" ref="H96:S96" si="70">H97</f>
        <v>0</v>
      </c>
      <c r="I96" s="2">
        <f t="shared" si="70"/>
        <v>0</v>
      </c>
      <c r="J96" s="2">
        <f t="shared" si="70"/>
        <v>0</v>
      </c>
      <c r="K96" s="2">
        <f t="shared" si="70"/>
        <v>0</v>
      </c>
      <c r="L96" s="2">
        <f t="shared" si="70"/>
        <v>0</v>
      </c>
      <c r="M96" s="2">
        <f t="shared" si="70"/>
        <v>0</v>
      </c>
      <c r="N96" s="2">
        <f t="shared" si="70"/>
        <v>0</v>
      </c>
      <c r="O96" s="2">
        <f t="shared" si="70"/>
        <v>0</v>
      </c>
      <c r="P96" s="2">
        <f t="shared" si="70"/>
        <v>0</v>
      </c>
      <c r="Q96" s="2">
        <f t="shared" si="70"/>
        <v>0</v>
      </c>
      <c r="R96" s="2">
        <f t="shared" si="70"/>
        <v>0</v>
      </c>
      <c r="S96" s="2">
        <f t="shared" si="70"/>
        <v>1436830.99</v>
      </c>
      <c r="T96" s="25">
        <f t="shared" si="63"/>
        <v>0</v>
      </c>
      <c r="U96" s="25">
        <f t="shared" si="64"/>
        <v>0</v>
      </c>
      <c r="V96" s="25">
        <f t="shared" si="65"/>
        <v>0</v>
      </c>
      <c r="W96" s="25">
        <f t="shared" si="66"/>
        <v>1436830.99</v>
      </c>
      <c r="X96" s="59">
        <f t="shared" si="53"/>
        <v>0</v>
      </c>
      <c r="Y96" s="26">
        <f t="shared" si="54"/>
        <v>0</v>
      </c>
      <c r="Z96" s="26">
        <f t="shared" si="55"/>
        <v>0</v>
      </c>
      <c r="AA96" s="26">
        <f t="shared" si="56"/>
        <v>100</v>
      </c>
    </row>
    <row r="97" spans="1:27" ht="116.25" customHeight="1" x14ac:dyDescent="0.25">
      <c r="A97" s="8" t="s">
        <v>114</v>
      </c>
      <c r="B97" s="110" t="s">
        <v>252</v>
      </c>
      <c r="C97" s="93"/>
      <c r="D97" s="93"/>
      <c r="E97" s="93"/>
      <c r="F97" s="94"/>
      <c r="G97" s="2">
        <v>1436830.99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30">
        <f>G97-SUM(H97:R97)</f>
        <v>1436830.99</v>
      </c>
      <c r="T97" s="25">
        <f t="shared" si="63"/>
        <v>0</v>
      </c>
      <c r="U97" s="25">
        <f t="shared" si="64"/>
        <v>0</v>
      </c>
      <c r="V97" s="25">
        <f t="shared" si="65"/>
        <v>0</v>
      </c>
      <c r="W97" s="25">
        <f t="shared" si="66"/>
        <v>1436830.99</v>
      </c>
      <c r="X97" s="59">
        <f t="shared" si="53"/>
        <v>0</v>
      </c>
      <c r="Y97" s="26">
        <f t="shared" si="54"/>
        <v>0</v>
      </c>
      <c r="Z97" s="26">
        <f t="shared" si="55"/>
        <v>0</v>
      </c>
      <c r="AA97" s="26">
        <f t="shared" si="56"/>
        <v>100</v>
      </c>
    </row>
    <row r="98" spans="1:27" ht="102" customHeight="1" x14ac:dyDescent="0.25">
      <c r="A98" s="8" t="s">
        <v>115</v>
      </c>
      <c r="B98" s="110" t="s">
        <v>253</v>
      </c>
      <c r="C98" s="93"/>
      <c r="D98" s="93"/>
      <c r="E98" s="93"/>
      <c r="F98" s="94"/>
      <c r="G98" s="2">
        <f>G99</f>
        <v>1117057.96</v>
      </c>
      <c r="H98" s="2">
        <f t="shared" ref="H98:S98" si="71">H99</f>
        <v>0</v>
      </c>
      <c r="I98" s="2">
        <f t="shared" si="71"/>
        <v>0</v>
      </c>
      <c r="J98" s="2">
        <f t="shared" si="71"/>
        <v>0</v>
      </c>
      <c r="K98" s="2">
        <f t="shared" si="71"/>
        <v>0</v>
      </c>
      <c r="L98" s="2">
        <f t="shared" si="71"/>
        <v>0</v>
      </c>
      <c r="M98" s="2">
        <f t="shared" si="71"/>
        <v>0</v>
      </c>
      <c r="N98" s="2">
        <f t="shared" si="71"/>
        <v>0</v>
      </c>
      <c r="O98" s="2">
        <f t="shared" si="71"/>
        <v>0</v>
      </c>
      <c r="P98" s="2">
        <f t="shared" si="71"/>
        <v>0</v>
      </c>
      <c r="Q98" s="2">
        <f t="shared" si="71"/>
        <v>0</v>
      </c>
      <c r="R98" s="2">
        <f t="shared" si="71"/>
        <v>0</v>
      </c>
      <c r="S98" s="2">
        <f t="shared" si="71"/>
        <v>1117057.96</v>
      </c>
      <c r="T98" s="25">
        <f t="shared" si="63"/>
        <v>0</v>
      </c>
      <c r="U98" s="25">
        <f t="shared" si="64"/>
        <v>0</v>
      </c>
      <c r="V98" s="25">
        <f t="shared" si="65"/>
        <v>0</v>
      </c>
      <c r="W98" s="25">
        <f t="shared" si="66"/>
        <v>1117057.96</v>
      </c>
      <c r="X98" s="59">
        <f t="shared" si="53"/>
        <v>0</v>
      </c>
      <c r="Y98" s="26">
        <f t="shared" si="54"/>
        <v>0</v>
      </c>
      <c r="Z98" s="26">
        <f t="shared" si="55"/>
        <v>0</v>
      </c>
      <c r="AA98" s="26">
        <f t="shared" si="56"/>
        <v>100</v>
      </c>
    </row>
    <row r="99" spans="1:27" ht="114.75" customHeight="1" x14ac:dyDescent="0.25">
      <c r="A99" s="10" t="s">
        <v>116</v>
      </c>
      <c r="B99" s="110" t="s">
        <v>254</v>
      </c>
      <c r="C99" s="93"/>
      <c r="D99" s="93"/>
      <c r="E99" s="93"/>
      <c r="F99" s="94"/>
      <c r="G99" s="2">
        <v>1117057.96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30">
        <f>G99-SUM(H99:R99)</f>
        <v>1117057.96</v>
      </c>
      <c r="T99" s="25">
        <f t="shared" si="63"/>
        <v>0</v>
      </c>
      <c r="U99" s="25">
        <f t="shared" si="64"/>
        <v>0</v>
      </c>
      <c r="V99" s="25">
        <f t="shared" si="65"/>
        <v>0</v>
      </c>
      <c r="W99" s="25">
        <f t="shared" si="66"/>
        <v>1117057.96</v>
      </c>
      <c r="X99" s="59">
        <f t="shared" si="53"/>
        <v>0</v>
      </c>
      <c r="Y99" s="26">
        <f t="shared" si="54"/>
        <v>0</v>
      </c>
      <c r="Z99" s="26">
        <f t="shared" si="55"/>
        <v>0</v>
      </c>
      <c r="AA99" s="26">
        <f t="shared" si="56"/>
        <v>100</v>
      </c>
    </row>
    <row r="100" spans="1:27" ht="50.25" customHeight="1" x14ac:dyDescent="0.25">
      <c r="A100" s="10" t="s">
        <v>117</v>
      </c>
      <c r="B100" s="110" t="s">
        <v>255</v>
      </c>
      <c r="C100" s="93"/>
      <c r="D100" s="93"/>
      <c r="E100" s="93"/>
      <c r="F100" s="94"/>
      <c r="G100" s="2">
        <f>G101</f>
        <v>1404015.1</v>
      </c>
      <c r="H100" s="2">
        <f t="shared" ref="H100:S100" si="72">H101</f>
        <v>0</v>
      </c>
      <c r="I100" s="2">
        <f t="shared" si="72"/>
        <v>0</v>
      </c>
      <c r="J100" s="2">
        <f t="shared" si="72"/>
        <v>0</v>
      </c>
      <c r="K100" s="2">
        <f t="shared" si="72"/>
        <v>0</v>
      </c>
      <c r="L100" s="2">
        <f t="shared" si="72"/>
        <v>0</v>
      </c>
      <c r="M100" s="2">
        <f t="shared" si="72"/>
        <v>0</v>
      </c>
      <c r="N100" s="2">
        <f t="shared" si="72"/>
        <v>0</v>
      </c>
      <c r="O100" s="2">
        <f t="shared" si="72"/>
        <v>0</v>
      </c>
      <c r="P100" s="2">
        <f t="shared" si="72"/>
        <v>0</v>
      </c>
      <c r="Q100" s="2">
        <f t="shared" si="72"/>
        <v>0</v>
      </c>
      <c r="R100" s="2">
        <f t="shared" si="72"/>
        <v>0</v>
      </c>
      <c r="S100" s="2">
        <f t="shared" si="72"/>
        <v>1404015.1</v>
      </c>
      <c r="T100" s="25">
        <f t="shared" si="63"/>
        <v>0</v>
      </c>
      <c r="U100" s="25">
        <f t="shared" si="64"/>
        <v>0</v>
      </c>
      <c r="V100" s="25">
        <f t="shared" si="65"/>
        <v>0</v>
      </c>
      <c r="W100" s="25">
        <f t="shared" si="66"/>
        <v>1404015.1</v>
      </c>
      <c r="X100" s="59">
        <f t="shared" si="53"/>
        <v>0</v>
      </c>
      <c r="Y100" s="26">
        <f t="shared" si="54"/>
        <v>0</v>
      </c>
      <c r="Z100" s="26">
        <f t="shared" si="55"/>
        <v>0</v>
      </c>
      <c r="AA100" s="26">
        <f t="shared" si="56"/>
        <v>100</v>
      </c>
    </row>
    <row r="101" spans="1:27" ht="63.75" customHeight="1" x14ac:dyDescent="0.25">
      <c r="A101" s="10" t="s">
        <v>118</v>
      </c>
      <c r="B101" s="110" t="s">
        <v>256</v>
      </c>
      <c r="C101" s="93"/>
      <c r="D101" s="93"/>
      <c r="E101" s="93"/>
      <c r="F101" s="94"/>
      <c r="G101" s="2">
        <v>1404015.1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30">
        <f>G101-SUM(H101:R101)</f>
        <v>1404015.1</v>
      </c>
      <c r="T101" s="25">
        <f t="shared" si="63"/>
        <v>0</v>
      </c>
      <c r="U101" s="25">
        <f t="shared" si="64"/>
        <v>0</v>
      </c>
      <c r="V101" s="25">
        <f t="shared" si="65"/>
        <v>0</v>
      </c>
      <c r="W101" s="25">
        <f t="shared" si="66"/>
        <v>1404015.1</v>
      </c>
      <c r="X101" s="59">
        <f t="shared" si="53"/>
        <v>0</v>
      </c>
      <c r="Y101" s="26">
        <f t="shared" si="54"/>
        <v>0</v>
      </c>
      <c r="Z101" s="26">
        <f t="shared" si="55"/>
        <v>0</v>
      </c>
      <c r="AA101" s="26">
        <f t="shared" si="56"/>
        <v>100</v>
      </c>
    </row>
    <row r="102" spans="1:27" ht="15" customHeight="1" x14ac:dyDescent="0.25">
      <c r="A102" s="8" t="s">
        <v>119</v>
      </c>
      <c r="B102" s="110" t="s">
        <v>319</v>
      </c>
      <c r="C102" s="112"/>
      <c r="D102" s="112"/>
      <c r="E102" s="112"/>
      <c r="F102" s="113"/>
      <c r="G102" s="2">
        <f>G103</f>
        <v>30215386.809999999</v>
      </c>
      <c r="H102" s="2">
        <f t="shared" ref="H102:S102" si="73">H103</f>
        <v>0</v>
      </c>
      <c r="I102" s="2">
        <f t="shared" si="73"/>
        <v>2804700</v>
      </c>
      <c r="J102" s="2">
        <f t="shared" si="73"/>
        <v>1246642</v>
      </c>
      <c r="K102" s="2">
        <f t="shared" si="73"/>
        <v>2034133.3</v>
      </c>
      <c r="L102" s="2">
        <f t="shared" si="73"/>
        <v>0</v>
      </c>
      <c r="M102" s="2">
        <f t="shared" si="73"/>
        <v>0</v>
      </c>
      <c r="N102" s="2">
        <f t="shared" si="73"/>
        <v>0</v>
      </c>
      <c r="O102" s="2">
        <f t="shared" si="73"/>
        <v>0</v>
      </c>
      <c r="P102" s="2">
        <f t="shared" si="73"/>
        <v>0</v>
      </c>
      <c r="Q102" s="2">
        <f t="shared" si="73"/>
        <v>0</v>
      </c>
      <c r="R102" s="2">
        <f t="shared" si="73"/>
        <v>0</v>
      </c>
      <c r="S102" s="2">
        <f t="shared" si="73"/>
        <v>24129911.509999998</v>
      </c>
      <c r="T102" s="25">
        <f t="shared" si="63"/>
        <v>4051342</v>
      </c>
      <c r="U102" s="25">
        <f t="shared" si="64"/>
        <v>6085475.2999999998</v>
      </c>
      <c r="V102" s="25">
        <f t="shared" si="65"/>
        <v>6085475.2999999998</v>
      </c>
      <c r="W102" s="25">
        <f t="shared" si="66"/>
        <v>30215386.809999999</v>
      </c>
      <c r="X102" s="59">
        <f t="shared" si="53"/>
        <v>13.408208292932326</v>
      </c>
      <c r="Y102" s="26">
        <f t="shared" si="54"/>
        <v>20.140319031050659</v>
      </c>
      <c r="Z102" s="26">
        <f t="shared" si="55"/>
        <v>20.140319031050659</v>
      </c>
      <c r="AA102" s="26">
        <f t="shared" si="56"/>
        <v>100</v>
      </c>
    </row>
    <row r="103" spans="1:27" ht="38.25" customHeight="1" x14ac:dyDescent="0.25">
      <c r="A103" s="8" t="s">
        <v>120</v>
      </c>
      <c r="B103" s="111" t="s">
        <v>318</v>
      </c>
      <c r="C103" s="93"/>
      <c r="D103" s="93"/>
      <c r="E103" s="93"/>
      <c r="F103" s="94"/>
      <c r="G103" s="2">
        <v>30215386.809999999</v>
      </c>
      <c r="H103" s="2">
        <v>0</v>
      </c>
      <c r="I103" s="2">
        <v>2804700</v>
      </c>
      <c r="J103" s="2">
        <v>1246642</v>
      </c>
      <c r="K103" s="2">
        <v>2034133.3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30">
        <f>G103-SUM(H103:R103)</f>
        <v>24129911.509999998</v>
      </c>
      <c r="T103" s="25">
        <f t="shared" si="63"/>
        <v>4051342</v>
      </c>
      <c r="U103" s="25">
        <f t="shared" si="64"/>
        <v>6085475.2999999998</v>
      </c>
      <c r="V103" s="25">
        <f t="shared" si="65"/>
        <v>6085475.2999999998</v>
      </c>
      <c r="W103" s="25">
        <f t="shared" si="66"/>
        <v>30215386.809999999</v>
      </c>
      <c r="X103" s="59">
        <f t="shared" si="53"/>
        <v>13.408208292932326</v>
      </c>
      <c r="Y103" s="26">
        <f t="shared" si="54"/>
        <v>20.140319031050659</v>
      </c>
      <c r="Z103" s="26">
        <f t="shared" si="55"/>
        <v>20.140319031050659</v>
      </c>
      <c r="AA103" s="26">
        <f t="shared" si="56"/>
        <v>100</v>
      </c>
    </row>
    <row r="104" spans="1:27" ht="38.25" customHeight="1" x14ac:dyDescent="0.25">
      <c r="A104" s="8" t="s">
        <v>43</v>
      </c>
      <c r="B104" s="111" t="s">
        <v>44</v>
      </c>
      <c r="C104" s="93"/>
      <c r="D104" s="93"/>
      <c r="E104" s="93"/>
      <c r="F104" s="94"/>
      <c r="G104" s="2">
        <f t="shared" ref="G104:S104" si="74">G118+G112+G120+G108+G110+G114+G105+G116</f>
        <v>150865271</v>
      </c>
      <c r="H104" s="2">
        <f t="shared" si="74"/>
        <v>10380252.880000001</v>
      </c>
      <c r="I104" s="2">
        <f t="shared" si="74"/>
        <v>10900588.780000001</v>
      </c>
      <c r="J104" s="2">
        <f t="shared" si="74"/>
        <v>17636350.240000002</v>
      </c>
      <c r="K104" s="2">
        <f t="shared" si="74"/>
        <v>5416663.3399999999</v>
      </c>
      <c r="L104" s="2">
        <f t="shared" si="74"/>
        <v>0</v>
      </c>
      <c r="M104" s="2">
        <f t="shared" si="74"/>
        <v>0</v>
      </c>
      <c r="N104" s="2">
        <f t="shared" si="74"/>
        <v>0</v>
      </c>
      <c r="O104" s="2">
        <f t="shared" si="74"/>
        <v>0</v>
      </c>
      <c r="P104" s="2">
        <f t="shared" si="74"/>
        <v>0</v>
      </c>
      <c r="Q104" s="2">
        <f t="shared" si="74"/>
        <v>0</v>
      </c>
      <c r="R104" s="2">
        <f t="shared" si="74"/>
        <v>0</v>
      </c>
      <c r="S104" s="2">
        <f t="shared" si="74"/>
        <v>106531415.76000001</v>
      </c>
      <c r="T104" s="25">
        <f t="shared" si="63"/>
        <v>38917191.900000006</v>
      </c>
      <c r="U104" s="25">
        <f t="shared" si="64"/>
        <v>44333855.24000001</v>
      </c>
      <c r="V104" s="25">
        <f t="shared" si="65"/>
        <v>44333855.24000001</v>
      </c>
      <c r="W104" s="25">
        <f t="shared" si="66"/>
        <v>150865271</v>
      </c>
      <c r="X104" s="26">
        <f t="shared" si="53"/>
        <v>25.795991113156859</v>
      </c>
      <c r="Y104" s="26">
        <f t="shared" si="54"/>
        <v>29.386388892643168</v>
      </c>
      <c r="Z104" s="26">
        <f t="shared" si="55"/>
        <v>29.386388892643168</v>
      </c>
      <c r="AA104" s="26">
        <f t="shared" si="56"/>
        <v>100</v>
      </c>
    </row>
    <row r="105" spans="1:27" ht="63.75" customHeight="1" x14ac:dyDescent="0.25">
      <c r="A105" s="8" t="s">
        <v>121</v>
      </c>
      <c r="B105" s="110" t="s">
        <v>122</v>
      </c>
      <c r="C105" s="93"/>
      <c r="D105" s="93"/>
      <c r="E105" s="93"/>
      <c r="F105" s="94"/>
      <c r="G105" s="2">
        <f>G106+G107</f>
        <v>16071374</v>
      </c>
      <c r="H105" s="2">
        <f t="shared" ref="H105:S105" si="75">H106+H107</f>
        <v>1285832.1599999999</v>
      </c>
      <c r="I105" s="2">
        <f t="shared" si="75"/>
        <v>1281164.98</v>
      </c>
      <c r="J105" s="2">
        <f t="shared" si="75"/>
        <v>1279314.02</v>
      </c>
      <c r="K105" s="2">
        <f t="shared" si="75"/>
        <v>1207475.57</v>
      </c>
      <c r="L105" s="2">
        <f t="shared" si="75"/>
        <v>0</v>
      </c>
      <c r="M105" s="2">
        <f t="shared" si="75"/>
        <v>0</v>
      </c>
      <c r="N105" s="2">
        <f t="shared" si="75"/>
        <v>0</v>
      </c>
      <c r="O105" s="2">
        <f t="shared" si="75"/>
        <v>0</v>
      </c>
      <c r="P105" s="2">
        <f t="shared" si="75"/>
        <v>0</v>
      </c>
      <c r="Q105" s="2">
        <f t="shared" si="75"/>
        <v>0</v>
      </c>
      <c r="R105" s="2">
        <f t="shared" si="75"/>
        <v>0</v>
      </c>
      <c r="S105" s="2">
        <f t="shared" si="75"/>
        <v>11017587.27</v>
      </c>
      <c r="T105" s="25">
        <f t="shared" si="63"/>
        <v>3846311.1599999997</v>
      </c>
      <c r="U105" s="25">
        <f t="shared" si="64"/>
        <v>5053786.7299999995</v>
      </c>
      <c r="V105" s="25">
        <f t="shared" si="65"/>
        <v>5053786.7299999995</v>
      </c>
      <c r="W105" s="25">
        <f t="shared" si="66"/>
        <v>16071374</v>
      </c>
      <c r="X105" s="26">
        <f t="shared" si="53"/>
        <v>23.932684038091576</v>
      </c>
      <c r="Y105" s="26">
        <f t="shared" si="54"/>
        <v>31.445890874047233</v>
      </c>
      <c r="Z105" s="26">
        <f t="shared" si="55"/>
        <v>31.445890874047233</v>
      </c>
      <c r="AA105" s="26">
        <f t="shared" si="56"/>
        <v>100</v>
      </c>
    </row>
    <row r="106" spans="1:27" ht="64.5" customHeight="1" x14ac:dyDescent="0.25">
      <c r="A106" s="8" t="s">
        <v>123</v>
      </c>
      <c r="B106" s="110" t="s">
        <v>234</v>
      </c>
      <c r="C106" s="93"/>
      <c r="D106" s="93"/>
      <c r="E106" s="93"/>
      <c r="F106" s="94"/>
      <c r="G106" s="2">
        <f>4255474+15500</f>
        <v>4270974</v>
      </c>
      <c r="H106" s="2">
        <v>240032.16</v>
      </c>
      <c r="I106" s="2">
        <v>235364.98</v>
      </c>
      <c r="J106" s="2">
        <v>233339.02</v>
      </c>
      <c r="K106" s="2">
        <v>181500.57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30">
        <f t="shared" ref="S106:S107" si="76">G106-SUM(H106:R106)</f>
        <v>3380737.27</v>
      </c>
      <c r="T106" s="25">
        <f t="shared" si="63"/>
        <v>708736.16</v>
      </c>
      <c r="U106" s="25">
        <f t="shared" si="64"/>
        <v>890236.73</v>
      </c>
      <c r="V106" s="25">
        <f t="shared" si="65"/>
        <v>890236.73</v>
      </c>
      <c r="W106" s="25">
        <f t="shared" si="66"/>
        <v>4270974</v>
      </c>
      <c r="X106" s="59">
        <f t="shared" si="53"/>
        <v>16.594251334707259</v>
      </c>
      <c r="Y106" s="26">
        <f t="shared" si="54"/>
        <v>20.8438808103257</v>
      </c>
      <c r="Z106" s="26">
        <f t="shared" si="55"/>
        <v>20.8438808103257</v>
      </c>
      <c r="AA106" s="26">
        <f t="shared" si="56"/>
        <v>100</v>
      </c>
    </row>
    <row r="107" spans="1:27" ht="65.25" customHeight="1" x14ac:dyDescent="0.25">
      <c r="A107" s="8" t="s">
        <v>123</v>
      </c>
      <c r="B107" s="110" t="s">
        <v>233</v>
      </c>
      <c r="C107" s="93"/>
      <c r="D107" s="93"/>
      <c r="E107" s="93"/>
      <c r="F107" s="94"/>
      <c r="G107" s="2">
        <v>11800400</v>
      </c>
      <c r="H107" s="2">
        <v>1045800</v>
      </c>
      <c r="I107" s="2">
        <v>1045800</v>
      </c>
      <c r="J107" s="2">
        <v>1045975</v>
      </c>
      <c r="K107" s="2">
        <v>1025975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30">
        <f t="shared" si="76"/>
        <v>7636850</v>
      </c>
      <c r="T107" s="25">
        <f t="shared" si="63"/>
        <v>3137575</v>
      </c>
      <c r="U107" s="25">
        <f t="shared" si="64"/>
        <v>4163550</v>
      </c>
      <c r="V107" s="25">
        <f t="shared" si="65"/>
        <v>4163550</v>
      </c>
      <c r="W107" s="25">
        <f t="shared" si="66"/>
        <v>11800400</v>
      </c>
      <c r="X107" s="26">
        <f t="shared" si="53"/>
        <v>26.588717331615879</v>
      </c>
      <c r="Y107" s="26">
        <f t="shared" si="54"/>
        <v>35.283125995728959</v>
      </c>
      <c r="Z107" s="26">
        <f t="shared" si="55"/>
        <v>35.283125995728959</v>
      </c>
      <c r="AA107" s="26">
        <f t="shared" si="56"/>
        <v>100</v>
      </c>
    </row>
    <row r="108" spans="1:27" ht="89.25" customHeight="1" x14ac:dyDescent="0.25">
      <c r="A108" s="8" t="s">
        <v>124</v>
      </c>
      <c r="B108" s="110" t="s">
        <v>320</v>
      </c>
      <c r="C108" s="93"/>
      <c r="D108" s="93"/>
      <c r="E108" s="93"/>
      <c r="F108" s="94"/>
      <c r="G108" s="2">
        <f>G109</f>
        <v>5209200</v>
      </c>
      <c r="H108" s="2">
        <f t="shared" ref="H108:S108" si="77">H109</f>
        <v>334793.84000000003</v>
      </c>
      <c r="I108" s="2">
        <f t="shared" si="77"/>
        <v>407988.64</v>
      </c>
      <c r="J108" s="2">
        <f t="shared" si="77"/>
        <v>366905.56</v>
      </c>
      <c r="K108" s="2">
        <f t="shared" si="77"/>
        <v>369049.26</v>
      </c>
      <c r="L108" s="2">
        <f t="shared" si="77"/>
        <v>0</v>
      </c>
      <c r="M108" s="2">
        <f t="shared" si="77"/>
        <v>0</v>
      </c>
      <c r="N108" s="2">
        <f t="shared" si="77"/>
        <v>0</v>
      </c>
      <c r="O108" s="2">
        <f t="shared" si="77"/>
        <v>0</v>
      </c>
      <c r="P108" s="2">
        <f t="shared" si="77"/>
        <v>0</v>
      </c>
      <c r="Q108" s="2">
        <f t="shared" si="77"/>
        <v>0</v>
      </c>
      <c r="R108" s="2">
        <f t="shared" si="77"/>
        <v>0</v>
      </c>
      <c r="S108" s="2">
        <f t="shared" si="77"/>
        <v>3730462.7</v>
      </c>
      <c r="T108" s="25">
        <f t="shared" si="63"/>
        <v>1109688.04</v>
      </c>
      <c r="U108" s="25">
        <f t="shared" si="64"/>
        <v>1478737.3</v>
      </c>
      <c r="V108" s="25">
        <f t="shared" si="65"/>
        <v>1478737.3</v>
      </c>
      <c r="W108" s="25">
        <f t="shared" si="66"/>
        <v>5209200</v>
      </c>
      <c r="X108" s="26">
        <f t="shared" si="53"/>
        <v>21.302465637717884</v>
      </c>
      <c r="Y108" s="26">
        <f t="shared" si="54"/>
        <v>28.387032557782387</v>
      </c>
      <c r="Z108" s="26">
        <f t="shared" si="55"/>
        <v>28.387032557782387</v>
      </c>
      <c r="AA108" s="26">
        <f t="shared" si="56"/>
        <v>100</v>
      </c>
    </row>
    <row r="109" spans="1:27" ht="114.75" customHeight="1" x14ac:dyDescent="0.25">
      <c r="A109" s="8" t="s">
        <v>125</v>
      </c>
      <c r="B109" s="110" t="s">
        <v>321</v>
      </c>
      <c r="C109" s="93"/>
      <c r="D109" s="93"/>
      <c r="E109" s="93"/>
      <c r="F109" s="94"/>
      <c r="G109" s="2">
        <v>5209200</v>
      </c>
      <c r="H109" s="2">
        <v>334793.84000000003</v>
      </c>
      <c r="I109" s="2">
        <v>407988.64</v>
      </c>
      <c r="J109" s="2">
        <v>366905.56</v>
      </c>
      <c r="K109" s="2">
        <v>369049.26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30">
        <f>G109-SUM(H109:R109)</f>
        <v>3730462.7</v>
      </c>
      <c r="T109" s="25">
        <f t="shared" si="63"/>
        <v>1109688.04</v>
      </c>
      <c r="U109" s="25">
        <f t="shared" si="64"/>
        <v>1478737.3</v>
      </c>
      <c r="V109" s="25">
        <f t="shared" si="65"/>
        <v>1478737.3</v>
      </c>
      <c r="W109" s="25">
        <f t="shared" si="66"/>
        <v>5209200</v>
      </c>
      <c r="X109" s="26">
        <f t="shared" si="53"/>
        <v>21.302465637717884</v>
      </c>
      <c r="Y109" s="26">
        <f t="shared" si="54"/>
        <v>28.387032557782387</v>
      </c>
      <c r="Z109" s="26">
        <f t="shared" si="55"/>
        <v>28.387032557782387</v>
      </c>
      <c r="AA109" s="26">
        <f t="shared" si="56"/>
        <v>100</v>
      </c>
    </row>
    <row r="110" spans="1:27" ht="152.25" customHeight="1" x14ac:dyDescent="0.25">
      <c r="A110" s="8" t="s">
        <v>126</v>
      </c>
      <c r="B110" s="110" t="s">
        <v>322</v>
      </c>
      <c r="C110" s="93"/>
      <c r="D110" s="93"/>
      <c r="E110" s="93"/>
      <c r="F110" s="94"/>
      <c r="G110" s="2">
        <f>G111</f>
        <v>2669100</v>
      </c>
      <c r="H110" s="2">
        <f>H111</f>
        <v>23270</v>
      </c>
      <c r="I110" s="2">
        <f t="shared" ref="I110:S110" si="78">I111</f>
        <v>379870</v>
      </c>
      <c r="J110" s="2">
        <f t="shared" si="78"/>
        <v>251635</v>
      </c>
      <c r="K110" s="2">
        <f t="shared" si="78"/>
        <v>266500</v>
      </c>
      <c r="L110" s="2">
        <f t="shared" si="78"/>
        <v>0</v>
      </c>
      <c r="M110" s="2">
        <f t="shared" si="78"/>
        <v>0</v>
      </c>
      <c r="N110" s="2">
        <f t="shared" si="78"/>
        <v>0</v>
      </c>
      <c r="O110" s="2">
        <f t="shared" si="78"/>
        <v>0</v>
      </c>
      <c r="P110" s="2">
        <f t="shared" si="78"/>
        <v>0</v>
      </c>
      <c r="Q110" s="2">
        <f t="shared" si="78"/>
        <v>0</v>
      </c>
      <c r="R110" s="2">
        <f t="shared" si="78"/>
        <v>0</v>
      </c>
      <c r="S110" s="2">
        <f t="shared" si="78"/>
        <v>1747825</v>
      </c>
      <c r="T110" s="25">
        <f t="shared" si="63"/>
        <v>654775</v>
      </c>
      <c r="U110" s="25">
        <f t="shared" si="64"/>
        <v>921275</v>
      </c>
      <c r="V110" s="25">
        <f t="shared" si="65"/>
        <v>921275</v>
      </c>
      <c r="W110" s="25">
        <f t="shared" si="66"/>
        <v>2669100</v>
      </c>
      <c r="X110" s="26">
        <f t="shared" si="53"/>
        <v>24.531677344423215</v>
      </c>
      <c r="Y110" s="26">
        <f t="shared" si="54"/>
        <v>34.516316361320293</v>
      </c>
      <c r="Z110" s="26">
        <f t="shared" si="55"/>
        <v>34.516316361320293</v>
      </c>
      <c r="AA110" s="26">
        <f t="shared" si="56"/>
        <v>100</v>
      </c>
    </row>
    <row r="111" spans="1:27" ht="153" customHeight="1" x14ac:dyDescent="0.25">
      <c r="A111" s="8" t="s">
        <v>127</v>
      </c>
      <c r="B111" s="110" t="s">
        <v>323</v>
      </c>
      <c r="C111" s="93"/>
      <c r="D111" s="93"/>
      <c r="E111" s="93"/>
      <c r="F111" s="94"/>
      <c r="G111" s="2">
        <v>2669100</v>
      </c>
      <c r="H111" s="2">
        <v>23270</v>
      </c>
      <c r="I111" s="2">
        <v>379870</v>
      </c>
      <c r="J111" s="2">
        <v>251635</v>
      </c>
      <c r="K111" s="2">
        <v>266500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30">
        <f>G111-SUM(H111:R111)</f>
        <v>1747825</v>
      </c>
      <c r="T111" s="25">
        <f t="shared" si="63"/>
        <v>654775</v>
      </c>
      <c r="U111" s="25">
        <f t="shared" si="64"/>
        <v>921275</v>
      </c>
      <c r="V111" s="25">
        <f t="shared" si="65"/>
        <v>921275</v>
      </c>
      <c r="W111" s="25">
        <f t="shared" si="66"/>
        <v>2669100</v>
      </c>
      <c r="X111" s="26">
        <f t="shared" si="53"/>
        <v>24.531677344423215</v>
      </c>
      <c r="Y111" s="26">
        <f t="shared" si="54"/>
        <v>34.516316361320293</v>
      </c>
      <c r="Z111" s="26">
        <f t="shared" si="55"/>
        <v>34.516316361320293</v>
      </c>
      <c r="AA111" s="26">
        <f t="shared" si="56"/>
        <v>100</v>
      </c>
    </row>
    <row r="112" spans="1:27" ht="76.5" customHeight="1" x14ac:dyDescent="0.25">
      <c r="A112" s="8" t="s">
        <v>128</v>
      </c>
      <c r="B112" s="110" t="s">
        <v>324</v>
      </c>
      <c r="C112" s="93"/>
      <c r="D112" s="93"/>
      <c r="E112" s="93"/>
      <c r="F112" s="94"/>
      <c r="G112" s="2">
        <f>G113</f>
        <v>458100</v>
      </c>
      <c r="H112" s="2">
        <f t="shared" ref="H112:S112" si="79">H113</f>
        <v>36356.879999999997</v>
      </c>
      <c r="I112" s="2">
        <f t="shared" si="79"/>
        <v>36356.870000000003</v>
      </c>
      <c r="J112" s="2">
        <f t="shared" si="79"/>
        <v>36356.89</v>
      </c>
      <c r="K112" s="2">
        <f t="shared" si="79"/>
        <v>36356.89</v>
      </c>
      <c r="L112" s="2">
        <f t="shared" si="79"/>
        <v>0</v>
      </c>
      <c r="M112" s="2">
        <f t="shared" si="79"/>
        <v>0</v>
      </c>
      <c r="N112" s="2">
        <f t="shared" si="79"/>
        <v>0</v>
      </c>
      <c r="O112" s="2">
        <f t="shared" si="79"/>
        <v>0</v>
      </c>
      <c r="P112" s="2">
        <f t="shared" si="79"/>
        <v>0</v>
      </c>
      <c r="Q112" s="2">
        <f t="shared" si="79"/>
        <v>0</v>
      </c>
      <c r="R112" s="2">
        <f t="shared" si="79"/>
        <v>0</v>
      </c>
      <c r="S112" s="2">
        <f t="shared" si="79"/>
        <v>312672.46999999997</v>
      </c>
      <c r="T112" s="25">
        <f t="shared" si="63"/>
        <v>109070.64</v>
      </c>
      <c r="U112" s="25">
        <f t="shared" si="64"/>
        <v>145427.53</v>
      </c>
      <c r="V112" s="25">
        <f t="shared" si="65"/>
        <v>145427.53</v>
      </c>
      <c r="W112" s="25">
        <f t="shared" si="66"/>
        <v>458100</v>
      </c>
      <c r="X112" s="26">
        <f t="shared" si="53"/>
        <v>23.809351669941062</v>
      </c>
      <c r="Y112" s="26">
        <f t="shared" si="54"/>
        <v>31.745804409517575</v>
      </c>
      <c r="Z112" s="26">
        <f t="shared" si="55"/>
        <v>31.745804409517575</v>
      </c>
      <c r="AA112" s="26">
        <f t="shared" si="56"/>
        <v>100</v>
      </c>
    </row>
    <row r="113" spans="1:27" ht="89.25" customHeight="1" x14ac:dyDescent="0.25">
      <c r="A113" s="8" t="s">
        <v>129</v>
      </c>
      <c r="B113" s="110" t="s">
        <v>325</v>
      </c>
      <c r="C113" s="93"/>
      <c r="D113" s="93"/>
      <c r="E113" s="93"/>
      <c r="F113" s="94"/>
      <c r="G113" s="2">
        <v>458100</v>
      </c>
      <c r="H113" s="2">
        <v>36356.879999999997</v>
      </c>
      <c r="I113" s="2">
        <v>36356.870000000003</v>
      </c>
      <c r="J113" s="2">
        <v>36356.89</v>
      </c>
      <c r="K113" s="2">
        <v>36356.89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30">
        <f>G113-SUM(H113:R113)</f>
        <v>312672.46999999997</v>
      </c>
      <c r="T113" s="25">
        <f t="shared" si="63"/>
        <v>109070.64</v>
      </c>
      <c r="U113" s="25">
        <f t="shared" si="64"/>
        <v>145427.53</v>
      </c>
      <c r="V113" s="25">
        <f t="shared" si="65"/>
        <v>145427.53</v>
      </c>
      <c r="W113" s="25">
        <f t="shared" si="66"/>
        <v>458100</v>
      </c>
      <c r="X113" s="26">
        <f t="shared" si="53"/>
        <v>23.809351669941062</v>
      </c>
      <c r="Y113" s="26">
        <f t="shared" si="54"/>
        <v>31.745804409517575</v>
      </c>
      <c r="Z113" s="26">
        <f t="shared" si="55"/>
        <v>31.745804409517575</v>
      </c>
      <c r="AA113" s="26">
        <f t="shared" si="56"/>
        <v>100</v>
      </c>
    </row>
    <row r="114" spans="1:27" ht="114.75" customHeight="1" x14ac:dyDescent="0.25">
      <c r="A114" s="8" t="s">
        <v>130</v>
      </c>
      <c r="B114" s="110" t="s">
        <v>326</v>
      </c>
      <c r="C114" s="93"/>
      <c r="D114" s="93"/>
      <c r="E114" s="93"/>
      <c r="F114" s="94"/>
      <c r="G114" s="2">
        <f>G115</f>
        <v>476</v>
      </c>
      <c r="H114" s="2">
        <f t="shared" ref="H114:S114" si="80">H115</f>
        <v>0</v>
      </c>
      <c r="I114" s="2">
        <f t="shared" si="80"/>
        <v>0</v>
      </c>
      <c r="J114" s="2">
        <f t="shared" si="80"/>
        <v>0</v>
      </c>
      <c r="K114" s="2">
        <f t="shared" si="80"/>
        <v>0</v>
      </c>
      <c r="L114" s="2">
        <f t="shared" si="80"/>
        <v>0</v>
      </c>
      <c r="M114" s="2">
        <f t="shared" si="80"/>
        <v>0</v>
      </c>
      <c r="N114" s="2">
        <f t="shared" si="80"/>
        <v>0</v>
      </c>
      <c r="O114" s="2">
        <f t="shared" si="80"/>
        <v>0</v>
      </c>
      <c r="P114" s="2">
        <f t="shared" si="80"/>
        <v>0</v>
      </c>
      <c r="Q114" s="2">
        <f t="shared" si="80"/>
        <v>0</v>
      </c>
      <c r="R114" s="2">
        <f t="shared" si="80"/>
        <v>0</v>
      </c>
      <c r="S114" s="2">
        <f t="shared" si="80"/>
        <v>476</v>
      </c>
      <c r="T114" s="25">
        <f t="shared" si="63"/>
        <v>0</v>
      </c>
      <c r="U114" s="25">
        <f t="shared" si="64"/>
        <v>0</v>
      </c>
      <c r="V114" s="25">
        <f t="shared" si="65"/>
        <v>0</v>
      </c>
      <c r="W114" s="25">
        <f t="shared" si="66"/>
        <v>476</v>
      </c>
      <c r="X114" s="59">
        <f t="shared" si="53"/>
        <v>0</v>
      </c>
      <c r="Y114" s="26">
        <f t="shared" si="54"/>
        <v>0</v>
      </c>
      <c r="Z114" s="26">
        <f t="shared" si="55"/>
        <v>0</v>
      </c>
      <c r="AA114" s="26">
        <f t="shared" si="56"/>
        <v>100</v>
      </c>
    </row>
    <row r="115" spans="1:27" ht="127.5" customHeight="1" x14ac:dyDescent="0.25">
      <c r="A115" s="8" t="s">
        <v>131</v>
      </c>
      <c r="B115" s="110" t="s">
        <v>327</v>
      </c>
      <c r="C115" s="93"/>
      <c r="D115" s="93"/>
      <c r="E115" s="93"/>
      <c r="F115" s="94"/>
      <c r="G115" s="2">
        <v>476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30">
        <f>G115-SUM(H115:R115)</f>
        <v>476</v>
      </c>
      <c r="T115" s="25">
        <f t="shared" si="63"/>
        <v>0</v>
      </c>
      <c r="U115" s="25">
        <f t="shared" si="64"/>
        <v>0</v>
      </c>
      <c r="V115" s="25">
        <f t="shared" si="65"/>
        <v>0</v>
      </c>
      <c r="W115" s="25">
        <f t="shared" si="66"/>
        <v>476</v>
      </c>
      <c r="X115" s="59">
        <f t="shared" si="53"/>
        <v>0</v>
      </c>
      <c r="Y115" s="26">
        <f t="shared" si="54"/>
        <v>0</v>
      </c>
      <c r="Z115" s="26">
        <f t="shared" si="55"/>
        <v>0</v>
      </c>
      <c r="AA115" s="26">
        <f t="shared" si="56"/>
        <v>100</v>
      </c>
    </row>
    <row r="116" spans="1:27" ht="51" customHeight="1" x14ac:dyDescent="0.25">
      <c r="A116" s="8" t="s">
        <v>132</v>
      </c>
      <c r="B116" s="110" t="s">
        <v>328</v>
      </c>
      <c r="C116" s="93"/>
      <c r="D116" s="93"/>
      <c r="E116" s="93"/>
      <c r="F116" s="94"/>
      <c r="G116" s="2">
        <f>G117</f>
        <v>92000</v>
      </c>
      <c r="H116" s="2">
        <f t="shared" ref="H116:S116" si="81">H117</f>
        <v>0</v>
      </c>
      <c r="I116" s="2">
        <f t="shared" si="81"/>
        <v>0</v>
      </c>
      <c r="J116" s="2">
        <f t="shared" si="81"/>
        <v>0</v>
      </c>
      <c r="K116" s="2">
        <f t="shared" si="81"/>
        <v>0</v>
      </c>
      <c r="L116" s="2">
        <f t="shared" si="81"/>
        <v>0</v>
      </c>
      <c r="M116" s="2">
        <f t="shared" si="81"/>
        <v>0</v>
      </c>
      <c r="N116" s="2">
        <f t="shared" si="81"/>
        <v>0</v>
      </c>
      <c r="O116" s="2">
        <f t="shared" si="81"/>
        <v>0</v>
      </c>
      <c r="P116" s="2">
        <f t="shared" si="81"/>
        <v>0</v>
      </c>
      <c r="Q116" s="2">
        <f t="shared" si="81"/>
        <v>0</v>
      </c>
      <c r="R116" s="2">
        <f t="shared" si="81"/>
        <v>0</v>
      </c>
      <c r="S116" s="2">
        <f t="shared" si="81"/>
        <v>92000</v>
      </c>
      <c r="T116" s="25">
        <f t="shared" si="63"/>
        <v>0</v>
      </c>
      <c r="U116" s="25">
        <f t="shared" si="64"/>
        <v>0</v>
      </c>
      <c r="V116" s="25">
        <f t="shared" si="65"/>
        <v>0</v>
      </c>
      <c r="W116" s="25">
        <f t="shared" si="66"/>
        <v>92000</v>
      </c>
      <c r="X116" s="59">
        <f t="shared" si="53"/>
        <v>0</v>
      </c>
      <c r="Y116" s="26">
        <f t="shared" si="54"/>
        <v>0</v>
      </c>
      <c r="Z116" s="26">
        <f t="shared" si="55"/>
        <v>0</v>
      </c>
      <c r="AA116" s="26">
        <f t="shared" si="56"/>
        <v>100</v>
      </c>
    </row>
    <row r="117" spans="1:27" ht="63.75" customHeight="1" x14ac:dyDescent="0.25">
      <c r="A117" s="8" t="s">
        <v>133</v>
      </c>
      <c r="B117" s="110" t="s">
        <v>329</v>
      </c>
      <c r="C117" s="93"/>
      <c r="D117" s="93"/>
      <c r="E117" s="93"/>
      <c r="F117" s="94"/>
      <c r="G117" s="2">
        <v>92000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30">
        <f>G117-SUM(H117:R117)</f>
        <v>92000</v>
      </c>
      <c r="T117" s="25">
        <f t="shared" si="63"/>
        <v>0</v>
      </c>
      <c r="U117" s="25">
        <f t="shared" si="64"/>
        <v>0</v>
      </c>
      <c r="V117" s="25">
        <f t="shared" si="65"/>
        <v>0</v>
      </c>
      <c r="W117" s="25">
        <f t="shared" si="66"/>
        <v>92000</v>
      </c>
      <c r="X117" s="59">
        <f t="shared" si="53"/>
        <v>0</v>
      </c>
      <c r="Y117" s="26">
        <f t="shared" si="54"/>
        <v>0</v>
      </c>
      <c r="Z117" s="26">
        <f t="shared" si="55"/>
        <v>0</v>
      </c>
      <c r="AA117" s="26">
        <f t="shared" si="56"/>
        <v>100</v>
      </c>
    </row>
    <row r="118" spans="1:27" ht="51" customHeight="1" x14ac:dyDescent="0.25">
      <c r="A118" s="8" t="s">
        <v>134</v>
      </c>
      <c r="B118" s="110" t="s">
        <v>330</v>
      </c>
      <c r="C118" s="93"/>
      <c r="D118" s="93"/>
      <c r="E118" s="93"/>
      <c r="F118" s="94"/>
      <c r="G118" s="2">
        <f>G119</f>
        <v>755321</v>
      </c>
      <c r="H118" s="2">
        <f t="shared" ref="H118:S118" si="82">H119</f>
        <v>0</v>
      </c>
      <c r="I118" s="2">
        <f t="shared" si="82"/>
        <v>95208.29</v>
      </c>
      <c r="J118" s="2">
        <f t="shared" si="82"/>
        <v>102138.77</v>
      </c>
      <c r="K118" s="2">
        <f t="shared" si="82"/>
        <v>37281.620000000003</v>
      </c>
      <c r="L118" s="2">
        <f t="shared" si="82"/>
        <v>0</v>
      </c>
      <c r="M118" s="2">
        <f t="shared" si="82"/>
        <v>0</v>
      </c>
      <c r="N118" s="2">
        <f t="shared" si="82"/>
        <v>0</v>
      </c>
      <c r="O118" s="2">
        <f t="shared" si="82"/>
        <v>0</v>
      </c>
      <c r="P118" s="2">
        <f t="shared" si="82"/>
        <v>0</v>
      </c>
      <c r="Q118" s="2">
        <f t="shared" si="82"/>
        <v>0</v>
      </c>
      <c r="R118" s="2">
        <f t="shared" si="82"/>
        <v>0</v>
      </c>
      <c r="S118" s="2">
        <f t="shared" si="82"/>
        <v>520692.32</v>
      </c>
      <c r="T118" s="25">
        <f t="shared" si="63"/>
        <v>197347.06</v>
      </c>
      <c r="U118" s="25">
        <f t="shared" si="64"/>
        <v>234628.68</v>
      </c>
      <c r="V118" s="25">
        <f t="shared" si="65"/>
        <v>234628.68</v>
      </c>
      <c r="W118" s="25">
        <f t="shared" si="66"/>
        <v>755321</v>
      </c>
      <c r="X118" s="26">
        <f t="shared" si="53"/>
        <v>26.127574898619262</v>
      </c>
      <c r="Y118" s="26">
        <f t="shared" si="54"/>
        <v>31.063439252979858</v>
      </c>
      <c r="Z118" s="26">
        <f t="shared" si="55"/>
        <v>31.063439252979858</v>
      </c>
      <c r="AA118" s="26">
        <f t="shared" si="56"/>
        <v>100</v>
      </c>
    </row>
    <row r="119" spans="1:27" ht="63.75" customHeight="1" x14ac:dyDescent="0.25">
      <c r="A119" s="8" t="s">
        <v>135</v>
      </c>
      <c r="B119" s="110" t="s">
        <v>331</v>
      </c>
      <c r="C119" s="93"/>
      <c r="D119" s="93"/>
      <c r="E119" s="93"/>
      <c r="F119" s="94"/>
      <c r="G119" s="2">
        <v>755321</v>
      </c>
      <c r="H119" s="2">
        <v>0</v>
      </c>
      <c r="I119" s="2">
        <v>95208.29</v>
      </c>
      <c r="J119" s="2">
        <v>102138.77</v>
      </c>
      <c r="K119" s="2">
        <v>37281.620000000003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30">
        <f>G119-SUM(H119:R119)</f>
        <v>520692.32</v>
      </c>
      <c r="T119" s="25">
        <f t="shared" si="63"/>
        <v>197347.06</v>
      </c>
      <c r="U119" s="25">
        <f t="shared" si="64"/>
        <v>234628.68</v>
      </c>
      <c r="V119" s="25">
        <f t="shared" si="65"/>
        <v>234628.68</v>
      </c>
      <c r="W119" s="25">
        <f t="shared" si="66"/>
        <v>755321</v>
      </c>
      <c r="X119" s="26">
        <f t="shared" si="53"/>
        <v>26.127574898619262</v>
      </c>
      <c r="Y119" s="26">
        <f t="shared" si="54"/>
        <v>31.063439252979858</v>
      </c>
      <c r="Z119" s="26">
        <f t="shared" si="55"/>
        <v>31.063439252979858</v>
      </c>
      <c r="AA119" s="26">
        <f t="shared" si="56"/>
        <v>100</v>
      </c>
    </row>
    <row r="120" spans="1:27" ht="25.5" customHeight="1" x14ac:dyDescent="0.25">
      <c r="A120" s="10" t="s">
        <v>136</v>
      </c>
      <c r="B120" s="110" t="s">
        <v>332</v>
      </c>
      <c r="C120" s="93"/>
      <c r="D120" s="93"/>
      <c r="E120" s="93"/>
      <c r="F120" s="94"/>
      <c r="G120" s="2">
        <f>G121</f>
        <v>125609700</v>
      </c>
      <c r="H120" s="2">
        <f t="shared" ref="H120:S121" si="83">H121</f>
        <v>8700000</v>
      </c>
      <c r="I120" s="2">
        <f t="shared" si="83"/>
        <v>8700000</v>
      </c>
      <c r="J120" s="2">
        <f t="shared" si="83"/>
        <v>15600000</v>
      </c>
      <c r="K120" s="2">
        <f t="shared" si="83"/>
        <v>3500000</v>
      </c>
      <c r="L120" s="2">
        <f t="shared" si="83"/>
        <v>0</v>
      </c>
      <c r="M120" s="2">
        <f t="shared" si="83"/>
        <v>0</v>
      </c>
      <c r="N120" s="2">
        <f t="shared" si="83"/>
        <v>0</v>
      </c>
      <c r="O120" s="2">
        <f t="shared" si="83"/>
        <v>0</v>
      </c>
      <c r="P120" s="2">
        <f t="shared" si="83"/>
        <v>0</v>
      </c>
      <c r="Q120" s="2">
        <f t="shared" si="83"/>
        <v>0</v>
      </c>
      <c r="R120" s="2">
        <f t="shared" si="83"/>
        <v>0</v>
      </c>
      <c r="S120" s="2">
        <f t="shared" si="83"/>
        <v>89109700</v>
      </c>
      <c r="T120" s="25">
        <f t="shared" si="63"/>
        <v>33000000</v>
      </c>
      <c r="U120" s="25">
        <f t="shared" si="64"/>
        <v>36500000</v>
      </c>
      <c r="V120" s="25">
        <f t="shared" si="65"/>
        <v>36500000</v>
      </c>
      <c r="W120" s="25">
        <f t="shared" si="66"/>
        <v>125609700</v>
      </c>
      <c r="X120" s="26">
        <f t="shared" si="53"/>
        <v>26.271856393256254</v>
      </c>
      <c r="Y120" s="26">
        <f t="shared" si="54"/>
        <v>29.058265404662219</v>
      </c>
      <c r="Z120" s="26">
        <f t="shared" si="55"/>
        <v>29.058265404662219</v>
      </c>
      <c r="AA120" s="26">
        <f t="shared" si="56"/>
        <v>100</v>
      </c>
    </row>
    <row r="121" spans="1:27" ht="38.25" customHeight="1" x14ac:dyDescent="0.25">
      <c r="A121" s="10" t="s">
        <v>137</v>
      </c>
      <c r="B121" s="110" t="s">
        <v>333</v>
      </c>
      <c r="C121" s="93"/>
      <c r="D121" s="93"/>
      <c r="E121" s="93"/>
      <c r="F121" s="94"/>
      <c r="G121" s="2">
        <f>G122</f>
        <v>125609700</v>
      </c>
      <c r="H121" s="2">
        <f t="shared" si="83"/>
        <v>8700000</v>
      </c>
      <c r="I121" s="2">
        <f t="shared" si="83"/>
        <v>8700000</v>
      </c>
      <c r="J121" s="2">
        <f t="shared" si="83"/>
        <v>15600000</v>
      </c>
      <c r="K121" s="2">
        <f t="shared" si="83"/>
        <v>3500000</v>
      </c>
      <c r="L121" s="2">
        <f t="shared" si="83"/>
        <v>0</v>
      </c>
      <c r="M121" s="2">
        <f t="shared" si="83"/>
        <v>0</v>
      </c>
      <c r="N121" s="2">
        <f t="shared" si="83"/>
        <v>0</v>
      </c>
      <c r="O121" s="2">
        <f t="shared" si="83"/>
        <v>0</v>
      </c>
      <c r="P121" s="2">
        <f t="shared" si="83"/>
        <v>0</v>
      </c>
      <c r="Q121" s="2">
        <f t="shared" si="83"/>
        <v>0</v>
      </c>
      <c r="R121" s="2">
        <f t="shared" si="83"/>
        <v>0</v>
      </c>
      <c r="S121" s="30">
        <f t="shared" ref="S121:S122" si="84">G121-SUM(H121:R121)</f>
        <v>89109700</v>
      </c>
      <c r="T121" s="25">
        <f t="shared" si="63"/>
        <v>33000000</v>
      </c>
      <c r="U121" s="25">
        <f t="shared" si="64"/>
        <v>36500000</v>
      </c>
      <c r="V121" s="25">
        <f t="shared" si="65"/>
        <v>36500000</v>
      </c>
      <c r="W121" s="25">
        <f t="shared" si="66"/>
        <v>125609700</v>
      </c>
      <c r="X121" s="26">
        <f t="shared" si="53"/>
        <v>26.271856393256254</v>
      </c>
      <c r="Y121" s="26">
        <f t="shared" si="54"/>
        <v>29.058265404662219</v>
      </c>
      <c r="Z121" s="26">
        <f t="shared" si="55"/>
        <v>29.058265404662219</v>
      </c>
      <c r="AA121" s="26">
        <f t="shared" si="56"/>
        <v>100</v>
      </c>
    </row>
    <row r="122" spans="1:27" ht="102.75" customHeight="1" x14ac:dyDescent="0.25">
      <c r="A122" s="10" t="s">
        <v>138</v>
      </c>
      <c r="B122" s="110" t="s">
        <v>333</v>
      </c>
      <c r="C122" s="93"/>
      <c r="D122" s="93"/>
      <c r="E122" s="93"/>
      <c r="F122" s="94"/>
      <c r="G122" s="2">
        <v>125609700</v>
      </c>
      <c r="H122" s="2">
        <v>8700000</v>
      </c>
      <c r="I122" s="2">
        <v>8700000</v>
      </c>
      <c r="J122" s="2">
        <v>15600000</v>
      </c>
      <c r="K122" s="2">
        <v>3500000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30">
        <f t="shared" si="84"/>
        <v>89109700</v>
      </c>
      <c r="T122" s="25">
        <f t="shared" si="63"/>
        <v>33000000</v>
      </c>
      <c r="U122" s="25">
        <f t="shared" si="64"/>
        <v>36500000</v>
      </c>
      <c r="V122" s="25">
        <f t="shared" si="65"/>
        <v>36500000</v>
      </c>
      <c r="W122" s="25">
        <f t="shared" si="66"/>
        <v>125609700</v>
      </c>
      <c r="X122" s="26">
        <f t="shared" si="53"/>
        <v>26.271856393256254</v>
      </c>
      <c r="Y122" s="26">
        <f t="shared" si="54"/>
        <v>29.058265404662219</v>
      </c>
      <c r="Z122" s="26">
        <f t="shared" si="55"/>
        <v>29.058265404662219</v>
      </c>
      <c r="AA122" s="26">
        <f t="shared" si="56"/>
        <v>100</v>
      </c>
    </row>
    <row r="123" spans="1:27" ht="154.5" customHeight="1" x14ac:dyDescent="0.25">
      <c r="A123" s="33" t="s">
        <v>260</v>
      </c>
      <c r="B123" s="87" t="s">
        <v>334</v>
      </c>
      <c r="C123" s="88"/>
      <c r="D123" s="88"/>
      <c r="E123" s="88"/>
      <c r="F123" s="88"/>
      <c r="G123" s="2">
        <f>G124</f>
        <v>0</v>
      </c>
      <c r="H123" s="2">
        <f t="shared" ref="H123:S126" si="85">H124</f>
        <v>0</v>
      </c>
      <c r="I123" s="2">
        <f t="shared" si="85"/>
        <v>155127.22</v>
      </c>
      <c r="J123" s="2">
        <f t="shared" si="85"/>
        <v>0</v>
      </c>
      <c r="K123" s="2">
        <f t="shared" si="85"/>
        <v>0</v>
      </c>
      <c r="L123" s="2">
        <f t="shared" si="85"/>
        <v>0</v>
      </c>
      <c r="M123" s="2">
        <f t="shared" si="85"/>
        <v>0</v>
      </c>
      <c r="N123" s="2">
        <f t="shared" si="85"/>
        <v>0</v>
      </c>
      <c r="O123" s="2">
        <f t="shared" si="85"/>
        <v>0</v>
      </c>
      <c r="P123" s="2">
        <f t="shared" si="85"/>
        <v>0</v>
      </c>
      <c r="Q123" s="2">
        <f t="shared" si="85"/>
        <v>0</v>
      </c>
      <c r="R123" s="2">
        <f t="shared" si="85"/>
        <v>0</v>
      </c>
      <c r="S123" s="2">
        <f t="shared" si="85"/>
        <v>-155127.22</v>
      </c>
      <c r="T123" s="25">
        <f t="shared" si="63"/>
        <v>155127.22</v>
      </c>
      <c r="U123" s="25">
        <f t="shared" si="64"/>
        <v>155127.22</v>
      </c>
      <c r="V123" s="25">
        <f t="shared" si="65"/>
        <v>155127.22</v>
      </c>
      <c r="W123" s="25">
        <f t="shared" si="66"/>
        <v>0</v>
      </c>
      <c r="X123" s="26" t="e">
        <f t="shared" si="53"/>
        <v>#DIV/0!</v>
      </c>
      <c r="Y123" s="26" t="e">
        <f t="shared" si="54"/>
        <v>#DIV/0!</v>
      </c>
      <c r="Z123" s="26" t="e">
        <f t="shared" si="55"/>
        <v>#DIV/0!</v>
      </c>
      <c r="AA123" s="26" t="e">
        <f t="shared" si="56"/>
        <v>#DIV/0!</v>
      </c>
    </row>
    <row r="124" spans="1:27" ht="192" customHeight="1" x14ac:dyDescent="0.25">
      <c r="A124" s="33" t="s">
        <v>261</v>
      </c>
      <c r="B124" s="87" t="s">
        <v>335</v>
      </c>
      <c r="C124" s="88"/>
      <c r="D124" s="88"/>
      <c r="E124" s="88"/>
      <c r="F124" s="88"/>
      <c r="G124" s="2">
        <f>G125</f>
        <v>0</v>
      </c>
      <c r="H124" s="2">
        <f t="shared" si="85"/>
        <v>0</v>
      </c>
      <c r="I124" s="2">
        <f t="shared" si="85"/>
        <v>155127.22</v>
      </c>
      <c r="J124" s="2">
        <f t="shared" si="85"/>
        <v>0</v>
      </c>
      <c r="K124" s="2">
        <f t="shared" si="85"/>
        <v>0</v>
      </c>
      <c r="L124" s="2">
        <f t="shared" si="85"/>
        <v>0</v>
      </c>
      <c r="M124" s="2">
        <f t="shared" si="85"/>
        <v>0</v>
      </c>
      <c r="N124" s="2">
        <f t="shared" si="85"/>
        <v>0</v>
      </c>
      <c r="O124" s="2">
        <f t="shared" si="85"/>
        <v>0</v>
      </c>
      <c r="P124" s="2">
        <f t="shared" si="85"/>
        <v>0</v>
      </c>
      <c r="Q124" s="2">
        <f t="shared" si="85"/>
        <v>0</v>
      </c>
      <c r="R124" s="2">
        <f t="shared" si="85"/>
        <v>0</v>
      </c>
      <c r="S124" s="2">
        <f t="shared" si="85"/>
        <v>-155127.22</v>
      </c>
      <c r="T124" s="25">
        <f t="shared" si="63"/>
        <v>155127.22</v>
      </c>
      <c r="U124" s="25">
        <f t="shared" si="64"/>
        <v>155127.22</v>
      </c>
      <c r="V124" s="25">
        <f t="shared" si="65"/>
        <v>155127.22</v>
      </c>
      <c r="W124" s="25">
        <f t="shared" si="66"/>
        <v>0</v>
      </c>
      <c r="X124" s="26" t="e">
        <f t="shared" si="53"/>
        <v>#DIV/0!</v>
      </c>
      <c r="Y124" s="26" t="e">
        <f t="shared" si="54"/>
        <v>#DIV/0!</v>
      </c>
      <c r="Z124" s="26" t="e">
        <f t="shared" si="55"/>
        <v>#DIV/0!</v>
      </c>
      <c r="AA124" s="26" t="e">
        <f t="shared" si="56"/>
        <v>#DIV/0!</v>
      </c>
    </row>
    <row r="125" spans="1:27" ht="179.25" customHeight="1" x14ac:dyDescent="0.25">
      <c r="A125" s="33" t="s">
        <v>262</v>
      </c>
      <c r="B125" s="87" t="s">
        <v>336</v>
      </c>
      <c r="C125" s="88"/>
      <c r="D125" s="88"/>
      <c r="E125" s="88"/>
      <c r="F125" s="88"/>
      <c r="G125" s="2">
        <f>G126</f>
        <v>0</v>
      </c>
      <c r="H125" s="2">
        <f t="shared" si="85"/>
        <v>0</v>
      </c>
      <c r="I125" s="2">
        <f t="shared" si="85"/>
        <v>155127.22</v>
      </c>
      <c r="J125" s="2">
        <f t="shared" si="85"/>
        <v>0</v>
      </c>
      <c r="K125" s="2">
        <f t="shared" si="85"/>
        <v>0</v>
      </c>
      <c r="L125" s="2">
        <f t="shared" si="85"/>
        <v>0</v>
      </c>
      <c r="M125" s="2">
        <f t="shared" si="85"/>
        <v>0</v>
      </c>
      <c r="N125" s="2">
        <f t="shared" si="85"/>
        <v>0</v>
      </c>
      <c r="O125" s="2">
        <f t="shared" si="85"/>
        <v>0</v>
      </c>
      <c r="P125" s="2">
        <f t="shared" si="85"/>
        <v>0</v>
      </c>
      <c r="Q125" s="2">
        <f t="shared" si="85"/>
        <v>0</v>
      </c>
      <c r="R125" s="2">
        <f t="shared" si="85"/>
        <v>0</v>
      </c>
      <c r="S125" s="2">
        <f t="shared" si="85"/>
        <v>-155127.22</v>
      </c>
      <c r="T125" s="25">
        <f t="shared" si="63"/>
        <v>155127.22</v>
      </c>
      <c r="U125" s="25">
        <f t="shared" si="64"/>
        <v>155127.22</v>
      </c>
      <c r="V125" s="25">
        <f t="shared" si="65"/>
        <v>155127.22</v>
      </c>
      <c r="W125" s="25">
        <f t="shared" si="66"/>
        <v>0</v>
      </c>
      <c r="X125" s="26" t="e">
        <f t="shared" si="53"/>
        <v>#DIV/0!</v>
      </c>
      <c r="Y125" s="26" t="e">
        <f t="shared" si="54"/>
        <v>#DIV/0!</v>
      </c>
      <c r="Z125" s="26" t="e">
        <f t="shared" si="55"/>
        <v>#DIV/0!</v>
      </c>
      <c r="AA125" s="26" t="e">
        <f t="shared" si="56"/>
        <v>#DIV/0!</v>
      </c>
    </row>
    <row r="126" spans="1:27" ht="64.5" customHeight="1" x14ac:dyDescent="0.25">
      <c r="A126" s="33" t="s">
        <v>263</v>
      </c>
      <c r="B126" s="87" t="s">
        <v>337</v>
      </c>
      <c r="C126" s="88"/>
      <c r="D126" s="88"/>
      <c r="E126" s="88"/>
      <c r="F126" s="88"/>
      <c r="G126" s="2">
        <f>G127</f>
        <v>0</v>
      </c>
      <c r="H126" s="2">
        <f t="shared" si="85"/>
        <v>0</v>
      </c>
      <c r="I126" s="2">
        <f t="shared" si="85"/>
        <v>155127.22</v>
      </c>
      <c r="J126" s="2">
        <f t="shared" si="85"/>
        <v>0</v>
      </c>
      <c r="K126" s="2">
        <f t="shared" si="85"/>
        <v>0</v>
      </c>
      <c r="L126" s="2">
        <f t="shared" si="85"/>
        <v>0</v>
      </c>
      <c r="M126" s="2">
        <f t="shared" si="85"/>
        <v>0</v>
      </c>
      <c r="N126" s="2">
        <f t="shared" si="85"/>
        <v>0</v>
      </c>
      <c r="O126" s="2">
        <f t="shared" si="85"/>
        <v>0</v>
      </c>
      <c r="P126" s="2">
        <f t="shared" si="85"/>
        <v>0</v>
      </c>
      <c r="Q126" s="2">
        <f t="shared" si="85"/>
        <v>0</v>
      </c>
      <c r="R126" s="2">
        <f t="shared" si="85"/>
        <v>0</v>
      </c>
      <c r="S126" s="2">
        <f t="shared" si="85"/>
        <v>-155127.22</v>
      </c>
      <c r="T126" s="25">
        <f t="shared" si="63"/>
        <v>155127.22</v>
      </c>
      <c r="U126" s="25">
        <f t="shared" si="64"/>
        <v>155127.22</v>
      </c>
      <c r="V126" s="25">
        <f t="shared" si="65"/>
        <v>155127.22</v>
      </c>
      <c r="W126" s="25">
        <f t="shared" si="66"/>
        <v>0</v>
      </c>
      <c r="X126" s="26" t="e">
        <f t="shared" si="53"/>
        <v>#DIV/0!</v>
      </c>
      <c r="Y126" s="26" t="e">
        <f t="shared" si="54"/>
        <v>#DIV/0!</v>
      </c>
      <c r="Z126" s="26" t="e">
        <f t="shared" si="55"/>
        <v>#DIV/0!</v>
      </c>
      <c r="AA126" s="26" t="e">
        <f t="shared" si="56"/>
        <v>#DIV/0!</v>
      </c>
    </row>
    <row r="127" spans="1:27" ht="64.5" customHeight="1" x14ac:dyDescent="0.25">
      <c r="A127" s="33" t="s">
        <v>264</v>
      </c>
      <c r="B127" s="87" t="s">
        <v>338</v>
      </c>
      <c r="C127" s="88"/>
      <c r="D127" s="88"/>
      <c r="E127" s="88"/>
      <c r="F127" s="88"/>
      <c r="G127" s="2">
        <v>0</v>
      </c>
      <c r="H127" s="2">
        <v>0</v>
      </c>
      <c r="I127" s="2">
        <v>155127.22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30">
        <f t="shared" ref="S127" si="86">G127-SUM(H127:R127)</f>
        <v>-155127.22</v>
      </c>
      <c r="T127" s="25">
        <f t="shared" si="63"/>
        <v>155127.22</v>
      </c>
      <c r="U127" s="25">
        <f t="shared" si="64"/>
        <v>155127.22</v>
      </c>
      <c r="V127" s="25">
        <f t="shared" si="65"/>
        <v>155127.22</v>
      </c>
      <c r="W127" s="25">
        <f t="shared" si="66"/>
        <v>0</v>
      </c>
      <c r="X127" s="26" t="e">
        <f t="shared" si="53"/>
        <v>#DIV/0!</v>
      </c>
      <c r="Y127" s="26" t="e">
        <f t="shared" si="54"/>
        <v>#DIV/0!</v>
      </c>
      <c r="Z127" s="26" t="e">
        <f t="shared" si="55"/>
        <v>#DIV/0!</v>
      </c>
      <c r="AA127" s="26" t="e">
        <f t="shared" si="56"/>
        <v>#DIV/0!</v>
      </c>
    </row>
    <row r="128" spans="1:27" ht="102.75" customHeight="1" x14ac:dyDescent="0.25">
      <c r="A128" s="33" t="s">
        <v>265</v>
      </c>
      <c r="B128" s="87" t="s">
        <v>381</v>
      </c>
      <c r="C128" s="88"/>
      <c r="D128" s="88"/>
      <c r="E128" s="88"/>
      <c r="F128" s="88"/>
      <c r="G128" s="2">
        <f>G129</f>
        <v>0</v>
      </c>
      <c r="H128" s="2">
        <f t="shared" ref="H128:S128" si="87">H129</f>
        <v>-168336.62000000002</v>
      </c>
      <c r="I128" s="2">
        <f t="shared" si="87"/>
        <v>0</v>
      </c>
      <c r="J128" s="2">
        <f t="shared" si="87"/>
        <v>0</v>
      </c>
      <c r="K128" s="2">
        <f t="shared" si="87"/>
        <v>0</v>
      </c>
      <c r="L128" s="2">
        <f t="shared" si="87"/>
        <v>0</v>
      </c>
      <c r="M128" s="2">
        <f t="shared" si="87"/>
        <v>0</v>
      </c>
      <c r="N128" s="2">
        <f t="shared" si="87"/>
        <v>0</v>
      </c>
      <c r="O128" s="2">
        <f t="shared" si="87"/>
        <v>0</v>
      </c>
      <c r="P128" s="2">
        <f t="shared" si="87"/>
        <v>0</v>
      </c>
      <c r="Q128" s="2">
        <f t="shared" si="87"/>
        <v>0</v>
      </c>
      <c r="R128" s="2">
        <f t="shared" si="87"/>
        <v>0</v>
      </c>
      <c r="S128" s="2">
        <f t="shared" si="87"/>
        <v>168336.62000000002</v>
      </c>
      <c r="T128" s="25">
        <f t="shared" si="63"/>
        <v>-168336.62000000002</v>
      </c>
      <c r="U128" s="25">
        <f t="shared" si="64"/>
        <v>-168336.62000000002</v>
      </c>
      <c r="V128" s="25">
        <f t="shared" si="65"/>
        <v>-168336.62000000002</v>
      </c>
      <c r="W128" s="25">
        <f t="shared" si="66"/>
        <v>0</v>
      </c>
      <c r="X128" s="26" t="e">
        <f t="shared" si="53"/>
        <v>#DIV/0!</v>
      </c>
      <c r="Y128" s="26" t="e">
        <f t="shared" si="54"/>
        <v>#DIV/0!</v>
      </c>
      <c r="Z128" s="26" t="e">
        <f t="shared" si="55"/>
        <v>#DIV/0!</v>
      </c>
      <c r="AA128" s="26" t="e">
        <f t="shared" si="56"/>
        <v>#DIV/0!</v>
      </c>
    </row>
    <row r="129" spans="1:27" ht="90" customHeight="1" x14ac:dyDescent="0.25">
      <c r="A129" s="33" t="s">
        <v>266</v>
      </c>
      <c r="B129" s="87" t="s">
        <v>380</v>
      </c>
      <c r="C129" s="88"/>
      <c r="D129" s="88"/>
      <c r="E129" s="88"/>
      <c r="F129" s="88"/>
      <c r="G129" s="2">
        <f>G130+G131</f>
        <v>0</v>
      </c>
      <c r="H129" s="2">
        <f>H130+H131</f>
        <v>-168336.62000000002</v>
      </c>
      <c r="I129" s="2">
        <f t="shared" ref="I129:S129" si="88">I130+I131</f>
        <v>0</v>
      </c>
      <c r="J129" s="2">
        <f t="shared" si="88"/>
        <v>0</v>
      </c>
      <c r="K129" s="2">
        <f t="shared" si="88"/>
        <v>0</v>
      </c>
      <c r="L129" s="2">
        <f t="shared" si="88"/>
        <v>0</v>
      </c>
      <c r="M129" s="2">
        <f t="shared" si="88"/>
        <v>0</v>
      </c>
      <c r="N129" s="2">
        <f t="shared" si="88"/>
        <v>0</v>
      </c>
      <c r="O129" s="2">
        <f t="shared" si="88"/>
        <v>0</v>
      </c>
      <c r="P129" s="2">
        <f t="shared" si="88"/>
        <v>0</v>
      </c>
      <c r="Q129" s="2">
        <f t="shared" si="88"/>
        <v>0</v>
      </c>
      <c r="R129" s="2">
        <f t="shared" si="88"/>
        <v>0</v>
      </c>
      <c r="S129" s="2">
        <f t="shared" si="88"/>
        <v>168336.62000000002</v>
      </c>
      <c r="T129" s="25">
        <f t="shared" si="63"/>
        <v>-168336.62000000002</v>
      </c>
      <c r="U129" s="25">
        <f t="shared" si="64"/>
        <v>-168336.62000000002</v>
      </c>
      <c r="V129" s="25">
        <f t="shared" si="65"/>
        <v>-168336.62000000002</v>
      </c>
      <c r="W129" s="25">
        <f t="shared" si="66"/>
        <v>0</v>
      </c>
      <c r="X129" s="26" t="e">
        <f t="shared" si="53"/>
        <v>#DIV/0!</v>
      </c>
      <c r="Y129" s="26" t="e">
        <f t="shared" si="54"/>
        <v>#DIV/0!</v>
      </c>
      <c r="Z129" s="26" t="e">
        <f t="shared" si="55"/>
        <v>#DIV/0!</v>
      </c>
      <c r="AA129" s="26" t="e">
        <f t="shared" si="56"/>
        <v>#DIV/0!</v>
      </c>
    </row>
    <row r="130" spans="1:27" ht="90" customHeight="1" x14ac:dyDescent="0.25">
      <c r="A130" s="33" t="s">
        <v>267</v>
      </c>
      <c r="B130" s="89" t="s">
        <v>379</v>
      </c>
      <c r="C130" s="90"/>
      <c r="D130" s="90"/>
      <c r="E130" s="90"/>
      <c r="F130" s="90"/>
      <c r="G130" s="2">
        <v>0</v>
      </c>
      <c r="H130" s="2">
        <v>-168065.2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f>G130-H130-I130-J130-K130-L130-M130-N130-O130-P130-Q130-R130</f>
        <v>168065.2</v>
      </c>
      <c r="T130" s="25"/>
      <c r="U130" s="25"/>
      <c r="V130" s="25"/>
      <c r="W130" s="25"/>
      <c r="X130" s="26" t="e">
        <f t="shared" si="53"/>
        <v>#DIV/0!</v>
      </c>
      <c r="Y130" s="26" t="e">
        <f t="shared" si="54"/>
        <v>#DIV/0!</v>
      </c>
      <c r="Z130" s="26" t="e">
        <f t="shared" si="55"/>
        <v>#DIV/0!</v>
      </c>
      <c r="AA130" s="26" t="e">
        <f t="shared" si="56"/>
        <v>#DIV/0!</v>
      </c>
    </row>
    <row r="131" spans="1:27" ht="90" customHeight="1" x14ac:dyDescent="0.25">
      <c r="A131" s="33" t="s">
        <v>267</v>
      </c>
      <c r="B131" s="89" t="s">
        <v>339</v>
      </c>
      <c r="C131" s="90"/>
      <c r="D131" s="90"/>
      <c r="E131" s="90"/>
      <c r="F131" s="90"/>
      <c r="G131" s="2">
        <v>0</v>
      </c>
      <c r="H131" s="2">
        <v>-271.42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f>G131-H131-I131-J131-K131-L131-M131-N131-O131-P131-Q131-R131</f>
        <v>271.42</v>
      </c>
      <c r="T131" s="25">
        <f t="shared" si="63"/>
        <v>-271.42</v>
      </c>
      <c r="U131" s="25">
        <f t="shared" si="64"/>
        <v>-271.42</v>
      </c>
      <c r="V131" s="25">
        <f t="shared" si="65"/>
        <v>-271.42</v>
      </c>
      <c r="W131" s="25">
        <f t="shared" si="66"/>
        <v>0</v>
      </c>
      <c r="X131" s="26" t="e">
        <f t="shared" si="53"/>
        <v>#DIV/0!</v>
      </c>
      <c r="Y131" s="26" t="e">
        <f t="shared" si="54"/>
        <v>#DIV/0!</v>
      </c>
      <c r="Z131" s="26" t="e">
        <f t="shared" si="55"/>
        <v>#DIV/0!</v>
      </c>
      <c r="AA131" s="26" t="e">
        <f t="shared" si="56"/>
        <v>#DIV/0!</v>
      </c>
    </row>
    <row r="132" spans="1:27" ht="26.25" customHeight="1" x14ac:dyDescent="0.25">
      <c r="A132" s="33" t="s">
        <v>340</v>
      </c>
      <c r="B132" s="87" t="s">
        <v>188</v>
      </c>
      <c r="C132" s="88"/>
      <c r="D132" s="88"/>
      <c r="E132" s="88"/>
      <c r="F132" s="8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5">
        <f t="shared" si="63"/>
        <v>0</v>
      </c>
      <c r="U132" s="25">
        <f t="shared" si="64"/>
        <v>0</v>
      </c>
      <c r="V132" s="25">
        <f t="shared" si="65"/>
        <v>0</v>
      </c>
      <c r="W132" s="25">
        <f t="shared" si="66"/>
        <v>0</v>
      </c>
      <c r="X132" s="26" t="e">
        <f t="shared" si="53"/>
        <v>#DIV/0!</v>
      </c>
      <c r="Y132" s="26" t="e">
        <f t="shared" si="54"/>
        <v>#DIV/0!</v>
      </c>
      <c r="Z132" s="26" t="e">
        <f t="shared" si="55"/>
        <v>#DIV/0!</v>
      </c>
      <c r="AA132" s="26" t="e">
        <f t="shared" si="56"/>
        <v>#DIV/0!</v>
      </c>
    </row>
    <row r="133" spans="1:27" ht="38.25" x14ac:dyDescent="0.25">
      <c r="A133" s="34" t="s">
        <v>278</v>
      </c>
      <c r="B133" s="87" t="s">
        <v>277</v>
      </c>
      <c r="C133" s="88"/>
      <c r="D133" s="88"/>
      <c r="E133" s="88"/>
      <c r="F133" s="88"/>
      <c r="G133" s="2">
        <f>G65</f>
        <v>313458</v>
      </c>
      <c r="H133" s="2">
        <f t="shared" ref="H133:S133" si="89">H65</f>
        <v>-1368.95</v>
      </c>
      <c r="I133" s="2">
        <f t="shared" si="89"/>
        <v>0</v>
      </c>
      <c r="J133" s="2">
        <f t="shared" si="89"/>
        <v>525.1</v>
      </c>
      <c r="K133" s="2">
        <f t="shared" si="89"/>
        <v>0</v>
      </c>
      <c r="L133" s="2">
        <f t="shared" si="89"/>
        <v>39287.72</v>
      </c>
      <c r="M133" s="2">
        <f t="shared" si="89"/>
        <v>39287.72</v>
      </c>
      <c r="N133" s="2">
        <f t="shared" si="89"/>
        <v>39287.729999999996</v>
      </c>
      <c r="O133" s="2">
        <f t="shared" si="89"/>
        <v>39287.729999999996</v>
      </c>
      <c r="P133" s="2">
        <f t="shared" si="89"/>
        <v>39287.729999999996</v>
      </c>
      <c r="Q133" s="2">
        <f t="shared" si="89"/>
        <v>39287.74</v>
      </c>
      <c r="R133" s="2">
        <f t="shared" si="89"/>
        <v>39287.74</v>
      </c>
      <c r="S133" s="2">
        <f t="shared" si="89"/>
        <v>39287.74</v>
      </c>
      <c r="T133" s="25">
        <f t="shared" si="63"/>
        <v>-843.85</v>
      </c>
      <c r="U133" s="25">
        <f t="shared" si="64"/>
        <v>77731.59</v>
      </c>
      <c r="V133" s="25">
        <f t="shared" si="65"/>
        <v>195594.77999999997</v>
      </c>
      <c r="W133" s="25">
        <f t="shared" si="66"/>
        <v>313457.99999999994</v>
      </c>
      <c r="X133" s="59">
        <f t="shared" si="53"/>
        <v>-0.26920671987953726</v>
      </c>
      <c r="Y133" s="26">
        <f t="shared" si="54"/>
        <v>24.798087782095209</v>
      </c>
      <c r="Z133" s="26">
        <f t="shared" si="55"/>
        <v>62.399039105717499</v>
      </c>
      <c r="AA133" s="26">
        <f t="shared" si="56"/>
        <v>99.999999999999972</v>
      </c>
    </row>
    <row r="134" spans="1:27" ht="17.25" customHeight="1" x14ac:dyDescent="0.25">
      <c r="A134" s="35" t="s">
        <v>281</v>
      </c>
      <c r="B134" s="87" t="s">
        <v>288</v>
      </c>
      <c r="C134" s="88"/>
      <c r="D134" s="88"/>
      <c r="E134" s="88"/>
      <c r="F134" s="88"/>
      <c r="G134" s="2">
        <f>G22</f>
        <v>2034723.65</v>
      </c>
      <c r="H134" s="2">
        <f t="shared" ref="H134:S134" si="90">H22</f>
        <v>189296.38</v>
      </c>
      <c r="I134" s="2">
        <f t="shared" si="90"/>
        <v>168575.38</v>
      </c>
      <c r="J134" s="2">
        <f t="shared" si="90"/>
        <v>169251.68</v>
      </c>
      <c r="K134" s="2">
        <f t="shared" si="90"/>
        <v>183593.87999999998</v>
      </c>
      <c r="L134" s="2">
        <f t="shared" si="90"/>
        <v>165500.76999999999</v>
      </c>
      <c r="M134" s="2">
        <f t="shared" si="90"/>
        <v>165500.78</v>
      </c>
      <c r="N134" s="2">
        <f t="shared" si="90"/>
        <v>165500.79</v>
      </c>
      <c r="O134" s="2">
        <f t="shared" si="90"/>
        <v>165500.79</v>
      </c>
      <c r="P134" s="2">
        <f t="shared" si="90"/>
        <v>165500.79</v>
      </c>
      <c r="Q134" s="2">
        <f t="shared" si="90"/>
        <v>165500.79</v>
      </c>
      <c r="R134" s="2">
        <f t="shared" si="90"/>
        <v>165500.80000000002</v>
      </c>
      <c r="S134" s="2">
        <f t="shared" si="90"/>
        <v>165500.81999999983</v>
      </c>
      <c r="T134" s="25">
        <f t="shared" si="63"/>
        <v>527123.43999999994</v>
      </c>
      <c r="U134" s="25">
        <f t="shared" si="64"/>
        <v>1041718.87</v>
      </c>
      <c r="V134" s="25">
        <f t="shared" si="65"/>
        <v>1538221.24</v>
      </c>
      <c r="W134" s="25">
        <f t="shared" si="66"/>
        <v>2034723.65</v>
      </c>
      <c r="X134" s="26">
        <f t="shared" si="53"/>
        <v>25.906389794014533</v>
      </c>
      <c r="Y134" s="26">
        <f t="shared" si="54"/>
        <v>51.197068948404869</v>
      </c>
      <c r="Z134" s="26">
        <f t="shared" si="55"/>
        <v>75.598533491267972</v>
      </c>
      <c r="AA134" s="26">
        <f t="shared" si="56"/>
        <v>100</v>
      </c>
    </row>
    <row r="135" spans="1:27" ht="51" x14ac:dyDescent="0.25">
      <c r="A135" s="35" t="s">
        <v>358</v>
      </c>
      <c r="B135" s="87" t="s">
        <v>357</v>
      </c>
      <c r="C135" s="88"/>
      <c r="D135" s="88"/>
      <c r="E135" s="88"/>
      <c r="F135" s="88"/>
      <c r="G135" s="2">
        <f>G82</f>
        <v>30000</v>
      </c>
      <c r="H135" s="2">
        <f t="shared" ref="H135:S135" si="91">H82</f>
        <v>30000</v>
      </c>
      <c r="I135" s="2">
        <f t="shared" si="91"/>
        <v>0</v>
      </c>
      <c r="J135" s="2">
        <f t="shared" si="91"/>
        <v>0</v>
      </c>
      <c r="K135" s="2">
        <f t="shared" si="91"/>
        <v>0</v>
      </c>
      <c r="L135" s="2">
        <f t="shared" si="91"/>
        <v>0</v>
      </c>
      <c r="M135" s="2">
        <f t="shared" si="91"/>
        <v>0</v>
      </c>
      <c r="N135" s="2">
        <f t="shared" si="91"/>
        <v>0</v>
      </c>
      <c r="O135" s="2">
        <f t="shared" si="91"/>
        <v>0</v>
      </c>
      <c r="P135" s="2">
        <f t="shared" si="91"/>
        <v>0</v>
      </c>
      <c r="Q135" s="2">
        <f t="shared" si="91"/>
        <v>0</v>
      </c>
      <c r="R135" s="2">
        <f t="shared" si="91"/>
        <v>0</v>
      </c>
      <c r="S135" s="2">
        <f t="shared" si="91"/>
        <v>0</v>
      </c>
      <c r="T135" s="25"/>
      <c r="U135" s="25"/>
      <c r="V135" s="25"/>
      <c r="W135" s="25"/>
      <c r="X135" s="59">
        <f t="shared" si="53"/>
        <v>0</v>
      </c>
      <c r="Y135" s="26">
        <f t="shared" si="54"/>
        <v>0</v>
      </c>
      <c r="Z135" s="26">
        <f t="shared" si="55"/>
        <v>0</v>
      </c>
      <c r="AA135" s="26">
        <f t="shared" si="56"/>
        <v>0</v>
      </c>
    </row>
    <row r="136" spans="1:27" ht="25.5" customHeight="1" x14ac:dyDescent="0.25">
      <c r="A136" s="35" t="s">
        <v>280</v>
      </c>
      <c r="B136" s="87" t="s">
        <v>289</v>
      </c>
      <c r="C136" s="88"/>
      <c r="D136" s="88"/>
      <c r="E136" s="88"/>
      <c r="F136" s="88"/>
      <c r="G136" s="2">
        <f>G52+G49+G46+G43+G41+G40+G38+G37+G35+G21+G20+G19+G84</f>
        <v>70367000</v>
      </c>
      <c r="H136" s="2">
        <f t="shared" ref="H136:S136" si="92">H52+H49+H46+H43+H41+H40+H38+H37+H35+H21+H20+H19+H84</f>
        <v>1190996.1400000001</v>
      </c>
      <c r="I136" s="2">
        <f t="shared" si="92"/>
        <v>6301931.6500000004</v>
      </c>
      <c r="J136" s="2">
        <f t="shared" si="92"/>
        <v>6452473.79</v>
      </c>
      <c r="K136" s="2">
        <f t="shared" si="92"/>
        <v>6552490.0800000001</v>
      </c>
      <c r="L136" s="2">
        <f t="shared" si="92"/>
        <v>6233638.5099999998</v>
      </c>
      <c r="M136" s="2">
        <f t="shared" si="92"/>
        <v>6233638.5199999996</v>
      </c>
      <c r="N136" s="2">
        <f t="shared" si="92"/>
        <v>6233638.5199999996</v>
      </c>
      <c r="O136" s="2">
        <f t="shared" si="92"/>
        <v>6233638.54</v>
      </c>
      <c r="P136" s="2">
        <f t="shared" si="92"/>
        <v>6233638.5599999996</v>
      </c>
      <c r="Q136" s="2">
        <f t="shared" si="92"/>
        <v>6233638.5700000003</v>
      </c>
      <c r="R136" s="2">
        <f t="shared" si="92"/>
        <v>6233638.5700000003</v>
      </c>
      <c r="S136" s="2">
        <f t="shared" si="92"/>
        <v>6233638.5500000063</v>
      </c>
      <c r="T136" s="25">
        <f t="shared" si="63"/>
        <v>13945401.580000002</v>
      </c>
      <c r="U136" s="25">
        <f t="shared" si="64"/>
        <v>32965168.690000001</v>
      </c>
      <c r="V136" s="25">
        <f t="shared" si="65"/>
        <v>51666084.310000002</v>
      </c>
      <c r="W136" s="25">
        <f t="shared" si="66"/>
        <v>70367000.000000015</v>
      </c>
      <c r="X136" s="26">
        <f t="shared" si="53"/>
        <v>19.818098796310775</v>
      </c>
      <c r="Y136" s="26">
        <f t="shared" si="54"/>
        <v>46.847483465260709</v>
      </c>
      <c r="Z136" s="26">
        <f t="shared" si="55"/>
        <v>73.423741682891134</v>
      </c>
      <c r="AA136" s="26">
        <f t="shared" si="56"/>
        <v>100.00000000000003</v>
      </c>
    </row>
    <row r="137" spans="1:27" ht="25.5" customHeight="1" x14ac:dyDescent="0.25">
      <c r="A137" s="35" t="s">
        <v>378</v>
      </c>
      <c r="B137" s="87" t="s">
        <v>377</v>
      </c>
      <c r="C137" s="88"/>
      <c r="D137" s="88"/>
      <c r="E137" s="88"/>
      <c r="F137" s="88"/>
      <c r="G137" s="2">
        <f>G83</f>
        <v>1500</v>
      </c>
      <c r="H137" s="2">
        <f t="shared" ref="H137:S137" si="93">H83</f>
        <v>0</v>
      </c>
      <c r="I137" s="2">
        <f t="shared" si="93"/>
        <v>1500</v>
      </c>
      <c r="J137" s="2">
        <f t="shared" si="93"/>
        <v>1083.99</v>
      </c>
      <c r="K137" s="2">
        <f t="shared" si="93"/>
        <v>7500</v>
      </c>
      <c r="L137" s="2">
        <f t="shared" si="93"/>
        <v>-1072.99</v>
      </c>
      <c r="M137" s="2">
        <f t="shared" si="93"/>
        <v>-1073</v>
      </c>
      <c r="N137" s="2">
        <f t="shared" si="93"/>
        <v>-1073</v>
      </c>
      <c r="O137" s="2">
        <f t="shared" si="93"/>
        <v>-1073</v>
      </c>
      <c r="P137" s="2">
        <f t="shared" si="93"/>
        <v>-1073</v>
      </c>
      <c r="Q137" s="2">
        <f t="shared" si="93"/>
        <v>-1073</v>
      </c>
      <c r="R137" s="2">
        <f t="shared" si="93"/>
        <v>-1073</v>
      </c>
      <c r="S137" s="2">
        <f t="shared" si="93"/>
        <v>-1073</v>
      </c>
      <c r="T137" s="25"/>
      <c r="U137" s="25"/>
      <c r="V137" s="25"/>
      <c r="W137" s="25"/>
      <c r="X137" s="59">
        <f t="shared" si="53"/>
        <v>0</v>
      </c>
      <c r="Y137" s="26">
        <f t="shared" si="54"/>
        <v>0</v>
      </c>
      <c r="Z137" s="26">
        <f t="shared" si="55"/>
        <v>0</v>
      </c>
      <c r="AA137" s="26">
        <f t="shared" si="56"/>
        <v>0</v>
      </c>
    </row>
    <row r="138" spans="1:27" ht="25.5" customHeight="1" x14ac:dyDescent="0.25">
      <c r="A138" s="35" t="s">
        <v>140</v>
      </c>
      <c r="B138" s="87" t="s">
        <v>141</v>
      </c>
      <c r="C138" s="88"/>
      <c r="D138" s="88"/>
      <c r="E138" s="88"/>
      <c r="F138" s="88"/>
      <c r="G138" s="2">
        <f>G127+G122+G119+G117+G115+G113+G111+G109+G106+G103+G101+G99+G97+G95+G72+G64+G61+G59+G57+G130+G78+G76</f>
        <v>191481213.01000002</v>
      </c>
      <c r="H138" s="2">
        <f t="shared" ref="H138:S138" si="94">H127+H122+H119+H117+H115+H113+H111+H109+H106+H103+H101+H99+H97+H95+H72+H64+H61+H59+H57+H130+H78+H76</f>
        <v>10267043.340000002</v>
      </c>
      <c r="I138" s="2">
        <f t="shared" si="94"/>
        <v>13643167.439999999</v>
      </c>
      <c r="J138" s="2">
        <f t="shared" si="94"/>
        <v>19194216.370000001</v>
      </c>
      <c r="K138" s="2">
        <f t="shared" si="94"/>
        <v>7325055.1400000006</v>
      </c>
      <c r="L138" s="2">
        <f t="shared" si="94"/>
        <v>641615.59000000008</v>
      </c>
      <c r="M138" s="2">
        <f t="shared" si="94"/>
        <v>748494.67999999993</v>
      </c>
      <c r="N138" s="2">
        <f t="shared" si="94"/>
        <v>755375</v>
      </c>
      <c r="O138" s="2">
        <f t="shared" si="94"/>
        <v>805375</v>
      </c>
      <c r="P138" s="2">
        <f t="shared" si="94"/>
        <v>930375</v>
      </c>
      <c r="Q138" s="2">
        <f t="shared" si="94"/>
        <v>755375</v>
      </c>
      <c r="R138" s="2">
        <f t="shared" si="94"/>
        <v>981375</v>
      </c>
      <c r="S138" s="2">
        <f t="shared" si="94"/>
        <v>135433745.44999996</v>
      </c>
      <c r="T138" s="25">
        <f t="shared" si="63"/>
        <v>43104427.150000006</v>
      </c>
      <c r="U138" s="25">
        <f t="shared" si="64"/>
        <v>51819592.56000001</v>
      </c>
      <c r="V138" s="25">
        <f t="shared" si="65"/>
        <v>54310717.56000001</v>
      </c>
      <c r="W138" s="25">
        <f t="shared" si="66"/>
        <v>191481213.00999996</v>
      </c>
      <c r="X138" s="26">
        <f t="shared" si="53"/>
        <v>22.511047675339771</v>
      </c>
      <c r="Y138" s="26">
        <f t="shared" si="54"/>
        <v>27.062494406327868</v>
      </c>
      <c r="Z138" s="26">
        <f t="shared" si="55"/>
        <v>28.363470601767943</v>
      </c>
      <c r="AA138" s="26">
        <f t="shared" si="56"/>
        <v>99.999999999999972</v>
      </c>
    </row>
    <row r="139" spans="1:27" ht="49.5" customHeight="1" x14ac:dyDescent="0.25">
      <c r="A139" s="35" t="s">
        <v>139</v>
      </c>
      <c r="B139" s="89" t="s">
        <v>183</v>
      </c>
      <c r="C139" s="90"/>
      <c r="D139" s="90"/>
      <c r="E139" s="90"/>
      <c r="F139" s="90"/>
      <c r="G139" s="2">
        <f>G131+G107+G92+G90</f>
        <v>226950141</v>
      </c>
      <c r="H139" s="2">
        <f t="shared" ref="H139:S139" si="95">H131+H107+H92+H90</f>
        <v>18974840.329999998</v>
      </c>
      <c r="I139" s="2">
        <f t="shared" si="95"/>
        <v>18975111.75</v>
      </c>
      <c r="J139" s="2">
        <f t="shared" si="95"/>
        <v>18975286.75</v>
      </c>
      <c r="K139" s="2">
        <f t="shared" si="95"/>
        <v>18955286.75</v>
      </c>
      <c r="L139" s="2">
        <f t="shared" si="95"/>
        <v>17929145.083333336</v>
      </c>
      <c r="M139" s="2">
        <f t="shared" si="95"/>
        <v>17929145.083333336</v>
      </c>
      <c r="N139" s="2">
        <f t="shared" si="95"/>
        <v>17929145.083333336</v>
      </c>
      <c r="O139" s="2">
        <f t="shared" si="95"/>
        <v>17929145.083333336</v>
      </c>
      <c r="P139" s="2">
        <f t="shared" si="95"/>
        <v>17929145.083333336</v>
      </c>
      <c r="Q139" s="2">
        <f t="shared" si="95"/>
        <v>17929145.083333336</v>
      </c>
      <c r="R139" s="2">
        <f t="shared" si="95"/>
        <v>17929145.083333336</v>
      </c>
      <c r="S139" s="2">
        <f t="shared" si="95"/>
        <v>25565599.836666688</v>
      </c>
      <c r="T139" s="25">
        <f t="shared" si="63"/>
        <v>56925238.829999998</v>
      </c>
      <c r="U139" s="25">
        <f t="shared" si="64"/>
        <v>111738815.74666667</v>
      </c>
      <c r="V139" s="25">
        <f t="shared" si="65"/>
        <v>165526250.9966667</v>
      </c>
      <c r="W139" s="25">
        <f t="shared" si="66"/>
        <v>226950141.00000006</v>
      </c>
      <c r="X139" s="26">
        <f t="shared" si="53"/>
        <v>25.082706967782848</v>
      </c>
      <c r="Y139" s="26">
        <f t="shared" si="54"/>
        <v>49.234962029244414</v>
      </c>
      <c r="Z139" s="26">
        <f t="shared" si="55"/>
        <v>72.935072993264498</v>
      </c>
      <c r="AA139" s="26">
        <f t="shared" si="56"/>
        <v>100.00000000000003</v>
      </c>
    </row>
    <row r="140" spans="1:27" ht="38.25" customHeight="1" x14ac:dyDescent="0.25">
      <c r="A140" s="19" t="s">
        <v>58</v>
      </c>
      <c r="B140" s="91"/>
      <c r="C140" s="70"/>
      <c r="D140" s="70"/>
      <c r="E140" s="70"/>
      <c r="F140" s="71"/>
      <c r="G140" s="4">
        <f t="shared" ref="G140:S140" si="96">G85+G86</f>
        <v>491178035.65999997</v>
      </c>
      <c r="H140" s="4">
        <f>H85+H86</f>
        <v>30650807.240000002</v>
      </c>
      <c r="I140" s="4">
        <f t="shared" si="96"/>
        <v>39090286.219999999</v>
      </c>
      <c r="J140" s="4">
        <f>J85+J86</f>
        <v>44792837.68</v>
      </c>
      <c r="K140" s="4">
        <f t="shared" si="96"/>
        <v>33023925.850000001</v>
      </c>
      <c r="L140" s="4">
        <f t="shared" si="96"/>
        <v>25008114.683333337</v>
      </c>
      <c r="M140" s="4">
        <f t="shared" si="96"/>
        <v>25114993.783333335</v>
      </c>
      <c r="N140" s="4">
        <f t="shared" si="96"/>
        <v>25121874.123333335</v>
      </c>
      <c r="O140" s="4">
        <f t="shared" si="96"/>
        <v>25171874.143333334</v>
      </c>
      <c r="P140" s="4">
        <f t="shared" si="96"/>
        <v>25296874.163333334</v>
      </c>
      <c r="Q140" s="4">
        <f t="shared" si="96"/>
        <v>25121874.183333337</v>
      </c>
      <c r="R140" s="4">
        <f t="shared" si="96"/>
        <v>25347874.193333335</v>
      </c>
      <c r="S140" s="4">
        <f t="shared" si="96"/>
        <v>167436699.39666671</v>
      </c>
      <c r="T140" s="25">
        <f t="shared" si="63"/>
        <v>114533931.14000002</v>
      </c>
      <c r="U140" s="25">
        <f t="shared" si="64"/>
        <v>197680965.45666668</v>
      </c>
      <c r="V140" s="25">
        <f t="shared" si="65"/>
        <v>273271587.88666672</v>
      </c>
      <c r="W140" s="25">
        <f t="shared" si="66"/>
        <v>491178035.66000009</v>
      </c>
      <c r="X140" s="26">
        <f t="shared" si="53"/>
        <v>23.318211081262994</v>
      </c>
      <c r="Y140" s="26">
        <f t="shared" si="54"/>
        <v>40.246295865213341</v>
      </c>
      <c r="Z140" s="26">
        <f t="shared" si="55"/>
        <v>55.635954388609711</v>
      </c>
      <c r="AA140" s="26">
        <f t="shared" si="56"/>
        <v>100.00000000000003</v>
      </c>
    </row>
    <row r="141" spans="1:27" ht="15" customHeight="1" x14ac:dyDescent="0.25">
      <c r="A141" s="36" t="s">
        <v>45</v>
      </c>
      <c r="B141" s="92"/>
      <c r="C141" s="93"/>
      <c r="D141" s="93"/>
      <c r="E141" s="93"/>
      <c r="F141" s="94"/>
      <c r="G141" s="37">
        <f>H141+I141+J141+K141+L141+M141+N141+O141+P141+Q141+R141+S141</f>
        <v>192009613.00999999</v>
      </c>
      <c r="H141" s="2">
        <f t="shared" ref="H141:S141" si="97">H93+H104</f>
        <v>10380252.880000001</v>
      </c>
      <c r="I141" s="2">
        <f t="shared" si="97"/>
        <v>13705288.780000001</v>
      </c>
      <c r="J141" s="2">
        <f t="shared" si="97"/>
        <v>18882992.240000002</v>
      </c>
      <c r="K141" s="2">
        <f t="shared" si="97"/>
        <v>7450796.6399999997</v>
      </c>
      <c r="L141" s="2">
        <f t="shared" si="97"/>
        <v>0</v>
      </c>
      <c r="M141" s="2">
        <f t="shared" si="97"/>
        <v>0</v>
      </c>
      <c r="N141" s="2">
        <f t="shared" si="97"/>
        <v>0</v>
      </c>
      <c r="O141" s="2">
        <f t="shared" si="97"/>
        <v>0</v>
      </c>
      <c r="P141" s="2">
        <f t="shared" si="97"/>
        <v>0</v>
      </c>
      <c r="Q141" s="2">
        <f t="shared" si="97"/>
        <v>0</v>
      </c>
      <c r="R141" s="2">
        <f t="shared" si="97"/>
        <v>0</v>
      </c>
      <c r="S141" s="2">
        <f t="shared" si="97"/>
        <v>141590282.47</v>
      </c>
      <c r="T141" s="25">
        <f t="shared" si="63"/>
        <v>42968533.900000006</v>
      </c>
      <c r="U141" s="25">
        <f t="shared" si="64"/>
        <v>50419330.540000007</v>
      </c>
      <c r="V141" s="25">
        <f t="shared" si="65"/>
        <v>50419330.540000007</v>
      </c>
      <c r="W141" s="25">
        <f t="shared" si="66"/>
        <v>192009613.00999999</v>
      </c>
      <c r="X141" s="26">
        <f t="shared" si="53"/>
        <v>22.378324307003407</v>
      </c>
      <c r="Y141" s="26">
        <f t="shared" si="54"/>
        <v>26.258753272615643</v>
      </c>
      <c r="Z141" s="26">
        <f t="shared" si="55"/>
        <v>26.258753272615643</v>
      </c>
      <c r="AA141" s="26">
        <f t="shared" si="56"/>
        <v>100</v>
      </c>
    </row>
    <row r="142" spans="1:27" ht="15" customHeight="1" x14ac:dyDescent="0.25">
      <c r="A142" s="100" t="s">
        <v>59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2"/>
      <c r="T142" s="25">
        <f t="shared" si="63"/>
        <v>0</v>
      </c>
      <c r="U142" s="25">
        <f t="shared" si="64"/>
        <v>0</v>
      </c>
      <c r="V142" s="25">
        <f t="shared" si="65"/>
        <v>0</v>
      </c>
      <c r="W142" s="25">
        <f t="shared" si="66"/>
        <v>0</v>
      </c>
      <c r="X142" s="26" t="e">
        <f t="shared" si="53"/>
        <v>#DIV/0!</v>
      </c>
      <c r="Y142" s="26" t="e">
        <f t="shared" si="54"/>
        <v>#DIV/0!</v>
      </c>
      <c r="Z142" s="26" t="e">
        <f t="shared" si="55"/>
        <v>#DIV/0!</v>
      </c>
      <c r="AA142" s="26" t="e">
        <f t="shared" si="56"/>
        <v>#DIV/0!</v>
      </c>
    </row>
    <row r="143" spans="1:27" ht="50.25" customHeight="1" x14ac:dyDescent="0.25">
      <c r="A143" s="38" t="s">
        <v>139</v>
      </c>
      <c r="B143" s="103">
        <v>915</v>
      </c>
      <c r="C143" s="104"/>
      <c r="D143" s="104"/>
      <c r="E143" s="104"/>
      <c r="F143" s="105"/>
      <c r="G143" s="43">
        <f>G144</f>
        <v>0</v>
      </c>
      <c r="H143" s="47">
        <f t="shared" ref="H143:S143" si="98">H144</f>
        <v>0</v>
      </c>
      <c r="I143" s="47">
        <f t="shared" si="98"/>
        <v>0</v>
      </c>
      <c r="J143" s="47">
        <f t="shared" si="98"/>
        <v>0</v>
      </c>
      <c r="K143" s="47">
        <f t="shared" si="98"/>
        <v>0</v>
      </c>
      <c r="L143" s="47">
        <f t="shared" si="98"/>
        <v>0</v>
      </c>
      <c r="M143" s="47">
        <f t="shared" si="98"/>
        <v>0</v>
      </c>
      <c r="N143" s="47">
        <f t="shared" si="98"/>
        <v>0</v>
      </c>
      <c r="O143" s="47">
        <f t="shared" si="98"/>
        <v>0</v>
      </c>
      <c r="P143" s="47">
        <f t="shared" si="98"/>
        <v>0</v>
      </c>
      <c r="Q143" s="47">
        <f t="shared" si="98"/>
        <v>0</v>
      </c>
      <c r="R143" s="47">
        <f t="shared" si="98"/>
        <v>0</v>
      </c>
      <c r="S143" s="47">
        <f t="shared" si="98"/>
        <v>0</v>
      </c>
      <c r="T143" s="25">
        <f t="shared" si="63"/>
        <v>0</v>
      </c>
      <c r="U143" s="25">
        <f t="shared" si="64"/>
        <v>0</v>
      </c>
      <c r="V143" s="25">
        <f t="shared" si="65"/>
        <v>0</v>
      </c>
      <c r="W143" s="25">
        <f t="shared" si="66"/>
        <v>0</v>
      </c>
      <c r="X143" s="26" t="e">
        <f t="shared" si="53"/>
        <v>#DIV/0!</v>
      </c>
      <c r="Y143" s="26" t="e">
        <f t="shared" si="54"/>
        <v>#DIV/0!</v>
      </c>
      <c r="Z143" s="26" t="e">
        <f t="shared" si="55"/>
        <v>#DIV/0!</v>
      </c>
      <c r="AA143" s="26" t="e">
        <f t="shared" si="56"/>
        <v>#DIV/0!</v>
      </c>
    </row>
    <row r="144" spans="1:27" ht="89.25" customHeight="1" x14ac:dyDescent="0.25">
      <c r="A144" s="18" t="s">
        <v>273</v>
      </c>
      <c r="B144" s="106" t="s">
        <v>274</v>
      </c>
      <c r="C144" s="107"/>
      <c r="D144" s="107"/>
      <c r="E144" s="107"/>
      <c r="F144" s="108"/>
      <c r="G144" s="43">
        <v>0</v>
      </c>
      <c r="H144" s="43">
        <v>0</v>
      </c>
      <c r="I144" s="43">
        <v>0</v>
      </c>
      <c r="J144" s="43">
        <v>0</v>
      </c>
      <c r="K144" s="47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  <c r="S144" s="2">
        <f>G144-H144-I144-J144-K144-L144-M144-N144-O144-P144-Q144-R144</f>
        <v>0</v>
      </c>
      <c r="T144" s="25">
        <f t="shared" si="63"/>
        <v>0</v>
      </c>
      <c r="U144" s="25">
        <f t="shared" si="64"/>
        <v>0</v>
      </c>
      <c r="V144" s="25">
        <f t="shared" si="65"/>
        <v>0</v>
      </c>
      <c r="W144" s="25">
        <f t="shared" si="66"/>
        <v>0</v>
      </c>
      <c r="X144" s="26" t="e">
        <f>T144/G144*100</f>
        <v>#DIV/0!</v>
      </c>
      <c r="Y144" s="26" t="e">
        <f t="shared" ref="Y144:Y146" si="99">U144/G144*100</f>
        <v>#DIV/0!</v>
      </c>
      <c r="Z144" s="26" t="e">
        <f t="shared" ref="Z144:Z146" si="100">V144/G144*100</f>
        <v>#DIV/0!</v>
      </c>
      <c r="AA144" s="26" t="e">
        <f t="shared" ref="AA144:AA146" si="101">W144/G144*100</f>
        <v>#DIV/0!</v>
      </c>
    </row>
    <row r="145" spans="1:27" ht="51" customHeight="1" x14ac:dyDescent="0.25">
      <c r="A145" s="36" t="s">
        <v>60</v>
      </c>
      <c r="B145" s="92" t="s">
        <v>188</v>
      </c>
      <c r="C145" s="93"/>
      <c r="D145" s="93"/>
      <c r="E145" s="93"/>
      <c r="F145" s="94"/>
      <c r="G145" s="43">
        <f t="shared" ref="G145:S145" si="102">G143</f>
        <v>0</v>
      </c>
      <c r="H145" s="43">
        <f t="shared" si="102"/>
        <v>0</v>
      </c>
      <c r="I145" s="43">
        <f t="shared" si="102"/>
        <v>0</v>
      </c>
      <c r="J145" s="43">
        <f t="shared" si="102"/>
        <v>0</v>
      </c>
      <c r="K145" s="47">
        <f t="shared" si="102"/>
        <v>0</v>
      </c>
      <c r="L145" s="43">
        <f t="shared" si="102"/>
        <v>0</v>
      </c>
      <c r="M145" s="43">
        <f t="shared" si="102"/>
        <v>0</v>
      </c>
      <c r="N145" s="43">
        <f t="shared" si="102"/>
        <v>0</v>
      </c>
      <c r="O145" s="43">
        <f t="shared" si="102"/>
        <v>0</v>
      </c>
      <c r="P145" s="43">
        <f t="shared" si="102"/>
        <v>0</v>
      </c>
      <c r="Q145" s="43">
        <f t="shared" si="102"/>
        <v>0</v>
      </c>
      <c r="R145" s="43">
        <f t="shared" si="102"/>
        <v>0</v>
      </c>
      <c r="S145" s="43">
        <f t="shared" si="102"/>
        <v>0</v>
      </c>
      <c r="T145" s="25">
        <f t="shared" si="63"/>
        <v>0</v>
      </c>
      <c r="U145" s="25">
        <f t="shared" si="64"/>
        <v>0</v>
      </c>
      <c r="V145" s="25">
        <f t="shared" si="65"/>
        <v>0</v>
      </c>
      <c r="W145" s="25">
        <f t="shared" si="66"/>
        <v>0</v>
      </c>
      <c r="X145" s="26" t="e">
        <f t="shared" ref="X145:X146" si="103">T145/G145*100</f>
        <v>#DIV/0!</v>
      </c>
      <c r="Y145" s="26" t="e">
        <f t="shared" si="99"/>
        <v>#DIV/0!</v>
      </c>
      <c r="Z145" s="26" t="e">
        <f t="shared" si="100"/>
        <v>#DIV/0!</v>
      </c>
      <c r="AA145" s="26" t="e">
        <f t="shared" si="101"/>
        <v>#DIV/0!</v>
      </c>
    </row>
    <row r="146" spans="1:27" ht="25.5" customHeight="1" x14ac:dyDescent="0.25">
      <c r="A146" s="39" t="s">
        <v>46</v>
      </c>
      <c r="B146" s="109"/>
      <c r="C146" s="93"/>
      <c r="D146" s="93"/>
      <c r="E146" s="93"/>
      <c r="F146" s="94"/>
      <c r="G146" s="40">
        <f>H146+I146+J146+K146+L146+M146+N146+O146+P146+Q146+R146+S146</f>
        <v>491178035.66000009</v>
      </c>
      <c r="H146" s="40">
        <f t="shared" ref="H146:S146" si="104">H140+H145</f>
        <v>30650807.240000002</v>
      </c>
      <c r="I146" s="40">
        <f t="shared" si="104"/>
        <v>39090286.219999999</v>
      </c>
      <c r="J146" s="40">
        <f t="shared" si="104"/>
        <v>44792837.68</v>
      </c>
      <c r="K146" s="40">
        <f t="shared" si="104"/>
        <v>33023925.850000001</v>
      </c>
      <c r="L146" s="40">
        <f t="shared" si="104"/>
        <v>25008114.683333337</v>
      </c>
      <c r="M146" s="40">
        <f t="shared" si="104"/>
        <v>25114993.783333335</v>
      </c>
      <c r="N146" s="40">
        <f t="shared" si="104"/>
        <v>25121874.123333335</v>
      </c>
      <c r="O146" s="40">
        <f t="shared" si="104"/>
        <v>25171874.143333334</v>
      </c>
      <c r="P146" s="40">
        <f t="shared" si="104"/>
        <v>25296874.163333334</v>
      </c>
      <c r="Q146" s="40">
        <f t="shared" si="104"/>
        <v>25121874.183333337</v>
      </c>
      <c r="R146" s="40">
        <f t="shared" si="104"/>
        <v>25347874.193333335</v>
      </c>
      <c r="S146" s="40">
        <f t="shared" si="104"/>
        <v>167436699.39666671</v>
      </c>
      <c r="T146" s="25">
        <f t="shared" si="63"/>
        <v>114533931.14000002</v>
      </c>
      <c r="U146" s="25">
        <f t="shared" si="64"/>
        <v>197680965.45666668</v>
      </c>
      <c r="V146" s="25">
        <f t="shared" si="65"/>
        <v>273271587.88666672</v>
      </c>
      <c r="W146" s="25">
        <f t="shared" si="66"/>
        <v>491178035.66000009</v>
      </c>
      <c r="X146" s="26">
        <f t="shared" si="103"/>
        <v>23.318211081262987</v>
      </c>
      <c r="Y146" s="26">
        <f t="shared" si="99"/>
        <v>40.246295865213334</v>
      </c>
      <c r="Z146" s="26">
        <f t="shared" si="100"/>
        <v>55.635954388609697</v>
      </c>
      <c r="AA146" s="26">
        <f t="shared" si="101"/>
        <v>100</v>
      </c>
    </row>
    <row r="147" spans="1:27" ht="15" customHeight="1" x14ac:dyDescent="0.25">
      <c r="A147" s="84" t="s">
        <v>47</v>
      </c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6"/>
      <c r="T147" s="25">
        <f t="shared" si="63"/>
        <v>0</v>
      </c>
      <c r="U147" s="25">
        <f t="shared" si="64"/>
        <v>0</v>
      </c>
      <c r="V147" s="25">
        <f t="shared" si="65"/>
        <v>0</v>
      </c>
      <c r="W147" s="25">
        <f t="shared" si="66"/>
        <v>0</v>
      </c>
      <c r="X147" s="95" t="s">
        <v>343</v>
      </c>
      <c r="Y147" s="95" t="s">
        <v>344</v>
      </c>
      <c r="Z147" s="95" t="s">
        <v>345</v>
      </c>
      <c r="AA147" s="95" t="s">
        <v>346</v>
      </c>
    </row>
    <row r="148" spans="1:27" ht="15" customHeight="1" x14ac:dyDescent="0.25">
      <c r="A148" s="97" t="s">
        <v>61</v>
      </c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9"/>
      <c r="T148" s="25">
        <f t="shared" si="63"/>
        <v>0</v>
      </c>
      <c r="U148" s="25">
        <f t="shared" si="64"/>
        <v>0</v>
      </c>
      <c r="V148" s="25">
        <f t="shared" si="65"/>
        <v>0</v>
      </c>
      <c r="W148" s="25">
        <f t="shared" si="66"/>
        <v>0</v>
      </c>
      <c r="X148" s="96"/>
      <c r="Y148" s="96"/>
      <c r="Z148" s="96"/>
      <c r="AA148" s="96"/>
    </row>
    <row r="149" spans="1:27" s="1" customFormat="1" ht="25.5" customHeight="1" x14ac:dyDescent="0.25">
      <c r="A149" s="63" t="s">
        <v>140</v>
      </c>
      <c r="B149" s="64" t="s">
        <v>141</v>
      </c>
      <c r="C149" s="65"/>
      <c r="D149" s="65"/>
      <c r="E149" s="65"/>
      <c r="F149" s="65"/>
      <c r="G149" s="28">
        <f>G150+G156+G158+G162+G167+G172+G174+G180+G182+G186+G189</f>
        <v>478063911.86000001</v>
      </c>
      <c r="H149" s="28">
        <f>H150+H156+H158+H162+H167+H172+H174+H180+H182+H186+H189</f>
        <v>31126322.039999999</v>
      </c>
      <c r="I149" s="62">
        <f t="shared" ref="I149:S149" si="105">I150+I156+I158+I162+I167+I172+I174+I180+I182+I186+I189</f>
        <v>38606841.750000007</v>
      </c>
      <c r="J149" s="28">
        <f t="shared" si="105"/>
        <v>35301635.990000002</v>
      </c>
      <c r="K149" s="62">
        <f t="shared" si="105"/>
        <v>35838828.549999997</v>
      </c>
      <c r="L149" s="28">
        <f t="shared" si="105"/>
        <v>28793055.82</v>
      </c>
      <c r="M149" s="28">
        <f t="shared" si="105"/>
        <v>25067314.690000001</v>
      </c>
      <c r="N149" s="28">
        <f t="shared" si="105"/>
        <v>22583589.750000004</v>
      </c>
      <c r="O149" s="28">
        <f t="shared" si="105"/>
        <v>17976623.489999998</v>
      </c>
      <c r="P149" s="28">
        <f t="shared" si="105"/>
        <v>23339390.949999999</v>
      </c>
      <c r="Q149" s="28">
        <f t="shared" si="105"/>
        <v>19670203.640000001</v>
      </c>
      <c r="R149" s="28">
        <f t="shared" si="105"/>
        <v>18191757.909999996</v>
      </c>
      <c r="S149" s="28">
        <f t="shared" si="105"/>
        <v>181568347.28</v>
      </c>
      <c r="T149" s="66">
        <f t="shared" si="63"/>
        <v>105034799.78</v>
      </c>
      <c r="U149" s="66">
        <f t="shared" si="64"/>
        <v>194733998.83999997</v>
      </c>
      <c r="V149" s="66">
        <f t="shared" si="65"/>
        <v>258633603.02999997</v>
      </c>
      <c r="W149" s="66">
        <f t="shared" si="66"/>
        <v>478063911.8599999</v>
      </c>
      <c r="X149" s="67">
        <f>T149/G149*100</f>
        <v>21.970869830216177</v>
      </c>
      <c r="Y149" s="67">
        <f>U149/G149*100</f>
        <v>40.733883903168874</v>
      </c>
      <c r="Z149" s="67">
        <f>V149/G149*100</f>
        <v>54.100214764953911</v>
      </c>
      <c r="AA149" s="67">
        <f>W149/G149*100</f>
        <v>99.999999999999972</v>
      </c>
    </row>
    <row r="150" spans="1:27" ht="25.5" customHeight="1" x14ac:dyDescent="0.25">
      <c r="A150" s="12" t="s">
        <v>193</v>
      </c>
      <c r="B150" s="13" t="s">
        <v>141</v>
      </c>
      <c r="C150" s="13" t="s">
        <v>142</v>
      </c>
      <c r="D150" s="14"/>
      <c r="E150" s="14"/>
      <c r="F150" s="14"/>
      <c r="G150" s="28">
        <f>G151+G152+G153+G154+G155</f>
        <v>54072270.620000005</v>
      </c>
      <c r="H150" s="28">
        <f>H151+H152+H153+H154+H155</f>
        <v>3184973.41</v>
      </c>
      <c r="I150" s="43">
        <f t="shared" ref="I150:S150" si="106">I151+I152+I153+I154+I155</f>
        <v>3381937.4299999997</v>
      </c>
      <c r="J150" s="28">
        <f t="shared" si="106"/>
        <v>3776792.6399999997</v>
      </c>
      <c r="K150" s="47">
        <f t="shared" si="106"/>
        <v>3666587.96</v>
      </c>
      <c r="L150" s="28">
        <f t="shared" si="106"/>
        <v>5826572.71</v>
      </c>
      <c r="M150" s="28">
        <f t="shared" si="106"/>
        <v>4925437.25</v>
      </c>
      <c r="N150" s="28">
        <f t="shared" si="106"/>
        <v>5270860.2200000007</v>
      </c>
      <c r="O150" s="28">
        <f t="shared" si="106"/>
        <v>4750053.6099999994</v>
      </c>
      <c r="P150" s="28">
        <f t="shared" si="106"/>
        <v>4524142.3100000005</v>
      </c>
      <c r="Q150" s="28">
        <f t="shared" si="106"/>
        <v>4469648.05</v>
      </c>
      <c r="R150" s="28">
        <f t="shared" si="106"/>
        <v>4176009.13</v>
      </c>
      <c r="S150" s="28">
        <f t="shared" si="106"/>
        <v>6119255.900000006</v>
      </c>
      <c r="T150" s="25">
        <f t="shared" si="63"/>
        <v>10343703.48</v>
      </c>
      <c r="U150" s="25">
        <f t="shared" si="64"/>
        <v>24762301.400000002</v>
      </c>
      <c r="V150" s="25">
        <f t="shared" si="65"/>
        <v>39307357.540000007</v>
      </c>
      <c r="W150" s="25">
        <f t="shared" si="66"/>
        <v>54072270.620000012</v>
      </c>
      <c r="X150" s="59">
        <f t="shared" ref="X150:X210" si="107">T150/G150*100</f>
        <v>19.129404704847218</v>
      </c>
      <c r="Y150" s="26">
        <f t="shared" ref="Y150:Y210" si="108">U150/G150*100</f>
        <v>45.794824437871924</v>
      </c>
      <c r="Z150" s="26">
        <f t="shared" ref="Z150:Z210" si="109">V150/G150*100</f>
        <v>72.694113062567013</v>
      </c>
      <c r="AA150" s="26">
        <f t="shared" ref="AA150:AA210" si="110">W150/G150*100</f>
        <v>100.00000000000003</v>
      </c>
    </row>
    <row r="151" spans="1:27" ht="76.5" customHeight="1" x14ac:dyDescent="0.25">
      <c r="A151" s="12" t="s">
        <v>227</v>
      </c>
      <c r="B151" s="13" t="s">
        <v>141</v>
      </c>
      <c r="C151" s="13" t="s">
        <v>143</v>
      </c>
      <c r="D151" s="14"/>
      <c r="E151" s="14"/>
      <c r="F151" s="14"/>
      <c r="G151" s="6">
        <v>2409003</v>
      </c>
      <c r="H151" s="28">
        <v>6452.04</v>
      </c>
      <c r="I151" s="43">
        <v>188360.93</v>
      </c>
      <c r="J151" s="28">
        <v>188360.95</v>
      </c>
      <c r="K151" s="28">
        <v>188360.93</v>
      </c>
      <c r="L151" s="28">
        <v>200000</v>
      </c>
      <c r="M151" s="28">
        <v>388278.12</v>
      </c>
      <c r="N151" s="28">
        <v>200000</v>
      </c>
      <c r="O151" s="28">
        <v>200000</v>
      </c>
      <c r="P151" s="28">
        <v>200000</v>
      </c>
      <c r="Q151" s="28">
        <v>200000</v>
      </c>
      <c r="R151" s="28">
        <v>200000</v>
      </c>
      <c r="S151" s="28">
        <f>G151-H151-I151-J151-K151-L151-M151-N151-O151-P151-Q151-R151</f>
        <v>249190.0299999998</v>
      </c>
      <c r="T151" s="25">
        <f t="shared" si="63"/>
        <v>383173.92000000004</v>
      </c>
      <c r="U151" s="25">
        <f t="shared" si="64"/>
        <v>1159812.9700000002</v>
      </c>
      <c r="V151" s="25">
        <f t="shared" si="65"/>
        <v>1759812.9700000002</v>
      </c>
      <c r="W151" s="25">
        <f t="shared" si="66"/>
        <v>2409003</v>
      </c>
      <c r="X151" s="59">
        <f t="shared" si="107"/>
        <v>15.905912944068564</v>
      </c>
      <c r="Y151" s="26">
        <f t="shared" si="108"/>
        <v>48.144936722785324</v>
      </c>
      <c r="Z151" s="26">
        <f t="shared" si="109"/>
        <v>73.051505954953157</v>
      </c>
      <c r="AA151" s="26">
        <f t="shared" si="110"/>
        <v>100</v>
      </c>
    </row>
    <row r="152" spans="1:27" ht="102" customHeight="1" x14ac:dyDescent="0.25">
      <c r="A152" s="12" t="s">
        <v>226</v>
      </c>
      <c r="B152" s="13" t="s">
        <v>141</v>
      </c>
      <c r="C152" s="13" t="s">
        <v>144</v>
      </c>
      <c r="D152" s="14"/>
      <c r="E152" s="14"/>
      <c r="F152" s="14"/>
      <c r="G152" s="6">
        <v>27531346.600000001</v>
      </c>
      <c r="H152" s="28">
        <v>1865149.33</v>
      </c>
      <c r="I152" s="43">
        <v>1858522.1</v>
      </c>
      <c r="J152" s="46">
        <v>1955185.55</v>
      </c>
      <c r="K152" s="47">
        <v>1872381.38</v>
      </c>
      <c r="L152" s="28">
        <v>3300000</v>
      </c>
      <c r="M152" s="28">
        <v>2300000</v>
      </c>
      <c r="N152" s="28">
        <v>2921143.02</v>
      </c>
      <c r="O152" s="28">
        <v>2300000</v>
      </c>
      <c r="P152" s="28">
        <v>2300000</v>
      </c>
      <c r="Q152" s="28">
        <v>2300000</v>
      </c>
      <c r="R152" s="28">
        <v>2300000</v>
      </c>
      <c r="S152" s="28">
        <f>G152-H152-I152-J152-K152-L152-M152-N152-O152-P152-Q152-R152</f>
        <v>2258965.2200000025</v>
      </c>
      <c r="T152" s="25">
        <f t="shared" si="63"/>
        <v>5678856.9800000004</v>
      </c>
      <c r="U152" s="25">
        <f t="shared" si="64"/>
        <v>13151238.359999999</v>
      </c>
      <c r="V152" s="25">
        <f t="shared" si="65"/>
        <v>20672381.379999999</v>
      </c>
      <c r="W152" s="25">
        <f t="shared" si="66"/>
        <v>27531346.600000001</v>
      </c>
      <c r="X152" s="26">
        <f t="shared" si="107"/>
        <v>20.626876928715141</v>
      </c>
      <c r="Y152" s="26">
        <f t="shared" si="108"/>
        <v>47.768235063373176</v>
      </c>
      <c r="Z152" s="26">
        <f t="shared" si="109"/>
        <v>75.086706365463414</v>
      </c>
      <c r="AA152" s="26">
        <f t="shared" si="110"/>
        <v>100</v>
      </c>
    </row>
    <row r="153" spans="1:27" ht="15" customHeight="1" x14ac:dyDescent="0.25">
      <c r="A153" s="12" t="s">
        <v>225</v>
      </c>
      <c r="B153" s="13" t="s">
        <v>141</v>
      </c>
      <c r="C153" s="13" t="s">
        <v>145</v>
      </c>
      <c r="D153" s="14"/>
      <c r="E153" s="14"/>
      <c r="F153" s="14"/>
      <c r="G153" s="6">
        <v>476</v>
      </c>
      <c r="H153" s="28">
        <v>0</v>
      </c>
      <c r="I153" s="43">
        <v>0</v>
      </c>
      <c r="J153" s="28">
        <v>0</v>
      </c>
      <c r="K153" s="47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f>G153-H153-I153-J153-K153-L153-M153-N153-O153-P153-Q153-R153</f>
        <v>476</v>
      </c>
      <c r="T153" s="25">
        <f t="shared" si="63"/>
        <v>0</v>
      </c>
      <c r="U153" s="25">
        <f t="shared" si="64"/>
        <v>0</v>
      </c>
      <c r="V153" s="25">
        <f t="shared" si="65"/>
        <v>0</v>
      </c>
      <c r="W153" s="25">
        <f t="shared" si="66"/>
        <v>476</v>
      </c>
      <c r="X153" s="59">
        <f t="shared" si="107"/>
        <v>0</v>
      </c>
      <c r="Y153" s="26">
        <f t="shared" si="108"/>
        <v>0</v>
      </c>
      <c r="Z153" s="26">
        <f t="shared" si="109"/>
        <v>0</v>
      </c>
      <c r="AA153" s="26">
        <f t="shared" si="110"/>
        <v>100</v>
      </c>
    </row>
    <row r="154" spans="1:27" ht="15" customHeight="1" x14ac:dyDescent="0.25">
      <c r="A154" s="12" t="s">
        <v>224</v>
      </c>
      <c r="B154" s="13" t="s">
        <v>141</v>
      </c>
      <c r="C154" s="13" t="s">
        <v>146</v>
      </c>
      <c r="D154" s="14"/>
      <c r="E154" s="14"/>
      <c r="F154" s="14"/>
      <c r="G154" s="6">
        <v>1000000</v>
      </c>
      <c r="H154" s="28">
        <v>0</v>
      </c>
      <c r="I154" s="43">
        <v>0</v>
      </c>
      <c r="J154" s="28">
        <v>0</v>
      </c>
      <c r="K154" s="47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f>G154-H154-I154-J154-K154-L154-M154-N154-O154-P154-Q154-R154</f>
        <v>1000000</v>
      </c>
      <c r="T154" s="25">
        <f t="shared" si="63"/>
        <v>0</v>
      </c>
      <c r="U154" s="25">
        <f t="shared" si="64"/>
        <v>0</v>
      </c>
      <c r="V154" s="25">
        <f t="shared" si="65"/>
        <v>0</v>
      </c>
      <c r="W154" s="25">
        <f t="shared" si="66"/>
        <v>1000000</v>
      </c>
      <c r="X154" s="59">
        <f t="shared" si="107"/>
        <v>0</v>
      </c>
      <c r="Y154" s="26">
        <f t="shared" si="108"/>
        <v>0</v>
      </c>
      <c r="Z154" s="26">
        <f t="shared" si="109"/>
        <v>0</v>
      </c>
      <c r="AA154" s="26">
        <f t="shared" si="110"/>
        <v>100</v>
      </c>
    </row>
    <row r="155" spans="1:27" ht="38.25" customHeight="1" x14ac:dyDescent="0.25">
      <c r="A155" s="12" t="s">
        <v>191</v>
      </c>
      <c r="B155" s="13" t="s">
        <v>141</v>
      </c>
      <c r="C155" s="13" t="s">
        <v>147</v>
      </c>
      <c r="D155" s="14"/>
      <c r="E155" s="14"/>
      <c r="F155" s="14"/>
      <c r="G155" s="6">
        <v>23131445.02</v>
      </c>
      <c r="H155" s="28">
        <v>1313372.04</v>
      </c>
      <c r="I155" s="43">
        <v>1335054.3999999999</v>
      </c>
      <c r="J155" s="46">
        <v>1633246.14</v>
      </c>
      <c r="K155" s="47">
        <v>1605845.65</v>
      </c>
      <c r="L155" s="28">
        <v>2326572.71</v>
      </c>
      <c r="M155" s="28">
        <v>2237159.13</v>
      </c>
      <c r="N155" s="28">
        <v>2149717.2000000002</v>
      </c>
      <c r="O155" s="28">
        <v>2250053.61</v>
      </c>
      <c r="P155" s="28">
        <v>2024142.31</v>
      </c>
      <c r="Q155" s="28">
        <v>1969648.05</v>
      </c>
      <c r="R155" s="28">
        <v>1676009.13</v>
      </c>
      <c r="S155" s="28">
        <f>G155-H155-I155-J155-K155-L155-M155-N155-O155-P155-Q155-R155</f>
        <v>2610624.6500000041</v>
      </c>
      <c r="T155" s="25">
        <f t="shared" si="63"/>
        <v>4281672.58</v>
      </c>
      <c r="U155" s="25">
        <f t="shared" si="64"/>
        <v>10451250.07</v>
      </c>
      <c r="V155" s="25">
        <f t="shared" si="65"/>
        <v>16875163.189999998</v>
      </c>
      <c r="W155" s="25">
        <f t="shared" si="66"/>
        <v>23131445.020000003</v>
      </c>
      <c r="X155" s="59">
        <f t="shared" si="107"/>
        <v>18.510182032717644</v>
      </c>
      <c r="Y155" s="26">
        <f t="shared" si="108"/>
        <v>45.182002512007358</v>
      </c>
      <c r="Z155" s="26">
        <f t="shared" si="109"/>
        <v>72.953346301579202</v>
      </c>
      <c r="AA155" s="26">
        <f t="shared" si="110"/>
        <v>100.00000000000003</v>
      </c>
    </row>
    <row r="156" spans="1:27" ht="25.5" customHeight="1" x14ac:dyDescent="0.25">
      <c r="A156" s="12" t="s">
        <v>341</v>
      </c>
      <c r="B156" s="13" t="s">
        <v>141</v>
      </c>
      <c r="C156" s="13" t="s">
        <v>148</v>
      </c>
      <c r="D156" s="14"/>
      <c r="E156" s="14"/>
      <c r="F156" s="14"/>
      <c r="G156" s="28">
        <f>G157</f>
        <v>458100</v>
      </c>
      <c r="H156" s="28">
        <f>H157</f>
        <v>36356.879999999997</v>
      </c>
      <c r="I156" s="43">
        <f t="shared" ref="I156:S156" si="111">I157</f>
        <v>36356.870000000003</v>
      </c>
      <c r="J156" s="28">
        <f t="shared" si="111"/>
        <v>36356.89</v>
      </c>
      <c r="K156" s="47">
        <f t="shared" si="111"/>
        <v>36356.89</v>
      </c>
      <c r="L156" s="28">
        <f t="shared" si="111"/>
        <v>0</v>
      </c>
      <c r="M156" s="28">
        <f t="shared" si="111"/>
        <v>0</v>
      </c>
      <c r="N156" s="28">
        <f t="shared" si="111"/>
        <v>0</v>
      </c>
      <c r="O156" s="28">
        <f t="shared" si="111"/>
        <v>0</v>
      </c>
      <c r="P156" s="28">
        <f t="shared" si="111"/>
        <v>0</v>
      </c>
      <c r="Q156" s="28">
        <f t="shared" si="111"/>
        <v>0</v>
      </c>
      <c r="R156" s="28">
        <f t="shared" si="111"/>
        <v>0</v>
      </c>
      <c r="S156" s="28">
        <f t="shared" si="111"/>
        <v>312672.46999999997</v>
      </c>
      <c r="T156" s="25">
        <f t="shared" si="63"/>
        <v>109070.64</v>
      </c>
      <c r="U156" s="25">
        <f t="shared" si="64"/>
        <v>145427.53</v>
      </c>
      <c r="V156" s="25">
        <f t="shared" si="65"/>
        <v>145427.53</v>
      </c>
      <c r="W156" s="25">
        <f t="shared" si="66"/>
        <v>458100</v>
      </c>
      <c r="X156" s="26">
        <f t="shared" si="107"/>
        <v>23.809351669941062</v>
      </c>
      <c r="Y156" s="26">
        <f t="shared" si="108"/>
        <v>31.745804409517575</v>
      </c>
      <c r="Z156" s="26">
        <f t="shared" si="109"/>
        <v>31.745804409517575</v>
      </c>
      <c r="AA156" s="26">
        <f t="shared" si="110"/>
        <v>100</v>
      </c>
    </row>
    <row r="157" spans="1:27" ht="25.5" customHeight="1" x14ac:dyDescent="0.25">
      <c r="A157" s="12" t="s">
        <v>258</v>
      </c>
      <c r="B157" s="13" t="s">
        <v>141</v>
      </c>
      <c r="C157" s="13" t="s">
        <v>149</v>
      </c>
      <c r="D157" s="14"/>
      <c r="E157" s="14"/>
      <c r="F157" s="14"/>
      <c r="G157" s="6">
        <v>458100</v>
      </c>
      <c r="H157" s="28">
        <v>36356.879999999997</v>
      </c>
      <c r="I157" s="28">
        <v>36356.870000000003</v>
      </c>
      <c r="J157" s="28">
        <v>36356.89</v>
      </c>
      <c r="K157" s="28">
        <v>36356.89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f>G157-H157-I157-J157-K157-L157-M157-N157-O157-P157-Q157-R157</f>
        <v>312672.46999999997</v>
      </c>
      <c r="T157" s="25">
        <f t="shared" ref="T157:T210" si="112">H157+I157+J157</f>
        <v>109070.64</v>
      </c>
      <c r="U157" s="25">
        <f t="shared" ref="U157:U210" si="113">H157+I157+J157+K157+L157+M157</f>
        <v>145427.53</v>
      </c>
      <c r="V157" s="25">
        <f t="shared" ref="V157:V210" si="114">H157+I157+J157+K157+L157+M157+N157+O157+P157</f>
        <v>145427.53</v>
      </c>
      <c r="W157" s="25">
        <f t="shared" ref="W157:W210" si="115">H157+I157+J157+K157+L157+M157+N157+O157+P157+Q157+R157+S157</f>
        <v>458100</v>
      </c>
      <c r="X157" s="26">
        <f t="shared" si="107"/>
        <v>23.809351669941062</v>
      </c>
      <c r="Y157" s="26">
        <f t="shared" si="108"/>
        <v>31.745804409517575</v>
      </c>
      <c r="Z157" s="26">
        <f t="shared" si="109"/>
        <v>31.745804409517575</v>
      </c>
      <c r="AA157" s="26">
        <f t="shared" si="110"/>
        <v>100</v>
      </c>
    </row>
    <row r="158" spans="1:27" ht="51" customHeight="1" x14ac:dyDescent="0.25">
      <c r="A158" s="12" t="s">
        <v>223</v>
      </c>
      <c r="B158" s="13" t="s">
        <v>141</v>
      </c>
      <c r="C158" s="13" t="s">
        <v>150</v>
      </c>
      <c r="D158" s="14"/>
      <c r="E158" s="14"/>
      <c r="F158" s="14"/>
      <c r="G158" s="28">
        <f>G159+G160+G161</f>
        <v>18688044.050000001</v>
      </c>
      <c r="H158" s="28">
        <f>H159+H160+H161</f>
        <v>457880.33</v>
      </c>
      <c r="I158" s="43">
        <f t="shared" ref="I158:S158" si="116">I159+I160+I161</f>
        <v>1396812.6600000001</v>
      </c>
      <c r="J158" s="28">
        <f t="shared" si="116"/>
        <v>2192355.44</v>
      </c>
      <c r="K158" s="47">
        <f t="shared" si="116"/>
        <v>1198134.08</v>
      </c>
      <c r="L158" s="28">
        <f t="shared" si="116"/>
        <v>2495472</v>
      </c>
      <c r="M158" s="28">
        <f t="shared" si="116"/>
        <v>1524600</v>
      </c>
      <c r="N158" s="28">
        <f t="shared" si="116"/>
        <v>1524600</v>
      </c>
      <c r="O158" s="28">
        <f t="shared" si="116"/>
        <v>1524600</v>
      </c>
      <c r="P158" s="28">
        <f t="shared" si="116"/>
        <v>1524600</v>
      </c>
      <c r="Q158" s="28">
        <f t="shared" si="116"/>
        <v>1524600</v>
      </c>
      <c r="R158" s="28">
        <f t="shared" si="116"/>
        <v>1524600</v>
      </c>
      <c r="S158" s="28">
        <f t="shared" si="116"/>
        <v>1799789.5400000024</v>
      </c>
      <c r="T158" s="25">
        <f t="shared" si="112"/>
        <v>4047048.43</v>
      </c>
      <c r="U158" s="25">
        <f t="shared" si="113"/>
        <v>9265254.5099999998</v>
      </c>
      <c r="V158" s="25">
        <f t="shared" si="114"/>
        <v>13839054.51</v>
      </c>
      <c r="W158" s="25">
        <f t="shared" si="115"/>
        <v>18688044.050000001</v>
      </c>
      <c r="X158" s="26">
        <f t="shared" si="107"/>
        <v>21.65581598144831</v>
      </c>
      <c r="Y158" s="26">
        <f t="shared" si="108"/>
        <v>49.578513862717486</v>
      </c>
      <c r="Z158" s="26">
        <f t="shared" si="109"/>
        <v>74.052985282855204</v>
      </c>
      <c r="AA158" s="26">
        <f t="shared" si="110"/>
        <v>100</v>
      </c>
    </row>
    <row r="159" spans="1:27" ht="15" customHeight="1" x14ac:dyDescent="0.25">
      <c r="A159" s="12" t="s">
        <v>222</v>
      </c>
      <c r="B159" s="13" t="s">
        <v>141</v>
      </c>
      <c r="C159" s="13" t="s">
        <v>151</v>
      </c>
      <c r="D159" s="14"/>
      <c r="E159" s="14"/>
      <c r="F159" s="14"/>
      <c r="G159" s="6">
        <v>755321</v>
      </c>
      <c r="H159" s="28">
        <v>0</v>
      </c>
      <c r="I159" s="43">
        <v>95208.29</v>
      </c>
      <c r="J159" s="28">
        <v>102138.77</v>
      </c>
      <c r="K159" s="47">
        <v>37281.620000000003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f>G159-H159-I159-J159-K159-L159-M159-N159-O159-P159-Q159-R159</f>
        <v>520692.31999999995</v>
      </c>
      <c r="T159" s="25">
        <f t="shared" si="112"/>
        <v>197347.06</v>
      </c>
      <c r="U159" s="25">
        <f t="shared" si="113"/>
        <v>234628.68</v>
      </c>
      <c r="V159" s="25">
        <f t="shared" si="114"/>
        <v>234628.68</v>
      </c>
      <c r="W159" s="25">
        <f t="shared" si="115"/>
        <v>755321</v>
      </c>
      <c r="X159" s="26">
        <f t="shared" si="107"/>
        <v>26.127574898619262</v>
      </c>
      <c r="Y159" s="26">
        <f t="shared" si="108"/>
        <v>31.063439252979858</v>
      </c>
      <c r="Z159" s="26">
        <f t="shared" si="109"/>
        <v>31.063439252979858</v>
      </c>
      <c r="AA159" s="26">
        <f t="shared" si="110"/>
        <v>100</v>
      </c>
    </row>
    <row r="160" spans="1:27" ht="76.5" customHeight="1" x14ac:dyDescent="0.25">
      <c r="A160" s="12" t="s">
        <v>221</v>
      </c>
      <c r="B160" s="13" t="s">
        <v>141</v>
      </c>
      <c r="C160" s="13" t="s">
        <v>152</v>
      </c>
      <c r="D160" s="14"/>
      <c r="E160" s="14"/>
      <c r="F160" s="14"/>
      <c r="G160" s="6">
        <v>17686723.050000001</v>
      </c>
      <c r="H160" s="28">
        <v>457880.33</v>
      </c>
      <c r="I160" s="43">
        <v>1301604.3700000001</v>
      </c>
      <c r="J160" s="28">
        <v>2090216.67</v>
      </c>
      <c r="K160" s="47">
        <v>1160852.46</v>
      </c>
      <c r="L160" s="28">
        <v>2470872</v>
      </c>
      <c r="M160" s="28">
        <v>1500000</v>
      </c>
      <c r="N160" s="28">
        <v>1500000</v>
      </c>
      <c r="O160" s="28">
        <v>1500000</v>
      </c>
      <c r="P160" s="28">
        <v>1500000</v>
      </c>
      <c r="Q160" s="28">
        <v>1500000</v>
      </c>
      <c r="R160" s="28">
        <v>1500000</v>
      </c>
      <c r="S160" s="28">
        <f>G160-H160-I160-J160-K160-L160-M160-N160-O160-P160-Q160-R160</f>
        <v>1205297.2200000025</v>
      </c>
      <c r="T160" s="25">
        <f t="shared" si="112"/>
        <v>3849701.37</v>
      </c>
      <c r="U160" s="25">
        <f t="shared" si="113"/>
        <v>8981425.8300000001</v>
      </c>
      <c r="V160" s="25">
        <f t="shared" si="114"/>
        <v>13481425.83</v>
      </c>
      <c r="W160" s="25">
        <f t="shared" si="115"/>
        <v>17686723.050000004</v>
      </c>
      <c r="X160" s="26">
        <f t="shared" si="107"/>
        <v>21.766052191335692</v>
      </c>
      <c r="Y160" s="26">
        <f t="shared" si="108"/>
        <v>50.780609865432361</v>
      </c>
      <c r="Z160" s="26">
        <f t="shared" si="109"/>
        <v>76.223423592308691</v>
      </c>
      <c r="AA160" s="26">
        <f t="shared" si="110"/>
        <v>100.00000000000003</v>
      </c>
    </row>
    <row r="161" spans="1:27" ht="63.75" customHeight="1" x14ac:dyDescent="0.25">
      <c r="A161" s="12" t="s">
        <v>220</v>
      </c>
      <c r="B161" s="13" t="s">
        <v>141</v>
      </c>
      <c r="C161" s="13" t="s">
        <v>153</v>
      </c>
      <c r="D161" s="14"/>
      <c r="E161" s="14"/>
      <c r="F161" s="14"/>
      <c r="G161" s="6">
        <v>246000</v>
      </c>
      <c r="H161" s="28">
        <v>0</v>
      </c>
      <c r="I161" s="43">
        <v>0</v>
      </c>
      <c r="J161" s="28">
        <v>0</v>
      </c>
      <c r="K161" s="47">
        <v>0</v>
      </c>
      <c r="L161" s="28">
        <v>24600</v>
      </c>
      <c r="M161" s="28">
        <v>24600</v>
      </c>
      <c r="N161" s="28">
        <v>24600</v>
      </c>
      <c r="O161" s="28">
        <v>24600</v>
      </c>
      <c r="P161" s="28">
        <v>24600</v>
      </c>
      <c r="Q161" s="28">
        <v>24600</v>
      </c>
      <c r="R161" s="28">
        <v>24600</v>
      </c>
      <c r="S161" s="28">
        <f>G161-H161-I161-J161-K161-L161-M161-N161-O161-P161-Q161-R161</f>
        <v>73800</v>
      </c>
      <c r="T161" s="25">
        <f t="shared" si="112"/>
        <v>0</v>
      </c>
      <c r="U161" s="25">
        <f t="shared" si="113"/>
        <v>49200</v>
      </c>
      <c r="V161" s="25">
        <f t="shared" si="114"/>
        <v>123000</v>
      </c>
      <c r="W161" s="25">
        <f t="shared" si="115"/>
        <v>246000</v>
      </c>
      <c r="X161" s="59">
        <f t="shared" si="107"/>
        <v>0</v>
      </c>
      <c r="Y161" s="26">
        <f t="shared" si="108"/>
        <v>20</v>
      </c>
      <c r="Z161" s="26">
        <f t="shared" si="109"/>
        <v>50</v>
      </c>
      <c r="AA161" s="26">
        <f t="shared" si="110"/>
        <v>100</v>
      </c>
    </row>
    <row r="162" spans="1:27" ht="25.5" customHeight="1" x14ac:dyDescent="0.25">
      <c r="A162" s="12" t="s">
        <v>219</v>
      </c>
      <c r="B162" s="13" t="s">
        <v>141</v>
      </c>
      <c r="C162" s="13" t="s">
        <v>154</v>
      </c>
      <c r="D162" s="14"/>
      <c r="E162" s="14"/>
      <c r="F162" s="14"/>
      <c r="G162" s="28">
        <f>G163+G164+G165+G166</f>
        <v>18852302.779999997</v>
      </c>
      <c r="H162" s="28">
        <f>H163+H164+H165+H166</f>
        <v>802848.4</v>
      </c>
      <c r="I162" s="43">
        <f t="shared" ref="I162:S162" si="117">I163+I164+I165+I166</f>
        <v>970069</v>
      </c>
      <c r="J162" s="28">
        <f t="shared" si="117"/>
        <v>1040069</v>
      </c>
      <c r="K162" s="47">
        <f t="shared" si="117"/>
        <v>970069</v>
      </c>
      <c r="L162" s="28">
        <f t="shared" si="117"/>
        <v>1248701.3599999999</v>
      </c>
      <c r="M162" s="28">
        <f t="shared" si="117"/>
        <v>865007</v>
      </c>
      <c r="N162" s="28">
        <f t="shared" si="117"/>
        <v>865007</v>
      </c>
      <c r="O162" s="28">
        <f t="shared" si="117"/>
        <v>865007</v>
      </c>
      <c r="P162" s="28">
        <f t="shared" si="117"/>
        <v>935421.66</v>
      </c>
      <c r="Q162" s="28">
        <f t="shared" si="117"/>
        <v>978138</v>
      </c>
      <c r="R162" s="28">
        <f t="shared" si="117"/>
        <v>978138</v>
      </c>
      <c r="S162" s="28">
        <f t="shared" si="117"/>
        <v>8333827.3600000003</v>
      </c>
      <c r="T162" s="25">
        <f t="shared" si="112"/>
        <v>2812986.4</v>
      </c>
      <c r="U162" s="25">
        <f t="shared" si="113"/>
        <v>5896763.7599999998</v>
      </c>
      <c r="V162" s="25">
        <f t="shared" si="114"/>
        <v>8562199.4199999999</v>
      </c>
      <c r="W162" s="25">
        <f t="shared" si="115"/>
        <v>18852302.780000001</v>
      </c>
      <c r="X162" s="59">
        <f t="shared" si="107"/>
        <v>14.921181952287743</v>
      </c>
      <c r="Y162" s="26">
        <f t="shared" si="108"/>
        <v>31.27874524832982</v>
      </c>
      <c r="Z162" s="26">
        <f t="shared" si="109"/>
        <v>45.417260267448349</v>
      </c>
      <c r="AA162" s="26">
        <f t="shared" si="110"/>
        <v>100.00000000000003</v>
      </c>
    </row>
    <row r="163" spans="1:27" ht="25.5" customHeight="1" x14ac:dyDescent="0.25">
      <c r="A163" s="12" t="s">
        <v>218</v>
      </c>
      <c r="B163" s="13" t="s">
        <v>141</v>
      </c>
      <c r="C163" s="13" t="s">
        <v>155</v>
      </c>
      <c r="D163" s="14"/>
      <c r="E163" s="14"/>
      <c r="F163" s="14"/>
      <c r="G163" s="6">
        <v>192939</v>
      </c>
      <c r="H163" s="28">
        <v>0</v>
      </c>
      <c r="I163" s="43">
        <v>0</v>
      </c>
      <c r="J163" s="28">
        <v>0</v>
      </c>
      <c r="K163" s="47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f>G163-H163-I163-J163-K163-L163-M163-N163-O163-P163-Q163-R163</f>
        <v>192939</v>
      </c>
      <c r="T163" s="25">
        <f t="shared" si="112"/>
        <v>0</v>
      </c>
      <c r="U163" s="25">
        <f t="shared" si="113"/>
        <v>0</v>
      </c>
      <c r="V163" s="25">
        <f t="shared" si="114"/>
        <v>0</v>
      </c>
      <c r="W163" s="25">
        <f t="shared" si="115"/>
        <v>192939</v>
      </c>
      <c r="X163" s="59">
        <f t="shared" si="107"/>
        <v>0</v>
      </c>
      <c r="Y163" s="26">
        <f t="shared" si="108"/>
        <v>0</v>
      </c>
      <c r="Z163" s="26">
        <f t="shared" si="109"/>
        <v>0</v>
      </c>
      <c r="AA163" s="26">
        <f t="shared" si="110"/>
        <v>100</v>
      </c>
    </row>
    <row r="164" spans="1:27" ht="25.5" customHeight="1" x14ac:dyDescent="0.25">
      <c r="A164" s="12" t="s">
        <v>217</v>
      </c>
      <c r="B164" s="13" t="s">
        <v>141</v>
      </c>
      <c r="C164" s="13" t="s">
        <v>156</v>
      </c>
      <c r="D164" s="14"/>
      <c r="E164" s="14"/>
      <c r="F164" s="14"/>
      <c r="G164" s="6">
        <v>18213465.809999999</v>
      </c>
      <c r="H164" s="28">
        <v>802848.4</v>
      </c>
      <c r="I164" s="43">
        <v>970069</v>
      </c>
      <c r="J164" s="28">
        <v>970069</v>
      </c>
      <c r="K164" s="28">
        <v>970069</v>
      </c>
      <c r="L164" s="28">
        <v>881145</v>
      </c>
      <c r="M164" s="28">
        <v>865007</v>
      </c>
      <c r="N164" s="28">
        <v>865007</v>
      </c>
      <c r="O164" s="28">
        <v>865007</v>
      </c>
      <c r="P164" s="28">
        <v>935421.66</v>
      </c>
      <c r="Q164" s="28">
        <v>978138</v>
      </c>
      <c r="R164" s="28">
        <v>978138</v>
      </c>
      <c r="S164" s="28">
        <f>G164-H164-I164-J164-K164-L164-M164-N164-O164-P164-Q164-R164</f>
        <v>8132546.75</v>
      </c>
      <c r="T164" s="25">
        <f t="shared" si="112"/>
        <v>2742986.4</v>
      </c>
      <c r="U164" s="25">
        <f t="shared" si="113"/>
        <v>5459207.4000000004</v>
      </c>
      <c r="V164" s="25">
        <f t="shared" si="114"/>
        <v>8124643.0600000005</v>
      </c>
      <c r="W164" s="25">
        <f t="shared" si="115"/>
        <v>18213465.810000002</v>
      </c>
      <c r="X164" s="59">
        <f t="shared" si="107"/>
        <v>15.060211102128509</v>
      </c>
      <c r="Y164" s="26">
        <f t="shared" si="108"/>
        <v>29.97346829510424</v>
      </c>
      <c r="Z164" s="26">
        <f t="shared" si="109"/>
        <v>44.60789146203691</v>
      </c>
      <c r="AA164" s="26">
        <f t="shared" si="110"/>
        <v>100.00000000000003</v>
      </c>
    </row>
    <row r="165" spans="1:27" ht="15" customHeight="1" x14ac:dyDescent="0.25">
      <c r="A165" s="12" t="s">
        <v>216</v>
      </c>
      <c r="B165" s="13" t="s">
        <v>141</v>
      </c>
      <c r="C165" s="13" t="s">
        <v>157</v>
      </c>
      <c r="D165" s="14"/>
      <c r="E165" s="14"/>
      <c r="F165" s="14"/>
      <c r="G165" s="6">
        <v>4806.6099999999997</v>
      </c>
      <c r="H165" s="28">
        <v>0</v>
      </c>
      <c r="I165" s="43">
        <v>0</v>
      </c>
      <c r="J165" s="28">
        <v>0</v>
      </c>
      <c r="K165" s="47">
        <v>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f>G165-H165-I165-J165-K165-L165-M165-N165-O165-P165-Q165-R165</f>
        <v>4806.6099999999997</v>
      </c>
      <c r="T165" s="25">
        <f t="shared" si="112"/>
        <v>0</v>
      </c>
      <c r="U165" s="25">
        <f t="shared" si="113"/>
        <v>0</v>
      </c>
      <c r="V165" s="25">
        <f t="shared" si="114"/>
        <v>0</v>
      </c>
      <c r="W165" s="25">
        <f t="shared" si="115"/>
        <v>4806.6099999999997</v>
      </c>
      <c r="X165" s="59">
        <f t="shared" si="107"/>
        <v>0</v>
      </c>
      <c r="Y165" s="26">
        <f t="shared" si="108"/>
        <v>0</v>
      </c>
      <c r="Z165" s="26">
        <f t="shared" si="109"/>
        <v>0</v>
      </c>
      <c r="AA165" s="26">
        <f t="shared" si="110"/>
        <v>100</v>
      </c>
    </row>
    <row r="166" spans="1:27" ht="26.25" customHeight="1" x14ac:dyDescent="0.25">
      <c r="A166" s="12" t="s">
        <v>215</v>
      </c>
      <c r="B166" s="13" t="s">
        <v>141</v>
      </c>
      <c r="C166" s="13" t="s">
        <v>158</v>
      </c>
      <c r="D166" s="14"/>
      <c r="E166" s="14"/>
      <c r="F166" s="14"/>
      <c r="G166" s="6">
        <v>441091.36</v>
      </c>
      <c r="H166" s="28">
        <v>0</v>
      </c>
      <c r="I166" s="43">
        <v>0</v>
      </c>
      <c r="J166" s="28">
        <v>70000</v>
      </c>
      <c r="K166" s="47">
        <v>0</v>
      </c>
      <c r="L166" s="28">
        <v>367556.36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f>G166-H166-I166-J166-K166-L166-M166-N166-O166-P166-Q166-R166</f>
        <v>3535</v>
      </c>
      <c r="T166" s="25">
        <f t="shared" si="112"/>
        <v>70000</v>
      </c>
      <c r="U166" s="25">
        <f t="shared" si="113"/>
        <v>437556.36</v>
      </c>
      <c r="V166" s="25">
        <f t="shared" si="114"/>
        <v>437556.36</v>
      </c>
      <c r="W166" s="25">
        <f t="shared" si="115"/>
        <v>441091.36</v>
      </c>
      <c r="X166" s="59">
        <f t="shared" si="107"/>
        <v>15.86972821231411</v>
      </c>
      <c r="Y166" s="26">
        <f t="shared" si="108"/>
        <v>99.198578725278139</v>
      </c>
      <c r="Z166" s="26">
        <f t="shared" si="109"/>
        <v>99.198578725278139</v>
      </c>
      <c r="AA166" s="26">
        <f t="shared" si="110"/>
        <v>100</v>
      </c>
    </row>
    <row r="167" spans="1:27" ht="38.25" customHeight="1" x14ac:dyDescent="0.25">
      <c r="A167" s="12" t="s">
        <v>214</v>
      </c>
      <c r="B167" s="13" t="s">
        <v>141</v>
      </c>
      <c r="C167" s="13" t="s">
        <v>159</v>
      </c>
      <c r="D167" s="14"/>
      <c r="E167" s="14"/>
      <c r="F167" s="14"/>
      <c r="G167" s="28">
        <f>G168+G169+G170+G171</f>
        <v>76951887.700000003</v>
      </c>
      <c r="H167" s="28">
        <f>H168+H169+H170+H171</f>
        <v>6375730</v>
      </c>
      <c r="I167" s="43">
        <f t="shared" ref="I167:S167" si="118">I168+I169+I170+I171</f>
        <v>8892905.6400000006</v>
      </c>
      <c r="J167" s="28">
        <f t="shared" si="118"/>
        <v>5532602.0199999996</v>
      </c>
      <c r="K167" s="47">
        <f t="shared" si="118"/>
        <v>6920555.25</v>
      </c>
      <c r="L167" s="28">
        <f t="shared" si="118"/>
        <v>5999553</v>
      </c>
      <c r="M167" s="28">
        <f t="shared" si="118"/>
        <v>5397553</v>
      </c>
      <c r="N167" s="28">
        <f t="shared" si="118"/>
        <v>6101743.4100000001</v>
      </c>
      <c r="O167" s="28">
        <f t="shared" si="118"/>
        <v>3810528.76</v>
      </c>
      <c r="P167" s="28">
        <f t="shared" si="118"/>
        <v>4754886.93</v>
      </c>
      <c r="Q167" s="28">
        <f t="shared" si="118"/>
        <v>3535317.74</v>
      </c>
      <c r="R167" s="28">
        <f t="shared" si="118"/>
        <v>2528853</v>
      </c>
      <c r="S167" s="28">
        <f t="shared" si="118"/>
        <v>17101658.950000003</v>
      </c>
      <c r="T167" s="25">
        <f t="shared" si="112"/>
        <v>20801237.66</v>
      </c>
      <c r="U167" s="25">
        <f t="shared" si="113"/>
        <v>39118898.909999996</v>
      </c>
      <c r="V167" s="25">
        <f t="shared" si="114"/>
        <v>53786058.00999999</v>
      </c>
      <c r="W167" s="25">
        <f t="shared" si="115"/>
        <v>76951887.699999988</v>
      </c>
      <c r="X167" s="26">
        <f t="shared" si="107"/>
        <v>27.031484583061111</v>
      </c>
      <c r="Y167" s="26">
        <f t="shared" si="108"/>
        <v>50.835528639019977</v>
      </c>
      <c r="Z167" s="26">
        <f t="shared" si="109"/>
        <v>69.895696671778964</v>
      </c>
      <c r="AA167" s="26">
        <f t="shared" si="110"/>
        <v>99.999999999999972</v>
      </c>
    </row>
    <row r="168" spans="1:27" ht="15" customHeight="1" x14ac:dyDescent="0.25">
      <c r="A168" s="12" t="s">
        <v>213</v>
      </c>
      <c r="B168" s="13" t="s">
        <v>141</v>
      </c>
      <c r="C168" s="13" t="s">
        <v>160</v>
      </c>
      <c r="D168" s="14"/>
      <c r="E168" s="14"/>
      <c r="F168" s="14"/>
      <c r="G168" s="6">
        <v>8870011.1999999993</v>
      </c>
      <c r="H168" s="28">
        <v>0</v>
      </c>
      <c r="I168" s="43">
        <v>0</v>
      </c>
      <c r="J168" s="28">
        <v>0</v>
      </c>
      <c r="K168" s="47">
        <v>1478181.6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f>G168-H168-I168-J168-K168-L168-M168-N168-O168-P168-Q168-R168</f>
        <v>7391829.5999999996</v>
      </c>
      <c r="T168" s="25">
        <f t="shared" si="112"/>
        <v>0</v>
      </c>
      <c r="U168" s="25">
        <f t="shared" si="113"/>
        <v>1478181.6</v>
      </c>
      <c r="V168" s="25">
        <f t="shared" si="114"/>
        <v>1478181.6</v>
      </c>
      <c r="W168" s="25">
        <f t="shared" si="115"/>
        <v>8870011.1999999993</v>
      </c>
      <c r="X168" s="59">
        <f t="shared" si="107"/>
        <v>0</v>
      </c>
      <c r="Y168" s="26">
        <f t="shared" si="108"/>
        <v>16.664934989033615</v>
      </c>
      <c r="Z168" s="26">
        <f t="shared" si="109"/>
        <v>16.664934989033615</v>
      </c>
      <c r="AA168" s="26">
        <f t="shared" si="110"/>
        <v>100</v>
      </c>
    </row>
    <row r="169" spans="1:27" ht="15" customHeight="1" x14ac:dyDescent="0.25">
      <c r="A169" s="12" t="s">
        <v>212</v>
      </c>
      <c r="B169" s="13" t="s">
        <v>141</v>
      </c>
      <c r="C169" s="13" t="s">
        <v>161</v>
      </c>
      <c r="D169" s="14"/>
      <c r="E169" s="14"/>
      <c r="F169" s="14"/>
      <c r="G169" s="6">
        <v>8257000</v>
      </c>
      <c r="H169" s="28">
        <v>272587.93</v>
      </c>
      <c r="I169" s="43">
        <v>289605.39</v>
      </c>
      <c r="J169" s="28">
        <v>289593.59999999998</v>
      </c>
      <c r="K169" s="47">
        <v>296208.59999999998</v>
      </c>
      <c r="L169" s="28">
        <v>291144</v>
      </c>
      <c r="M169" s="28">
        <v>291144</v>
      </c>
      <c r="N169" s="28">
        <v>3629021.92</v>
      </c>
      <c r="O169" s="28">
        <v>691144</v>
      </c>
      <c r="P169" s="28">
        <v>931144</v>
      </c>
      <c r="Q169" s="28">
        <v>291144</v>
      </c>
      <c r="R169" s="28">
        <v>691144</v>
      </c>
      <c r="S169" s="28">
        <f>G169-H169-I169-J169-K169-L169-M169-N169-O169-P169-Q169-R169</f>
        <v>293118.56000000145</v>
      </c>
      <c r="T169" s="25">
        <f t="shared" si="112"/>
        <v>851786.92</v>
      </c>
      <c r="U169" s="25">
        <f t="shared" si="113"/>
        <v>1730283.52</v>
      </c>
      <c r="V169" s="25">
        <f t="shared" si="114"/>
        <v>6981593.4399999995</v>
      </c>
      <c r="W169" s="25">
        <f t="shared" si="115"/>
        <v>8257000.0000000009</v>
      </c>
      <c r="X169" s="59">
        <f t="shared" si="107"/>
        <v>10.315937023131887</v>
      </c>
      <c r="Y169" s="26">
        <f t="shared" si="108"/>
        <v>20.955353276008235</v>
      </c>
      <c r="Z169" s="26">
        <f t="shared" si="109"/>
        <v>84.55363255419644</v>
      </c>
      <c r="AA169" s="26">
        <f t="shared" si="110"/>
        <v>100.00000000000003</v>
      </c>
    </row>
    <row r="170" spans="1:27" ht="15" customHeight="1" x14ac:dyDescent="0.25">
      <c r="A170" s="12" t="s">
        <v>211</v>
      </c>
      <c r="B170" s="13" t="s">
        <v>141</v>
      </c>
      <c r="C170" s="13" t="s">
        <v>162</v>
      </c>
      <c r="D170" s="14"/>
      <c r="E170" s="14"/>
      <c r="F170" s="14"/>
      <c r="G170" s="6">
        <v>11450657.890000001</v>
      </c>
      <c r="H170" s="28">
        <v>738200</v>
      </c>
      <c r="I170" s="43">
        <v>746994.47</v>
      </c>
      <c r="J170" s="28">
        <v>823075.15</v>
      </c>
      <c r="K170" s="47">
        <v>797822.33</v>
      </c>
      <c r="L170" s="28">
        <v>974629</v>
      </c>
      <c r="M170" s="28">
        <v>320129</v>
      </c>
      <c r="N170" s="28">
        <v>257729</v>
      </c>
      <c r="O170" s="28">
        <v>457729</v>
      </c>
      <c r="P170" s="28">
        <v>670886.89</v>
      </c>
      <c r="Q170" s="28">
        <v>260629</v>
      </c>
      <c r="R170" s="28">
        <v>201429</v>
      </c>
      <c r="S170" s="28">
        <f>G170-H170-I170-J170-K170-L170-M170-N170-O170-P170-Q170-R170</f>
        <v>5201405.05</v>
      </c>
      <c r="T170" s="25">
        <f t="shared" si="112"/>
        <v>2308269.62</v>
      </c>
      <c r="U170" s="25">
        <f t="shared" si="113"/>
        <v>4400849.95</v>
      </c>
      <c r="V170" s="25">
        <f t="shared" si="114"/>
        <v>5787194.8399999999</v>
      </c>
      <c r="W170" s="25">
        <f t="shared" si="115"/>
        <v>11450657.890000001</v>
      </c>
      <c r="X170" s="26">
        <f t="shared" si="107"/>
        <v>20.158401745770785</v>
      </c>
      <c r="Y170" s="26">
        <f t="shared" si="108"/>
        <v>38.433162463471341</v>
      </c>
      <c r="Z170" s="26">
        <f t="shared" si="109"/>
        <v>50.540282450094217</v>
      </c>
      <c r="AA170" s="26">
        <f t="shared" si="110"/>
        <v>100</v>
      </c>
    </row>
    <row r="171" spans="1:27" ht="38.25" customHeight="1" x14ac:dyDescent="0.25">
      <c r="A171" s="12" t="s">
        <v>210</v>
      </c>
      <c r="B171" s="13" t="s">
        <v>141</v>
      </c>
      <c r="C171" s="13" t="s">
        <v>163</v>
      </c>
      <c r="D171" s="14"/>
      <c r="E171" s="14"/>
      <c r="F171" s="14"/>
      <c r="G171" s="6">
        <v>48374218.609999999</v>
      </c>
      <c r="H171" s="28">
        <v>5364942.07</v>
      </c>
      <c r="I171" s="43">
        <v>7856305.7800000003</v>
      </c>
      <c r="J171" s="28">
        <v>4419933.2699999996</v>
      </c>
      <c r="K171" s="47">
        <v>4348342.72</v>
      </c>
      <c r="L171" s="28">
        <v>4733780</v>
      </c>
      <c r="M171" s="28">
        <v>4786280</v>
      </c>
      <c r="N171" s="28">
        <v>2214992.4900000002</v>
      </c>
      <c r="O171" s="28">
        <v>2661655.7599999998</v>
      </c>
      <c r="P171" s="28">
        <v>3152856.04</v>
      </c>
      <c r="Q171" s="28">
        <v>2983544.74</v>
      </c>
      <c r="R171" s="28">
        <v>1636280</v>
      </c>
      <c r="S171" s="28">
        <f>G171-H171-I171-J171-K171-L171-M171-N171-O171-P171-Q171-R171</f>
        <v>4215305.74</v>
      </c>
      <c r="T171" s="25">
        <f t="shared" si="112"/>
        <v>17641181.120000001</v>
      </c>
      <c r="U171" s="25">
        <f t="shared" si="113"/>
        <v>31509583.84</v>
      </c>
      <c r="V171" s="25">
        <f t="shared" si="114"/>
        <v>39539088.129999995</v>
      </c>
      <c r="W171" s="25">
        <f t="shared" si="115"/>
        <v>48374218.609999999</v>
      </c>
      <c r="X171" s="59">
        <f t="shared" si="107"/>
        <v>36.468146932203233</v>
      </c>
      <c r="Y171" s="26">
        <f t="shared" si="108"/>
        <v>65.137142770273684</v>
      </c>
      <c r="Z171" s="26">
        <f t="shared" si="109"/>
        <v>81.735869366221465</v>
      </c>
      <c r="AA171" s="26">
        <f t="shared" si="110"/>
        <v>100</v>
      </c>
    </row>
    <row r="172" spans="1:27" ht="25.5" customHeight="1" x14ac:dyDescent="0.25">
      <c r="A172" s="12" t="s">
        <v>209</v>
      </c>
      <c r="B172" s="13" t="s">
        <v>141</v>
      </c>
      <c r="C172" s="13" t="s">
        <v>164</v>
      </c>
      <c r="D172" s="14"/>
      <c r="E172" s="14"/>
      <c r="F172" s="14"/>
      <c r="G172" s="28">
        <f>G173</f>
        <v>5063612.5999999996</v>
      </c>
      <c r="H172" s="28">
        <f>H173</f>
        <v>0</v>
      </c>
      <c r="I172" s="43">
        <f t="shared" ref="I172:S172" si="119">I173</f>
        <v>0</v>
      </c>
      <c r="J172" s="28">
        <f t="shared" si="119"/>
        <v>0</v>
      </c>
      <c r="K172" s="47">
        <f t="shared" si="119"/>
        <v>0</v>
      </c>
      <c r="L172" s="28">
        <f t="shared" si="119"/>
        <v>0</v>
      </c>
      <c r="M172" s="46">
        <f t="shared" si="119"/>
        <v>0</v>
      </c>
      <c r="N172" s="28">
        <f t="shared" si="119"/>
        <v>0</v>
      </c>
      <c r="O172" s="28">
        <f t="shared" si="119"/>
        <v>0</v>
      </c>
      <c r="P172" s="28">
        <f t="shared" si="119"/>
        <v>0</v>
      </c>
      <c r="Q172" s="28">
        <f t="shared" si="119"/>
        <v>0</v>
      </c>
      <c r="R172" s="28">
        <f t="shared" si="119"/>
        <v>0</v>
      </c>
      <c r="S172" s="28">
        <f t="shared" si="119"/>
        <v>5063612.5999999996</v>
      </c>
      <c r="T172" s="25">
        <f t="shared" si="112"/>
        <v>0</v>
      </c>
      <c r="U172" s="25">
        <f t="shared" si="113"/>
        <v>0</v>
      </c>
      <c r="V172" s="25">
        <f t="shared" si="114"/>
        <v>0</v>
      </c>
      <c r="W172" s="25">
        <f t="shared" si="115"/>
        <v>5063612.5999999996</v>
      </c>
      <c r="X172" s="59">
        <f t="shared" si="107"/>
        <v>0</v>
      </c>
      <c r="Y172" s="26">
        <f t="shared" si="108"/>
        <v>0</v>
      </c>
      <c r="Z172" s="26">
        <f t="shared" si="109"/>
        <v>0</v>
      </c>
      <c r="AA172" s="26">
        <f t="shared" si="110"/>
        <v>100</v>
      </c>
    </row>
    <row r="173" spans="1:27" ht="38.25" customHeight="1" x14ac:dyDescent="0.25">
      <c r="A173" s="12" t="s">
        <v>208</v>
      </c>
      <c r="B173" s="13" t="s">
        <v>141</v>
      </c>
      <c r="C173" s="13" t="s">
        <v>165</v>
      </c>
      <c r="D173" s="14"/>
      <c r="E173" s="14"/>
      <c r="F173" s="14"/>
      <c r="G173" s="6">
        <v>5063612.5999999996</v>
      </c>
      <c r="H173" s="28">
        <v>0</v>
      </c>
      <c r="I173" s="43">
        <v>0</v>
      </c>
      <c r="J173" s="28">
        <v>0</v>
      </c>
      <c r="K173" s="47">
        <v>0</v>
      </c>
      <c r="L173" s="28">
        <v>0</v>
      </c>
      <c r="M173" s="46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f>G173-H173-I173-J173-K173-L173-M173-N173-O173-P173-Q173-R173</f>
        <v>5063612.5999999996</v>
      </c>
      <c r="T173" s="25">
        <f t="shared" si="112"/>
        <v>0</v>
      </c>
      <c r="U173" s="25">
        <f t="shared" si="113"/>
        <v>0</v>
      </c>
      <c r="V173" s="25">
        <f t="shared" si="114"/>
        <v>0</v>
      </c>
      <c r="W173" s="25">
        <f t="shared" si="115"/>
        <v>5063612.5999999996</v>
      </c>
      <c r="X173" s="59">
        <f t="shared" si="107"/>
        <v>0</v>
      </c>
      <c r="Y173" s="26">
        <f t="shared" si="108"/>
        <v>0</v>
      </c>
      <c r="Z173" s="26">
        <f t="shared" si="109"/>
        <v>0</v>
      </c>
      <c r="AA173" s="26">
        <f t="shared" si="110"/>
        <v>100</v>
      </c>
    </row>
    <row r="174" spans="1:27" ht="15" customHeight="1" x14ac:dyDescent="0.25">
      <c r="A174" s="12" t="s">
        <v>207</v>
      </c>
      <c r="B174" s="13" t="s">
        <v>141</v>
      </c>
      <c r="C174" s="13" t="s">
        <v>166</v>
      </c>
      <c r="D174" s="14"/>
      <c r="E174" s="14"/>
      <c r="F174" s="14"/>
      <c r="G174" s="28">
        <f>G175+G176+G177+G178+G179</f>
        <v>236912714.69</v>
      </c>
      <c r="H174" s="28">
        <f>H175+H176+H177+H178+H179</f>
        <v>15297151.41</v>
      </c>
      <c r="I174" s="43">
        <f t="shared" ref="I174:R174" si="120">I175+I176+I177+I178+I179</f>
        <v>18707370.41</v>
      </c>
      <c r="J174" s="28">
        <f t="shared" si="120"/>
        <v>16536395.27</v>
      </c>
      <c r="K174" s="47">
        <f t="shared" si="120"/>
        <v>17441404.420000002</v>
      </c>
      <c r="L174" s="28">
        <f t="shared" si="120"/>
        <v>9610447.629999999</v>
      </c>
      <c r="M174" s="28">
        <f t="shared" si="120"/>
        <v>8817978.3200000003</v>
      </c>
      <c r="N174" s="28">
        <f t="shared" si="120"/>
        <v>5134640</v>
      </c>
      <c r="O174" s="28">
        <f t="shared" si="120"/>
        <v>3489695</v>
      </c>
      <c r="P174" s="28">
        <f t="shared" si="120"/>
        <v>8043600.9299999997</v>
      </c>
      <c r="Q174" s="28">
        <f t="shared" si="120"/>
        <v>5705894</v>
      </c>
      <c r="R174" s="28">
        <f t="shared" si="120"/>
        <v>5561338.8399999999</v>
      </c>
      <c r="S174" s="28">
        <f>S175+S176+S177+S178+S179</f>
        <v>122566798.45999999</v>
      </c>
      <c r="T174" s="25">
        <f t="shared" si="112"/>
        <v>50540917.090000004</v>
      </c>
      <c r="U174" s="25">
        <f t="shared" si="113"/>
        <v>86410747.460000008</v>
      </c>
      <c r="V174" s="25">
        <f t="shared" si="114"/>
        <v>103078683.39000002</v>
      </c>
      <c r="W174" s="25">
        <f t="shared" si="115"/>
        <v>236912714.69</v>
      </c>
      <c r="X174" s="26">
        <f t="shared" si="107"/>
        <v>21.333138306288344</v>
      </c>
      <c r="Y174" s="26">
        <f t="shared" si="108"/>
        <v>36.473663970744823</v>
      </c>
      <c r="Z174" s="26">
        <f t="shared" si="109"/>
        <v>43.509139441873494</v>
      </c>
      <c r="AA174" s="26">
        <f t="shared" si="110"/>
        <v>100</v>
      </c>
    </row>
    <row r="175" spans="1:27" s="53" customFormat="1" ht="15" customHeight="1" x14ac:dyDescent="0.25">
      <c r="A175" s="48" t="s">
        <v>206</v>
      </c>
      <c r="B175" s="49" t="s">
        <v>141</v>
      </c>
      <c r="C175" s="49" t="s">
        <v>167</v>
      </c>
      <c r="D175" s="50"/>
      <c r="E175" s="50"/>
      <c r="F175" s="50"/>
      <c r="G175" s="51">
        <v>90845589.590000004</v>
      </c>
      <c r="H175" s="46">
        <v>5480460</v>
      </c>
      <c r="I175" s="46">
        <v>6959160</v>
      </c>
      <c r="J175" s="46">
        <v>5207874.82</v>
      </c>
      <c r="K175" s="47">
        <v>5674164</v>
      </c>
      <c r="L175" s="46">
        <v>2923012.77</v>
      </c>
      <c r="M175" s="46">
        <v>3438882.44</v>
      </c>
      <c r="N175" s="46">
        <v>1889569</v>
      </c>
      <c r="O175" s="46">
        <v>1146369</v>
      </c>
      <c r="P175" s="46">
        <v>1721403.56</v>
      </c>
      <c r="Q175" s="46">
        <v>1879794</v>
      </c>
      <c r="R175" s="46">
        <v>2040702</v>
      </c>
      <c r="S175" s="46">
        <f>G175-H175-I175-J175-K175-L175-M175-N175-O175-P175-Q175-R175</f>
        <v>52484198.000000007</v>
      </c>
      <c r="T175" s="52">
        <f t="shared" si="112"/>
        <v>17647494.82</v>
      </c>
      <c r="U175" s="52">
        <f t="shared" si="113"/>
        <v>29683554.030000001</v>
      </c>
      <c r="V175" s="52">
        <f t="shared" si="114"/>
        <v>34440895.590000004</v>
      </c>
      <c r="W175" s="52">
        <f t="shared" si="115"/>
        <v>90845589.590000004</v>
      </c>
      <c r="X175" s="59">
        <f t="shared" si="107"/>
        <v>19.42581351460851</v>
      </c>
      <c r="Y175" s="26">
        <f t="shared" si="108"/>
        <v>32.674733208256349</v>
      </c>
      <c r="Z175" s="26">
        <f t="shared" si="109"/>
        <v>37.911466858696187</v>
      </c>
      <c r="AA175" s="26">
        <f t="shared" si="110"/>
        <v>100</v>
      </c>
    </row>
    <row r="176" spans="1:27" s="53" customFormat="1" ht="15" customHeight="1" x14ac:dyDescent="0.25">
      <c r="A176" s="48" t="s">
        <v>205</v>
      </c>
      <c r="B176" s="49" t="s">
        <v>141</v>
      </c>
      <c r="C176" s="49" t="s">
        <v>168</v>
      </c>
      <c r="D176" s="50"/>
      <c r="E176" s="50"/>
      <c r="F176" s="50"/>
      <c r="G176" s="51">
        <v>96720013.959999993</v>
      </c>
      <c r="H176" s="46">
        <v>7633400</v>
      </c>
      <c r="I176" s="46">
        <v>8258077</v>
      </c>
      <c r="J176" s="46">
        <v>7818927</v>
      </c>
      <c r="K176" s="47">
        <v>8346280</v>
      </c>
      <c r="L176" s="46">
        <v>1512453.67</v>
      </c>
      <c r="M176" s="46">
        <v>1606954.73</v>
      </c>
      <c r="N176" s="46">
        <v>1100000</v>
      </c>
      <c r="O176" s="46">
        <v>1100000</v>
      </c>
      <c r="P176" s="46">
        <v>1547205.37</v>
      </c>
      <c r="Q176" s="46">
        <v>1555000</v>
      </c>
      <c r="R176" s="46">
        <v>1000000</v>
      </c>
      <c r="S176" s="46">
        <f>G176-H176-I176-J176-K176-L176-M176-N176-O176-P176-Q176-R176</f>
        <v>55241716.189999998</v>
      </c>
      <c r="T176" s="52">
        <f t="shared" si="112"/>
        <v>23710404</v>
      </c>
      <c r="U176" s="52">
        <f t="shared" si="113"/>
        <v>35176092.399999999</v>
      </c>
      <c r="V176" s="52">
        <f t="shared" si="114"/>
        <v>38923297.769999996</v>
      </c>
      <c r="W176" s="52">
        <f t="shared" si="115"/>
        <v>96720013.959999993</v>
      </c>
      <c r="X176" s="26">
        <f t="shared" si="107"/>
        <v>24.514475369912368</v>
      </c>
      <c r="Y176" s="26">
        <f t="shared" si="108"/>
        <v>36.368990201498107</v>
      </c>
      <c r="Z176" s="26">
        <f t="shared" si="109"/>
        <v>40.243271455789184</v>
      </c>
      <c r="AA176" s="26">
        <f t="shared" si="110"/>
        <v>100</v>
      </c>
    </row>
    <row r="177" spans="1:30" s="53" customFormat="1" ht="25.5" customHeight="1" x14ac:dyDescent="0.25">
      <c r="A177" s="48" t="s">
        <v>204</v>
      </c>
      <c r="B177" s="49" t="s">
        <v>141</v>
      </c>
      <c r="C177" s="49" t="s">
        <v>169</v>
      </c>
      <c r="D177" s="50"/>
      <c r="E177" s="50"/>
      <c r="F177" s="50"/>
      <c r="G177" s="51">
        <v>27725088.579999998</v>
      </c>
      <c r="H177" s="46">
        <v>1887478</v>
      </c>
      <c r="I177" s="46">
        <v>2684323</v>
      </c>
      <c r="J177" s="46">
        <v>2125614.4300000002</v>
      </c>
      <c r="K177" s="47">
        <v>2697350.72</v>
      </c>
      <c r="L177" s="46">
        <v>3398000</v>
      </c>
      <c r="M177" s="46">
        <v>2772141.15</v>
      </c>
      <c r="N177" s="46">
        <v>1145071</v>
      </c>
      <c r="O177" s="46">
        <v>1243326</v>
      </c>
      <c r="P177" s="46">
        <v>2048128</v>
      </c>
      <c r="Q177" s="46">
        <v>1222140</v>
      </c>
      <c r="R177" s="46">
        <v>1500000</v>
      </c>
      <c r="S177" s="46">
        <f>G177-H177-I177-J177-K177-L177-M177-N177-O177-P177-Q177-R177</f>
        <v>5001516.2799999993</v>
      </c>
      <c r="T177" s="52">
        <f t="shared" si="112"/>
        <v>6697415.4299999997</v>
      </c>
      <c r="U177" s="52">
        <f t="shared" si="113"/>
        <v>15564907.300000001</v>
      </c>
      <c r="V177" s="52">
        <f t="shared" si="114"/>
        <v>20001432.300000001</v>
      </c>
      <c r="W177" s="52">
        <f t="shared" si="115"/>
        <v>27725088.579999998</v>
      </c>
      <c r="X177" s="26">
        <f t="shared" si="107"/>
        <v>24.156515895971935</v>
      </c>
      <c r="Y177" s="26">
        <f t="shared" si="108"/>
        <v>56.140153547527461</v>
      </c>
      <c r="Z177" s="26">
        <f t="shared" si="109"/>
        <v>72.141996020270255</v>
      </c>
      <c r="AA177" s="26">
        <f t="shared" si="110"/>
        <v>100</v>
      </c>
    </row>
    <row r="178" spans="1:30" s="53" customFormat="1" ht="15" customHeight="1" x14ac:dyDescent="0.25">
      <c r="A178" s="48" t="s">
        <v>203</v>
      </c>
      <c r="B178" s="49" t="s">
        <v>141</v>
      </c>
      <c r="C178" s="49" t="s">
        <v>170</v>
      </c>
      <c r="D178" s="50"/>
      <c r="E178" s="50"/>
      <c r="F178" s="50"/>
      <c r="G178" s="51">
        <v>1306391.7</v>
      </c>
      <c r="H178" s="46">
        <v>0</v>
      </c>
      <c r="I178" s="46">
        <v>14000</v>
      </c>
      <c r="J178" s="46">
        <v>59636.84</v>
      </c>
      <c r="K178" s="47">
        <v>9000</v>
      </c>
      <c r="L178" s="46">
        <v>0</v>
      </c>
      <c r="M178" s="46">
        <v>0</v>
      </c>
      <c r="N178" s="46">
        <v>0</v>
      </c>
      <c r="O178" s="46">
        <v>0</v>
      </c>
      <c r="P178" s="46">
        <v>19298</v>
      </c>
      <c r="Q178" s="46">
        <v>48960</v>
      </c>
      <c r="R178" s="46">
        <v>20636.84</v>
      </c>
      <c r="S178" s="46">
        <f>G178-H178-I178-J178-K178-L178-M178-N178-O178-P178-Q178-R178</f>
        <v>1134860.0199999998</v>
      </c>
      <c r="T178" s="52">
        <f t="shared" si="112"/>
        <v>73636.84</v>
      </c>
      <c r="U178" s="52">
        <f t="shared" si="113"/>
        <v>82636.84</v>
      </c>
      <c r="V178" s="52">
        <f t="shared" si="114"/>
        <v>101934.84</v>
      </c>
      <c r="W178" s="52">
        <f t="shared" si="115"/>
        <v>1306391.6999999997</v>
      </c>
      <c r="X178" s="59">
        <f t="shared" si="107"/>
        <v>5.6366585917531475</v>
      </c>
      <c r="Y178" s="26">
        <f t="shared" si="108"/>
        <v>6.3255790740250424</v>
      </c>
      <c r="Z178" s="26">
        <f t="shared" si="109"/>
        <v>7.8027776814564884</v>
      </c>
      <c r="AA178" s="26">
        <f t="shared" si="110"/>
        <v>99.999999999999972</v>
      </c>
    </row>
    <row r="179" spans="1:30" s="53" customFormat="1" ht="25.5" customHeight="1" x14ac:dyDescent="0.25">
      <c r="A179" s="48" t="s">
        <v>202</v>
      </c>
      <c r="B179" s="49" t="s">
        <v>141</v>
      </c>
      <c r="C179" s="49" t="s">
        <v>171</v>
      </c>
      <c r="D179" s="50"/>
      <c r="E179" s="50"/>
      <c r="F179" s="50"/>
      <c r="G179" s="51">
        <v>20315630.859999999</v>
      </c>
      <c r="H179" s="46">
        <v>295813.40999999997</v>
      </c>
      <c r="I179" s="46">
        <v>791810.41</v>
      </c>
      <c r="J179" s="46">
        <v>1324342.18</v>
      </c>
      <c r="K179" s="47">
        <v>714609.7</v>
      </c>
      <c r="L179" s="46">
        <v>1776981.19</v>
      </c>
      <c r="M179" s="46">
        <v>1000000</v>
      </c>
      <c r="N179" s="46">
        <v>1000000</v>
      </c>
      <c r="O179" s="46">
        <v>0</v>
      </c>
      <c r="P179" s="46">
        <v>2707566</v>
      </c>
      <c r="Q179" s="46">
        <v>1000000</v>
      </c>
      <c r="R179" s="46">
        <v>1000000</v>
      </c>
      <c r="S179" s="46">
        <f>G179-H179-I179-J179-K179-L179-M179-N179-O179-P179-Q179-R179</f>
        <v>8704507.9700000007</v>
      </c>
      <c r="T179" s="52">
        <f t="shared" si="112"/>
        <v>2411966</v>
      </c>
      <c r="U179" s="52">
        <f t="shared" si="113"/>
        <v>5903556.8900000006</v>
      </c>
      <c r="V179" s="52">
        <f t="shared" si="114"/>
        <v>9611122.8900000006</v>
      </c>
      <c r="W179" s="52">
        <f t="shared" si="115"/>
        <v>20315630.859999999</v>
      </c>
      <c r="X179" s="59">
        <f t="shared" si="107"/>
        <v>11.872464195778363</v>
      </c>
      <c r="Y179" s="26">
        <f t="shared" si="108"/>
        <v>29.059185661931252</v>
      </c>
      <c r="Z179" s="26">
        <f t="shared" si="109"/>
        <v>47.30900534781621</v>
      </c>
      <c r="AA179" s="26">
        <f t="shared" si="110"/>
        <v>100</v>
      </c>
    </row>
    <row r="180" spans="1:30" ht="25.5" customHeight="1" x14ac:dyDescent="0.25">
      <c r="A180" s="12" t="s">
        <v>201</v>
      </c>
      <c r="B180" s="13" t="s">
        <v>141</v>
      </c>
      <c r="C180" s="13" t="s">
        <v>172</v>
      </c>
      <c r="D180" s="14"/>
      <c r="E180" s="14"/>
      <c r="F180" s="14"/>
      <c r="G180" s="28">
        <f>G181</f>
        <v>8886386.2400000002</v>
      </c>
      <c r="H180" s="28">
        <f>H181</f>
        <v>684260</v>
      </c>
      <c r="I180" s="43">
        <f t="shared" ref="I180:S180" si="121">I181</f>
        <v>773006</v>
      </c>
      <c r="J180" s="28">
        <f t="shared" si="121"/>
        <v>755734.85</v>
      </c>
      <c r="K180" s="47">
        <f t="shared" si="121"/>
        <v>918504</v>
      </c>
      <c r="L180" s="28">
        <f t="shared" si="121"/>
        <v>680000</v>
      </c>
      <c r="M180" s="28">
        <f t="shared" si="121"/>
        <v>680000</v>
      </c>
      <c r="N180" s="28">
        <f t="shared" si="121"/>
        <v>680000</v>
      </c>
      <c r="O180" s="28">
        <f t="shared" si="121"/>
        <v>680000</v>
      </c>
      <c r="P180" s="28">
        <f t="shared" si="121"/>
        <v>680000</v>
      </c>
      <c r="Q180" s="28">
        <f t="shared" si="121"/>
        <v>680000</v>
      </c>
      <c r="R180" s="28">
        <f t="shared" si="121"/>
        <v>680000</v>
      </c>
      <c r="S180" s="28">
        <f t="shared" si="121"/>
        <v>994881.3900000006</v>
      </c>
      <c r="T180" s="25">
        <f t="shared" si="112"/>
        <v>2213000.85</v>
      </c>
      <c r="U180" s="25">
        <f t="shared" si="113"/>
        <v>4491504.8499999996</v>
      </c>
      <c r="V180" s="25">
        <f t="shared" si="114"/>
        <v>6531504.8499999996</v>
      </c>
      <c r="W180" s="25">
        <f t="shared" si="115"/>
        <v>8886386.2400000002</v>
      </c>
      <c r="X180" s="26">
        <f t="shared" si="107"/>
        <v>24.903271028651574</v>
      </c>
      <c r="Y180" s="26">
        <f t="shared" si="108"/>
        <v>50.543660028893811</v>
      </c>
      <c r="Z180" s="26">
        <f t="shared" si="109"/>
        <v>73.500123375236043</v>
      </c>
      <c r="AA180" s="26">
        <f t="shared" si="110"/>
        <v>100</v>
      </c>
    </row>
    <row r="181" spans="1:30" ht="15" customHeight="1" x14ac:dyDescent="0.25">
      <c r="A181" s="12" t="s">
        <v>200</v>
      </c>
      <c r="B181" s="13" t="s">
        <v>141</v>
      </c>
      <c r="C181" s="13" t="s">
        <v>173</v>
      </c>
      <c r="D181" s="14"/>
      <c r="E181" s="14"/>
      <c r="F181" s="14"/>
      <c r="G181" s="6">
        <v>8886386.2400000002</v>
      </c>
      <c r="H181" s="28">
        <v>684260</v>
      </c>
      <c r="I181" s="43">
        <v>773006</v>
      </c>
      <c r="J181" s="28">
        <v>755734.85</v>
      </c>
      <c r="K181" s="47">
        <v>918504</v>
      </c>
      <c r="L181" s="28">
        <v>680000</v>
      </c>
      <c r="M181" s="28">
        <v>680000</v>
      </c>
      <c r="N181" s="28">
        <v>680000</v>
      </c>
      <c r="O181" s="28">
        <v>680000</v>
      </c>
      <c r="P181" s="28">
        <v>680000</v>
      </c>
      <c r="Q181" s="28">
        <v>680000</v>
      </c>
      <c r="R181" s="28">
        <v>680000</v>
      </c>
      <c r="S181" s="28">
        <f>G181-H181-I181-J181-K181-L181-M181-N181-O181-P181-Q181-R181</f>
        <v>994881.3900000006</v>
      </c>
      <c r="T181" s="25">
        <f t="shared" si="112"/>
        <v>2213000.85</v>
      </c>
      <c r="U181" s="25">
        <f t="shared" si="113"/>
        <v>4491504.8499999996</v>
      </c>
      <c r="V181" s="25">
        <f t="shared" si="114"/>
        <v>6531504.8499999996</v>
      </c>
      <c r="W181" s="25">
        <f t="shared" si="115"/>
        <v>8886386.2400000002</v>
      </c>
      <c r="X181" s="26">
        <f t="shared" si="107"/>
        <v>24.903271028651574</v>
      </c>
      <c r="Y181" s="26">
        <f t="shared" si="108"/>
        <v>50.543660028893811</v>
      </c>
      <c r="Z181" s="26">
        <f t="shared" si="109"/>
        <v>73.500123375236043</v>
      </c>
      <c r="AA181" s="26">
        <f t="shared" si="110"/>
        <v>100</v>
      </c>
    </row>
    <row r="182" spans="1:30" ht="25.5" customHeight="1" x14ac:dyDescent="0.25">
      <c r="A182" s="12" t="s">
        <v>190</v>
      </c>
      <c r="B182" s="13" t="s">
        <v>141</v>
      </c>
      <c r="C182" s="13" t="s">
        <v>174</v>
      </c>
      <c r="D182" s="14"/>
      <c r="E182" s="14"/>
      <c r="F182" s="14"/>
      <c r="G182" s="28">
        <f>G183+G184+G185</f>
        <v>22281400</v>
      </c>
      <c r="H182" s="28">
        <f>H183+H184+H185</f>
        <v>1552866.61</v>
      </c>
      <c r="I182" s="43">
        <f t="shared" ref="I182:S182" si="122">I183+I184+I185</f>
        <v>1976332.7400000002</v>
      </c>
      <c r="J182" s="28">
        <f t="shared" si="122"/>
        <v>1805163.7000000002</v>
      </c>
      <c r="K182" s="47">
        <f t="shared" si="122"/>
        <v>1750333.95</v>
      </c>
      <c r="L182" s="28">
        <f t="shared" si="122"/>
        <v>7309.12</v>
      </c>
      <c r="M182" s="28">
        <f t="shared" si="122"/>
        <v>7309.12</v>
      </c>
      <c r="N182" s="28">
        <f t="shared" si="122"/>
        <v>7309.12</v>
      </c>
      <c r="O182" s="28">
        <f t="shared" si="122"/>
        <v>7309.12</v>
      </c>
      <c r="P182" s="28">
        <f t="shared" si="122"/>
        <v>7309.12</v>
      </c>
      <c r="Q182" s="28">
        <f t="shared" si="122"/>
        <v>7309.12</v>
      </c>
      <c r="R182" s="28">
        <f t="shared" si="122"/>
        <v>7309.12</v>
      </c>
      <c r="S182" s="28">
        <f t="shared" si="122"/>
        <v>15145539.16</v>
      </c>
      <c r="T182" s="25">
        <f t="shared" si="112"/>
        <v>5334363.0500000007</v>
      </c>
      <c r="U182" s="25">
        <f t="shared" si="113"/>
        <v>7099315.2400000012</v>
      </c>
      <c r="V182" s="25">
        <f t="shared" si="114"/>
        <v>7121242.6000000015</v>
      </c>
      <c r="W182" s="25">
        <f t="shared" si="115"/>
        <v>22281400</v>
      </c>
      <c r="X182" s="26">
        <f t="shared" si="107"/>
        <v>23.940879163786839</v>
      </c>
      <c r="Y182" s="26">
        <f t="shared" si="108"/>
        <v>31.862069887888556</v>
      </c>
      <c r="Z182" s="26">
        <f t="shared" si="109"/>
        <v>31.960480939258762</v>
      </c>
      <c r="AA182" s="26">
        <f t="shared" si="110"/>
        <v>100</v>
      </c>
    </row>
    <row r="183" spans="1:30" ht="15" customHeight="1" x14ac:dyDescent="0.25">
      <c r="A183" s="12" t="s">
        <v>189</v>
      </c>
      <c r="B183" s="13" t="s">
        <v>141</v>
      </c>
      <c r="C183" s="13" t="s">
        <v>175</v>
      </c>
      <c r="D183" s="14"/>
      <c r="E183" s="14"/>
      <c r="F183" s="14"/>
      <c r="G183" s="6">
        <v>109000</v>
      </c>
      <c r="H183" s="28">
        <v>8970.61</v>
      </c>
      <c r="I183" s="43">
        <v>7309.12</v>
      </c>
      <c r="J183" s="28">
        <v>7309.12</v>
      </c>
      <c r="K183" s="47">
        <v>7309.12</v>
      </c>
      <c r="L183" s="28">
        <v>7309.12</v>
      </c>
      <c r="M183" s="28">
        <v>7309.12</v>
      </c>
      <c r="N183" s="28">
        <v>7309.12</v>
      </c>
      <c r="O183" s="28">
        <v>7309.12</v>
      </c>
      <c r="P183" s="28">
        <v>7309.12</v>
      </c>
      <c r="Q183" s="28">
        <v>7309.12</v>
      </c>
      <c r="R183" s="28">
        <v>7309.12</v>
      </c>
      <c r="S183" s="28">
        <f>G183-H183-I183-J183-K183-L183-M183-N183-O183-P183-Q183-R183</f>
        <v>26938.190000000006</v>
      </c>
      <c r="T183" s="25">
        <f t="shared" si="112"/>
        <v>23588.85</v>
      </c>
      <c r="U183" s="25">
        <f t="shared" si="113"/>
        <v>45516.21</v>
      </c>
      <c r="V183" s="25">
        <f t="shared" si="114"/>
        <v>67443.570000000007</v>
      </c>
      <c r="W183" s="25">
        <f t="shared" si="115"/>
        <v>109000</v>
      </c>
      <c r="X183" s="26">
        <f t="shared" si="107"/>
        <v>21.641146788990824</v>
      </c>
      <c r="Y183" s="26">
        <f t="shared" si="108"/>
        <v>41.757990825688076</v>
      </c>
      <c r="Z183" s="26">
        <f t="shared" si="109"/>
        <v>61.874834862385327</v>
      </c>
      <c r="AA183" s="26">
        <f t="shared" si="110"/>
        <v>100</v>
      </c>
    </row>
    <row r="184" spans="1:30" ht="25.5" customHeight="1" x14ac:dyDescent="0.25">
      <c r="A184" s="12" t="s">
        <v>199</v>
      </c>
      <c r="B184" s="13" t="s">
        <v>141</v>
      </c>
      <c r="C184" s="13" t="s">
        <v>176</v>
      </c>
      <c r="D184" s="14"/>
      <c r="E184" s="14"/>
      <c r="F184" s="14"/>
      <c r="G184" s="6">
        <v>12123600</v>
      </c>
      <c r="H184" s="28">
        <v>1045800</v>
      </c>
      <c r="I184" s="28">
        <v>1045800</v>
      </c>
      <c r="J184" s="28">
        <v>1045975</v>
      </c>
      <c r="K184" s="47">
        <v>1025975</v>
      </c>
      <c r="L184" s="46">
        <v>0</v>
      </c>
      <c r="M184" s="60">
        <v>0</v>
      </c>
      <c r="N184" s="60">
        <v>0</v>
      </c>
      <c r="O184" s="60">
        <v>0</v>
      </c>
      <c r="P184" s="60">
        <v>0</v>
      </c>
      <c r="Q184" s="60">
        <v>0</v>
      </c>
      <c r="R184" s="60">
        <v>0</v>
      </c>
      <c r="S184" s="46">
        <f>G184-H184-I184-J184-K184-L184-M184-N184-O184-P184-Q184-R184</f>
        <v>7960050</v>
      </c>
      <c r="T184" s="25">
        <f t="shared" si="112"/>
        <v>3137575</v>
      </c>
      <c r="U184" s="25">
        <f t="shared" si="113"/>
        <v>4163550</v>
      </c>
      <c r="V184" s="25">
        <f t="shared" si="114"/>
        <v>4163550</v>
      </c>
      <c r="W184" s="25">
        <f t="shared" si="115"/>
        <v>12123600</v>
      </c>
      <c r="X184" s="26">
        <f t="shared" si="107"/>
        <v>25.87989541060411</v>
      </c>
      <c r="Y184" s="26">
        <f t="shared" si="108"/>
        <v>34.342522023161436</v>
      </c>
      <c r="Z184" s="26">
        <f t="shared" si="109"/>
        <v>34.342522023161436</v>
      </c>
      <c r="AA184" s="26">
        <f t="shared" si="110"/>
        <v>100</v>
      </c>
    </row>
    <row r="185" spans="1:30" ht="15" customHeight="1" x14ac:dyDescent="0.25">
      <c r="A185" s="12" t="s">
        <v>198</v>
      </c>
      <c r="B185" s="13" t="s">
        <v>141</v>
      </c>
      <c r="C185" s="13" t="s">
        <v>177</v>
      </c>
      <c r="D185" s="14"/>
      <c r="E185" s="14"/>
      <c r="F185" s="14"/>
      <c r="G185" s="6">
        <v>10048800</v>
      </c>
      <c r="H185" s="28">
        <v>498096</v>
      </c>
      <c r="I185" s="43">
        <v>923223.62</v>
      </c>
      <c r="J185" s="28">
        <v>751879.58</v>
      </c>
      <c r="K185" s="47">
        <v>717049.83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f>G185-H185-I185-J185-K185-L185-M185-N185-O185-P185-Q185-R185</f>
        <v>7158550.9700000007</v>
      </c>
      <c r="T185" s="25">
        <f t="shared" si="112"/>
        <v>2173199.2000000002</v>
      </c>
      <c r="U185" s="25">
        <f t="shared" si="113"/>
        <v>2890249.0300000003</v>
      </c>
      <c r="V185" s="25">
        <f t="shared" si="114"/>
        <v>2890249.0300000003</v>
      </c>
      <c r="W185" s="25">
        <f t="shared" si="115"/>
        <v>10048800</v>
      </c>
      <c r="X185" s="26">
        <f t="shared" si="107"/>
        <v>21.626454900087573</v>
      </c>
      <c r="Y185" s="26">
        <f t="shared" si="108"/>
        <v>28.762131100230874</v>
      </c>
      <c r="Z185" s="26">
        <f t="shared" si="109"/>
        <v>28.762131100230874</v>
      </c>
      <c r="AA185" s="26">
        <f t="shared" si="110"/>
        <v>100</v>
      </c>
    </row>
    <row r="186" spans="1:30" ht="25.5" customHeight="1" x14ac:dyDescent="0.25">
      <c r="A186" s="12" t="s">
        <v>197</v>
      </c>
      <c r="B186" s="13" t="s">
        <v>141</v>
      </c>
      <c r="C186" s="13" t="s">
        <v>178</v>
      </c>
      <c r="D186" s="14"/>
      <c r="E186" s="14"/>
      <c r="F186" s="14"/>
      <c r="G186" s="28">
        <f>G187+G188</f>
        <v>30666148.289999999</v>
      </c>
      <c r="H186" s="28">
        <f>H187+H188</f>
        <v>2327550</v>
      </c>
      <c r="I186" s="43">
        <f t="shared" ref="I186:S186" si="123">I187+I188</f>
        <v>2221000</v>
      </c>
      <c r="J186" s="28">
        <f t="shared" si="123"/>
        <v>2964370.34</v>
      </c>
      <c r="K186" s="47">
        <f t="shared" si="123"/>
        <v>2428000</v>
      </c>
      <c r="L186" s="28">
        <f t="shared" si="123"/>
        <v>2475000</v>
      </c>
      <c r="M186" s="28">
        <f t="shared" si="123"/>
        <v>2400000</v>
      </c>
      <c r="N186" s="28">
        <f t="shared" si="123"/>
        <v>2420000</v>
      </c>
      <c r="O186" s="28">
        <f t="shared" si="123"/>
        <v>2400000</v>
      </c>
      <c r="P186" s="28">
        <f t="shared" si="123"/>
        <v>2420000</v>
      </c>
      <c r="Q186" s="28">
        <f t="shared" si="123"/>
        <v>2400000</v>
      </c>
      <c r="R186" s="28">
        <f t="shared" si="123"/>
        <v>2400000</v>
      </c>
      <c r="S186" s="28">
        <f t="shared" si="123"/>
        <v>3810227.9499999993</v>
      </c>
      <c r="T186" s="25">
        <f t="shared" si="112"/>
        <v>7512920.3399999999</v>
      </c>
      <c r="U186" s="25">
        <f t="shared" si="113"/>
        <v>14815920.34</v>
      </c>
      <c r="V186" s="25">
        <f t="shared" si="114"/>
        <v>22055920.34</v>
      </c>
      <c r="W186" s="25">
        <f t="shared" si="115"/>
        <v>30666148.289999999</v>
      </c>
      <c r="X186" s="26">
        <f t="shared" si="107"/>
        <v>24.499067404724926</v>
      </c>
      <c r="Y186" s="26">
        <f t="shared" si="108"/>
        <v>48.313600390536685</v>
      </c>
      <c r="Z186" s="26">
        <f t="shared" si="109"/>
        <v>71.922695121096353</v>
      </c>
      <c r="AA186" s="26">
        <f t="shared" si="110"/>
        <v>100</v>
      </c>
    </row>
    <row r="187" spans="1:30" ht="15" customHeight="1" x14ac:dyDescent="0.25">
      <c r="A187" s="12" t="s">
        <v>196</v>
      </c>
      <c r="B187" s="13" t="s">
        <v>141</v>
      </c>
      <c r="C187" s="13" t="s">
        <v>179</v>
      </c>
      <c r="D187" s="14"/>
      <c r="E187" s="14"/>
      <c r="F187" s="14"/>
      <c r="G187" s="6">
        <v>149000</v>
      </c>
      <c r="H187" s="28">
        <v>0</v>
      </c>
      <c r="I187" s="43">
        <v>25000</v>
      </c>
      <c r="J187" s="28">
        <v>1000</v>
      </c>
      <c r="K187" s="47">
        <v>5000</v>
      </c>
      <c r="L187" s="28">
        <v>75000</v>
      </c>
      <c r="M187" s="28">
        <v>0</v>
      </c>
      <c r="N187" s="28">
        <v>20000</v>
      </c>
      <c r="O187" s="28">
        <v>0</v>
      </c>
      <c r="P187" s="28">
        <v>20000</v>
      </c>
      <c r="Q187" s="28">
        <v>0</v>
      </c>
      <c r="R187" s="28">
        <v>0</v>
      </c>
      <c r="S187" s="28">
        <f>G187-H187-I187-J187-K187-L187-M187-N187-O187-P187-Q187-R187</f>
        <v>3000</v>
      </c>
      <c r="T187" s="25">
        <f t="shared" si="112"/>
        <v>26000</v>
      </c>
      <c r="U187" s="25">
        <f t="shared" si="113"/>
        <v>106000</v>
      </c>
      <c r="V187" s="25">
        <f t="shared" si="114"/>
        <v>146000</v>
      </c>
      <c r="W187" s="25">
        <f t="shared" si="115"/>
        <v>149000</v>
      </c>
      <c r="X187" s="59">
        <f t="shared" si="107"/>
        <v>17.449664429530202</v>
      </c>
      <c r="Y187" s="26">
        <f t="shared" si="108"/>
        <v>71.140939597315437</v>
      </c>
      <c r="Z187" s="26">
        <f t="shared" si="109"/>
        <v>97.986577181208062</v>
      </c>
      <c r="AA187" s="26">
        <f t="shared" si="110"/>
        <v>100</v>
      </c>
    </row>
    <row r="188" spans="1:30" ht="15" customHeight="1" x14ac:dyDescent="0.25">
      <c r="A188" s="12" t="s">
        <v>195</v>
      </c>
      <c r="B188" s="13" t="s">
        <v>141</v>
      </c>
      <c r="C188" s="13" t="s">
        <v>180</v>
      </c>
      <c r="D188" s="14"/>
      <c r="E188" s="14"/>
      <c r="F188" s="14"/>
      <c r="G188" s="6">
        <v>30517148.289999999</v>
      </c>
      <c r="H188" s="28">
        <v>2327550</v>
      </c>
      <c r="I188" s="43">
        <v>2196000</v>
      </c>
      <c r="J188" s="28">
        <v>2963370.34</v>
      </c>
      <c r="K188" s="47">
        <v>2423000</v>
      </c>
      <c r="L188" s="28">
        <v>2400000</v>
      </c>
      <c r="M188" s="28">
        <v>2400000</v>
      </c>
      <c r="N188" s="28">
        <v>2400000</v>
      </c>
      <c r="O188" s="28">
        <v>2400000</v>
      </c>
      <c r="P188" s="28">
        <v>2400000</v>
      </c>
      <c r="Q188" s="28">
        <v>2400000</v>
      </c>
      <c r="R188" s="28">
        <v>2400000</v>
      </c>
      <c r="S188" s="28">
        <f>G188-H188-I188-J188-K188-L188-M188-N188-O188-P188-Q188-R188</f>
        <v>3807227.9499999993</v>
      </c>
      <c r="T188" s="25">
        <f t="shared" si="112"/>
        <v>7486920.3399999999</v>
      </c>
      <c r="U188" s="25">
        <f t="shared" si="113"/>
        <v>14709920.34</v>
      </c>
      <c r="V188" s="25">
        <f t="shared" si="114"/>
        <v>21909920.34</v>
      </c>
      <c r="W188" s="25">
        <f t="shared" si="115"/>
        <v>30517148.289999999</v>
      </c>
      <c r="X188" s="26">
        <f t="shared" si="107"/>
        <v>24.53348612017378</v>
      </c>
      <c r="Y188" s="26">
        <f t="shared" si="108"/>
        <v>48.202145889300589</v>
      </c>
      <c r="Z188" s="26">
        <f t="shared" si="109"/>
        <v>71.795438196889279</v>
      </c>
      <c r="AA188" s="26">
        <f t="shared" si="110"/>
        <v>100</v>
      </c>
    </row>
    <row r="189" spans="1:30" ht="25.5" customHeight="1" x14ac:dyDescent="0.25">
      <c r="A189" s="12" t="s">
        <v>342</v>
      </c>
      <c r="B189" s="13" t="s">
        <v>141</v>
      </c>
      <c r="C189" s="13" t="s">
        <v>181</v>
      </c>
      <c r="D189" s="14"/>
      <c r="E189" s="14"/>
      <c r="F189" s="14"/>
      <c r="G189" s="28">
        <f>G190</f>
        <v>5231044.8899999997</v>
      </c>
      <c r="H189" s="28">
        <f>H190</f>
        <v>406705</v>
      </c>
      <c r="I189" s="43">
        <f t="shared" ref="I189:S189" si="124">I190</f>
        <v>251051</v>
      </c>
      <c r="J189" s="28">
        <f t="shared" si="124"/>
        <v>661795.83999999997</v>
      </c>
      <c r="K189" s="47">
        <f t="shared" si="124"/>
        <v>508883</v>
      </c>
      <c r="L189" s="28">
        <f t="shared" si="124"/>
        <v>450000</v>
      </c>
      <c r="M189" s="28">
        <f t="shared" si="124"/>
        <v>449430</v>
      </c>
      <c r="N189" s="28">
        <f t="shared" si="124"/>
        <v>579430</v>
      </c>
      <c r="O189" s="28">
        <f t="shared" si="124"/>
        <v>449430</v>
      </c>
      <c r="P189" s="28">
        <f t="shared" si="124"/>
        <v>449430</v>
      </c>
      <c r="Q189" s="28">
        <f t="shared" si="124"/>
        <v>369296.73</v>
      </c>
      <c r="R189" s="28">
        <f t="shared" si="124"/>
        <v>335509.82</v>
      </c>
      <c r="S189" s="28">
        <f t="shared" si="124"/>
        <v>320083.49999999983</v>
      </c>
      <c r="T189" s="25">
        <f t="shared" si="112"/>
        <v>1319551.8399999999</v>
      </c>
      <c r="U189" s="25">
        <f t="shared" si="113"/>
        <v>2727864.84</v>
      </c>
      <c r="V189" s="25">
        <f t="shared" si="114"/>
        <v>4206154.84</v>
      </c>
      <c r="W189" s="25">
        <f t="shared" si="115"/>
        <v>5231044.8900000006</v>
      </c>
      <c r="X189" s="26">
        <f t="shared" si="107"/>
        <v>25.225396985648885</v>
      </c>
      <c r="Y189" s="26">
        <f t="shared" si="108"/>
        <v>52.147609079301937</v>
      </c>
      <c r="Z189" s="26">
        <f t="shared" si="109"/>
        <v>80.407546263668166</v>
      </c>
      <c r="AA189" s="26">
        <f t="shared" si="110"/>
        <v>100.00000000000003</v>
      </c>
      <c r="AD189" s="61"/>
    </row>
    <row r="190" spans="1:30" ht="25.5" customHeight="1" x14ac:dyDescent="0.25">
      <c r="A190" s="12" t="s">
        <v>194</v>
      </c>
      <c r="B190" s="13" t="s">
        <v>141</v>
      </c>
      <c r="C190" s="13" t="s">
        <v>182</v>
      </c>
      <c r="D190" s="14"/>
      <c r="E190" s="14"/>
      <c r="F190" s="14"/>
      <c r="G190" s="6">
        <v>5231044.8899999997</v>
      </c>
      <c r="H190" s="28">
        <v>406705</v>
      </c>
      <c r="I190" s="43">
        <v>251051</v>
      </c>
      <c r="J190" s="28">
        <v>661795.83999999997</v>
      </c>
      <c r="K190" s="47">
        <v>508883</v>
      </c>
      <c r="L190" s="28">
        <v>450000</v>
      </c>
      <c r="M190" s="28">
        <v>449430</v>
      </c>
      <c r="N190" s="28">
        <v>579430</v>
      </c>
      <c r="O190" s="28">
        <v>449430</v>
      </c>
      <c r="P190" s="28">
        <v>449430</v>
      </c>
      <c r="Q190" s="28">
        <v>369296.73</v>
      </c>
      <c r="R190" s="28">
        <v>335509.82</v>
      </c>
      <c r="S190" s="28">
        <f>G190-H190-I190-J190-K190-L190-M190-N190-O190-P190-Q190-R190</f>
        <v>320083.49999999983</v>
      </c>
      <c r="T190" s="25">
        <f t="shared" si="112"/>
        <v>1319551.8399999999</v>
      </c>
      <c r="U190" s="25">
        <f t="shared" si="113"/>
        <v>2727864.84</v>
      </c>
      <c r="V190" s="25">
        <f t="shared" si="114"/>
        <v>4206154.84</v>
      </c>
      <c r="W190" s="25">
        <f t="shared" si="115"/>
        <v>5231044.8900000006</v>
      </c>
      <c r="X190" s="26">
        <f t="shared" si="107"/>
        <v>25.225396985648885</v>
      </c>
      <c r="Y190" s="26">
        <f t="shared" si="108"/>
        <v>52.147609079301937</v>
      </c>
      <c r="Z190" s="26">
        <f t="shared" si="109"/>
        <v>80.407546263668166</v>
      </c>
      <c r="AA190" s="26">
        <f t="shared" si="110"/>
        <v>100.00000000000003</v>
      </c>
    </row>
    <row r="191" spans="1:30" ht="51.75" customHeight="1" x14ac:dyDescent="0.25">
      <c r="A191" s="12" t="s">
        <v>139</v>
      </c>
      <c r="B191" s="13" t="s">
        <v>183</v>
      </c>
      <c r="C191" s="14"/>
      <c r="D191" s="14"/>
      <c r="E191" s="14"/>
      <c r="F191" s="14"/>
      <c r="G191" s="28">
        <f>G192+G195</f>
        <v>8827001.1600000001</v>
      </c>
      <c r="H191" s="28">
        <f>H192+H195</f>
        <v>499468.74</v>
      </c>
      <c r="I191" s="43">
        <f t="shared" ref="I191:S191" si="125">I192+I195</f>
        <v>597966.24</v>
      </c>
      <c r="J191" s="28">
        <f t="shared" si="125"/>
        <v>680940.98</v>
      </c>
      <c r="K191" s="47">
        <f t="shared" si="125"/>
        <v>864908.62</v>
      </c>
      <c r="L191" s="28">
        <f t="shared" si="125"/>
        <v>914683.6</v>
      </c>
      <c r="M191" s="28">
        <f t="shared" si="125"/>
        <v>300500</v>
      </c>
      <c r="N191" s="28">
        <f t="shared" si="125"/>
        <v>1115500</v>
      </c>
      <c r="O191" s="28">
        <f t="shared" si="125"/>
        <v>310500</v>
      </c>
      <c r="P191" s="28">
        <f t="shared" si="125"/>
        <v>499120</v>
      </c>
      <c r="Q191" s="28">
        <f t="shared" si="125"/>
        <v>910500</v>
      </c>
      <c r="R191" s="28">
        <f t="shared" si="125"/>
        <v>890500</v>
      </c>
      <c r="S191" s="28">
        <f t="shared" si="125"/>
        <v>1242412.9799999995</v>
      </c>
      <c r="T191" s="25">
        <f t="shared" si="112"/>
        <v>1778375.96</v>
      </c>
      <c r="U191" s="25">
        <f t="shared" si="113"/>
        <v>3858468.18</v>
      </c>
      <c r="V191" s="25">
        <f t="shared" si="114"/>
        <v>5783588.1799999997</v>
      </c>
      <c r="W191" s="25">
        <f t="shared" si="115"/>
        <v>8827001.1600000001</v>
      </c>
      <c r="X191" s="26">
        <f t="shared" si="107"/>
        <v>20.147000411179281</v>
      </c>
      <c r="Y191" s="26">
        <f t="shared" si="108"/>
        <v>43.712106864614938</v>
      </c>
      <c r="Z191" s="26">
        <f t="shared" si="109"/>
        <v>65.521552282202251</v>
      </c>
      <c r="AA191" s="26">
        <f t="shared" si="110"/>
        <v>100</v>
      </c>
    </row>
    <row r="192" spans="1:30" ht="25.5" customHeight="1" x14ac:dyDescent="0.25">
      <c r="A192" s="12" t="s">
        <v>193</v>
      </c>
      <c r="B192" s="13" t="s">
        <v>183</v>
      </c>
      <c r="C192" s="13" t="s">
        <v>142</v>
      </c>
      <c r="D192" s="14"/>
      <c r="E192" s="14"/>
      <c r="F192" s="14"/>
      <c r="G192" s="6">
        <f>G193+G194</f>
        <v>8821001.1600000001</v>
      </c>
      <c r="H192" s="28">
        <f>H193+H194</f>
        <v>498968.74</v>
      </c>
      <c r="I192" s="43">
        <f t="shared" ref="I192:S192" si="126">I193+I194</f>
        <v>597466.24</v>
      </c>
      <c r="J192" s="28">
        <f t="shared" si="126"/>
        <v>680440.98</v>
      </c>
      <c r="K192" s="47">
        <f t="shared" si="126"/>
        <v>864408.62</v>
      </c>
      <c r="L192" s="28">
        <f t="shared" si="126"/>
        <v>914183.6</v>
      </c>
      <c r="M192" s="28">
        <f t="shared" si="126"/>
        <v>300000</v>
      </c>
      <c r="N192" s="28">
        <f t="shared" si="126"/>
        <v>1115000</v>
      </c>
      <c r="O192" s="28">
        <f t="shared" si="126"/>
        <v>310000</v>
      </c>
      <c r="P192" s="28">
        <f t="shared" si="126"/>
        <v>498620</v>
      </c>
      <c r="Q192" s="28">
        <f t="shared" si="126"/>
        <v>910000</v>
      </c>
      <c r="R192" s="28">
        <f t="shared" si="126"/>
        <v>890000</v>
      </c>
      <c r="S192" s="28">
        <f t="shared" si="126"/>
        <v>1241912.9799999995</v>
      </c>
      <c r="T192" s="25">
        <f t="shared" si="112"/>
        <v>1776875.96</v>
      </c>
      <c r="U192" s="25">
        <f t="shared" si="113"/>
        <v>3855468.18</v>
      </c>
      <c r="V192" s="25">
        <f t="shared" si="114"/>
        <v>5779088.1799999997</v>
      </c>
      <c r="W192" s="25">
        <f t="shared" si="115"/>
        <v>8821001.1600000001</v>
      </c>
      <c r="X192" s="26">
        <f t="shared" si="107"/>
        <v>20.143699425610322</v>
      </c>
      <c r="Y192" s="26">
        <f t="shared" si="108"/>
        <v>43.707829871773875</v>
      </c>
      <c r="Z192" s="26">
        <f t="shared" si="109"/>
        <v>65.515105090406763</v>
      </c>
      <c r="AA192" s="26">
        <f t="shared" si="110"/>
        <v>100</v>
      </c>
    </row>
    <row r="193" spans="1:27" ht="102" customHeight="1" x14ac:dyDescent="0.25">
      <c r="A193" s="12" t="s">
        <v>226</v>
      </c>
      <c r="B193" s="13" t="s">
        <v>183</v>
      </c>
      <c r="C193" s="13" t="s">
        <v>144</v>
      </c>
      <c r="D193" s="14"/>
      <c r="E193" s="14"/>
      <c r="F193" s="14"/>
      <c r="G193" s="6">
        <v>7736401.1600000001</v>
      </c>
      <c r="H193" s="28">
        <v>498968.74</v>
      </c>
      <c r="I193" s="28">
        <v>498968.73</v>
      </c>
      <c r="J193" s="46">
        <v>500686.75</v>
      </c>
      <c r="K193" s="47">
        <v>861650.73</v>
      </c>
      <c r="L193" s="28">
        <v>899619.27</v>
      </c>
      <c r="M193" s="28">
        <v>300000</v>
      </c>
      <c r="N193" s="28">
        <v>1100000</v>
      </c>
      <c r="O193" s="28">
        <v>300000</v>
      </c>
      <c r="P193" s="28">
        <v>400000</v>
      </c>
      <c r="Q193" s="28">
        <v>600000</v>
      </c>
      <c r="R193" s="28">
        <v>600000</v>
      </c>
      <c r="S193" s="28">
        <f>G193-H193-I193-J193-K193-L193-M193-N193-O193-P193-Q193-R193</f>
        <v>1176506.9399999995</v>
      </c>
      <c r="T193" s="25">
        <f t="shared" si="112"/>
        <v>1498624.22</v>
      </c>
      <c r="U193" s="25">
        <f t="shared" si="113"/>
        <v>3559894.22</v>
      </c>
      <c r="V193" s="25">
        <f t="shared" si="114"/>
        <v>5359894.2200000007</v>
      </c>
      <c r="W193" s="25">
        <f t="shared" si="115"/>
        <v>7736401.1600000001</v>
      </c>
      <c r="X193" s="59">
        <f t="shared" si="107"/>
        <v>19.371076925902329</v>
      </c>
      <c r="Y193" s="26">
        <f t="shared" si="108"/>
        <v>46.014860739201893</v>
      </c>
      <c r="Z193" s="26">
        <f t="shared" si="109"/>
        <v>69.281492895076298</v>
      </c>
      <c r="AA193" s="26">
        <f t="shared" si="110"/>
        <v>100</v>
      </c>
    </row>
    <row r="194" spans="1:27" ht="38.25" customHeight="1" x14ac:dyDescent="0.25">
      <c r="A194" s="12" t="s">
        <v>191</v>
      </c>
      <c r="B194" s="13" t="s">
        <v>183</v>
      </c>
      <c r="C194" s="13" t="s">
        <v>147</v>
      </c>
      <c r="D194" s="14"/>
      <c r="E194" s="14"/>
      <c r="F194" s="14"/>
      <c r="G194" s="6">
        <v>1084600</v>
      </c>
      <c r="H194" s="28">
        <v>0</v>
      </c>
      <c r="I194" s="43">
        <v>98497.51</v>
      </c>
      <c r="J194" s="46">
        <v>179754.23</v>
      </c>
      <c r="K194" s="47">
        <v>2757.89</v>
      </c>
      <c r="L194" s="28">
        <v>14564.33</v>
      </c>
      <c r="M194" s="28">
        <v>0</v>
      </c>
      <c r="N194" s="28">
        <v>15000</v>
      </c>
      <c r="O194" s="28">
        <v>10000</v>
      </c>
      <c r="P194" s="28">
        <v>98620</v>
      </c>
      <c r="Q194" s="28">
        <v>310000</v>
      </c>
      <c r="R194" s="28">
        <v>290000</v>
      </c>
      <c r="S194" s="28">
        <f>G194-H194-I194-J194-K194-L194-M194-N194-O194-P194-Q194-R194</f>
        <v>65406.040000000037</v>
      </c>
      <c r="T194" s="25">
        <f t="shared" si="112"/>
        <v>278251.74</v>
      </c>
      <c r="U194" s="25">
        <f t="shared" si="113"/>
        <v>295573.96000000002</v>
      </c>
      <c r="V194" s="25">
        <f t="shared" si="114"/>
        <v>419193.96</v>
      </c>
      <c r="W194" s="25">
        <f t="shared" si="115"/>
        <v>1084600</v>
      </c>
      <c r="X194" s="26">
        <f t="shared" si="107"/>
        <v>25.65477964226443</v>
      </c>
      <c r="Y194" s="26">
        <f t="shared" si="108"/>
        <v>27.251886409736308</v>
      </c>
      <c r="Z194" s="26">
        <f t="shared" si="109"/>
        <v>38.649636732435923</v>
      </c>
      <c r="AA194" s="26">
        <f t="shared" si="110"/>
        <v>100</v>
      </c>
    </row>
    <row r="195" spans="1:27" ht="25.5" customHeight="1" x14ac:dyDescent="0.25">
      <c r="A195" s="12" t="s">
        <v>190</v>
      </c>
      <c r="B195" s="13" t="s">
        <v>183</v>
      </c>
      <c r="C195" s="13" t="s">
        <v>174</v>
      </c>
      <c r="D195" s="14"/>
      <c r="E195" s="14"/>
      <c r="F195" s="14"/>
      <c r="G195" s="28">
        <f>G196</f>
        <v>6000</v>
      </c>
      <c r="H195" s="28">
        <f>H196</f>
        <v>500</v>
      </c>
      <c r="I195" s="43">
        <f t="shared" ref="I195:S195" si="127">I196</f>
        <v>500</v>
      </c>
      <c r="J195" s="28">
        <f t="shared" si="127"/>
        <v>500</v>
      </c>
      <c r="K195" s="47">
        <f t="shared" si="127"/>
        <v>500</v>
      </c>
      <c r="L195" s="28">
        <f t="shared" si="127"/>
        <v>500</v>
      </c>
      <c r="M195" s="28">
        <f t="shared" si="127"/>
        <v>500</v>
      </c>
      <c r="N195" s="28">
        <f t="shared" si="127"/>
        <v>500</v>
      </c>
      <c r="O195" s="28">
        <f t="shared" si="127"/>
        <v>500</v>
      </c>
      <c r="P195" s="28">
        <f t="shared" si="127"/>
        <v>500</v>
      </c>
      <c r="Q195" s="28">
        <f t="shared" si="127"/>
        <v>500</v>
      </c>
      <c r="R195" s="28">
        <f t="shared" si="127"/>
        <v>500</v>
      </c>
      <c r="S195" s="28">
        <f t="shared" si="127"/>
        <v>500</v>
      </c>
      <c r="T195" s="25">
        <f t="shared" si="112"/>
        <v>1500</v>
      </c>
      <c r="U195" s="25">
        <f t="shared" si="113"/>
        <v>3000</v>
      </c>
      <c r="V195" s="25">
        <f t="shared" si="114"/>
        <v>4500</v>
      </c>
      <c r="W195" s="25">
        <f t="shared" si="115"/>
        <v>6000</v>
      </c>
      <c r="X195" s="26">
        <f t="shared" si="107"/>
        <v>25</v>
      </c>
      <c r="Y195" s="26">
        <f t="shared" si="108"/>
        <v>50</v>
      </c>
      <c r="Z195" s="26">
        <f t="shared" si="109"/>
        <v>75</v>
      </c>
      <c r="AA195" s="26">
        <f t="shared" si="110"/>
        <v>100</v>
      </c>
    </row>
    <row r="196" spans="1:27" ht="15" customHeight="1" x14ac:dyDescent="0.25">
      <c r="A196" s="12" t="s">
        <v>189</v>
      </c>
      <c r="B196" s="13" t="s">
        <v>183</v>
      </c>
      <c r="C196" s="13" t="s">
        <v>175</v>
      </c>
      <c r="D196" s="14"/>
      <c r="E196" s="14"/>
      <c r="F196" s="14"/>
      <c r="G196" s="6">
        <v>6000</v>
      </c>
      <c r="H196" s="28">
        <v>500</v>
      </c>
      <c r="I196" s="43">
        <v>500</v>
      </c>
      <c r="J196" s="28">
        <v>500</v>
      </c>
      <c r="K196" s="47">
        <v>500</v>
      </c>
      <c r="L196" s="28">
        <v>500</v>
      </c>
      <c r="M196" s="28">
        <v>500</v>
      </c>
      <c r="N196" s="28">
        <v>500</v>
      </c>
      <c r="O196" s="28">
        <v>500</v>
      </c>
      <c r="P196" s="28">
        <v>500</v>
      </c>
      <c r="Q196" s="28">
        <v>500</v>
      </c>
      <c r="R196" s="28">
        <v>500</v>
      </c>
      <c r="S196" s="28">
        <f>G196-H196-I196-J196-K196-L196-M196-N196-O196-P196-Q196-R196</f>
        <v>500</v>
      </c>
      <c r="T196" s="25">
        <f t="shared" si="112"/>
        <v>1500</v>
      </c>
      <c r="U196" s="25">
        <f t="shared" si="113"/>
        <v>3000</v>
      </c>
      <c r="V196" s="25">
        <f t="shared" si="114"/>
        <v>4500</v>
      </c>
      <c r="W196" s="25">
        <f t="shared" si="115"/>
        <v>6000</v>
      </c>
      <c r="X196" s="26">
        <f t="shared" si="107"/>
        <v>25</v>
      </c>
      <c r="Y196" s="26">
        <f t="shared" si="108"/>
        <v>50</v>
      </c>
      <c r="Z196" s="26">
        <f t="shared" si="109"/>
        <v>75</v>
      </c>
      <c r="AA196" s="26">
        <f t="shared" si="110"/>
        <v>100</v>
      </c>
    </row>
    <row r="197" spans="1:27" ht="76.5" customHeight="1" x14ac:dyDescent="0.25">
      <c r="A197" s="12" t="s">
        <v>184</v>
      </c>
      <c r="B197" s="13" t="s">
        <v>185</v>
      </c>
      <c r="C197" s="14"/>
      <c r="D197" s="14"/>
      <c r="E197" s="14"/>
      <c r="F197" s="14"/>
      <c r="G197" s="28">
        <f>G198+G201</f>
        <v>6990735.2400000002</v>
      </c>
      <c r="H197" s="28">
        <f>H198+H201</f>
        <v>420468.5</v>
      </c>
      <c r="I197" s="43">
        <f t="shared" ref="I197:S197" si="128">I198+I201</f>
        <v>483714.21</v>
      </c>
      <c r="J197" s="28">
        <f t="shared" si="128"/>
        <v>452399.94</v>
      </c>
      <c r="K197" s="47">
        <f t="shared" si="128"/>
        <v>581739.37</v>
      </c>
      <c r="L197" s="28">
        <f t="shared" si="128"/>
        <v>1204551.22</v>
      </c>
      <c r="M197" s="28">
        <f t="shared" si="128"/>
        <v>500500</v>
      </c>
      <c r="N197" s="28">
        <f t="shared" si="128"/>
        <v>335500</v>
      </c>
      <c r="O197" s="28">
        <f t="shared" si="128"/>
        <v>340464.49</v>
      </c>
      <c r="P197" s="28">
        <f t="shared" si="128"/>
        <v>455500</v>
      </c>
      <c r="Q197" s="28">
        <f t="shared" si="128"/>
        <v>470500</v>
      </c>
      <c r="R197" s="28">
        <f t="shared" si="128"/>
        <v>590748.77</v>
      </c>
      <c r="S197" s="28">
        <f t="shared" si="128"/>
        <v>1154648.7400000007</v>
      </c>
      <c r="T197" s="25">
        <f t="shared" si="112"/>
        <v>1356582.65</v>
      </c>
      <c r="U197" s="25">
        <f t="shared" si="113"/>
        <v>3643373.24</v>
      </c>
      <c r="V197" s="25">
        <f t="shared" si="114"/>
        <v>4774837.7300000004</v>
      </c>
      <c r="W197" s="25">
        <f t="shared" si="115"/>
        <v>6990735.2400000002</v>
      </c>
      <c r="X197" s="59">
        <f t="shared" si="107"/>
        <v>19.40543595812105</v>
      </c>
      <c r="Y197" s="26">
        <f t="shared" si="108"/>
        <v>52.11716815068511</v>
      </c>
      <c r="Z197" s="26">
        <f t="shared" si="109"/>
        <v>68.302368292809206</v>
      </c>
      <c r="AA197" s="26">
        <f t="shared" si="110"/>
        <v>100</v>
      </c>
    </row>
    <row r="198" spans="1:27" ht="25.5" customHeight="1" x14ac:dyDescent="0.25">
      <c r="A198" s="12" t="s">
        <v>193</v>
      </c>
      <c r="B198" s="13" t="s">
        <v>185</v>
      </c>
      <c r="C198" s="13" t="s">
        <v>142</v>
      </c>
      <c r="D198" s="14"/>
      <c r="E198" s="14"/>
      <c r="F198" s="14"/>
      <c r="G198" s="28">
        <f>G200+G199</f>
        <v>6984735.2400000002</v>
      </c>
      <c r="H198" s="28">
        <f>H200+H199</f>
        <v>419968.5</v>
      </c>
      <c r="I198" s="43">
        <f t="shared" ref="I198:S198" si="129">I200+I199</f>
        <v>483214.21</v>
      </c>
      <c r="J198" s="28">
        <f t="shared" si="129"/>
        <v>451899.94</v>
      </c>
      <c r="K198" s="47">
        <f t="shared" si="129"/>
        <v>581239.37</v>
      </c>
      <c r="L198" s="28">
        <f t="shared" si="129"/>
        <v>1204051.22</v>
      </c>
      <c r="M198" s="28">
        <f t="shared" si="129"/>
        <v>500000</v>
      </c>
      <c r="N198" s="28">
        <f t="shared" si="129"/>
        <v>335000</v>
      </c>
      <c r="O198" s="28">
        <f t="shared" si="129"/>
        <v>339964.49</v>
      </c>
      <c r="P198" s="28">
        <f t="shared" si="129"/>
        <v>455000</v>
      </c>
      <c r="Q198" s="28">
        <f t="shared" si="129"/>
        <v>470000</v>
      </c>
      <c r="R198" s="28">
        <f t="shared" si="129"/>
        <v>590248.77</v>
      </c>
      <c r="S198" s="28">
        <f t="shared" si="129"/>
        <v>1154148.7400000007</v>
      </c>
      <c r="T198" s="25">
        <f t="shared" si="112"/>
        <v>1355082.65</v>
      </c>
      <c r="U198" s="25">
        <f t="shared" si="113"/>
        <v>3640373.24</v>
      </c>
      <c r="V198" s="25">
        <f t="shared" si="114"/>
        <v>4770337.7300000004</v>
      </c>
      <c r="W198" s="25">
        <f t="shared" si="115"/>
        <v>6984735.2400000002</v>
      </c>
      <c r="X198" s="59">
        <f t="shared" si="107"/>
        <v>19.400630137556938</v>
      </c>
      <c r="Y198" s="26">
        <f t="shared" si="108"/>
        <v>52.118986832205252</v>
      </c>
      <c r="Z198" s="26">
        <f t="shared" si="109"/>
        <v>68.296614919365211</v>
      </c>
      <c r="AA198" s="26">
        <f t="shared" si="110"/>
        <v>100</v>
      </c>
    </row>
    <row r="199" spans="1:27" ht="88.5" customHeight="1" x14ac:dyDescent="0.25">
      <c r="A199" s="12" t="s">
        <v>192</v>
      </c>
      <c r="B199" s="13" t="s">
        <v>185</v>
      </c>
      <c r="C199" s="13" t="s">
        <v>186</v>
      </c>
      <c r="D199" s="14"/>
      <c r="E199" s="14"/>
      <c r="F199" s="14"/>
      <c r="G199" s="6">
        <v>6670249.2400000002</v>
      </c>
      <c r="H199" s="28">
        <v>419837.5</v>
      </c>
      <c r="I199" s="43">
        <v>482396.43</v>
      </c>
      <c r="J199" s="28">
        <v>448148.71</v>
      </c>
      <c r="K199" s="47">
        <v>524035.51</v>
      </c>
      <c r="L199" s="28">
        <v>1200000</v>
      </c>
      <c r="M199" s="28">
        <v>500000</v>
      </c>
      <c r="N199" s="28">
        <v>330000</v>
      </c>
      <c r="O199" s="28">
        <v>335964.49</v>
      </c>
      <c r="P199" s="28">
        <v>430000</v>
      </c>
      <c r="Q199" s="28">
        <v>430000</v>
      </c>
      <c r="R199" s="28">
        <v>550000</v>
      </c>
      <c r="S199" s="28">
        <f>G199-H199-I199-J199-K199-L199-M199-N199-O199-P199-Q199-R199</f>
        <v>1019866.6000000006</v>
      </c>
      <c r="T199" s="25">
        <f t="shared" si="112"/>
        <v>1350382.64</v>
      </c>
      <c r="U199" s="25">
        <f t="shared" si="113"/>
        <v>3574418.15</v>
      </c>
      <c r="V199" s="25">
        <f t="shared" si="114"/>
        <v>4670382.6399999997</v>
      </c>
      <c r="W199" s="25">
        <f t="shared" si="115"/>
        <v>6670249.2400000002</v>
      </c>
      <c r="X199" s="26">
        <f t="shared" si="107"/>
        <v>20.244860295505237</v>
      </c>
      <c r="Y199" s="26">
        <f t="shared" si="108"/>
        <v>53.587475091110683</v>
      </c>
      <c r="Z199" s="26">
        <f t="shared" si="109"/>
        <v>70.018112846409906</v>
      </c>
      <c r="AA199" s="26">
        <f t="shared" si="110"/>
        <v>100</v>
      </c>
    </row>
    <row r="200" spans="1:27" ht="38.25" customHeight="1" x14ac:dyDescent="0.25">
      <c r="A200" s="12" t="s">
        <v>191</v>
      </c>
      <c r="B200" s="13" t="s">
        <v>185</v>
      </c>
      <c r="C200" s="13" t="s">
        <v>147</v>
      </c>
      <c r="D200" s="14"/>
      <c r="E200" s="14"/>
      <c r="F200" s="14"/>
      <c r="G200" s="6">
        <v>314486</v>
      </c>
      <c r="H200" s="28">
        <v>131</v>
      </c>
      <c r="I200" s="43">
        <v>817.78</v>
      </c>
      <c r="J200" s="46">
        <v>3751.23</v>
      </c>
      <c r="K200" s="47">
        <v>57203.86</v>
      </c>
      <c r="L200" s="28">
        <v>4051.22</v>
      </c>
      <c r="M200" s="28">
        <v>0</v>
      </c>
      <c r="N200" s="28">
        <v>5000</v>
      </c>
      <c r="O200" s="28">
        <v>4000</v>
      </c>
      <c r="P200" s="28">
        <v>25000</v>
      </c>
      <c r="Q200" s="28">
        <v>40000</v>
      </c>
      <c r="R200" s="28">
        <v>40248.769999999997</v>
      </c>
      <c r="S200" s="28">
        <f>G200-H200-I200-J200-K200-L200-M200-N200-O200-P200-Q200-R200</f>
        <v>134282.14000000001</v>
      </c>
      <c r="T200" s="25">
        <f t="shared" si="112"/>
        <v>4700.01</v>
      </c>
      <c r="U200" s="25">
        <f t="shared" si="113"/>
        <v>65955.09</v>
      </c>
      <c r="V200" s="25">
        <f t="shared" si="114"/>
        <v>99955.09</v>
      </c>
      <c r="W200" s="25">
        <f t="shared" si="115"/>
        <v>314486</v>
      </c>
      <c r="X200" s="59">
        <f t="shared" si="107"/>
        <v>1.4945053197916602</v>
      </c>
      <c r="Y200" s="26">
        <f t="shared" si="108"/>
        <v>20.972345350826426</v>
      </c>
      <c r="Z200" s="26">
        <f t="shared" si="109"/>
        <v>31.783637427421251</v>
      </c>
      <c r="AA200" s="26">
        <f t="shared" si="110"/>
        <v>100</v>
      </c>
    </row>
    <row r="201" spans="1:27" ht="25.5" customHeight="1" x14ac:dyDescent="0.25">
      <c r="A201" s="12" t="s">
        <v>190</v>
      </c>
      <c r="B201" s="13" t="s">
        <v>185</v>
      </c>
      <c r="C201" s="13" t="s">
        <v>174</v>
      </c>
      <c r="D201" s="14"/>
      <c r="E201" s="14"/>
      <c r="F201" s="14"/>
      <c r="G201" s="28">
        <f>G202</f>
        <v>6000</v>
      </c>
      <c r="H201" s="28">
        <f>H202</f>
        <v>500</v>
      </c>
      <c r="I201" s="43">
        <f t="shared" ref="I201:S201" si="130">I202</f>
        <v>500</v>
      </c>
      <c r="J201" s="28">
        <f t="shared" si="130"/>
        <v>500</v>
      </c>
      <c r="K201" s="47">
        <f t="shared" si="130"/>
        <v>500</v>
      </c>
      <c r="L201" s="28">
        <f t="shared" si="130"/>
        <v>500</v>
      </c>
      <c r="M201" s="28">
        <f t="shared" si="130"/>
        <v>500</v>
      </c>
      <c r="N201" s="28">
        <f t="shared" si="130"/>
        <v>500</v>
      </c>
      <c r="O201" s="28">
        <f t="shared" si="130"/>
        <v>500</v>
      </c>
      <c r="P201" s="28">
        <f t="shared" si="130"/>
        <v>500</v>
      </c>
      <c r="Q201" s="28">
        <f t="shared" si="130"/>
        <v>500</v>
      </c>
      <c r="R201" s="28">
        <f t="shared" si="130"/>
        <v>500</v>
      </c>
      <c r="S201" s="28">
        <f t="shared" si="130"/>
        <v>500</v>
      </c>
      <c r="T201" s="25">
        <f t="shared" si="112"/>
        <v>1500</v>
      </c>
      <c r="U201" s="25">
        <f t="shared" si="113"/>
        <v>3000</v>
      </c>
      <c r="V201" s="25">
        <f t="shared" si="114"/>
        <v>4500</v>
      </c>
      <c r="W201" s="25">
        <f t="shared" si="115"/>
        <v>6000</v>
      </c>
      <c r="X201" s="26">
        <f t="shared" si="107"/>
        <v>25</v>
      </c>
      <c r="Y201" s="26">
        <f t="shared" si="108"/>
        <v>50</v>
      </c>
      <c r="Z201" s="26">
        <f t="shared" si="109"/>
        <v>75</v>
      </c>
      <c r="AA201" s="26">
        <f t="shared" si="110"/>
        <v>100</v>
      </c>
    </row>
    <row r="202" spans="1:27" ht="15" customHeight="1" x14ac:dyDescent="0.25">
      <c r="A202" s="12" t="s">
        <v>189</v>
      </c>
      <c r="B202" s="13" t="s">
        <v>185</v>
      </c>
      <c r="C202" s="13" t="s">
        <v>175</v>
      </c>
      <c r="D202" s="14"/>
      <c r="E202" s="14"/>
      <c r="F202" s="14"/>
      <c r="G202" s="6">
        <v>6000</v>
      </c>
      <c r="H202" s="28">
        <v>500</v>
      </c>
      <c r="I202" s="43">
        <v>500</v>
      </c>
      <c r="J202" s="28">
        <v>500</v>
      </c>
      <c r="K202" s="47">
        <v>500</v>
      </c>
      <c r="L202" s="28">
        <v>500</v>
      </c>
      <c r="M202" s="28">
        <v>500</v>
      </c>
      <c r="N202" s="28">
        <v>500</v>
      </c>
      <c r="O202" s="28">
        <v>500</v>
      </c>
      <c r="P202" s="28">
        <v>500</v>
      </c>
      <c r="Q202" s="28">
        <v>500</v>
      </c>
      <c r="R202" s="28">
        <v>500</v>
      </c>
      <c r="S202" s="28">
        <f>G202-H202-I202-J202-K202-L202-M202-N202-O202-P202-Q202-R202</f>
        <v>500</v>
      </c>
      <c r="T202" s="25">
        <f t="shared" si="112"/>
        <v>1500</v>
      </c>
      <c r="U202" s="25">
        <f t="shared" si="113"/>
        <v>3000</v>
      </c>
      <c r="V202" s="25">
        <f t="shared" si="114"/>
        <v>4500</v>
      </c>
      <c r="W202" s="25">
        <f t="shared" si="115"/>
        <v>6000</v>
      </c>
      <c r="X202" s="26">
        <f t="shared" si="107"/>
        <v>25</v>
      </c>
      <c r="Y202" s="26">
        <f t="shared" si="108"/>
        <v>50</v>
      </c>
      <c r="Z202" s="26">
        <f t="shared" si="109"/>
        <v>75</v>
      </c>
      <c r="AA202" s="26">
        <f t="shared" si="110"/>
        <v>100</v>
      </c>
    </row>
    <row r="203" spans="1:27" ht="15" customHeight="1" x14ac:dyDescent="0.25">
      <c r="A203" s="20" t="s">
        <v>48</v>
      </c>
      <c r="B203" s="74" t="s">
        <v>188</v>
      </c>
      <c r="C203" s="75"/>
      <c r="D203" s="75"/>
      <c r="E203" s="75"/>
      <c r="F203" s="76"/>
      <c r="G203" s="5">
        <f>G197+G191+G149</f>
        <v>493881648.25999999</v>
      </c>
      <c r="H203" s="5">
        <f>H197+H191+H149</f>
        <v>32046259.279999997</v>
      </c>
      <c r="I203" s="40">
        <f t="shared" ref="I203:S203" si="131">I197+I191+I149</f>
        <v>39688522.20000001</v>
      </c>
      <c r="J203" s="5">
        <f t="shared" si="131"/>
        <v>36434976.910000004</v>
      </c>
      <c r="K203" s="40">
        <f t="shared" si="131"/>
        <v>37285476.539999999</v>
      </c>
      <c r="L203" s="5">
        <f t="shared" si="131"/>
        <v>30912290.640000001</v>
      </c>
      <c r="M203" s="5">
        <f t="shared" si="131"/>
        <v>25868314.690000001</v>
      </c>
      <c r="N203" s="5">
        <f t="shared" si="131"/>
        <v>24034589.750000004</v>
      </c>
      <c r="O203" s="5">
        <f t="shared" si="131"/>
        <v>18627587.979999997</v>
      </c>
      <c r="P203" s="5">
        <f t="shared" si="131"/>
        <v>24294010.949999999</v>
      </c>
      <c r="Q203" s="5">
        <f t="shared" si="131"/>
        <v>21051203.640000001</v>
      </c>
      <c r="R203" s="5">
        <f t="shared" si="131"/>
        <v>19673006.679999996</v>
      </c>
      <c r="S203" s="5">
        <f t="shared" si="131"/>
        <v>183965409</v>
      </c>
      <c r="T203" s="25">
        <f t="shared" si="112"/>
        <v>108169758.39000002</v>
      </c>
      <c r="U203" s="25">
        <f t="shared" si="113"/>
        <v>202235840.25999999</v>
      </c>
      <c r="V203" s="25">
        <f t="shared" si="114"/>
        <v>269192028.94</v>
      </c>
      <c r="W203" s="25">
        <f t="shared" si="115"/>
        <v>493881648.25999999</v>
      </c>
      <c r="X203" s="26">
        <f t="shared" si="107"/>
        <v>21.901959461562122</v>
      </c>
      <c r="Y203" s="26">
        <f t="shared" si="108"/>
        <v>40.948239516997518</v>
      </c>
      <c r="Z203" s="26">
        <f t="shared" si="109"/>
        <v>54.505371861536766</v>
      </c>
      <c r="AA203" s="26">
        <f t="shared" si="110"/>
        <v>100</v>
      </c>
    </row>
    <row r="204" spans="1:27" ht="25.5" customHeight="1" x14ac:dyDescent="0.25">
      <c r="A204" s="55" t="s">
        <v>49</v>
      </c>
      <c r="B204" s="74" t="s">
        <v>188</v>
      </c>
      <c r="C204" s="75"/>
      <c r="D204" s="75"/>
      <c r="E204" s="75"/>
      <c r="F204" s="76"/>
      <c r="G204" s="5">
        <f>G203</f>
        <v>493881648.25999999</v>
      </c>
      <c r="H204" s="5">
        <f>H203</f>
        <v>32046259.279999997</v>
      </c>
      <c r="I204" s="40">
        <f t="shared" ref="I204:S204" si="132">I203</f>
        <v>39688522.20000001</v>
      </c>
      <c r="J204" s="5">
        <f t="shared" si="132"/>
        <v>36434976.910000004</v>
      </c>
      <c r="K204" s="40">
        <f t="shared" si="132"/>
        <v>37285476.539999999</v>
      </c>
      <c r="L204" s="5">
        <f t="shared" si="132"/>
        <v>30912290.640000001</v>
      </c>
      <c r="M204" s="5">
        <f t="shared" si="132"/>
        <v>25868314.690000001</v>
      </c>
      <c r="N204" s="5">
        <f t="shared" si="132"/>
        <v>24034589.750000004</v>
      </c>
      <c r="O204" s="5">
        <f t="shared" si="132"/>
        <v>18627587.979999997</v>
      </c>
      <c r="P204" s="5">
        <f t="shared" si="132"/>
        <v>24294010.949999999</v>
      </c>
      <c r="Q204" s="5">
        <f t="shared" si="132"/>
        <v>21051203.640000001</v>
      </c>
      <c r="R204" s="5">
        <f t="shared" si="132"/>
        <v>19673006.679999996</v>
      </c>
      <c r="S204" s="5">
        <f t="shared" si="132"/>
        <v>183965409</v>
      </c>
      <c r="T204" s="25">
        <f t="shared" si="112"/>
        <v>108169758.39000002</v>
      </c>
      <c r="U204" s="25">
        <f t="shared" si="113"/>
        <v>202235840.25999999</v>
      </c>
      <c r="V204" s="25">
        <f t="shared" si="114"/>
        <v>269192028.94</v>
      </c>
      <c r="W204" s="25">
        <f t="shared" si="115"/>
        <v>493881648.25999999</v>
      </c>
      <c r="X204" s="26">
        <f t="shared" si="107"/>
        <v>21.901959461562122</v>
      </c>
      <c r="Y204" s="26">
        <f t="shared" si="108"/>
        <v>40.948239516997518</v>
      </c>
      <c r="Z204" s="26">
        <f t="shared" si="109"/>
        <v>54.505371861536766</v>
      </c>
      <c r="AA204" s="26">
        <f t="shared" si="110"/>
        <v>100</v>
      </c>
    </row>
    <row r="205" spans="1:27" ht="51" customHeight="1" x14ac:dyDescent="0.25">
      <c r="A205" s="11" t="s">
        <v>50</v>
      </c>
      <c r="B205" s="74" t="s">
        <v>188</v>
      </c>
      <c r="C205" s="75"/>
      <c r="D205" s="75"/>
      <c r="E205" s="75"/>
      <c r="F205" s="76"/>
      <c r="G205" s="28">
        <f>G206</f>
        <v>0</v>
      </c>
      <c r="H205" s="28">
        <f t="shared" ref="H205:S206" si="133">H206</f>
        <v>0</v>
      </c>
      <c r="I205" s="43">
        <f t="shared" si="133"/>
        <v>0</v>
      </c>
      <c r="J205" s="28">
        <f t="shared" si="133"/>
        <v>0</v>
      </c>
      <c r="K205" s="47">
        <f t="shared" si="133"/>
        <v>0</v>
      </c>
      <c r="L205" s="28">
        <f t="shared" si="133"/>
        <v>0</v>
      </c>
      <c r="M205" s="28">
        <f t="shared" si="133"/>
        <v>0</v>
      </c>
      <c r="N205" s="28">
        <f t="shared" si="133"/>
        <v>0</v>
      </c>
      <c r="O205" s="28">
        <f t="shared" si="133"/>
        <v>0</v>
      </c>
      <c r="P205" s="28">
        <f t="shared" si="133"/>
        <v>0</v>
      </c>
      <c r="Q205" s="28">
        <f t="shared" si="133"/>
        <v>0</v>
      </c>
      <c r="R205" s="28">
        <f t="shared" si="133"/>
        <v>0</v>
      </c>
      <c r="S205" s="28">
        <f t="shared" si="133"/>
        <v>0</v>
      </c>
      <c r="T205" s="25">
        <f t="shared" si="112"/>
        <v>0</v>
      </c>
      <c r="U205" s="25">
        <f t="shared" si="113"/>
        <v>0</v>
      </c>
      <c r="V205" s="25">
        <f t="shared" si="114"/>
        <v>0</v>
      </c>
      <c r="W205" s="25">
        <f t="shared" si="115"/>
        <v>0</v>
      </c>
      <c r="X205" s="26" t="e">
        <f t="shared" si="107"/>
        <v>#DIV/0!</v>
      </c>
      <c r="Y205" s="26" t="e">
        <f t="shared" si="108"/>
        <v>#DIV/0!</v>
      </c>
      <c r="Z205" s="26" t="e">
        <f t="shared" si="109"/>
        <v>#DIV/0!</v>
      </c>
      <c r="AA205" s="26" t="e">
        <f t="shared" si="110"/>
        <v>#DIV/0!</v>
      </c>
    </row>
    <row r="206" spans="1:27" ht="53.25" customHeight="1" x14ac:dyDescent="0.25">
      <c r="A206" s="21" t="s">
        <v>139</v>
      </c>
      <c r="B206" s="78">
        <v>915</v>
      </c>
      <c r="C206" s="79"/>
      <c r="D206" s="79"/>
      <c r="E206" s="79"/>
      <c r="F206" s="80"/>
      <c r="G206" s="17">
        <f>G207</f>
        <v>0</v>
      </c>
      <c r="H206" s="17">
        <f t="shared" si="133"/>
        <v>0</v>
      </c>
      <c r="I206" s="17">
        <f t="shared" si="133"/>
        <v>0</v>
      </c>
      <c r="J206" s="17">
        <f t="shared" si="133"/>
        <v>0</v>
      </c>
      <c r="K206" s="17">
        <f t="shared" si="133"/>
        <v>0</v>
      </c>
      <c r="L206" s="17">
        <f t="shared" si="133"/>
        <v>0</v>
      </c>
      <c r="M206" s="17">
        <f t="shared" si="133"/>
        <v>0</v>
      </c>
      <c r="N206" s="17">
        <f t="shared" si="133"/>
        <v>0</v>
      </c>
      <c r="O206" s="17">
        <f t="shared" si="133"/>
        <v>0</v>
      </c>
      <c r="P206" s="17">
        <f t="shared" si="133"/>
        <v>0</v>
      </c>
      <c r="Q206" s="17">
        <f t="shared" si="133"/>
        <v>0</v>
      </c>
      <c r="R206" s="17">
        <f t="shared" si="133"/>
        <v>0</v>
      </c>
      <c r="S206" s="17">
        <f t="shared" si="133"/>
        <v>0</v>
      </c>
      <c r="T206" s="25">
        <f t="shared" si="112"/>
        <v>0</v>
      </c>
      <c r="U206" s="25">
        <f t="shared" si="113"/>
        <v>0</v>
      </c>
      <c r="V206" s="25">
        <f t="shared" si="114"/>
        <v>0</v>
      </c>
      <c r="W206" s="25">
        <f t="shared" si="115"/>
        <v>0</v>
      </c>
      <c r="X206" s="26" t="e">
        <f t="shared" si="107"/>
        <v>#DIV/0!</v>
      </c>
      <c r="Y206" s="26" t="e">
        <f t="shared" si="108"/>
        <v>#DIV/0!</v>
      </c>
      <c r="Z206" s="26" t="e">
        <f t="shared" si="109"/>
        <v>#DIV/0!</v>
      </c>
      <c r="AA206" s="26" t="e">
        <f t="shared" si="110"/>
        <v>#DIV/0!</v>
      </c>
    </row>
    <row r="207" spans="1:27" ht="89.25" customHeight="1" x14ac:dyDescent="0.25">
      <c r="A207" s="22" t="s">
        <v>271</v>
      </c>
      <c r="B207" s="81" t="s">
        <v>272</v>
      </c>
      <c r="C207" s="82"/>
      <c r="D207" s="82"/>
      <c r="E207" s="82"/>
      <c r="F207" s="83"/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25">
        <f t="shared" si="112"/>
        <v>0</v>
      </c>
      <c r="U207" s="25">
        <f t="shared" si="113"/>
        <v>0</v>
      </c>
      <c r="V207" s="25">
        <f t="shared" si="114"/>
        <v>0</v>
      </c>
      <c r="W207" s="25">
        <f t="shared" si="115"/>
        <v>0</v>
      </c>
      <c r="X207" s="26" t="e">
        <f t="shared" si="107"/>
        <v>#DIV/0!</v>
      </c>
      <c r="Y207" s="26" t="e">
        <f t="shared" si="108"/>
        <v>#DIV/0!</v>
      </c>
      <c r="Z207" s="26" t="e">
        <f t="shared" si="109"/>
        <v>#DIV/0!</v>
      </c>
      <c r="AA207" s="26" t="e">
        <f t="shared" si="110"/>
        <v>#DIV/0!</v>
      </c>
    </row>
    <row r="208" spans="1:27" ht="52.5" customHeight="1" x14ac:dyDescent="0.25">
      <c r="A208" s="11" t="s">
        <v>51</v>
      </c>
      <c r="B208" s="74" t="s">
        <v>188</v>
      </c>
      <c r="C208" s="75"/>
      <c r="D208" s="75"/>
      <c r="E208" s="75"/>
      <c r="F208" s="76"/>
      <c r="G208" s="28">
        <f t="shared" ref="G208:S208" si="134">G205</f>
        <v>0</v>
      </c>
      <c r="H208" s="28">
        <f t="shared" si="134"/>
        <v>0</v>
      </c>
      <c r="I208" s="43">
        <f t="shared" si="134"/>
        <v>0</v>
      </c>
      <c r="J208" s="28">
        <f t="shared" si="134"/>
        <v>0</v>
      </c>
      <c r="K208" s="47">
        <f t="shared" si="134"/>
        <v>0</v>
      </c>
      <c r="L208" s="28">
        <f t="shared" si="134"/>
        <v>0</v>
      </c>
      <c r="M208" s="28">
        <f t="shared" si="134"/>
        <v>0</v>
      </c>
      <c r="N208" s="28">
        <f t="shared" si="134"/>
        <v>0</v>
      </c>
      <c r="O208" s="28">
        <f t="shared" si="134"/>
        <v>0</v>
      </c>
      <c r="P208" s="28">
        <f t="shared" si="134"/>
        <v>0</v>
      </c>
      <c r="Q208" s="28">
        <f t="shared" si="134"/>
        <v>0</v>
      </c>
      <c r="R208" s="28">
        <f t="shared" si="134"/>
        <v>0</v>
      </c>
      <c r="S208" s="28">
        <f t="shared" si="134"/>
        <v>0</v>
      </c>
      <c r="T208" s="25">
        <f t="shared" si="112"/>
        <v>0</v>
      </c>
      <c r="U208" s="25">
        <f t="shared" si="113"/>
        <v>0</v>
      </c>
      <c r="V208" s="25">
        <f t="shared" si="114"/>
        <v>0</v>
      </c>
      <c r="W208" s="25">
        <f t="shared" si="115"/>
        <v>0</v>
      </c>
      <c r="X208" s="26" t="e">
        <f t="shared" si="107"/>
        <v>#DIV/0!</v>
      </c>
      <c r="Y208" s="26" t="e">
        <f t="shared" si="108"/>
        <v>#DIV/0!</v>
      </c>
      <c r="Z208" s="26" t="e">
        <f t="shared" si="109"/>
        <v>#DIV/0!</v>
      </c>
      <c r="AA208" s="26" t="e">
        <f t="shared" si="110"/>
        <v>#DIV/0!</v>
      </c>
    </row>
    <row r="209" spans="1:28" ht="25.5" customHeight="1" x14ac:dyDescent="0.25">
      <c r="A209" s="11" t="s">
        <v>52</v>
      </c>
      <c r="B209" s="74" t="s">
        <v>188</v>
      </c>
      <c r="C209" s="75"/>
      <c r="D209" s="75"/>
      <c r="E209" s="75"/>
      <c r="F209" s="76"/>
      <c r="G209" s="28">
        <f t="shared" ref="G209:S209" si="135">G204+G205</f>
        <v>493881648.25999999</v>
      </c>
      <c r="H209" s="28">
        <f t="shared" si="135"/>
        <v>32046259.279999997</v>
      </c>
      <c r="I209" s="28">
        <f t="shared" si="135"/>
        <v>39688522.20000001</v>
      </c>
      <c r="J209" s="28">
        <f t="shared" si="135"/>
        <v>36434976.910000004</v>
      </c>
      <c r="K209" s="47">
        <f t="shared" si="135"/>
        <v>37285476.539999999</v>
      </c>
      <c r="L209" s="28">
        <f t="shared" si="135"/>
        <v>30912290.640000001</v>
      </c>
      <c r="M209" s="28">
        <f t="shared" si="135"/>
        <v>25868314.690000001</v>
      </c>
      <c r="N209" s="28">
        <f t="shared" si="135"/>
        <v>24034589.750000004</v>
      </c>
      <c r="O209" s="28">
        <f t="shared" si="135"/>
        <v>18627587.979999997</v>
      </c>
      <c r="P209" s="28">
        <f t="shared" si="135"/>
        <v>24294010.949999999</v>
      </c>
      <c r="Q209" s="28">
        <f t="shared" si="135"/>
        <v>21051203.640000001</v>
      </c>
      <c r="R209" s="28">
        <f t="shared" si="135"/>
        <v>19673006.679999996</v>
      </c>
      <c r="S209" s="28">
        <f t="shared" si="135"/>
        <v>183965409</v>
      </c>
      <c r="T209" s="25">
        <f t="shared" si="112"/>
        <v>108169758.39000002</v>
      </c>
      <c r="U209" s="25">
        <f t="shared" si="113"/>
        <v>202235840.25999999</v>
      </c>
      <c r="V209" s="25">
        <f t="shared" si="114"/>
        <v>269192028.94</v>
      </c>
      <c r="W209" s="25">
        <f t="shared" si="115"/>
        <v>493881648.25999999</v>
      </c>
      <c r="X209" s="26">
        <f t="shared" si="107"/>
        <v>21.901959461562122</v>
      </c>
      <c r="Y209" s="26">
        <f t="shared" si="108"/>
        <v>40.948239516997518</v>
      </c>
      <c r="Z209" s="26">
        <f t="shared" si="109"/>
        <v>54.505371861536766</v>
      </c>
      <c r="AA209" s="26">
        <f t="shared" si="110"/>
        <v>100</v>
      </c>
    </row>
    <row r="210" spans="1:28" ht="26.25" x14ac:dyDescent="0.25">
      <c r="A210" s="54" t="s">
        <v>371</v>
      </c>
      <c r="B210" s="74" t="s">
        <v>188</v>
      </c>
      <c r="C210" s="75"/>
      <c r="D210" s="75"/>
      <c r="E210" s="75"/>
      <c r="F210" s="76"/>
      <c r="G210" s="28">
        <f>G140-G204</f>
        <v>-2703612.6000000238</v>
      </c>
      <c r="H210" s="28">
        <f t="shared" ref="H210:S210" si="136">H140-H204</f>
        <v>-1395452.0399999954</v>
      </c>
      <c r="I210" s="28">
        <f t="shared" si="136"/>
        <v>-598235.98000001162</v>
      </c>
      <c r="J210" s="28">
        <f t="shared" si="136"/>
        <v>8357860.7699999958</v>
      </c>
      <c r="K210" s="47">
        <f t="shared" si="136"/>
        <v>-4261550.6899999976</v>
      </c>
      <c r="L210" s="28">
        <f t="shared" si="136"/>
        <v>-5904175.9566666633</v>
      </c>
      <c r="M210" s="28">
        <f t="shared" si="136"/>
        <v>-753320.90666666627</v>
      </c>
      <c r="N210" s="28">
        <f t="shared" si="136"/>
        <v>1087284.3733333312</v>
      </c>
      <c r="O210" s="28">
        <f t="shared" si="136"/>
        <v>6544286.1633333378</v>
      </c>
      <c r="P210" s="28">
        <f t="shared" si="136"/>
        <v>1002863.2133333348</v>
      </c>
      <c r="Q210" s="28">
        <f t="shared" si="136"/>
        <v>4070670.5433333367</v>
      </c>
      <c r="R210" s="28">
        <f t="shared" si="136"/>
        <v>5674867.5133333392</v>
      </c>
      <c r="S210" s="28">
        <f t="shared" si="136"/>
        <v>-16528709.603333294</v>
      </c>
      <c r="T210" s="25">
        <f t="shared" si="112"/>
        <v>6364172.7499999888</v>
      </c>
      <c r="U210" s="25">
        <f t="shared" si="113"/>
        <v>-4554874.8033333384</v>
      </c>
      <c r="V210" s="25">
        <f t="shared" si="114"/>
        <v>4079558.9466666654</v>
      </c>
      <c r="W210" s="25">
        <f t="shared" si="115"/>
        <v>-2703612.5999999531</v>
      </c>
      <c r="X210" s="59">
        <f t="shared" si="107"/>
        <v>-235.39514315031425</v>
      </c>
      <c r="Y210" s="26">
        <f t="shared" si="108"/>
        <v>168.47364904769634</v>
      </c>
      <c r="Z210" s="26">
        <f t="shared" si="109"/>
        <v>-150.89288112751913</v>
      </c>
      <c r="AA210" s="26">
        <f t="shared" si="110"/>
        <v>99.999999999997385</v>
      </c>
    </row>
    <row r="211" spans="1:28" ht="26.25" x14ac:dyDescent="0.25">
      <c r="A211" s="54" t="s">
        <v>372</v>
      </c>
      <c r="B211" s="74" t="s">
        <v>188</v>
      </c>
      <c r="C211" s="75"/>
      <c r="D211" s="75"/>
      <c r="E211" s="75"/>
      <c r="F211" s="76"/>
      <c r="G211" s="3">
        <f>G11+G210+G145-G208</f>
        <v>9383841.6699999757</v>
      </c>
      <c r="H211" s="3">
        <f t="shared" ref="H211:S211" si="137">H11+H210+H145-H208</f>
        <v>10692002.230000004</v>
      </c>
      <c r="I211" s="3">
        <f t="shared" si="137"/>
        <v>10093766.249999993</v>
      </c>
      <c r="J211" s="3">
        <f t="shared" si="137"/>
        <v>18451627.019999988</v>
      </c>
      <c r="K211" s="2">
        <f t="shared" si="137"/>
        <v>14190076.329999991</v>
      </c>
      <c r="L211" s="3">
        <f t="shared" si="137"/>
        <v>8285900.3733333275</v>
      </c>
      <c r="M211" s="3">
        <f t="shared" si="137"/>
        <v>7532579.4666666612</v>
      </c>
      <c r="N211" s="3">
        <f t="shared" si="137"/>
        <v>8619863.8399999924</v>
      </c>
      <c r="O211" s="3">
        <f t="shared" si="137"/>
        <v>15164150.00333333</v>
      </c>
      <c r="P211" s="3">
        <f t="shared" si="137"/>
        <v>16167013.216666665</v>
      </c>
      <c r="Q211" s="3">
        <f t="shared" si="137"/>
        <v>20237683.760000002</v>
      </c>
      <c r="R211" s="3">
        <f t="shared" si="137"/>
        <v>25912551.273333341</v>
      </c>
      <c r="S211" s="3">
        <f t="shared" si="137"/>
        <v>9383841.6700000465</v>
      </c>
      <c r="T211"/>
      <c r="U211"/>
      <c r="V211"/>
      <c r="W211"/>
      <c r="X211"/>
      <c r="Y211"/>
      <c r="Z211"/>
      <c r="AA211"/>
    </row>
    <row r="212" spans="1:28" x14ac:dyDescent="0.25">
      <c r="G212" s="16"/>
    </row>
    <row r="213" spans="1:28" x14ac:dyDescent="0.25">
      <c r="A213" s="77" t="s">
        <v>390</v>
      </c>
      <c r="B213" s="77"/>
      <c r="C213" s="77"/>
      <c r="D213" s="77"/>
      <c r="E213" s="77"/>
      <c r="F213" s="68" t="s">
        <v>53</v>
      </c>
      <c r="G213" s="68"/>
      <c r="H213" s="68"/>
      <c r="N213" s="44" t="s">
        <v>54</v>
      </c>
    </row>
    <row r="214" spans="1:28" x14ac:dyDescent="0.25">
      <c r="F214" s="68" t="s">
        <v>55</v>
      </c>
      <c r="G214" s="68"/>
      <c r="H214" s="68"/>
      <c r="N214" s="44" t="s">
        <v>187</v>
      </c>
    </row>
    <row r="215" spans="1:28" s="45" customFormat="1" x14ac:dyDescent="0.25">
      <c r="A215" s="15" t="s">
        <v>56</v>
      </c>
      <c r="G215" s="44"/>
      <c r="H215" s="16"/>
      <c r="I215" s="32"/>
      <c r="J215" s="16"/>
      <c r="K215" s="57"/>
      <c r="L215" s="16"/>
      <c r="M215" s="16"/>
      <c r="N215" s="16"/>
      <c r="O215" s="16"/>
      <c r="P215" s="16"/>
      <c r="Q215" s="16"/>
      <c r="R215" s="16"/>
      <c r="S215" s="16"/>
      <c r="T215" s="23"/>
      <c r="U215" s="23"/>
      <c r="V215" s="23"/>
      <c r="W215" s="23"/>
      <c r="X215" s="23"/>
      <c r="Y215" s="23"/>
      <c r="Z215" s="23"/>
      <c r="AA215" s="23"/>
      <c r="AB215"/>
    </row>
  </sheetData>
  <mergeCells count="191">
    <mergeCell ref="A1:S1"/>
    <mergeCell ref="A2:S2"/>
    <mergeCell ref="A3:S3"/>
    <mergeCell ref="P4:S4"/>
    <mergeCell ref="A5:S5"/>
    <mergeCell ref="X6:AA6"/>
    <mergeCell ref="A7:S7"/>
    <mergeCell ref="T7:W7"/>
    <mergeCell ref="X7:AA7"/>
    <mergeCell ref="A6:S6"/>
    <mergeCell ref="Z8:Z14"/>
    <mergeCell ref="AA8:AA14"/>
    <mergeCell ref="H9:H10"/>
    <mergeCell ref="I9:I10"/>
    <mergeCell ref="J9:J10"/>
    <mergeCell ref="K9:K10"/>
    <mergeCell ref="L9:L10"/>
    <mergeCell ref="M9:M10"/>
    <mergeCell ref="N9:N10"/>
    <mergeCell ref="O9:O10"/>
    <mergeCell ref="T8:T14"/>
    <mergeCell ref="U8:U14"/>
    <mergeCell ref="V8:V14"/>
    <mergeCell ref="W8:W14"/>
    <mergeCell ref="X8:X14"/>
    <mergeCell ref="Y8:Y14"/>
    <mergeCell ref="A14:S14"/>
    <mergeCell ref="B11:F11"/>
    <mergeCell ref="P9:P10"/>
    <mergeCell ref="Q9:Q10"/>
    <mergeCell ref="R9:R10"/>
    <mergeCell ref="S9:S10"/>
    <mergeCell ref="A12:S12"/>
    <mergeCell ref="A13:S13"/>
    <mergeCell ref="A8:A10"/>
    <mergeCell ref="B8:F10"/>
    <mergeCell ref="G8:G10"/>
    <mergeCell ref="H8:J8"/>
    <mergeCell ref="K8:M8"/>
    <mergeCell ref="N8:P8"/>
    <mergeCell ref="Q8:S8"/>
    <mergeCell ref="B20:F20"/>
    <mergeCell ref="B21:F21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56:F56"/>
    <mergeCell ref="B57:F57"/>
    <mergeCell ref="B58:F58"/>
    <mergeCell ref="B59:F59"/>
    <mergeCell ref="B60:F60"/>
    <mergeCell ref="B61:F61"/>
    <mergeCell ref="B50:F50"/>
    <mergeCell ref="B51:F51"/>
    <mergeCell ref="B52:F52"/>
    <mergeCell ref="B53:F53"/>
    <mergeCell ref="B54:F54"/>
    <mergeCell ref="B55:F55"/>
    <mergeCell ref="B68:F68"/>
    <mergeCell ref="B69:F69"/>
    <mergeCell ref="B70:F70"/>
    <mergeCell ref="B71:F71"/>
    <mergeCell ref="B72:F72"/>
    <mergeCell ref="B73:F73"/>
    <mergeCell ref="B83:F83"/>
    <mergeCell ref="B81:F81"/>
    <mergeCell ref="B62:F62"/>
    <mergeCell ref="B63:F63"/>
    <mergeCell ref="B64:F64"/>
    <mergeCell ref="B65:F65"/>
    <mergeCell ref="B66:F66"/>
    <mergeCell ref="B67:F67"/>
    <mergeCell ref="B86:F86"/>
    <mergeCell ref="B87:F87"/>
    <mergeCell ref="B88:F88"/>
    <mergeCell ref="B89:F89"/>
    <mergeCell ref="B90:F90"/>
    <mergeCell ref="B91:F91"/>
    <mergeCell ref="B74:F74"/>
    <mergeCell ref="B75:F75"/>
    <mergeCell ref="B76:F76"/>
    <mergeCell ref="B80:F80"/>
    <mergeCell ref="B84:F84"/>
    <mergeCell ref="B85:F85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122:F122"/>
    <mergeCell ref="B123:F123"/>
    <mergeCell ref="B124:F124"/>
    <mergeCell ref="B125:F125"/>
    <mergeCell ref="B126:F126"/>
    <mergeCell ref="B104:F104"/>
    <mergeCell ref="B105:F105"/>
    <mergeCell ref="B106:F106"/>
    <mergeCell ref="B107:F107"/>
    <mergeCell ref="B108:F108"/>
    <mergeCell ref="B109:F109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27:F127"/>
    <mergeCell ref="X147:X148"/>
    <mergeCell ref="Y147:Y148"/>
    <mergeCell ref="Z147:Z148"/>
    <mergeCell ref="AA147:AA148"/>
    <mergeCell ref="A148:S148"/>
    <mergeCell ref="A142:S142"/>
    <mergeCell ref="B143:F143"/>
    <mergeCell ref="B144:F144"/>
    <mergeCell ref="B145:F145"/>
    <mergeCell ref="B146:F146"/>
    <mergeCell ref="B137:F137"/>
    <mergeCell ref="B130:F130"/>
    <mergeCell ref="B129:F129"/>
    <mergeCell ref="B131:F131"/>
    <mergeCell ref="B132:F132"/>
    <mergeCell ref="B133:F133"/>
    <mergeCell ref="B134:F134"/>
    <mergeCell ref="F214:H214"/>
    <mergeCell ref="B77:F77"/>
    <mergeCell ref="B78:F78"/>
    <mergeCell ref="B79:F79"/>
    <mergeCell ref="B82:F82"/>
    <mergeCell ref="B208:F208"/>
    <mergeCell ref="B209:F209"/>
    <mergeCell ref="B210:F210"/>
    <mergeCell ref="B211:F211"/>
    <mergeCell ref="A213:E213"/>
    <mergeCell ref="F213:H213"/>
    <mergeCell ref="B203:F203"/>
    <mergeCell ref="B204:F204"/>
    <mergeCell ref="B205:F205"/>
    <mergeCell ref="B206:F206"/>
    <mergeCell ref="B207:F207"/>
    <mergeCell ref="A147:S147"/>
    <mergeCell ref="B135:F135"/>
    <mergeCell ref="B136:F136"/>
    <mergeCell ref="B138:F138"/>
    <mergeCell ref="B139:F139"/>
    <mergeCell ref="B140:F140"/>
    <mergeCell ref="B141:F141"/>
    <mergeCell ref="B128:F128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01.05.2020</vt:lpstr>
      <vt:lpstr>'на 01.05.2020'!Область_печати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2020-06-11T07:03:10Z</cp:lastPrinted>
  <dcterms:created xsi:type="dcterms:W3CDTF">2020-01-20T14:38:19Z</dcterms:created>
  <dcterms:modified xsi:type="dcterms:W3CDTF">2020-06-11T07:03:14Z</dcterms:modified>
</cp:coreProperties>
</file>