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3 ГОД\КП на 2022 год\на 01.01.2023\"/>
    </mc:Choice>
  </mc:AlternateContent>
  <bookViews>
    <workbookView xWindow="0" yWindow="0" windowWidth="14370" windowHeight="12360"/>
  </bookViews>
  <sheets>
    <sheet name="ежемес." sheetId="1" r:id="rId1"/>
  </sheets>
  <definedNames>
    <definedName name="_xlnm._FilterDatabase" localSheetId="0" hidden="1">ежемес.!$A$19:$AC$225</definedName>
    <definedName name="_xlnm.Print_Area" localSheetId="0">ежемес.!$A$1:$S$225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04" i="1" l="1"/>
  <c r="S205" i="1"/>
  <c r="S209" i="1"/>
  <c r="S210" i="1"/>
  <c r="S215" i="1"/>
  <c r="S214" i="1"/>
  <c r="H150" i="1" l="1"/>
  <c r="I150" i="1"/>
  <c r="J150" i="1"/>
  <c r="K150" i="1"/>
  <c r="L150" i="1"/>
  <c r="M150" i="1"/>
  <c r="N150" i="1"/>
  <c r="O150" i="1"/>
  <c r="P150" i="1"/>
  <c r="Q150" i="1"/>
  <c r="R150" i="1"/>
  <c r="G150" i="1"/>
  <c r="S128" i="1"/>
  <c r="H128" i="1"/>
  <c r="I128" i="1"/>
  <c r="J128" i="1"/>
  <c r="K128" i="1"/>
  <c r="L128" i="1"/>
  <c r="M128" i="1"/>
  <c r="N128" i="1"/>
  <c r="O128" i="1"/>
  <c r="P128" i="1"/>
  <c r="Q128" i="1"/>
  <c r="R128" i="1"/>
  <c r="G128" i="1"/>
  <c r="G114" i="1"/>
  <c r="R31" i="1" l="1"/>
  <c r="Q96" i="1" l="1"/>
  <c r="G151" i="1" l="1"/>
  <c r="H151" i="1"/>
  <c r="J151" i="1"/>
  <c r="K151" i="1"/>
  <c r="L151" i="1"/>
  <c r="M151" i="1"/>
  <c r="N151" i="1"/>
  <c r="O151" i="1"/>
  <c r="P97" i="1"/>
  <c r="H148" i="1"/>
  <c r="I148" i="1"/>
  <c r="J148" i="1"/>
  <c r="K148" i="1"/>
  <c r="L148" i="1"/>
  <c r="M148" i="1"/>
  <c r="N148" i="1"/>
  <c r="O148" i="1"/>
  <c r="P148" i="1"/>
  <c r="Q148" i="1"/>
  <c r="R148" i="1"/>
  <c r="K149" i="1"/>
  <c r="L149" i="1"/>
  <c r="M149" i="1"/>
  <c r="N149" i="1"/>
  <c r="O149" i="1"/>
  <c r="P149" i="1"/>
  <c r="Q149" i="1"/>
  <c r="R149" i="1"/>
  <c r="G149" i="1"/>
  <c r="G148" i="1"/>
  <c r="S81" i="1"/>
  <c r="H81" i="1"/>
  <c r="I81" i="1"/>
  <c r="J81" i="1"/>
  <c r="K81" i="1"/>
  <c r="L81" i="1"/>
  <c r="M81" i="1"/>
  <c r="N81" i="1"/>
  <c r="O81" i="1"/>
  <c r="P81" i="1"/>
  <c r="Q81" i="1"/>
  <c r="R81" i="1"/>
  <c r="T81" i="1"/>
  <c r="U81" i="1"/>
  <c r="V81" i="1"/>
  <c r="W81" i="1"/>
  <c r="X81" i="1"/>
  <c r="Y81" i="1"/>
  <c r="Z81" i="1"/>
  <c r="AA81" i="1"/>
  <c r="AB81" i="1"/>
  <c r="G81" i="1"/>
  <c r="P130" i="1"/>
  <c r="S64" i="1"/>
  <c r="P64" i="1"/>
  <c r="Q64" i="1"/>
  <c r="R64" i="1"/>
  <c r="G46" i="1" l="1"/>
  <c r="O125" i="1" l="1"/>
  <c r="N130" i="1" l="1"/>
  <c r="M62" i="1" l="1"/>
  <c r="G180" i="1" l="1"/>
  <c r="H132" i="1" l="1"/>
  <c r="I132" i="1"/>
  <c r="J132" i="1"/>
  <c r="K132" i="1"/>
  <c r="L132" i="1"/>
  <c r="M132" i="1"/>
  <c r="N132" i="1"/>
  <c r="N127" i="1" s="1"/>
  <c r="O132" i="1"/>
  <c r="P132" i="1"/>
  <c r="P127" i="1" s="1"/>
  <c r="Q132" i="1"/>
  <c r="R132" i="1"/>
  <c r="G132" i="1"/>
  <c r="S132" i="1"/>
  <c r="L114" i="1" l="1"/>
  <c r="H147" i="1"/>
  <c r="I147" i="1"/>
  <c r="J147" i="1"/>
  <c r="K147" i="1"/>
  <c r="L147" i="1"/>
  <c r="G147" i="1"/>
  <c r="H22" i="1"/>
  <c r="I22" i="1"/>
  <c r="J22" i="1"/>
  <c r="K22" i="1"/>
  <c r="L22" i="1"/>
  <c r="G22" i="1"/>
  <c r="T26" i="1"/>
  <c r="X26" i="1"/>
  <c r="Y26" i="1"/>
  <c r="Z26" i="1"/>
  <c r="AA26" i="1"/>
  <c r="AB26" i="1" l="1"/>
  <c r="U26" i="1"/>
  <c r="L83" i="1" l="1"/>
  <c r="V26" i="1" l="1"/>
  <c r="L52" i="1"/>
  <c r="W26" i="1" l="1"/>
  <c r="K79" i="1" l="1"/>
  <c r="G79" i="1"/>
  <c r="AA80" i="1"/>
  <c r="Z80" i="1"/>
  <c r="Y80" i="1"/>
  <c r="X80" i="1"/>
  <c r="K83" i="1"/>
  <c r="G83" i="1"/>
  <c r="X83" i="1" s="1"/>
  <c r="AA84" i="1"/>
  <c r="Z84" i="1"/>
  <c r="Y84" i="1"/>
  <c r="X84" i="1"/>
  <c r="K86" i="1"/>
  <c r="K85" i="1" s="1"/>
  <c r="G86" i="1"/>
  <c r="Z86" i="1" s="1"/>
  <c r="H89" i="1"/>
  <c r="Z87" i="1"/>
  <c r="K78" i="1" l="1"/>
  <c r="G78" i="1"/>
  <c r="AA78" i="1" s="1"/>
  <c r="Z79" i="1"/>
  <c r="Z83" i="1"/>
  <c r="X86" i="1"/>
  <c r="Y83" i="1"/>
  <c r="G85" i="1"/>
  <c r="Y86" i="1"/>
  <c r="AA86" i="1"/>
  <c r="AA79" i="1"/>
  <c r="X79" i="1"/>
  <c r="Y79" i="1"/>
  <c r="AA83" i="1"/>
  <c r="AA87" i="1"/>
  <c r="X87" i="1"/>
  <c r="Y87" i="1"/>
  <c r="X85" i="1" l="1"/>
  <c r="AA85" i="1"/>
  <c r="X78" i="1"/>
  <c r="Z78" i="1"/>
  <c r="Y78" i="1"/>
  <c r="Y85" i="1"/>
  <c r="Z85" i="1"/>
  <c r="AB35" i="1"/>
  <c r="AB36" i="1"/>
  <c r="AB43" i="1"/>
  <c r="AB102" i="1"/>
  <c r="AB103" i="1"/>
  <c r="AB141" i="1"/>
  <c r="AB142" i="1"/>
  <c r="AB214" i="1"/>
  <c r="AB215" i="1"/>
  <c r="AB216" i="1"/>
  <c r="M185" i="1"/>
  <c r="K125" i="1" l="1"/>
  <c r="L125" i="1"/>
  <c r="M125" i="1"/>
  <c r="N125" i="1"/>
  <c r="P125" i="1"/>
  <c r="Q125" i="1"/>
  <c r="R125" i="1"/>
  <c r="H180" i="1" l="1"/>
  <c r="H140" i="1" l="1"/>
  <c r="I140" i="1"/>
  <c r="J140" i="1"/>
  <c r="K140" i="1"/>
  <c r="L140" i="1"/>
  <c r="M140" i="1"/>
  <c r="N140" i="1"/>
  <c r="O140" i="1"/>
  <c r="P140" i="1"/>
  <c r="Q140" i="1"/>
  <c r="R140" i="1"/>
  <c r="S140" i="1"/>
  <c r="G140" i="1"/>
  <c r="H125" i="1"/>
  <c r="H41" i="1"/>
  <c r="G41" i="1"/>
  <c r="S35" i="1"/>
  <c r="H35" i="1"/>
  <c r="I35" i="1"/>
  <c r="J35" i="1"/>
  <c r="K35" i="1"/>
  <c r="L35" i="1"/>
  <c r="M35" i="1"/>
  <c r="N35" i="1"/>
  <c r="O35" i="1"/>
  <c r="P35" i="1"/>
  <c r="Q35" i="1"/>
  <c r="R35" i="1"/>
  <c r="G35" i="1"/>
  <c r="S130" i="1" l="1"/>
  <c r="S127" i="1" s="1"/>
  <c r="I125" i="1" l="1"/>
  <c r="J125" i="1"/>
  <c r="S102" i="1"/>
  <c r="S104" i="1" l="1"/>
  <c r="S125" i="1"/>
  <c r="H215" i="1"/>
  <c r="H214" i="1" s="1"/>
  <c r="I215" i="1"/>
  <c r="I214" i="1" s="1"/>
  <c r="J215" i="1"/>
  <c r="K215" i="1"/>
  <c r="K214" i="1" s="1"/>
  <c r="L215" i="1"/>
  <c r="L214" i="1" s="1"/>
  <c r="M215" i="1"/>
  <c r="M214" i="1" s="1"/>
  <c r="N215" i="1"/>
  <c r="N214" i="1" s="1"/>
  <c r="O215" i="1"/>
  <c r="O214" i="1" s="1"/>
  <c r="P215" i="1"/>
  <c r="P214" i="1" s="1"/>
  <c r="Q215" i="1"/>
  <c r="Q214" i="1" s="1"/>
  <c r="R215" i="1"/>
  <c r="R214" i="1" s="1"/>
  <c r="G215" i="1"/>
  <c r="G214" i="1" s="1"/>
  <c r="H210" i="1"/>
  <c r="I210" i="1"/>
  <c r="J210" i="1"/>
  <c r="K210" i="1"/>
  <c r="L210" i="1"/>
  <c r="M210" i="1"/>
  <c r="N210" i="1"/>
  <c r="O210" i="1"/>
  <c r="P210" i="1"/>
  <c r="Q210" i="1"/>
  <c r="R210" i="1"/>
  <c r="G210" i="1"/>
  <c r="H205" i="1"/>
  <c r="I205" i="1"/>
  <c r="J205" i="1"/>
  <c r="K205" i="1"/>
  <c r="L205" i="1"/>
  <c r="M205" i="1"/>
  <c r="N205" i="1"/>
  <c r="O205" i="1"/>
  <c r="P205" i="1"/>
  <c r="Q205" i="1"/>
  <c r="R205" i="1"/>
  <c r="G205" i="1"/>
  <c r="J214" i="1" l="1"/>
  <c r="H162" i="1"/>
  <c r="I162" i="1"/>
  <c r="J162" i="1"/>
  <c r="K162" i="1"/>
  <c r="L162" i="1"/>
  <c r="M162" i="1"/>
  <c r="N162" i="1"/>
  <c r="O162" i="1"/>
  <c r="P162" i="1"/>
  <c r="Q162" i="1"/>
  <c r="R162" i="1"/>
  <c r="G162" i="1"/>
  <c r="X166" i="1" l="1"/>
  <c r="AB166" i="1" s="1"/>
  <c r="Y166" i="1"/>
  <c r="Z166" i="1"/>
  <c r="AA166" i="1"/>
  <c r="S62" i="1" l="1"/>
  <c r="G125" i="1"/>
  <c r="G122" i="1"/>
  <c r="Z122" i="1" s="1"/>
  <c r="H122" i="1"/>
  <c r="I122" i="1"/>
  <c r="J122" i="1"/>
  <c r="K122" i="1"/>
  <c r="L122" i="1"/>
  <c r="M122" i="1"/>
  <c r="N122" i="1"/>
  <c r="O122" i="1"/>
  <c r="P122" i="1"/>
  <c r="Q122" i="1"/>
  <c r="R122" i="1"/>
  <c r="X12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V122" i="1" l="1"/>
  <c r="U122" i="1"/>
  <c r="AA122" i="1"/>
  <c r="Y122" i="1"/>
  <c r="T122" i="1"/>
  <c r="AB122" i="1" s="1"/>
  <c r="X23" i="1"/>
  <c r="Y23" i="1"/>
  <c r="Z23" i="1"/>
  <c r="AA23" i="1"/>
  <c r="X24" i="1"/>
  <c r="Y24" i="1"/>
  <c r="Z24" i="1"/>
  <c r="AA24" i="1"/>
  <c r="X25" i="1"/>
  <c r="Y25" i="1"/>
  <c r="Z25" i="1"/>
  <c r="AA25" i="1"/>
  <c r="X30" i="1"/>
  <c r="Y30" i="1"/>
  <c r="Z30" i="1"/>
  <c r="AA30" i="1"/>
  <c r="X32" i="1"/>
  <c r="Y32" i="1"/>
  <c r="Z32" i="1"/>
  <c r="AA32" i="1"/>
  <c r="X34" i="1"/>
  <c r="Y34" i="1"/>
  <c r="Z34" i="1"/>
  <c r="AA34" i="1"/>
  <c r="X40" i="1"/>
  <c r="Y40" i="1"/>
  <c r="Z40" i="1"/>
  <c r="AA40" i="1"/>
  <c r="X42" i="1"/>
  <c r="Y42" i="1"/>
  <c r="Z42" i="1"/>
  <c r="AA42" i="1"/>
  <c r="X45" i="1"/>
  <c r="Y45" i="1"/>
  <c r="Z45" i="1"/>
  <c r="AA45" i="1"/>
  <c r="X47" i="1"/>
  <c r="Y47" i="1"/>
  <c r="Z47" i="1"/>
  <c r="AA47" i="1"/>
  <c r="X50" i="1"/>
  <c r="Y50" i="1"/>
  <c r="Z50" i="1"/>
  <c r="AA50" i="1"/>
  <c r="X53" i="1"/>
  <c r="Y53" i="1"/>
  <c r="Z53" i="1"/>
  <c r="AA53" i="1"/>
  <c r="X56" i="1"/>
  <c r="Y56" i="1"/>
  <c r="Z56" i="1"/>
  <c r="AA56" i="1"/>
  <c r="X61" i="1"/>
  <c r="Y61" i="1"/>
  <c r="Z61" i="1"/>
  <c r="AA61" i="1"/>
  <c r="X63" i="1"/>
  <c r="Y63" i="1"/>
  <c r="Z63" i="1"/>
  <c r="AA63" i="1"/>
  <c r="X65" i="1"/>
  <c r="Y65" i="1"/>
  <c r="Z65" i="1"/>
  <c r="AA65" i="1"/>
  <c r="X68" i="1"/>
  <c r="Y68" i="1"/>
  <c r="Z68" i="1"/>
  <c r="AA68" i="1"/>
  <c r="X70" i="1"/>
  <c r="Y70" i="1"/>
  <c r="Z70" i="1"/>
  <c r="AA70" i="1"/>
  <c r="X71" i="1"/>
  <c r="Y71" i="1"/>
  <c r="Z71" i="1"/>
  <c r="AA71" i="1"/>
  <c r="X72" i="1"/>
  <c r="Y72" i="1"/>
  <c r="Z72" i="1"/>
  <c r="AA72" i="1"/>
  <c r="X76" i="1"/>
  <c r="Y76" i="1"/>
  <c r="Z76" i="1"/>
  <c r="AA76" i="1"/>
  <c r="X90" i="1"/>
  <c r="Y90" i="1"/>
  <c r="Z90" i="1"/>
  <c r="AA90" i="1"/>
  <c r="X96" i="1"/>
  <c r="Y96" i="1"/>
  <c r="Z96" i="1"/>
  <c r="AA96" i="1"/>
  <c r="X98" i="1"/>
  <c r="AB98" i="1" s="1"/>
  <c r="Y98" i="1"/>
  <c r="Z98" i="1"/>
  <c r="AA98" i="1"/>
  <c r="X100" i="1"/>
  <c r="Y100" i="1"/>
  <c r="Z100" i="1"/>
  <c r="AA100" i="1"/>
  <c r="X105" i="1"/>
  <c r="Y105" i="1"/>
  <c r="Z105" i="1"/>
  <c r="AA105" i="1"/>
  <c r="X107" i="1"/>
  <c r="Y107" i="1"/>
  <c r="Z107" i="1"/>
  <c r="AA107" i="1"/>
  <c r="X109" i="1"/>
  <c r="Y109" i="1"/>
  <c r="Z109" i="1"/>
  <c r="AA109" i="1"/>
  <c r="X112" i="1"/>
  <c r="Y112" i="1"/>
  <c r="Z112" i="1"/>
  <c r="AA112" i="1"/>
  <c r="X113" i="1"/>
  <c r="Y113" i="1"/>
  <c r="Z113" i="1"/>
  <c r="AA113" i="1"/>
  <c r="X115" i="1"/>
  <c r="Y115" i="1"/>
  <c r="Z115" i="1"/>
  <c r="AA115" i="1"/>
  <c r="X117" i="1"/>
  <c r="Y117" i="1"/>
  <c r="Z117" i="1"/>
  <c r="AA117" i="1"/>
  <c r="X119" i="1"/>
  <c r="Y119" i="1"/>
  <c r="Z119" i="1"/>
  <c r="AA119" i="1"/>
  <c r="X121" i="1"/>
  <c r="Y121" i="1"/>
  <c r="Z121" i="1"/>
  <c r="AA121" i="1"/>
  <c r="X123" i="1"/>
  <c r="Y123" i="1"/>
  <c r="Z123" i="1"/>
  <c r="AA123" i="1"/>
  <c r="X126" i="1"/>
  <c r="AB126" i="1" s="1"/>
  <c r="Y126" i="1"/>
  <c r="Z126" i="1"/>
  <c r="AA126" i="1"/>
  <c r="X131" i="1"/>
  <c r="Y131" i="1"/>
  <c r="Z131" i="1"/>
  <c r="AA131" i="1"/>
  <c r="X138" i="1"/>
  <c r="Y138" i="1"/>
  <c r="Z138" i="1"/>
  <c r="AA138" i="1"/>
  <c r="X143" i="1"/>
  <c r="Y143" i="1"/>
  <c r="Y140" i="1" s="1"/>
  <c r="Z143" i="1"/>
  <c r="Z140" i="1" s="1"/>
  <c r="AA143" i="1"/>
  <c r="AA140" i="1" s="1"/>
  <c r="X144" i="1"/>
  <c r="Y144" i="1"/>
  <c r="Z144" i="1"/>
  <c r="AA144" i="1"/>
  <c r="X154" i="1"/>
  <c r="Y154" i="1"/>
  <c r="Z154" i="1"/>
  <c r="AA154" i="1"/>
  <c r="X156" i="1"/>
  <c r="Y156" i="1"/>
  <c r="Z156" i="1"/>
  <c r="AA156" i="1"/>
  <c r="X140" i="1" l="1"/>
  <c r="X150" i="1"/>
  <c r="Y150" i="1"/>
  <c r="Z150" i="1"/>
  <c r="AA150" i="1"/>
  <c r="X147" i="1"/>
  <c r="Y147" i="1"/>
  <c r="Z147" i="1"/>
  <c r="AA147" i="1"/>
  <c r="R185" i="1" l="1"/>
  <c r="H212" i="1"/>
  <c r="I212" i="1"/>
  <c r="I209" i="1" s="1"/>
  <c r="J212" i="1"/>
  <c r="K212" i="1"/>
  <c r="L212" i="1"/>
  <c r="M212" i="1"/>
  <c r="M209" i="1" s="1"/>
  <c r="N212" i="1"/>
  <c r="O212" i="1"/>
  <c r="P212" i="1"/>
  <c r="Q212" i="1"/>
  <c r="Q209" i="1" s="1"/>
  <c r="R212" i="1"/>
  <c r="G212" i="1"/>
  <c r="G207" i="1"/>
  <c r="G202" i="1"/>
  <c r="G199" i="1"/>
  <c r="G195" i="1"/>
  <c r="G193" i="1"/>
  <c r="G187" i="1"/>
  <c r="G185" i="1"/>
  <c r="I180" i="1"/>
  <c r="J180" i="1"/>
  <c r="K180" i="1"/>
  <c r="L180" i="1"/>
  <c r="M180" i="1"/>
  <c r="N180" i="1"/>
  <c r="O180" i="1"/>
  <c r="P180" i="1"/>
  <c r="Q180" i="1"/>
  <c r="R180" i="1"/>
  <c r="H175" i="1"/>
  <c r="I175" i="1"/>
  <c r="J175" i="1"/>
  <c r="K175" i="1"/>
  <c r="L175" i="1"/>
  <c r="M175" i="1"/>
  <c r="N175" i="1"/>
  <c r="O175" i="1"/>
  <c r="P175" i="1"/>
  <c r="Q175" i="1"/>
  <c r="R175" i="1"/>
  <c r="G175" i="1"/>
  <c r="H171" i="1"/>
  <c r="I171" i="1"/>
  <c r="J171" i="1"/>
  <c r="K171" i="1"/>
  <c r="L171" i="1"/>
  <c r="M171" i="1"/>
  <c r="N171" i="1"/>
  <c r="O171" i="1"/>
  <c r="P171" i="1"/>
  <c r="Q171" i="1"/>
  <c r="R171" i="1"/>
  <c r="G171" i="1"/>
  <c r="G169" i="1"/>
  <c r="G130" i="1"/>
  <c r="G127" i="1" s="1"/>
  <c r="H104" i="1"/>
  <c r="I104" i="1"/>
  <c r="J104" i="1"/>
  <c r="K104" i="1"/>
  <c r="L104" i="1"/>
  <c r="M104" i="1"/>
  <c r="N104" i="1"/>
  <c r="O104" i="1"/>
  <c r="P104" i="1"/>
  <c r="Q104" i="1"/>
  <c r="R104" i="1"/>
  <c r="G44" i="1"/>
  <c r="G161" i="1" l="1"/>
  <c r="O209" i="1"/>
  <c r="K209" i="1"/>
  <c r="P209" i="1"/>
  <c r="L209" i="1"/>
  <c r="H209" i="1"/>
  <c r="R209" i="1"/>
  <c r="N209" i="1"/>
  <c r="J209" i="1"/>
  <c r="G209" i="1"/>
  <c r="X130" i="1"/>
  <c r="AB130" i="1" s="1"/>
  <c r="Y130" i="1"/>
  <c r="Z130" i="1"/>
  <c r="AA130" i="1"/>
  <c r="G204" i="1"/>
  <c r="X151" i="1"/>
  <c r="Y151" i="1"/>
  <c r="Z151" i="1"/>
  <c r="AA151" i="1"/>
  <c r="X44" i="1"/>
  <c r="Y44" i="1"/>
  <c r="Z44" i="1"/>
  <c r="AA44" i="1"/>
  <c r="G97" i="1"/>
  <c r="I97" i="1"/>
  <c r="J97" i="1"/>
  <c r="K97" i="1"/>
  <c r="L97" i="1"/>
  <c r="M97" i="1"/>
  <c r="N97" i="1"/>
  <c r="O97" i="1"/>
  <c r="Q97" i="1"/>
  <c r="R97" i="1"/>
  <c r="H97" i="1"/>
  <c r="G89" i="1"/>
  <c r="H15" i="1"/>
  <c r="G217" i="1" l="1"/>
  <c r="X127" i="1"/>
  <c r="AB127" i="1" s="1"/>
  <c r="Y127" i="1"/>
  <c r="Z127" i="1"/>
  <c r="AA127" i="1"/>
  <c r="X97" i="1"/>
  <c r="AB97" i="1" s="1"/>
  <c r="Y97" i="1"/>
  <c r="Z97" i="1"/>
  <c r="AA97" i="1"/>
  <c r="X89" i="1"/>
  <c r="Y89" i="1"/>
  <c r="Z89" i="1"/>
  <c r="AA89" i="1"/>
  <c r="G88" i="1"/>
  <c r="G77" i="1" s="1"/>
  <c r="S97" i="1"/>
  <c r="X88" i="1" l="1"/>
  <c r="X77" i="1" s="1"/>
  <c r="Y88" i="1"/>
  <c r="Y77" i="1" s="1"/>
  <c r="Z88" i="1"/>
  <c r="Z77" i="1" s="1"/>
  <c r="AA88" i="1"/>
  <c r="AA77" i="1" s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199" i="1"/>
  <c r="Y199" i="1"/>
  <c r="Z199" i="1"/>
  <c r="AA199" i="1"/>
  <c r="X200" i="1"/>
  <c r="Y200" i="1"/>
  <c r="Z200" i="1"/>
  <c r="AA200" i="1"/>
  <c r="X201" i="1"/>
  <c r="Y201" i="1"/>
  <c r="Z201" i="1"/>
  <c r="AA201" i="1"/>
  <c r="X202" i="1"/>
  <c r="Y202" i="1"/>
  <c r="Z202" i="1"/>
  <c r="AA202" i="1"/>
  <c r="X203" i="1"/>
  <c r="Y203" i="1"/>
  <c r="Z203" i="1"/>
  <c r="AA203" i="1"/>
  <c r="X204" i="1"/>
  <c r="Y204" i="1"/>
  <c r="Z204" i="1"/>
  <c r="AA204" i="1"/>
  <c r="X205" i="1"/>
  <c r="Y205" i="1"/>
  <c r="Z205" i="1"/>
  <c r="AA205" i="1"/>
  <c r="X206" i="1"/>
  <c r="Y206" i="1"/>
  <c r="Z206" i="1"/>
  <c r="AA206" i="1"/>
  <c r="X207" i="1"/>
  <c r="Y207" i="1"/>
  <c r="Z207" i="1"/>
  <c r="AA207" i="1"/>
  <c r="X208" i="1"/>
  <c r="Y208" i="1"/>
  <c r="Z208" i="1"/>
  <c r="AA208" i="1"/>
  <c r="X209" i="1"/>
  <c r="Y209" i="1"/>
  <c r="Z209" i="1"/>
  <c r="AA209" i="1"/>
  <c r="X210" i="1"/>
  <c r="Y210" i="1"/>
  <c r="Z210" i="1"/>
  <c r="AA210" i="1"/>
  <c r="X211" i="1"/>
  <c r="Y211" i="1"/>
  <c r="Z211" i="1"/>
  <c r="AA211" i="1"/>
  <c r="X212" i="1"/>
  <c r="Y212" i="1"/>
  <c r="Z212" i="1"/>
  <c r="AA212" i="1"/>
  <c r="X213" i="1"/>
  <c r="Y213" i="1"/>
  <c r="Z213" i="1"/>
  <c r="AA213" i="1"/>
  <c r="X217" i="1"/>
  <c r="Y217" i="1"/>
  <c r="Z217" i="1"/>
  <c r="AA217" i="1"/>
  <c r="X221" i="1"/>
  <c r="Y221" i="1"/>
  <c r="Z221" i="1"/>
  <c r="AA221" i="1"/>
  <c r="AA161" i="1"/>
  <c r="Z161" i="1"/>
  <c r="Y161" i="1"/>
  <c r="X161" i="1"/>
  <c r="T61" i="1"/>
  <c r="AB61" i="1" s="1"/>
  <c r="U61" i="1"/>
  <c r="V61" i="1"/>
  <c r="W61" i="1"/>
  <c r="T63" i="1"/>
  <c r="AB63" i="1" s="1"/>
  <c r="U63" i="1"/>
  <c r="V63" i="1"/>
  <c r="W63" i="1"/>
  <c r="T68" i="1"/>
  <c r="AB68" i="1" s="1"/>
  <c r="U68" i="1"/>
  <c r="V68" i="1"/>
  <c r="W68" i="1"/>
  <c r="T76" i="1"/>
  <c r="AB76" i="1" s="1"/>
  <c r="U76" i="1"/>
  <c r="V76" i="1"/>
  <c r="W76" i="1"/>
  <c r="T105" i="1"/>
  <c r="AB105" i="1" s="1"/>
  <c r="U105" i="1"/>
  <c r="V105" i="1"/>
  <c r="T107" i="1"/>
  <c r="AB107" i="1" s="1"/>
  <c r="U107" i="1"/>
  <c r="V107" i="1"/>
  <c r="T109" i="1"/>
  <c r="AB109" i="1" s="1"/>
  <c r="U109" i="1"/>
  <c r="V109" i="1"/>
  <c r="T112" i="1"/>
  <c r="AB112" i="1" s="1"/>
  <c r="U112" i="1"/>
  <c r="V112" i="1"/>
  <c r="T113" i="1"/>
  <c r="AB113" i="1" s="1"/>
  <c r="U113" i="1"/>
  <c r="V113" i="1"/>
  <c r="T115" i="1"/>
  <c r="AB115" i="1" s="1"/>
  <c r="U115" i="1"/>
  <c r="V115" i="1"/>
  <c r="T117" i="1"/>
  <c r="AB117" i="1" s="1"/>
  <c r="U117" i="1"/>
  <c r="V117" i="1"/>
  <c r="T119" i="1"/>
  <c r="AB119" i="1" s="1"/>
  <c r="U119" i="1"/>
  <c r="V119" i="1"/>
  <c r="T121" i="1"/>
  <c r="AB121" i="1" s="1"/>
  <c r="U121" i="1"/>
  <c r="V121" i="1"/>
  <c r="T123" i="1"/>
  <c r="AB123" i="1" s="1"/>
  <c r="U123" i="1"/>
  <c r="V123" i="1"/>
  <c r="T131" i="1"/>
  <c r="AB131" i="1" s="1"/>
  <c r="U131" i="1"/>
  <c r="V131" i="1"/>
  <c r="T138" i="1"/>
  <c r="AB138" i="1" s="1"/>
  <c r="U138" i="1"/>
  <c r="V138" i="1"/>
  <c r="W138" i="1"/>
  <c r="T143" i="1"/>
  <c r="U143" i="1"/>
  <c r="U140" i="1" s="1"/>
  <c r="V143" i="1"/>
  <c r="V140" i="1" s="1"/>
  <c r="W143" i="1"/>
  <c r="W140" i="1" s="1"/>
  <c r="T144" i="1"/>
  <c r="AB144" i="1" s="1"/>
  <c r="U144" i="1"/>
  <c r="V144" i="1"/>
  <c r="W144" i="1"/>
  <c r="T154" i="1"/>
  <c r="AB154" i="1" s="1"/>
  <c r="U154" i="1"/>
  <c r="V154" i="1"/>
  <c r="W154" i="1"/>
  <c r="T156" i="1"/>
  <c r="AB156" i="1" s="1"/>
  <c r="U156" i="1"/>
  <c r="V156" i="1"/>
  <c r="W156" i="1"/>
  <c r="T159" i="1"/>
  <c r="AB159" i="1" s="1"/>
  <c r="U159" i="1"/>
  <c r="V159" i="1"/>
  <c r="W159" i="1"/>
  <c r="T160" i="1"/>
  <c r="AB160" i="1" s="1"/>
  <c r="U160" i="1"/>
  <c r="V160" i="1"/>
  <c r="W160" i="1"/>
  <c r="T163" i="1"/>
  <c r="U163" i="1"/>
  <c r="V163" i="1"/>
  <c r="T164" i="1"/>
  <c r="U164" i="1"/>
  <c r="V164" i="1"/>
  <c r="T165" i="1"/>
  <c r="U165" i="1"/>
  <c r="V165" i="1"/>
  <c r="T167" i="1"/>
  <c r="U167" i="1"/>
  <c r="V167" i="1"/>
  <c r="T168" i="1"/>
  <c r="U168" i="1"/>
  <c r="V168" i="1"/>
  <c r="T170" i="1"/>
  <c r="U170" i="1"/>
  <c r="V170" i="1"/>
  <c r="T172" i="1"/>
  <c r="U172" i="1"/>
  <c r="V172" i="1"/>
  <c r="T173" i="1"/>
  <c r="U173" i="1"/>
  <c r="V173" i="1"/>
  <c r="T174" i="1"/>
  <c r="U174" i="1"/>
  <c r="V174" i="1"/>
  <c r="T176" i="1"/>
  <c r="U176" i="1"/>
  <c r="V176" i="1"/>
  <c r="T177" i="1"/>
  <c r="U177" i="1"/>
  <c r="V177" i="1"/>
  <c r="T178" i="1"/>
  <c r="U178" i="1"/>
  <c r="V178" i="1"/>
  <c r="T179" i="1"/>
  <c r="U179" i="1"/>
  <c r="V179" i="1"/>
  <c r="T181" i="1"/>
  <c r="U181" i="1"/>
  <c r="V181" i="1"/>
  <c r="T182" i="1"/>
  <c r="U182" i="1"/>
  <c r="V182" i="1"/>
  <c r="T183" i="1"/>
  <c r="U183" i="1"/>
  <c r="V183" i="1"/>
  <c r="T184" i="1"/>
  <c r="U184" i="1"/>
  <c r="V184" i="1"/>
  <c r="T186" i="1"/>
  <c r="U186" i="1"/>
  <c r="V186" i="1"/>
  <c r="T188" i="1"/>
  <c r="U188" i="1"/>
  <c r="V188" i="1"/>
  <c r="T189" i="1"/>
  <c r="U189" i="1"/>
  <c r="V189" i="1"/>
  <c r="T190" i="1"/>
  <c r="U190" i="1"/>
  <c r="V190" i="1"/>
  <c r="T191" i="1"/>
  <c r="U191" i="1"/>
  <c r="V191" i="1"/>
  <c r="T192" i="1"/>
  <c r="U192" i="1"/>
  <c r="V192" i="1"/>
  <c r="T194" i="1"/>
  <c r="U194" i="1"/>
  <c r="V194" i="1"/>
  <c r="T196" i="1"/>
  <c r="U196" i="1"/>
  <c r="V196" i="1"/>
  <c r="T197" i="1"/>
  <c r="U197" i="1"/>
  <c r="V197" i="1"/>
  <c r="T198" i="1"/>
  <c r="U198" i="1"/>
  <c r="V198" i="1"/>
  <c r="T200" i="1"/>
  <c r="U200" i="1"/>
  <c r="V200" i="1"/>
  <c r="T201" i="1"/>
  <c r="U201" i="1"/>
  <c r="V201" i="1"/>
  <c r="T203" i="1"/>
  <c r="U203" i="1"/>
  <c r="V203" i="1"/>
  <c r="T206" i="1"/>
  <c r="U206" i="1"/>
  <c r="V206" i="1"/>
  <c r="T208" i="1"/>
  <c r="U208" i="1"/>
  <c r="V208" i="1"/>
  <c r="T211" i="1"/>
  <c r="U211" i="1"/>
  <c r="V211" i="1"/>
  <c r="T213" i="1"/>
  <c r="U213" i="1"/>
  <c r="V213" i="1"/>
  <c r="T221" i="1"/>
  <c r="U221" i="1"/>
  <c r="V221" i="1"/>
  <c r="W221" i="1"/>
  <c r="T140" i="1" l="1"/>
  <c r="AB140" i="1" s="1"/>
  <c r="AB143" i="1"/>
  <c r="AB221" i="1"/>
  <c r="AB213" i="1"/>
  <c r="AB211" i="1"/>
  <c r="AB208" i="1"/>
  <c r="AB206" i="1"/>
  <c r="AB203" i="1"/>
  <c r="AB201" i="1"/>
  <c r="AB200" i="1"/>
  <c r="AB198" i="1"/>
  <c r="AB197" i="1"/>
  <c r="AB196" i="1"/>
  <c r="AB194" i="1"/>
  <c r="AB192" i="1"/>
  <c r="AB191" i="1"/>
  <c r="AB190" i="1"/>
  <c r="AB189" i="1"/>
  <c r="AB188" i="1"/>
  <c r="AB186" i="1"/>
  <c r="AB184" i="1"/>
  <c r="AB183" i="1"/>
  <c r="AB182" i="1"/>
  <c r="AB181" i="1"/>
  <c r="AB179" i="1"/>
  <c r="AB178" i="1"/>
  <c r="AB177" i="1"/>
  <c r="AB176" i="1"/>
  <c r="AB174" i="1"/>
  <c r="AB173" i="1"/>
  <c r="AB172" i="1"/>
  <c r="AB170" i="1"/>
  <c r="AB168" i="1"/>
  <c r="AB167" i="1"/>
  <c r="AB165" i="1"/>
  <c r="AB164" i="1"/>
  <c r="AB163" i="1"/>
  <c r="H155" i="1"/>
  <c r="I155" i="1"/>
  <c r="I157" i="1" s="1"/>
  <c r="J155" i="1"/>
  <c r="J157" i="1" s="1"/>
  <c r="K155" i="1"/>
  <c r="K157" i="1" s="1"/>
  <c r="L155" i="1"/>
  <c r="L157" i="1" s="1"/>
  <c r="M155" i="1"/>
  <c r="M157" i="1" s="1"/>
  <c r="N155" i="1"/>
  <c r="N157" i="1" s="1"/>
  <c r="O155" i="1"/>
  <c r="O157" i="1" s="1"/>
  <c r="P155" i="1"/>
  <c r="P157" i="1" s="1"/>
  <c r="Q155" i="1"/>
  <c r="Q157" i="1" s="1"/>
  <c r="R155" i="1"/>
  <c r="R157" i="1" s="1"/>
  <c r="S155" i="1"/>
  <c r="S157" i="1" s="1"/>
  <c r="G155" i="1"/>
  <c r="G220" i="1"/>
  <c r="I220" i="1"/>
  <c r="I219" i="1" s="1"/>
  <c r="H220" i="1"/>
  <c r="G157" i="1" l="1"/>
  <c r="X155" i="1"/>
  <c r="Y155" i="1"/>
  <c r="Z155" i="1"/>
  <c r="AA155" i="1"/>
  <c r="G219" i="1"/>
  <c r="G222" i="1" s="1"/>
  <c r="Y220" i="1"/>
  <c r="Z220" i="1"/>
  <c r="X220" i="1"/>
  <c r="AA220" i="1"/>
  <c r="H157" i="1"/>
  <c r="V155" i="1"/>
  <c r="U155" i="1"/>
  <c r="T155" i="1"/>
  <c r="W155" i="1"/>
  <c r="H219" i="1"/>
  <c r="H222" i="1" s="1"/>
  <c r="I222" i="1"/>
  <c r="AB155" i="1" l="1"/>
  <c r="X157" i="1"/>
  <c r="Y157" i="1"/>
  <c r="Z157" i="1"/>
  <c r="AA157" i="1"/>
  <c r="Y222" i="1"/>
  <c r="Z222" i="1"/>
  <c r="X222" i="1"/>
  <c r="AA222" i="1"/>
  <c r="V157" i="1"/>
  <c r="W157" i="1"/>
  <c r="T157" i="1"/>
  <c r="U157" i="1"/>
  <c r="Y219" i="1"/>
  <c r="Z219" i="1"/>
  <c r="X219" i="1"/>
  <c r="AA219" i="1"/>
  <c r="R151" i="1"/>
  <c r="Q151" i="1"/>
  <c r="P96" i="1"/>
  <c r="P151" i="1" s="1"/>
  <c r="I96" i="1"/>
  <c r="I151" i="1" s="1"/>
  <c r="W178" i="1"/>
  <c r="AB157" i="1" l="1"/>
  <c r="V162" i="1"/>
  <c r="U162" i="1"/>
  <c r="T162" i="1"/>
  <c r="AB162" i="1" s="1"/>
  <c r="U100" i="1"/>
  <c r="V100" i="1"/>
  <c r="T100" i="1"/>
  <c r="AB100" i="1" s="1"/>
  <c r="U96" i="1"/>
  <c r="V96" i="1"/>
  <c r="T96" i="1"/>
  <c r="AB96" i="1" s="1"/>
  <c r="S151" i="1"/>
  <c r="G218" i="1"/>
  <c r="I207" i="1"/>
  <c r="I204" i="1" s="1"/>
  <c r="J207" i="1"/>
  <c r="K207" i="1"/>
  <c r="L207" i="1"/>
  <c r="M207" i="1"/>
  <c r="N207" i="1"/>
  <c r="O207" i="1"/>
  <c r="P207" i="1"/>
  <c r="Q207" i="1"/>
  <c r="R207" i="1"/>
  <c r="H207" i="1"/>
  <c r="W100" i="1" l="1"/>
  <c r="W96" i="1"/>
  <c r="V210" i="1"/>
  <c r="T210" i="1"/>
  <c r="AB210" i="1" s="1"/>
  <c r="U210" i="1"/>
  <c r="V207" i="1"/>
  <c r="T207" i="1"/>
  <c r="AB207" i="1" s="1"/>
  <c r="U207" i="1"/>
  <c r="V205" i="1"/>
  <c r="U205" i="1"/>
  <c r="T205" i="1"/>
  <c r="AB205" i="1" s="1"/>
  <c r="G223" i="1"/>
  <c r="Y218" i="1"/>
  <c r="Z218" i="1"/>
  <c r="X218" i="1"/>
  <c r="AA218" i="1"/>
  <c r="V212" i="1"/>
  <c r="U212" i="1"/>
  <c r="T212" i="1"/>
  <c r="AB212" i="1" s="1"/>
  <c r="V151" i="1"/>
  <c r="T151" i="1"/>
  <c r="AB151" i="1" s="1"/>
  <c r="U151" i="1"/>
  <c r="L204" i="1"/>
  <c r="H204" i="1"/>
  <c r="O204" i="1"/>
  <c r="K204" i="1"/>
  <c r="R204" i="1"/>
  <c r="N204" i="1"/>
  <c r="J204" i="1"/>
  <c r="P204" i="1"/>
  <c r="Q204" i="1"/>
  <c r="M204" i="1"/>
  <c r="I202" i="1"/>
  <c r="J202" i="1"/>
  <c r="K202" i="1"/>
  <c r="L202" i="1"/>
  <c r="M202" i="1"/>
  <c r="N202" i="1"/>
  <c r="O202" i="1"/>
  <c r="P202" i="1"/>
  <c r="Q202" i="1"/>
  <c r="R202" i="1"/>
  <c r="H202" i="1"/>
  <c r="I199" i="1"/>
  <c r="J199" i="1"/>
  <c r="K199" i="1"/>
  <c r="L199" i="1"/>
  <c r="M199" i="1"/>
  <c r="N199" i="1"/>
  <c r="O199" i="1"/>
  <c r="P199" i="1"/>
  <c r="Q199" i="1"/>
  <c r="R199" i="1"/>
  <c r="H199" i="1"/>
  <c r="I195" i="1"/>
  <c r="J195" i="1"/>
  <c r="K195" i="1"/>
  <c r="L195" i="1"/>
  <c r="M195" i="1"/>
  <c r="N195" i="1"/>
  <c r="O195" i="1"/>
  <c r="P195" i="1"/>
  <c r="Q195" i="1"/>
  <c r="R195" i="1"/>
  <c r="H195" i="1"/>
  <c r="I193" i="1"/>
  <c r="J193" i="1"/>
  <c r="K193" i="1"/>
  <c r="L193" i="1"/>
  <c r="M193" i="1"/>
  <c r="N193" i="1"/>
  <c r="O193" i="1"/>
  <c r="P193" i="1"/>
  <c r="Q193" i="1"/>
  <c r="R193" i="1"/>
  <c r="H193" i="1"/>
  <c r="I187" i="1"/>
  <c r="J187" i="1"/>
  <c r="K187" i="1"/>
  <c r="L187" i="1"/>
  <c r="M187" i="1"/>
  <c r="N187" i="1"/>
  <c r="O187" i="1"/>
  <c r="P187" i="1"/>
  <c r="Q187" i="1"/>
  <c r="R187" i="1"/>
  <c r="H187" i="1"/>
  <c r="I185" i="1"/>
  <c r="J185" i="1"/>
  <c r="K185" i="1"/>
  <c r="L185" i="1"/>
  <c r="N185" i="1"/>
  <c r="O185" i="1"/>
  <c r="P185" i="1"/>
  <c r="Q185" i="1"/>
  <c r="H185" i="1"/>
  <c r="I169" i="1"/>
  <c r="J169" i="1"/>
  <c r="K169" i="1"/>
  <c r="L169" i="1"/>
  <c r="M169" i="1"/>
  <c r="N169" i="1"/>
  <c r="O169" i="1"/>
  <c r="P169" i="1"/>
  <c r="Q169" i="1"/>
  <c r="R169" i="1"/>
  <c r="H169" i="1"/>
  <c r="Q161" i="1" l="1"/>
  <c r="Q217" i="1" s="1"/>
  <c r="M161" i="1"/>
  <c r="M217" i="1" s="1"/>
  <c r="I161" i="1"/>
  <c r="I217" i="1" s="1"/>
  <c r="O161" i="1"/>
  <c r="O217" i="1" s="1"/>
  <c r="K161" i="1"/>
  <c r="K217" i="1" s="1"/>
  <c r="H161" i="1"/>
  <c r="H217" i="1" s="1"/>
  <c r="R161" i="1"/>
  <c r="R217" i="1" s="1"/>
  <c r="L161" i="1"/>
  <c r="L217" i="1" s="1"/>
  <c r="P161" i="1"/>
  <c r="P217" i="1" s="1"/>
  <c r="N161" i="1"/>
  <c r="N217" i="1" s="1"/>
  <c r="J161" i="1"/>
  <c r="J217" i="1" s="1"/>
  <c r="W181" i="1"/>
  <c r="V193" i="1"/>
  <c r="T193" i="1"/>
  <c r="AB193" i="1" s="1"/>
  <c r="U193" i="1"/>
  <c r="V187" i="1"/>
  <c r="U187" i="1"/>
  <c r="T187" i="1"/>
  <c r="AB187" i="1" s="1"/>
  <c r="V169" i="1"/>
  <c r="T169" i="1"/>
  <c r="AB169" i="1" s="1"/>
  <c r="U169" i="1"/>
  <c r="V175" i="1"/>
  <c r="T175" i="1"/>
  <c r="AB175" i="1" s="1"/>
  <c r="U175" i="1"/>
  <c r="V195" i="1"/>
  <c r="U195" i="1"/>
  <c r="T195" i="1"/>
  <c r="AB195" i="1" s="1"/>
  <c r="V209" i="1"/>
  <c r="U209" i="1"/>
  <c r="T209" i="1"/>
  <c r="AB209" i="1" s="1"/>
  <c r="V204" i="1"/>
  <c r="T204" i="1"/>
  <c r="AB204" i="1" s="1"/>
  <c r="U204" i="1"/>
  <c r="V171" i="1"/>
  <c r="U171" i="1"/>
  <c r="T171" i="1"/>
  <c r="AB171" i="1" s="1"/>
  <c r="V202" i="1"/>
  <c r="U202" i="1"/>
  <c r="T202" i="1"/>
  <c r="AB202" i="1" s="1"/>
  <c r="V180" i="1"/>
  <c r="U180" i="1"/>
  <c r="T180" i="1"/>
  <c r="AB180" i="1" s="1"/>
  <c r="V185" i="1"/>
  <c r="T185" i="1"/>
  <c r="AB185" i="1" s="1"/>
  <c r="U185" i="1"/>
  <c r="V199" i="1"/>
  <c r="T199" i="1"/>
  <c r="AB199" i="1" s="1"/>
  <c r="U199" i="1"/>
  <c r="Y223" i="1"/>
  <c r="Z223" i="1"/>
  <c r="X223" i="1"/>
  <c r="AA223" i="1"/>
  <c r="P220" i="1"/>
  <c r="L220" i="1"/>
  <c r="K220" i="1"/>
  <c r="W164" i="1"/>
  <c r="W165" i="1"/>
  <c r="W167" i="1"/>
  <c r="W168" i="1"/>
  <c r="W173" i="1"/>
  <c r="W174" i="1"/>
  <c r="W177" i="1"/>
  <c r="W179" i="1"/>
  <c r="W182" i="1"/>
  <c r="W183" i="1"/>
  <c r="W184" i="1"/>
  <c r="W188" i="1"/>
  <c r="W189" i="1"/>
  <c r="W190" i="1"/>
  <c r="W191" i="1"/>
  <c r="W192" i="1"/>
  <c r="W196" i="1"/>
  <c r="W197" i="1"/>
  <c r="W198" i="1"/>
  <c r="W200" i="1"/>
  <c r="W201" i="1"/>
  <c r="S212" i="1"/>
  <c r="W206" i="1" l="1"/>
  <c r="S162" i="1"/>
  <c r="W162" i="1" s="1"/>
  <c r="W211" i="1"/>
  <c r="W172" i="1"/>
  <c r="S171" i="1"/>
  <c r="W171" i="1" s="1"/>
  <c r="W163" i="1"/>
  <c r="S180" i="1"/>
  <c r="W180" i="1" s="1"/>
  <c r="W176" i="1"/>
  <c r="S175" i="1"/>
  <c r="W175" i="1" s="1"/>
  <c r="S185" i="1"/>
  <c r="W185" i="1" s="1"/>
  <c r="W186" i="1"/>
  <c r="W212" i="1"/>
  <c r="W213" i="1"/>
  <c r="S193" i="1"/>
  <c r="W193" i="1" s="1"/>
  <c r="W194" i="1"/>
  <c r="S169" i="1"/>
  <c r="W169" i="1" s="1"/>
  <c r="W170" i="1"/>
  <c r="H218" i="1"/>
  <c r="H223" i="1" s="1"/>
  <c r="V161" i="1"/>
  <c r="T161" i="1"/>
  <c r="AB161" i="1" s="1"/>
  <c r="U161" i="1"/>
  <c r="S202" i="1"/>
  <c r="W202" i="1" s="1"/>
  <c r="W203" i="1"/>
  <c r="S207" i="1"/>
  <c r="W207" i="1" s="1"/>
  <c r="W208" i="1"/>
  <c r="P219" i="1"/>
  <c r="P222" i="1" s="1"/>
  <c r="K219" i="1"/>
  <c r="K222" i="1" s="1"/>
  <c r="L219" i="1"/>
  <c r="L222" i="1" s="1"/>
  <c r="P218" i="1"/>
  <c r="R218" i="1"/>
  <c r="R220" i="1"/>
  <c r="Q218" i="1"/>
  <c r="Q220" i="1"/>
  <c r="N218" i="1"/>
  <c r="N220" i="1"/>
  <c r="M218" i="1"/>
  <c r="M220" i="1"/>
  <c r="O218" i="1"/>
  <c r="O220" i="1"/>
  <c r="I218" i="1"/>
  <c r="I223" i="1" s="1"/>
  <c r="J218" i="1"/>
  <c r="J220" i="1"/>
  <c r="K218" i="1"/>
  <c r="L218" i="1"/>
  <c r="S199" i="1"/>
  <c r="W199" i="1" s="1"/>
  <c r="S195" i="1"/>
  <c r="W195" i="1" s="1"/>
  <c r="S187" i="1"/>
  <c r="W187" i="1" s="1"/>
  <c r="S161" i="1" l="1"/>
  <c r="P223" i="1"/>
  <c r="K223" i="1"/>
  <c r="L223" i="1"/>
  <c r="W209" i="1"/>
  <c r="W210" i="1"/>
  <c r="V218" i="1"/>
  <c r="U218" i="1"/>
  <c r="T218" i="1"/>
  <c r="AB218" i="1" s="1"/>
  <c r="T220" i="1"/>
  <c r="AB220" i="1" s="1"/>
  <c r="U220" i="1"/>
  <c r="V220" i="1"/>
  <c r="W204" i="1"/>
  <c r="W205" i="1"/>
  <c r="V217" i="1"/>
  <c r="T217" i="1"/>
  <c r="AB217" i="1" s="1"/>
  <c r="U217" i="1"/>
  <c r="O219" i="1"/>
  <c r="O222" i="1" s="1"/>
  <c r="N219" i="1"/>
  <c r="N222" i="1" s="1"/>
  <c r="R219" i="1"/>
  <c r="R222" i="1" s="1"/>
  <c r="J219" i="1"/>
  <c r="J223" i="1" s="1"/>
  <c r="M219" i="1"/>
  <c r="M222" i="1" s="1"/>
  <c r="Q219" i="1"/>
  <c r="Q222" i="1" s="1"/>
  <c r="G104" i="1"/>
  <c r="H137" i="1"/>
  <c r="I137" i="1"/>
  <c r="I136" i="1" s="1"/>
  <c r="J137" i="1"/>
  <c r="J136" i="1" s="1"/>
  <c r="K137" i="1"/>
  <c r="K136" i="1" s="1"/>
  <c r="L137" i="1"/>
  <c r="L136" i="1" s="1"/>
  <c r="M137" i="1"/>
  <c r="M136" i="1" s="1"/>
  <c r="N137" i="1"/>
  <c r="N136" i="1" s="1"/>
  <c r="O137" i="1"/>
  <c r="O136" i="1" s="1"/>
  <c r="P137" i="1"/>
  <c r="P136" i="1" s="1"/>
  <c r="Q137" i="1"/>
  <c r="Q136" i="1" s="1"/>
  <c r="R137" i="1"/>
  <c r="R136" i="1" s="1"/>
  <c r="S137" i="1"/>
  <c r="S136" i="1" s="1"/>
  <c r="I139" i="1"/>
  <c r="J139" i="1"/>
  <c r="K139" i="1"/>
  <c r="L139" i="1"/>
  <c r="M139" i="1"/>
  <c r="N139" i="1"/>
  <c r="O139" i="1"/>
  <c r="P139" i="1"/>
  <c r="Q139" i="1"/>
  <c r="R139" i="1"/>
  <c r="S139" i="1"/>
  <c r="G137" i="1"/>
  <c r="S217" i="1" l="1"/>
  <c r="S218" i="1" s="1"/>
  <c r="G139" i="1"/>
  <c r="G136" i="1"/>
  <c r="X137" i="1"/>
  <c r="Y137" i="1"/>
  <c r="Z137" i="1"/>
  <c r="AA137" i="1"/>
  <c r="X104" i="1"/>
  <c r="Z104" i="1"/>
  <c r="AA104" i="1"/>
  <c r="Y104" i="1"/>
  <c r="R135" i="1"/>
  <c r="R134" i="1" s="1"/>
  <c r="R130" i="1"/>
  <c r="R127" i="1" s="1"/>
  <c r="N135" i="1"/>
  <c r="N134" i="1" s="1"/>
  <c r="J135" i="1"/>
  <c r="J134" i="1" s="1"/>
  <c r="J130" i="1"/>
  <c r="J127" i="1" s="1"/>
  <c r="Q135" i="1"/>
  <c r="Q134" i="1" s="1"/>
  <c r="Q130" i="1"/>
  <c r="Q127" i="1" s="1"/>
  <c r="M135" i="1"/>
  <c r="M134" i="1" s="1"/>
  <c r="M130" i="1"/>
  <c r="M127" i="1" s="1"/>
  <c r="I135" i="1"/>
  <c r="I134" i="1" s="1"/>
  <c r="I130" i="1"/>
  <c r="I127" i="1" s="1"/>
  <c r="P135" i="1"/>
  <c r="P134" i="1" s="1"/>
  <c r="L135" i="1"/>
  <c r="L134" i="1" s="1"/>
  <c r="L130" i="1"/>
  <c r="L127" i="1" s="1"/>
  <c r="S135" i="1"/>
  <c r="S134" i="1" s="1"/>
  <c r="O135" i="1"/>
  <c r="O134" i="1" s="1"/>
  <c r="O130" i="1"/>
  <c r="O127" i="1" s="1"/>
  <c r="K135" i="1"/>
  <c r="K134" i="1" s="1"/>
  <c r="K130" i="1"/>
  <c r="K127" i="1" s="1"/>
  <c r="M223" i="1"/>
  <c r="Q223" i="1"/>
  <c r="R223" i="1"/>
  <c r="N223" i="1"/>
  <c r="O223" i="1"/>
  <c r="H136" i="1"/>
  <c r="V137" i="1"/>
  <c r="T137" i="1"/>
  <c r="U137" i="1"/>
  <c r="W137" i="1"/>
  <c r="J222" i="1"/>
  <c r="V219" i="1"/>
  <c r="T219" i="1"/>
  <c r="AB219" i="1" s="1"/>
  <c r="U219" i="1"/>
  <c r="W161" i="1"/>
  <c r="H139" i="1"/>
  <c r="W151" i="1"/>
  <c r="W113" i="1"/>
  <c r="H44" i="1"/>
  <c r="AB137" i="1" l="1"/>
  <c r="H130" i="1"/>
  <c r="H127" i="1" s="1"/>
  <c r="G135" i="1"/>
  <c r="X136" i="1"/>
  <c r="Y136" i="1"/>
  <c r="Z136" i="1"/>
  <c r="AA136" i="1"/>
  <c r="X139" i="1"/>
  <c r="Y139" i="1"/>
  <c r="Z139" i="1"/>
  <c r="AA139" i="1"/>
  <c r="H88" i="1"/>
  <c r="H86" i="1" s="1"/>
  <c r="H85" i="1" s="1"/>
  <c r="H83" i="1" s="1"/>
  <c r="H80" i="1" s="1"/>
  <c r="H149" i="1" s="1"/>
  <c r="W218" i="1"/>
  <c r="S220" i="1"/>
  <c r="W217" i="1"/>
  <c r="V222" i="1"/>
  <c r="T222" i="1"/>
  <c r="AB222" i="1" s="1"/>
  <c r="U222" i="1"/>
  <c r="V139" i="1"/>
  <c r="T139" i="1"/>
  <c r="U139" i="1"/>
  <c r="W139" i="1"/>
  <c r="H135" i="1"/>
  <c r="A270" i="1" s="1"/>
  <c r="V136" i="1"/>
  <c r="W136" i="1"/>
  <c r="T136" i="1"/>
  <c r="U136" i="1"/>
  <c r="I41" i="1"/>
  <c r="H79" i="1" l="1"/>
  <c r="AB139" i="1"/>
  <c r="AB136" i="1"/>
  <c r="G134" i="1"/>
  <c r="X135" i="1"/>
  <c r="Y135" i="1"/>
  <c r="AA135" i="1"/>
  <c r="Z135" i="1"/>
  <c r="I89" i="1"/>
  <c r="I88" i="1" s="1"/>
  <c r="I86" i="1" s="1"/>
  <c r="I85" i="1" s="1"/>
  <c r="I83" i="1" s="1"/>
  <c r="I80" i="1" s="1"/>
  <c r="I44" i="1"/>
  <c r="T25" i="1"/>
  <c r="AB25" i="1" s="1"/>
  <c r="W220" i="1"/>
  <c r="S219" i="1"/>
  <c r="S223" i="1" s="1"/>
  <c r="H134" i="1"/>
  <c r="V135" i="1"/>
  <c r="U135" i="1"/>
  <c r="W135" i="1"/>
  <c r="T135" i="1"/>
  <c r="T71" i="1"/>
  <c r="AB71" i="1" s="1"/>
  <c r="T53" i="1"/>
  <c r="AB53" i="1" s="1"/>
  <c r="T47" i="1"/>
  <c r="AB47" i="1" s="1"/>
  <c r="J41" i="1"/>
  <c r="T34" i="1"/>
  <c r="AB34" i="1" s="1"/>
  <c r="T30" i="1"/>
  <c r="AB30" i="1" s="1"/>
  <c r="I79" i="1" l="1"/>
  <c r="I149" i="1"/>
  <c r="H78" i="1"/>
  <c r="H77" i="1" s="1"/>
  <c r="AB135" i="1"/>
  <c r="T24" i="1"/>
  <c r="AB24" i="1" s="1"/>
  <c r="X134" i="1"/>
  <c r="Y134" i="1"/>
  <c r="Z134" i="1"/>
  <c r="AA134" i="1"/>
  <c r="J89" i="1"/>
  <c r="J44" i="1"/>
  <c r="T56" i="1"/>
  <c r="AB56" i="1" s="1"/>
  <c r="T72" i="1"/>
  <c r="AB72" i="1" s="1"/>
  <c r="T65" i="1"/>
  <c r="AB65" i="1" s="1"/>
  <c r="T32" i="1"/>
  <c r="AB32" i="1" s="1"/>
  <c r="T50" i="1"/>
  <c r="AB50" i="1" s="1"/>
  <c r="T70" i="1"/>
  <c r="AB70" i="1" s="1"/>
  <c r="T90" i="1"/>
  <c r="AB90" i="1" s="1"/>
  <c r="V134" i="1"/>
  <c r="T134" i="1"/>
  <c r="W134" i="1"/>
  <c r="U134" i="1"/>
  <c r="S222" i="1"/>
  <c r="W222" i="1" s="1"/>
  <c r="W219" i="1"/>
  <c r="T40" i="1"/>
  <c r="AB40" i="1" s="1"/>
  <c r="T23" i="1"/>
  <c r="AB23" i="1" s="1"/>
  <c r="T45" i="1"/>
  <c r="AB45" i="1" s="1"/>
  <c r="T42" i="1"/>
  <c r="AB42" i="1" s="1"/>
  <c r="K41" i="1"/>
  <c r="I78" i="1" l="1"/>
  <c r="I77" i="1" s="1"/>
  <c r="AB134" i="1"/>
  <c r="K89" i="1"/>
  <c r="K88" i="1" s="1"/>
  <c r="K77" i="1" s="1"/>
  <c r="J88" i="1"/>
  <c r="J86" i="1" s="1"/>
  <c r="J85" i="1" s="1"/>
  <c r="J83" i="1" s="1"/>
  <c r="J80" i="1" s="1"/>
  <c r="J149" i="1" s="1"/>
  <c r="T89" i="1"/>
  <c r="AB89" i="1" s="1"/>
  <c r="K44" i="1"/>
  <c r="U30" i="1"/>
  <c r="U32" i="1"/>
  <c r="T147" i="1"/>
  <c r="AB147" i="1" s="1"/>
  <c r="T150" i="1"/>
  <c r="AB150" i="1" s="1"/>
  <c r="U25" i="1"/>
  <c r="L41" i="1"/>
  <c r="J79" i="1" l="1"/>
  <c r="S149" i="1"/>
  <c r="T80" i="1"/>
  <c r="AB80" i="1" s="1"/>
  <c r="T83" i="1"/>
  <c r="AB83" i="1" s="1"/>
  <c r="T84" i="1"/>
  <c r="AB84" i="1" s="1"/>
  <c r="T85" i="1"/>
  <c r="AB85" i="1" s="1"/>
  <c r="T87" i="1"/>
  <c r="AB87" i="1" s="1"/>
  <c r="L89" i="1"/>
  <c r="L88" i="1" s="1"/>
  <c r="L86" i="1" s="1"/>
  <c r="L85" i="1" s="1"/>
  <c r="L79" i="1" s="1"/>
  <c r="L44" i="1"/>
  <c r="U45" i="1"/>
  <c r="M44" i="1"/>
  <c r="V25" i="1"/>
  <c r="V32" i="1"/>
  <c r="U24" i="1"/>
  <c r="U40" i="1"/>
  <c r="U72" i="1"/>
  <c r="J78" i="1" l="1"/>
  <c r="J77" i="1" s="1"/>
  <c r="L78" i="1"/>
  <c r="L77" i="1" s="1"/>
  <c r="T79" i="1"/>
  <c r="AB79" i="1" s="1"/>
  <c r="N22" i="1"/>
  <c r="M22" i="1"/>
  <c r="M147" i="1"/>
  <c r="U147" i="1" s="1"/>
  <c r="T86" i="1"/>
  <c r="AB86" i="1" s="1"/>
  <c r="U42" i="1"/>
  <c r="M41" i="1"/>
  <c r="U65" i="1"/>
  <c r="U23" i="1"/>
  <c r="N44" i="1"/>
  <c r="U90" i="1"/>
  <c r="M89" i="1"/>
  <c r="M88" i="1" s="1"/>
  <c r="U50" i="1"/>
  <c r="W25" i="1"/>
  <c r="U56" i="1"/>
  <c r="U70" i="1"/>
  <c r="U34" i="1"/>
  <c r="U53" i="1"/>
  <c r="U71" i="1"/>
  <c r="U47" i="1"/>
  <c r="V30" i="1"/>
  <c r="N41" i="1"/>
  <c r="T78" i="1" l="1"/>
  <c r="AB78" i="1" s="1"/>
  <c r="N147" i="1"/>
  <c r="M86" i="1"/>
  <c r="M85" i="1" s="1"/>
  <c r="M83" i="1" s="1"/>
  <c r="M79" i="1" s="1"/>
  <c r="U87" i="1"/>
  <c r="O22" i="1"/>
  <c r="N89" i="1"/>
  <c r="N88" i="1" s="1"/>
  <c r="N86" i="1" s="1"/>
  <c r="N85" i="1" s="1"/>
  <c r="N83" i="1" s="1"/>
  <c r="N79" i="1" s="1"/>
  <c r="O44" i="1"/>
  <c r="U89" i="1"/>
  <c r="U150" i="1"/>
  <c r="W30" i="1"/>
  <c r="V53" i="1"/>
  <c r="W32" i="1"/>
  <c r="V24" i="1"/>
  <c r="W40" i="1"/>
  <c r="V40" i="1"/>
  <c r="W53" i="1"/>
  <c r="O41" i="1"/>
  <c r="N78" i="1" l="1"/>
  <c r="N77" i="1" s="1"/>
  <c r="M78" i="1"/>
  <c r="U78" i="1" s="1"/>
  <c r="O147" i="1"/>
  <c r="U79" i="1"/>
  <c r="U80" i="1"/>
  <c r="U83" i="1"/>
  <c r="U84" i="1"/>
  <c r="U85" i="1"/>
  <c r="U86" i="1"/>
  <c r="P89" i="1"/>
  <c r="P88" i="1" s="1"/>
  <c r="P86" i="1" s="1"/>
  <c r="P85" i="1" s="1"/>
  <c r="P83" i="1" s="1"/>
  <c r="P79" i="1" s="1"/>
  <c r="V45" i="1"/>
  <c r="P44" i="1"/>
  <c r="V90" i="1"/>
  <c r="O89" i="1"/>
  <c r="V72" i="1"/>
  <c r="W47" i="1"/>
  <c r="V71" i="1"/>
  <c r="V47" i="1"/>
  <c r="W71" i="1"/>
  <c r="V70" i="1"/>
  <c r="W72" i="1"/>
  <c r="H111" i="1"/>
  <c r="I111" i="1"/>
  <c r="J111" i="1"/>
  <c r="K111" i="1"/>
  <c r="L111" i="1"/>
  <c r="M111" i="1"/>
  <c r="N111" i="1"/>
  <c r="O111" i="1"/>
  <c r="P111" i="1"/>
  <c r="Q111" i="1"/>
  <c r="R111" i="1"/>
  <c r="G111" i="1"/>
  <c r="M77" i="1" l="1"/>
  <c r="P78" i="1"/>
  <c r="P77" i="1" s="1"/>
  <c r="Q22" i="1"/>
  <c r="P22" i="1"/>
  <c r="P147" i="1"/>
  <c r="V147" i="1" s="1"/>
  <c r="V50" i="1"/>
  <c r="P41" i="1"/>
  <c r="V65" i="1"/>
  <c r="Z111" i="1"/>
  <c r="AA111" i="1"/>
  <c r="X111" i="1"/>
  <c r="Y111" i="1"/>
  <c r="V23" i="1"/>
  <c r="Q44" i="1"/>
  <c r="O88" i="1"/>
  <c r="O86" i="1" s="1"/>
  <c r="O85" i="1" s="1"/>
  <c r="O83" i="1" s="1"/>
  <c r="O79" i="1" s="1"/>
  <c r="V89" i="1"/>
  <c r="V34" i="1"/>
  <c r="V56" i="1"/>
  <c r="W34" i="1"/>
  <c r="V42" i="1"/>
  <c r="U111" i="1"/>
  <c r="V111" i="1"/>
  <c r="T111" i="1"/>
  <c r="W70" i="1"/>
  <c r="W119" i="1"/>
  <c r="G116" i="1"/>
  <c r="I116" i="1"/>
  <c r="J116" i="1"/>
  <c r="K116" i="1"/>
  <c r="L116" i="1"/>
  <c r="M116" i="1"/>
  <c r="N116" i="1"/>
  <c r="O116" i="1"/>
  <c r="P116" i="1"/>
  <c r="Q116" i="1"/>
  <c r="R116" i="1"/>
  <c r="H116" i="1"/>
  <c r="W115" i="1"/>
  <c r="W109" i="1"/>
  <c r="W107" i="1"/>
  <c r="I67" i="1"/>
  <c r="I66" i="1" s="1"/>
  <c r="J67" i="1"/>
  <c r="J66" i="1" s="1"/>
  <c r="K67" i="1"/>
  <c r="K66" i="1" s="1"/>
  <c r="L67" i="1"/>
  <c r="L66" i="1" s="1"/>
  <c r="M67" i="1"/>
  <c r="M66" i="1" s="1"/>
  <c r="N67" i="1"/>
  <c r="N66" i="1" s="1"/>
  <c r="O67" i="1"/>
  <c r="O66" i="1" s="1"/>
  <c r="P67" i="1"/>
  <c r="P66" i="1" s="1"/>
  <c r="Q67" i="1"/>
  <c r="Q66" i="1" s="1"/>
  <c r="R67" i="1"/>
  <c r="R66" i="1" s="1"/>
  <c r="S67" i="1"/>
  <c r="S66" i="1" s="1"/>
  <c r="H67" i="1"/>
  <c r="R22" i="1" l="1"/>
  <c r="R21" i="1" s="1"/>
  <c r="O78" i="1"/>
  <c r="V78" i="1" s="1"/>
  <c r="Q147" i="1"/>
  <c r="V79" i="1"/>
  <c r="V80" i="1"/>
  <c r="V83" i="1"/>
  <c r="V84" i="1"/>
  <c r="V85" i="1"/>
  <c r="V86" i="1"/>
  <c r="V87" i="1"/>
  <c r="AB111" i="1"/>
  <c r="W50" i="1"/>
  <c r="Q41" i="1"/>
  <c r="W123" i="1"/>
  <c r="S122" i="1"/>
  <c r="X116" i="1"/>
  <c r="Y116" i="1"/>
  <c r="Z116" i="1"/>
  <c r="AA116" i="1"/>
  <c r="W105" i="1"/>
  <c r="W131" i="1"/>
  <c r="Q89" i="1"/>
  <c r="Q88" i="1" s="1"/>
  <c r="Q86" i="1" s="1"/>
  <c r="Q85" i="1" s="1"/>
  <c r="Q83" i="1" s="1"/>
  <c r="Q79" i="1" s="1"/>
  <c r="W121" i="1"/>
  <c r="S120" i="1"/>
  <c r="R44" i="1"/>
  <c r="V150" i="1"/>
  <c r="H66" i="1"/>
  <c r="U67" i="1"/>
  <c r="V67" i="1"/>
  <c r="T67" i="1"/>
  <c r="W67" i="1"/>
  <c r="S116" i="1"/>
  <c r="W116" i="1" s="1"/>
  <c r="W117" i="1"/>
  <c r="U116" i="1"/>
  <c r="V116" i="1"/>
  <c r="T116" i="1"/>
  <c r="S111" i="1"/>
  <c r="W111" i="1" s="1"/>
  <c r="W112" i="1"/>
  <c r="W24" i="1"/>
  <c r="I21" i="1"/>
  <c r="J21" i="1"/>
  <c r="K21" i="1"/>
  <c r="L21" i="1"/>
  <c r="M21" i="1"/>
  <c r="N21" i="1"/>
  <c r="O21" i="1"/>
  <c r="P21" i="1"/>
  <c r="Q21" i="1"/>
  <c r="H29" i="1"/>
  <c r="I29" i="1"/>
  <c r="J29" i="1"/>
  <c r="K29" i="1"/>
  <c r="L29" i="1"/>
  <c r="M29" i="1"/>
  <c r="N29" i="1"/>
  <c r="O29" i="1"/>
  <c r="P29" i="1"/>
  <c r="Q29" i="1"/>
  <c r="R29" i="1"/>
  <c r="S29" i="1"/>
  <c r="H31" i="1"/>
  <c r="I31" i="1"/>
  <c r="J31" i="1"/>
  <c r="K31" i="1"/>
  <c r="L31" i="1"/>
  <c r="M31" i="1"/>
  <c r="N31" i="1"/>
  <c r="O31" i="1"/>
  <c r="P31" i="1"/>
  <c r="Q31" i="1"/>
  <c r="S31" i="1"/>
  <c r="H33" i="1"/>
  <c r="I33" i="1"/>
  <c r="J33" i="1"/>
  <c r="K33" i="1"/>
  <c r="L33" i="1"/>
  <c r="M33" i="1"/>
  <c r="N33" i="1"/>
  <c r="O33" i="1"/>
  <c r="P33" i="1"/>
  <c r="Q33" i="1"/>
  <c r="R33" i="1"/>
  <c r="S33" i="1"/>
  <c r="H39" i="1"/>
  <c r="I39" i="1"/>
  <c r="J39" i="1"/>
  <c r="K39" i="1"/>
  <c r="L39" i="1"/>
  <c r="M39" i="1"/>
  <c r="N39" i="1"/>
  <c r="O39" i="1"/>
  <c r="P39" i="1"/>
  <c r="Q39" i="1"/>
  <c r="R39" i="1"/>
  <c r="S39" i="1"/>
  <c r="H46" i="1"/>
  <c r="I46" i="1"/>
  <c r="J46" i="1"/>
  <c r="K46" i="1"/>
  <c r="L46" i="1"/>
  <c r="M46" i="1"/>
  <c r="N46" i="1"/>
  <c r="O46" i="1"/>
  <c r="P46" i="1"/>
  <c r="Q46" i="1"/>
  <c r="R46" i="1"/>
  <c r="S46" i="1"/>
  <c r="H49" i="1"/>
  <c r="I49" i="1"/>
  <c r="J49" i="1"/>
  <c r="K49" i="1"/>
  <c r="L49" i="1"/>
  <c r="M49" i="1"/>
  <c r="N49" i="1"/>
  <c r="O49" i="1"/>
  <c r="P49" i="1"/>
  <c r="Q49" i="1"/>
  <c r="R49" i="1"/>
  <c r="S49" i="1"/>
  <c r="H52" i="1"/>
  <c r="I52" i="1"/>
  <c r="I51" i="1" s="1"/>
  <c r="J52" i="1"/>
  <c r="J51" i="1" s="1"/>
  <c r="K52" i="1"/>
  <c r="K51" i="1" s="1"/>
  <c r="L51" i="1"/>
  <c r="M52" i="1"/>
  <c r="M51" i="1" s="1"/>
  <c r="N52" i="1"/>
  <c r="N51" i="1" s="1"/>
  <c r="O52" i="1"/>
  <c r="O51" i="1" s="1"/>
  <c r="P52" i="1"/>
  <c r="P51" i="1" s="1"/>
  <c r="Q52" i="1"/>
  <c r="Q51" i="1" s="1"/>
  <c r="R52" i="1"/>
  <c r="R51" i="1" s="1"/>
  <c r="S52" i="1"/>
  <c r="S51" i="1" s="1"/>
  <c r="S22" i="1" l="1"/>
  <c r="S21" i="1" s="1"/>
  <c r="O77" i="1"/>
  <c r="Q78" i="1"/>
  <c r="Q77" i="1" s="1"/>
  <c r="R147" i="1"/>
  <c r="M28" i="1"/>
  <c r="M27" i="1" s="1"/>
  <c r="M146" i="1" s="1"/>
  <c r="AB116" i="1"/>
  <c r="I48" i="1"/>
  <c r="P28" i="1"/>
  <c r="P27" i="1" s="1"/>
  <c r="P146" i="1" s="1"/>
  <c r="L28" i="1"/>
  <c r="L27" i="1" s="1"/>
  <c r="L146" i="1" s="1"/>
  <c r="H28" i="1"/>
  <c r="S41" i="1"/>
  <c r="S38" i="1" s="1"/>
  <c r="R41" i="1"/>
  <c r="S28" i="1"/>
  <c r="S27" i="1" s="1"/>
  <c r="S146" i="1" s="1"/>
  <c r="O28" i="1"/>
  <c r="O27" i="1" s="1"/>
  <c r="O146" i="1" s="1"/>
  <c r="K28" i="1"/>
  <c r="K27" i="1" s="1"/>
  <c r="K146" i="1" s="1"/>
  <c r="R28" i="1"/>
  <c r="R27" i="1" s="1"/>
  <c r="R146" i="1" s="1"/>
  <c r="N28" i="1"/>
  <c r="N27" i="1" s="1"/>
  <c r="N146" i="1" s="1"/>
  <c r="J28" i="1"/>
  <c r="J27" i="1" s="1"/>
  <c r="J146" i="1" s="1"/>
  <c r="Q28" i="1"/>
  <c r="Q27" i="1" s="1"/>
  <c r="Q146" i="1" s="1"/>
  <c r="I28" i="1"/>
  <c r="I27" i="1" s="1"/>
  <c r="I146" i="1" s="1"/>
  <c r="W122" i="1"/>
  <c r="W65" i="1"/>
  <c r="R89" i="1"/>
  <c r="R88" i="1" s="1"/>
  <c r="S44" i="1"/>
  <c r="W44" i="1" s="1"/>
  <c r="P38" i="1"/>
  <c r="P37" i="1" s="1"/>
  <c r="L38" i="1"/>
  <c r="L37" i="1" s="1"/>
  <c r="H38" i="1"/>
  <c r="O38" i="1"/>
  <c r="O37" i="1" s="1"/>
  <c r="K38" i="1"/>
  <c r="K37" i="1" s="1"/>
  <c r="N38" i="1"/>
  <c r="N37" i="1" s="1"/>
  <c r="J38" i="1"/>
  <c r="J37" i="1" s="1"/>
  <c r="Q38" i="1"/>
  <c r="Q37" i="1" s="1"/>
  <c r="M38" i="1"/>
  <c r="M37" i="1" s="1"/>
  <c r="I38" i="1"/>
  <c r="I37" i="1" s="1"/>
  <c r="W45" i="1"/>
  <c r="S89" i="1"/>
  <c r="U66" i="1"/>
  <c r="V66" i="1"/>
  <c r="T66" i="1"/>
  <c r="W66" i="1"/>
  <c r="H51" i="1"/>
  <c r="H48" i="1" s="1"/>
  <c r="U52" i="1"/>
  <c r="V52" i="1"/>
  <c r="T52" i="1"/>
  <c r="W52" i="1"/>
  <c r="U49" i="1"/>
  <c r="V49" i="1"/>
  <c r="T49" i="1"/>
  <c r="W49" i="1"/>
  <c r="U46" i="1"/>
  <c r="V46" i="1"/>
  <c r="T46" i="1"/>
  <c r="W46" i="1"/>
  <c r="U44" i="1"/>
  <c r="V44" i="1"/>
  <c r="T44" i="1"/>
  <c r="AB44" i="1" s="1"/>
  <c r="U41" i="1"/>
  <c r="V41" i="1"/>
  <c r="T41" i="1"/>
  <c r="U39" i="1"/>
  <c r="V39" i="1"/>
  <c r="T39" i="1"/>
  <c r="W39" i="1"/>
  <c r="U33" i="1"/>
  <c r="V33" i="1"/>
  <c r="T33" i="1"/>
  <c r="W33" i="1"/>
  <c r="U31" i="1"/>
  <c r="V31" i="1"/>
  <c r="T31" i="1"/>
  <c r="W31" i="1"/>
  <c r="U29" i="1"/>
  <c r="V29" i="1"/>
  <c r="T29" i="1"/>
  <c r="W29" i="1"/>
  <c r="H21" i="1"/>
  <c r="U22" i="1"/>
  <c r="V22" i="1"/>
  <c r="T22" i="1"/>
  <c r="W90" i="1"/>
  <c r="Q48" i="1"/>
  <c r="M48" i="1"/>
  <c r="P48" i="1"/>
  <c r="L48" i="1"/>
  <c r="S48" i="1"/>
  <c r="O48" i="1"/>
  <c r="K48" i="1"/>
  <c r="R48" i="1"/>
  <c r="N48" i="1"/>
  <c r="J48" i="1"/>
  <c r="H55" i="1"/>
  <c r="I55" i="1"/>
  <c r="I54" i="1" s="1"/>
  <c r="J55" i="1"/>
  <c r="J54" i="1" s="1"/>
  <c r="K55" i="1"/>
  <c r="K54" i="1" s="1"/>
  <c r="L55" i="1"/>
  <c r="L54" i="1" s="1"/>
  <c r="M55" i="1"/>
  <c r="M54" i="1" s="1"/>
  <c r="N55" i="1"/>
  <c r="N54" i="1" s="1"/>
  <c r="O55" i="1"/>
  <c r="O54" i="1" s="1"/>
  <c r="P55" i="1"/>
  <c r="P54" i="1" s="1"/>
  <c r="Q55" i="1"/>
  <c r="Q54" i="1" s="1"/>
  <c r="R55" i="1"/>
  <c r="R54" i="1" s="1"/>
  <c r="L124" i="1"/>
  <c r="H124" i="1"/>
  <c r="I124" i="1"/>
  <c r="J124" i="1"/>
  <c r="K124" i="1"/>
  <c r="M124" i="1"/>
  <c r="N124" i="1"/>
  <c r="O124" i="1"/>
  <c r="P124" i="1"/>
  <c r="Q124" i="1"/>
  <c r="R124" i="1"/>
  <c r="S124" i="1"/>
  <c r="H120" i="1"/>
  <c r="I120" i="1"/>
  <c r="J120" i="1"/>
  <c r="K120" i="1"/>
  <c r="L120" i="1"/>
  <c r="M120" i="1"/>
  <c r="N120" i="1"/>
  <c r="O120" i="1"/>
  <c r="P120" i="1"/>
  <c r="Q120" i="1"/>
  <c r="R120" i="1"/>
  <c r="I118" i="1"/>
  <c r="J118" i="1"/>
  <c r="K118" i="1"/>
  <c r="L118" i="1"/>
  <c r="M118" i="1"/>
  <c r="N118" i="1"/>
  <c r="O118" i="1"/>
  <c r="P118" i="1"/>
  <c r="Q118" i="1"/>
  <c r="R118" i="1"/>
  <c r="S118" i="1"/>
  <c r="H114" i="1"/>
  <c r="I114" i="1"/>
  <c r="J114" i="1"/>
  <c r="K114" i="1"/>
  <c r="M114" i="1"/>
  <c r="N114" i="1"/>
  <c r="O114" i="1"/>
  <c r="P114" i="1"/>
  <c r="Q114" i="1"/>
  <c r="R114" i="1"/>
  <c r="S114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H99" i="1"/>
  <c r="I99" i="1"/>
  <c r="J99" i="1"/>
  <c r="K99" i="1"/>
  <c r="L99" i="1"/>
  <c r="M99" i="1"/>
  <c r="N99" i="1"/>
  <c r="O99" i="1"/>
  <c r="P99" i="1"/>
  <c r="Q99" i="1"/>
  <c r="R99" i="1"/>
  <c r="S99" i="1"/>
  <c r="H95" i="1"/>
  <c r="I95" i="1"/>
  <c r="J95" i="1"/>
  <c r="K95" i="1"/>
  <c r="L95" i="1"/>
  <c r="M95" i="1"/>
  <c r="N95" i="1"/>
  <c r="O95" i="1"/>
  <c r="P95" i="1"/>
  <c r="Q95" i="1"/>
  <c r="R95" i="1"/>
  <c r="S95" i="1"/>
  <c r="H75" i="1"/>
  <c r="I75" i="1"/>
  <c r="I74" i="1" s="1"/>
  <c r="I73" i="1" s="1"/>
  <c r="J75" i="1"/>
  <c r="J74" i="1" s="1"/>
  <c r="J73" i="1" s="1"/>
  <c r="K75" i="1"/>
  <c r="K74" i="1" s="1"/>
  <c r="K73" i="1" s="1"/>
  <c r="L75" i="1"/>
  <c r="L74" i="1" s="1"/>
  <c r="L73" i="1" s="1"/>
  <c r="M75" i="1"/>
  <c r="M74" i="1" s="1"/>
  <c r="M73" i="1" s="1"/>
  <c r="N75" i="1"/>
  <c r="N74" i="1" s="1"/>
  <c r="N73" i="1" s="1"/>
  <c r="O75" i="1"/>
  <c r="O74" i="1" s="1"/>
  <c r="O73" i="1" s="1"/>
  <c r="P75" i="1"/>
  <c r="P73" i="1" s="1"/>
  <c r="Q75" i="1"/>
  <c r="Q74" i="1" s="1"/>
  <c r="Q73" i="1" s="1"/>
  <c r="R75" i="1"/>
  <c r="R74" i="1" s="1"/>
  <c r="R73" i="1" s="1"/>
  <c r="S75" i="1"/>
  <c r="S74" i="1" s="1"/>
  <c r="S73" i="1" s="1"/>
  <c r="H74" i="1"/>
  <c r="H69" i="1"/>
  <c r="H145" i="1" s="1"/>
  <c r="I69" i="1"/>
  <c r="I145" i="1" s="1"/>
  <c r="J69" i="1"/>
  <c r="J145" i="1" s="1"/>
  <c r="K69" i="1"/>
  <c r="K145" i="1" s="1"/>
  <c r="L69" i="1"/>
  <c r="L145" i="1" s="1"/>
  <c r="M69" i="1"/>
  <c r="M145" i="1" s="1"/>
  <c r="N69" i="1"/>
  <c r="N145" i="1" s="1"/>
  <c r="O69" i="1"/>
  <c r="O145" i="1" s="1"/>
  <c r="P69" i="1"/>
  <c r="P145" i="1" s="1"/>
  <c r="Q69" i="1"/>
  <c r="Q145" i="1" s="1"/>
  <c r="R69" i="1"/>
  <c r="R145" i="1" s="1"/>
  <c r="S69" i="1"/>
  <c r="S145" i="1" s="1"/>
  <c r="H64" i="1"/>
  <c r="I64" i="1"/>
  <c r="J64" i="1"/>
  <c r="K64" i="1"/>
  <c r="L64" i="1"/>
  <c r="M64" i="1"/>
  <c r="N64" i="1"/>
  <c r="O64" i="1"/>
  <c r="H62" i="1"/>
  <c r="I62" i="1"/>
  <c r="J62" i="1"/>
  <c r="K62" i="1"/>
  <c r="L62" i="1"/>
  <c r="N62" i="1"/>
  <c r="O62" i="1"/>
  <c r="P62" i="1"/>
  <c r="Q62" i="1"/>
  <c r="R62" i="1"/>
  <c r="H60" i="1"/>
  <c r="I60" i="1"/>
  <c r="J60" i="1"/>
  <c r="K60" i="1"/>
  <c r="L60" i="1"/>
  <c r="M60" i="1"/>
  <c r="N60" i="1"/>
  <c r="O60" i="1"/>
  <c r="P60" i="1"/>
  <c r="Q60" i="1"/>
  <c r="R60" i="1"/>
  <c r="S60" i="1"/>
  <c r="G120" i="1"/>
  <c r="G118" i="1"/>
  <c r="G108" i="1"/>
  <c r="G106" i="1"/>
  <c r="G99" i="1"/>
  <c r="G95" i="1"/>
  <c r="G75" i="1"/>
  <c r="G69" i="1"/>
  <c r="G67" i="1"/>
  <c r="G64" i="1"/>
  <c r="G62" i="1"/>
  <c r="G60" i="1"/>
  <c r="G55" i="1"/>
  <c r="G52" i="1"/>
  <c r="G49" i="1"/>
  <c r="G39" i="1"/>
  <c r="G33" i="1"/>
  <c r="G31" i="1"/>
  <c r="G29" i="1"/>
  <c r="R110" i="1" l="1"/>
  <c r="W22" i="1"/>
  <c r="S147" i="1"/>
  <c r="W147" i="1" s="1"/>
  <c r="W23" i="1"/>
  <c r="W42" i="1"/>
  <c r="M59" i="1"/>
  <c r="M58" i="1" s="1"/>
  <c r="M57" i="1" s="1"/>
  <c r="H110" i="1"/>
  <c r="R86" i="1"/>
  <c r="R85" i="1" s="1"/>
  <c r="R83" i="1" s="1"/>
  <c r="R79" i="1" s="1"/>
  <c r="S101" i="1"/>
  <c r="W41" i="1"/>
  <c r="G28" i="1"/>
  <c r="R38" i="1"/>
  <c r="R37" i="1" s="1"/>
  <c r="R20" i="1" s="1"/>
  <c r="S110" i="1"/>
  <c r="I110" i="1"/>
  <c r="N110" i="1"/>
  <c r="J110" i="1"/>
  <c r="Q110" i="1"/>
  <c r="P110" i="1"/>
  <c r="L110" i="1"/>
  <c r="M110" i="1"/>
  <c r="O110" i="1"/>
  <c r="K110" i="1"/>
  <c r="Q59" i="1"/>
  <c r="Q58" i="1" s="1"/>
  <c r="Q57" i="1" s="1"/>
  <c r="X62" i="1"/>
  <c r="Y62" i="1"/>
  <c r="Z62" i="1"/>
  <c r="AA62" i="1"/>
  <c r="P101" i="1"/>
  <c r="L101" i="1"/>
  <c r="H101" i="1"/>
  <c r="O101" i="1"/>
  <c r="K101" i="1"/>
  <c r="G124" i="1"/>
  <c r="G110" i="1" s="1"/>
  <c r="X125" i="1"/>
  <c r="Y125" i="1"/>
  <c r="Z125" i="1"/>
  <c r="AA125" i="1"/>
  <c r="R101" i="1"/>
  <c r="N101" i="1"/>
  <c r="J101" i="1"/>
  <c r="S59" i="1"/>
  <c r="S58" i="1" s="1"/>
  <c r="Q101" i="1"/>
  <c r="M101" i="1"/>
  <c r="I101" i="1"/>
  <c r="X120" i="1"/>
  <c r="Y120" i="1"/>
  <c r="Z120" i="1"/>
  <c r="AA120" i="1"/>
  <c r="X118" i="1"/>
  <c r="Y118" i="1"/>
  <c r="Z118" i="1"/>
  <c r="AA118" i="1"/>
  <c r="X114" i="1"/>
  <c r="Y114" i="1"/>
  <c r="Z114" i="1"/>
  <c r="AA114" i="1"/>
  <c r="X108" i="1"/>
  <c r="Y108" i="1"/>
  <c r="Z108" i="1"/>
  <c r="AA108" i="1"/>
  <c r="X106" i="1"/>
  <c r="Y106" i="1"/>
  <c r="Z106" i="1"/>
  <c r="AA106" i="1"/>
  <c r="G101" i="1"/>
  <c r="X99" i="1"/>
  <c r="Y99" i="1"/>
  <c r="Z99" i="1"/>
  <c r="AA99" i="1"/>
  <c r="G94" i="1"/>
  <c r="X95" i="1"/>
  <c r="Y95" i="1"/>
  <c r="Z95" i="1"/>
  <c r="AA95" i="1"/>
  <c r="G74" i="1"/>
  <c r="X75" i="1"/>
  <c r="Y75" i="1"/>
  <c r="Z75" i="1"/>
  <c r="AA75" i="1"/>
  <c r="G145" i="1"/>
  <c r="X69" i="1"/>
  <c r="Y69" i="1"/>
  <c r="Z69" i="1"/>
  <c r="AA69" i="1"/>
  <c r="G66" i="1"/>
  <c r="X67" i="1"/>
  <c r="AB67" i="1" s="1"/>
  <c r="Y67" i="1"/>
  <c r="Z67" i="1"/>
  <c r="AA67" i="1"/>
  <c r="X64" i="1"/>
  <c r="Y64" i="1"/>
  <c r="Z64" i="1"/>
  <c r="AA64" i="1"/>
  <c r="X60" i="1"/>
  <c r="Y60" i="1"/>
  <c r="Z60" i="1"/>
  <c r="AA60" i="1"/>
  <c r="G54" i="1"/>
  <c r="X55" i="1"/>
  <c r="Y55" i="1"/>
  <c r="Z55" i="1"/>
  <c r="AA55" i="1"/>
  <c r="G51" i="1"/>
  <c r="G48" i="1" s="1"/>
  <c r="X52" i="1"/>
  <c r="AB52" i="1" s="1"/>
  <c r="Y52" i="1"/>
  <c r="Z52" i="1"/>
  <c r="AA52" i="1"/>
  <c r="Z49" i="1"/>
  <c r="AA49" i="1"/>
  <c r="X49" i="1"/>
  <c r="AB49" i="1" s="1"/>
  <c r="Y49" i="1"/>
  <c r="X46" i="1"/>
  <c r="AB46" i="1" s="1"/>
  <c r="Y46" i="1"/>
  <c r="Z46" i="1"/>
  <c r="AA46" i="1"/>
  <c r="X41" i="1"/>
  <c r="AB41" i="1" s="1"/>
  <c r="Y41" i="1"/>
  <c r="Z41" i="1"/>
  <c r="AA41" i="1"/>
  <c r="G38" i="1"/>
  <c r="G37" i="1" s="1"/>
  <c r="X39" i="1"/>
  <c r="AB39" i="1" s="1"/>
  <c r="Y39" i="1"/>
  <c r="Z39" i="1"/>
  <c r="AA39" i="1"/>
  <c r="X33" i="1"/>
  <c r="AB33" i="1" s="1"/>
  <c r="Y33" i="1"/>
  <c r="Z33" i="1"/>
  <c r="AA33" i="1"/>
  <c r="J20" i="1"/>
  <c r="M20" i="1"/>
  <c r="X31" i="1"/>
  <c r="AB31" i="1" s="1"/>
  <c r="Y31" i="1"/>
  <c r="Z31" i="1"/>
  <c r="AA31" i="1"/>
  <c r="O20" i="1"/>
  <c r="X29" i="1"/>
  <c r="AB29" i="1" s="1"/>
  <c r="Y29" i="1"/>
  <c r="Z29" i="1"/>
  <c r="AA29" i="1"/>
  <c r="I20" i="1"/>
  <c r="N20" i="1"/>
  <c r="L20" i="1"/>
  <c r="Q20" i="1"/>
  <c r="K20" i="1"/>
  <c r="P20" i="1"/>
  <c r="G21" i="1"/>
  <c r="X22" i="1"/>
  <c r="AB22" i="1" s="1"/>
  <c r="Y22" i="1"/>
  <c r="Z22" i="1"/>
  <c r="AA22" i="1"/>
  <c r="S37" i="1"/>
  <c r="R94" i="1"/>
  <c r="N94" i="1"/>
  <c r="J94" i="1"/>
  <c r="Q94" i="1"/>
  <c r="M94" i="1"/>
  <c r="I94" i="1"/>
  <c r="P94" i="1"/>
  <c r="L94" i="1"/>
  <c r="H94" i="1"/>
  <c r="S88" i="1"/>
  <c r="W89" i="1"/>
  <c r="S94" i="1"/>
  <c r="O94" i="1"/>
  <c r="K94" i="1"/>
  <c r="U60" i="1"/>
  <c r="V60" i="1"/>
  <c r="T60" i="1"/>
  <c r="W60" i="1"/>
  <c r="U62" i="1"/>
  <c r="V62" i="1"/>
  <c r="T62" i="1"/>
  <c r="W62" i="1"/>
  <c r="U64" i="1"/>
  <c r="V64" i="1"/>
  <c r="T64" i="1"/>
  <c r="W64" i="1"/>
  <c r="U69" i="1"/>
  <c r="V69" i="1"/>
  <c r="T69" i="1"/>
  <c r="W69" i="1"/>
  <c r="H54" i="1"/>
  <c r="U55" i="1"/>
  <c r="V55" i="1"/>
  <c r="T55" i="1"/>
  <c r="U21" i="1"/>
  <c r="V21" i="1"/>
  <c r="T21" i="1"/>
  <c r="W21" i="1"/>
  <c r="H73" i="1"/>
  <c r="U74" i="1"/>
  <c r="V74" i="1"/>
  <c r="T74" i="1"/>
  <c r="W74" i="1"/>
  <c r="U75" i="1"/>
  <c r="V75" i="1"/>
  <c r="T75" i="1"/>
  <c r="W75" i="1"/>
  <c r="U88" i="1"/>
  <c r="U77" i="1" s="1"/>
  <c r="V88" i="1"/>
  <c r="V77" i="1" s="1"/>
  <c r="T88" i="1"/>
  <c r="U104" i="1"/>
  <c r="V104" i="1"/>
  <c r="T104" i="1"/>
  <c r="AB104" i="1" s="1"/>
  <c r="W104" i="1"/>
  <c r="U106" i="1"/>
  <c r="V106" i="1"/>
  <c r="T106" i="1"/>
  <c r="W106" i="1"/>
  <c r="U108" i="1"/>
  <c r="V108" i="1"/>
  <c r="T108" i="1"/>
  <c r="W108" i="1"/>
  <c r="U114" i="1"/>
  <c r="V114" i="1"/>
  <c r="T114" i="1"/>
  <c r="W114" i="1"/>
  <c r="U118" i="1"/>
  <c r="V118" i="1"/>
  <c r="T118" i="1"/>
  <c r="W118" i="1"/>
  <c r="U120" i="1"/>
  <c r="V120" i="1"/>
  <c r="W120" i="1"/>
  <c r="T120" i="1"/>
  <c r="U124" i="1"/>
  <c r="T124" i="1"/>
  <c r="V124" i="1"/>
  <c r="W124" i="1"/>
  <c r="U125" i="1"/>
  <c r="V125" i="1"/>
  <c r="T125" i="1"/>
  <c r="W125" i="1"/>
  <c r="U51" i="1"/>
  <c r="V51" i="1"/>
  <c r="T51" i="1"/>
  <c r="W51" i="1"/>
  <c r="U95" i="1"/>
  <c r="V95" i="1"/>
  <c r="T95" i="1"/>
  <c r="W95" i="1"/>
  <c r="U99" i="1"/>
  <c r="V99" i="1"/>
  <c r="T99" i="1"/>
  <c r="W99" i="1"/>
  <c r="H27" i="1"/>
  <c r="H146" i="1" s="1"/>
  <c r="U28" i="1"/>
  <c r="V28" i="1"/>
  <c r="T28" i="1"/>
  <c r="W28" i="1"/>
  <c r="H37" i="1"/>
  <c r="U38" i="1"/>
  <c r="V38" i="1"/>
  <c r="T38" i="1"/>
  <c r="U48" i="1"/>
  <c r="V48" i="1"/>
  <c r="T48" i="1"/>
  <c r="W48" i="1"/>
  <c r="W56" i="1"/>
  <c r="S55" i="1"/>
  <c r="S54" i="1" s="1"/>
  <c r="G59" i="1"/>
  <c r="G58" i="1" s="1"/>
  <c r="P59" i="1"/>
  <c r="P58" i="1" s="1"/>
  <c r="P57" i="1" s="1"/>
  <c r="L59" i="1"/>
  <c r="L58" i="1" s="1"/>
  <c r="L57" i="1" s="1"/>
  <c r="I59" i="1"/>
  <c r="I58" i="1" s="1"/>
  <c r="I57" i="1" s="1"/>
  <c r="K59" i="1"/>
  <c r="K58" i="1" s="1"/>
  <c r="K57" i="1" s="1"/>
  <c r="O59" i="1"/>
  <c r="O58" i="1" s="1"/>
  <c r="O57" i="1" s="1"/>
  <c r="H59" i="1"/>
  <c r="R59" i="1"/>
  <c r="R58" i="1" s="1"/>
  <c r="N59" i="1"/>
  <c r="N58" i="1" s="1"/>
  <c r="N57" i="1" s="1"/>
  <c r="J59" i="1"/>
  <c r="J58" i="1" s="1"/>
  <c r="J57" i="1" s="1"/>
  <c r="R78" i="1" l="1"/>
  <c r="R77" i="1" s="1"/>
  <c r="R57" i="1" s="1"/>
  <c r="R19" i="1" s="1"/>
  <c r="R91" i="1" s="1"/>
  <c r="H153" i="1"/>
  <c r="I153" i="1"/>
  <c r="L153" i="1"/>
  <c r="AB88" i="1"/>
  <c r="AB77" i="1" s="1"/>
  <c r="T77" i="1"/>
  <c r="AB106" i="1"/>
  <c r="AB108" i="1"/>
  <c r="AB114" i="1"/>
  <c r="AB118" i="1"/>
  <c r="AB120" i="1"/>
  <c r="S148" i="1"/>
  <c r="S150" i="1"/>
  <c r="AB75" i="1"/>
  <c r="AB69" i="1"/>
  <c r="AB62" i="1"/>
  <c r="AB55" i="1"/>
  <c r="AB95" i="1"/>
  <c r="AB60" i="1"/>
  <c r="AB64" i="1"/>
  <c r="AB99" i="1"/>
  <c r="AB125" i="1"/>
  <c r="S153" i="1"/>
  <c r="J153" i="1"/>
  <c r="R153" i="1"/>
  <c r="L93" i="1"/>
  <c r="K153" i="1"/>
  <c r="P153" i="1"/>
  <c r="M93" i="1"/>
  <c r="M92" i="1" s="1"/>
  <c r="Q93" i="1"/>
  <c r="Q92" i="1" s="1"/>
  <c r="W38" i="1"/>
  <c r="O153" i="1"/>
  <c r="N93" i="1"/>
  <c r="N92" i="1" s="1"/>
  <c r="I93" i="1"/>
  <c r="I92" i="1" s="1"/>
  <c r="Q153" i="1"/>
  <c r="K93" i="1"/>
  <c r="K92" i="1" s="1"/>
  <c r="O93" i="1"/>
  <c r="O92" i="1" s="1"/>
  <c r="P93" i="1"/>
  <c r="P92" i="1" s="1"/>
  <c r="R93" i="1"/>
  <c r="R92" i="1" s="1"/>
  <c r="M153" i="1"/>
  <c r="N153" i="1"/>
  <c r="J93" i="1"/>
  <c r="J92" i="1" s="1"/>
  <c r="S93" i="1"/>
  <c r="S92" i="1" s="1"/>
  <c r="S20" i="1"/>
  <c r="H93" i="1"/>
  <c r="H92" i="1" s="1"/>
  <c r="X124" i="1"/>
  <c r="AB124" i="1" s="1"/>
  <c r="Y124" i="1"/>
  <c r="Z124" i="1"/>
  <c r="AA124" i="1"/>
  <c r="Z110" i="1"/>
  <c r="AA110" i="1"/>
  <c r="X110" i="1"/>
  <c r="Y110" i="1"/>
  <c r="X101" i="1"/>
  <c r="Y101" i="1"/>
  <c r="Z101" i="1"/>
  <c r="AA101" i="1"/>
  <c r="Q19" i="1"/>
  <c r="Q91" i="1" s="1"/>
  <c r="X94" i="1"/>
  <c r="Y94" i="1"/>
  <c r="Z94" i="1"/>
  <c r="AA94" i="1"/>
  <c r="G93" i="1"/>
  <c r="G73" i="1"/>
  <c r="G57" i="1" s="1"/>
  <c r="X74" i="1"/>
  <c r="AB74" i="1" s="1"/>
  <c r="Y74" i="1"/>
  <c r="Z74" i="1"/>
  <c r="AA74" i="1"/>
  <c r="X145" i="1"/>
  <c r="Y145" i="1"/>
  <c r="Z145" i="1"/>
  <c r="AA145" i="1"/>
  <c r="X66" i="1"/>
  <c r="AB66" i="1" s="1"/>
  <c r="Y66" i="1"/>
  <c r="Z66" i="1"/>
  <c r="AA66" i="1"/>
  <c r="X59" i="1"/>
  <c r="Y59" i="1"/>
  <c r="Z59" i="1"/>
  <c r="AA59" i="1"/>
  <c r="X54" i="1"/>
  <c r="Y54" i="1"/>
  <c r="Z54" i="1"/>
  <c r="AA54" i="1"/>
  <c r="X51" i="1"/>
  <c r="AB51" i="1" s="1"/>
  <c r="Y51" i="1"/>
  <c r="Z51" i="1"/>
  <c r="AA51" i="1"/>
  <c r="Z48" i="1"/>
  <c r="AA48" i="1"/>
  <c r="X48" i="1"/>
  <c r="AB48" i="1" s="1"/>
  <c r="Y48" i="1"/>
  <c r="X37" i="1"/>
  <c r="Y37" i="1"/>
  <c r="Z37" i="1"/>
  <c r="AA37" i="1"/>
  <c r="X38" i="1"/>
  <c r="AB38" i="1" s="1"/>
  <c r="Y38" i="1"/>
  <c r="Z38" i="1"/>
  <c r="AA38" i="1"/>
  <c r="J19" i="1"/>
  <c r="J91" i="1" s="1"/>
  <c r="M19" i="1"/>
  <c r="M91" i="1" s="1"/>
  <c r="N19" i="1"/>
  <c r="N91" i="1" s="1"/>
  <c r="I19" i="1"/>
  <c r="I91" i="1" s="1"/>
  <c r="O19" i="1"/>
  <c r="O91" i="1" s="1"/>
  <c r="P19" i="1"/>
  <c r="P91" i="1" s="1"/>
  <c r="G27" i="1"/>
  <c r="X28" i="1"/>
  <c r="AB28" i="1" s="1"/>
  <c r="Y28" i="1"/>
  <c r="Z28" i="1"/>
  <c r="AA28" i="1"/>
  <c r="K19" i="1"/>
  <c r="K91" i="1" s="1"/>
  <c r="L19" i="1"/>
  <c r="L91" i="1" s="1"/>
  <c r="H20" i="1"/>
  <c r="X21" i="1"/>
  <c r="AB21" i="1" s="1"/>
  <c r="Y21" i="1"/>
  <c r="Z21" i="1"/>
  <c r="AA21" i="1"/>
  <c r="U94" i="1"/>
  <c r="W88" i="1"/>
  <c r="T94" i="1"/>
  <c r="W55" i="1"/>
  <c r="V94" i="1"/>
  <c r="U110" i="1"/>
  <c r="V110" i="1"/>
  <c r="T110" i="1"/>
  <c r="W110" i="1"/>
  <c r="U101" i="1"/>
  <c r="V101" i="1"/>
  <c r="T101" i="1"/>
  <c r="W101" i="1"/>
  <c r="W94" i="1"/>
  <c r="H58" i="1"/>
  <c r="H57" i="1" s="1"/>
  <c r="U59" i="1"/>
  <c r="V59" i="1"/>
  <c r="T59" i="1"/>
  <c r="W59" i="1"/>
  <c r="U73" i="1"/>
  <c r="V73" i="1"/>
  <c r="T73" i="1"/>
  <c r="W73" i="1"/>
  <c r="U37" i="1"/>
  <c r="V37" i="1"/>
  <c r="T37" i="1"/>
  <c r="W37" i="1"/>
  <c r="U54" i="1"/>
  <c r="V54" i="1"/>
  <c r="T54" i="1"/>
  <c r="W54" i="1"/>
  <c r="U27" i="1"/>
  <c r="V27" i="1"/>
  <c r="T27" i="1"/>
  <c r="W27" i="1"/>
  <c r="V145" i="1"/>
  <c r="W145" i="1"/>
  <c r="T145" i="1"/>
  <c r="U145" i="1"/>
  <c r="S86" i="1" l="1"/>
  <c r="S85" i="1" s="1"/>
  <c r="W85" i="1" s="1"/>
  <c r="W150" i="1"/>
  <c r="G153" i="1"/>
  <c r="AB101" i="1"/>
  <c r="W80" i="1"/>
  <c r="S79" i="1"/>
  <c r="W84" i="1"/>
  <c r="S83" i="1"/>
  <c r="W83" i="1" s="1"/>
  <c r="W87" i="1"/>
  <c r="AB54" i="1"/>
  <c r="AB145" i="1"/>
  <c r="AB110" i="1"/>
  <c r="AB37" i="1"/>
  <c r="AB59" i="1"/>
  <c r="AB94" i="1"/>
  <c r="G20" i="1"/>
  <c r="AA20" i="1" s="1"/>
  <c r="G146" i="1"/>
  <c r="M152" i="1"/>
  <c r="X93" i="1"/>
  <c r="Y93" i="1"/>
  <c r="Z93" i="1"/>
  <c r="AA93" i="1"/>
  <c r="G92" i="1"/>
  <c r="J152" i="1"/>
  <c r="J224" i="1" s="1"/>
  <c r="Q152" i="1"/>
  <c r="Q224" i="1" s="1"/>
  <c r="I152" i="1"/>
  <c r="I224" i="1" s="1"/>
  <c r="K152" i="1"/>
  <c r="K224" i="1" s="1"/>
  <c r="R152" i="1"/>
  <c r="R224" i="1" s="1"/>
  <c r="P152" i="1"/>
  <c r="P224" i="1" s="1"/>
  <c r="N152" i="1"/>
  <c r="N224" i="1" s="1"/>
  <c r="X73" i="1"/>
  <c r="AB73" i="1" s="1"/>
  <c r="Y73" i="1"/>
  <c r="Z73" i="1"/>
  <c r="AA73" i="1"/>
  <c r="H19" i="1"/>
  <c r="X58" i="1"/>
  <c r="Y58" i="1"/>
  <c r="Z58" i="1"/>
  <c r="AA58" i="1"/>
  <c r="X27" i="1"/>
  <c r="AB27" i="1" s="1"/>
  <c r="Y27" i="1"/>
  <c r="Z27" i="1"/>
  <c r="AA27" i="1"/>
  <c r="O152" i="1"/>
  <c r="O224" i="1" s="1"/>
  <c r="V146" i="1"/>
  <c r="T146" i="1"/>
  <c r="U146" i="1"/>
  <c r="W146" i="1"/>
  <c r="U93" i="1"/>
  <c r="V93" i="1"/>
  <c r="T93" i="1"/>
  <c r="W93" i="1"/>
  <c r="U20" i="1"/>
  <c r="V20" i="1"/>
  <c r="T20" i="1"/>
  <c r="W20" i="1"/>
  <c r="V153" i="1"/>
  <c r="T153" i="1"/>
  <c r="W153" i="1"/>
  <c r="U153" i="1"/>
  <c r="U58" i="1"/>
  <c r="V58" i="1"/>
  <c r="T58" i="1"/>
  <c r="W58" i="1"/>
  <c r="L92" i="1"/>
  <c r="L152" i="1" s="1"/>
  <c r="L224" i="1" s="1"/>
  <c r="S78" i="1" l="1"/>
  <c r="S77" i="1" s="1"/>
  <c r="S57" i="1" s="1"/>
  <c r="S19" i="1" s="1"/>
  <c r="S91" i="1" s="1"/>
  <c r="S152" i="1" s="1"/>
  <c r="S224" i="1" s="1"/>
  <c r="M224" i="1"/>
  <c r="W79" i="1"/>
  <c r="W86" i="1"/>
  <c r="AB93" i="1"/>
  <c r="AB58" i="1"/>
  <c r="Z20" i="1"/>
  <c r="Y20" i="1"/>
  <c r="X20" i="1"/>
  <c r="AB20" i="1" s="1"/>
  <c r="G19" i="1"/>
  <c r="Z19" i="1" s="1"/>
  <c r="X153" i="1"/>
  <c r="AB153" i="1" s="1"/>
  <c r="Y153" i="1"/>
  <c r="Z153" i="1"/>
  <c r="AA153" i="1"/>
  <c r="X92" i="1"/>
  <c r="Y92" i="1"/>
  <c r="Z92" i="1"/>
  <c r="AA92" i="1"/>
  <c r="X57" i="1"/>
  <c r="Y57" i="1"/>
  <c r="Z57" i="1"/>
  <c r="AA57" i="1"/>
  <c r="X146" i="1"/>
  <c r="AB146" i="1" s="1"/>
  <c r="Y146" i="1"/>
  <c r="Z146" i="1"/>
  <c r="AA146" i="1"/>
  <c r="O158" i="1"/>
  <c r="Q158" i="1"/>
  <c r="P158" i="1"/>
  <c r="N158" i="1"/>
  <c r="M158" i="1"/>
  <c r="K158" i="1"/>
  <c r="R158" i="1"/>
  <c r="L158" i="1"/>
  <c r="J158" i="1"/>
  <c r="U92" i="1"/>
  <c r="V92" i="1"/>
  <c r="T92" i="1"/>
  <c r="W92" i="1"/>
  <c r="U57" i="1"/>
  <c r="V57" i="1"/>
  <c r="T57" i="1"/>
  <c r="I158" i="1"/>
  <c r="W78" i="1" l="1"/>
  <c r="W77" i="1" s="1"/>
  <c r="W57" i="1"/>
  <c r="S158" i="1"/>
  <c r="AB92" i="1"/>
  <c r="AB57" i="1"/>
  <c r="G91" i="1"/>
  <c r="AA19" i="1"/>
  <c r="X19" i="1"/>
  <c r="Y19" i="1"/>
  <c r="H91" i="1"/>
  <c r="H152" i="1" s="1"/>
  <c r="A271" i="1" s="1"/>
  <c r="U19" i="1"/>
  <c r="W19" i="1"/>
  <c r="V19" i="1"/>
  <c r="T19" i="1"/>
  <c r="G152" i="1" l="1"/>
  <c r="A272" i="1" s="1"/>
  <c r="AB19" i="1"/>
  <c r="X91" i="1"/>
  <c r="AA91" i="1"/>
  <c r="Z91" i="1"/>
  <c r="Y91" i="1"/>
  <c r="T223" i="1"/>
  <c r="AB223" i="1" s="1"/>
  <c r="U91" i="1"/>
  <c r="V91" i="1"/>
  <c r="T91" i="1"/>
  <c r="W91" i="1"/>
  <c r="H224" i="1"/>
  <c r="H225" i="1" s="1"/>
  <c r="I15" i="1" s="1"/>
  <c r="I225" i="1" s="1"/>
  <c r="J15" i="1" s="1"/>
  <c r="J225" i="1" s="1"/>
  <c r="AA152" i="1" l="1"/>
  <c r="Z152" i="1"/>
  <c r="G224" i="1"/>
  <c r="G225" i="1" s="1"/>
  <c r="Y152" i="1"/>
  <c r="G158" i="1"/>
  <c r="AA158" i="1" s="1"/>
  <c r="AA224" i="1" s="1"/>
  <c r="X152" i="1"/>
  <c r="K15" i="1"/>
  <c r="K225" i="1" s="1"/>
  <c r="L15" i="1" s="1"/>
  <c r="L225" i="1" s="1"/>
  <c r="M15" i="1" s="1"/>
  <c r="M225" i="1" s="1"/>
  <c r="N15" i="1" s="1"/>
  <c r="N225" i="1" s="1"/>
  <c r="O15" i="1" s="1"/>
  <c r="O225" i="1" s="1"/>
  <c r="P15" i="1" s="1"/>
  <c r="P225" i="1" s="1"/>
  <c r="Q15" i="1" s="1"/>
  <c r="Q225" i="1" s="1"/>
  <c r="R15" i="1" s="1"/>
  <c r="R225" i="1" s="1"/>
  <c r="S15" i="1" s="1"/>
  <c r="S225" i="1" s="1"/>
  <c r="AB91" i="1"/>
  <c r="X158" i="1"/>
  <c r="U223" i="1"/>
  <c r="H158" i="1"/>
  <c r="V152" i="1"/>
  <c r="T152" i="1"/>
  <c r="U152" i="1"/>
  <c r="W152" i="1"/>
  <c r="V223" i="1"/>
  <c r="Y158" i="1" l="1"/>
  <c r="Y224" i="1" s="1"/>
  <c r="AB152" i="1"/>
  <c r="Z158" i="1"/>
  <c r="Z224" i="1" s="1"/>
  <c r="X224" i="1"/>
  <c r="W223" i="1"/>
  <c r="V158" i="1"/>
  <c r="V224" i="1" s="1"/>
  <c r="U158" i="1"/>
  <c r="U224" i="1" s="1"/>
  <c r="W158" i="1"/>
  <c r="W224" i="1" s="1"/>
  <c r="T158" i="1"/>
  <c r="T224" i="1" s="1"/>
  <c r="AB158" i="1" l="1"/>
  <c r="AB224" i="1"/>
</calcChain>
</file>

<file path=xl/sharedStrings.xml><?xml version="1.0" encoding="utf-8"?>
<sst xmlns="http://schemas.openxmlformats.org/spreadsheetml/2006/main" count="502" uniqueCount="408">
  <si>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</si>
  <si>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</si>
  <si>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</si>
  <si>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</si>
  <si>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</si>
  <si>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</si>
  <si>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</si>
  <si>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</si>
  <si>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</si>
  <si>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</si>
  <si>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</si>
  <si>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</si>
  <si>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</si>
  <si>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</si>
  <si>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</si>
  <si>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</si>
  <si>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</si>
  <si>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</si>
  <si>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</si>
  <si>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</si>
  <si>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</si>
  <si>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</si>
  <si>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</si>
  <si>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</si>
  <si>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</si>
  <si>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</si>
  <si>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</si>
  <si>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</si>
  <si>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</si>
  <si>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</si>
  <si>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</si>
  <si>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</si>
  <si>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</si>
  <si>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</si>
  <si>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</si>
  <si>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</si>
  <si>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</si>
  <si>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</si>
  <si>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</si>
  <si>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</si>
  <si>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</si>
  <si>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</si>
  <si>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</si>
  <si>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</si>
  <si>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</si>
  <si>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</si>
  <si>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</si>
  <si>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</si>
  <si>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</si>
  <si>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</si>
  <si>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</si>
  <si>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</si>
  <si>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</si>
  <si>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</si>
  <si>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</si>
  <si>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</si>
  <si>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</si>
  <si>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</si>
  <si>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</si>
  <si>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</si>
  <si>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</si>
  <si>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</si>
  <si>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</si>
  <si>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</si>
  <si>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</si>
  <si>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</si>
  <si>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</si>
  <si>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</si>
  <si>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</si>
  <si>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</si>
  <si>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</si>
  <si>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</si>
  <si>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</si>
  <si>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</si>
  <si>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</si>
  <si>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</si>
  <si>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</si>
  <si>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</si>
  <si>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</si>
  <si>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</si>
  <si>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</si>
  <si>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</si>
  <si>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</si>
  <si>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</si>
  <si>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</si>
  <si>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</si>
  <si>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</si>
  <si>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</si>
  <si>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</si>
  <si>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</si>
  <si>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</si>
  <si>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</si>
  <si>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</si>
  <si>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</si>
  <si>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</si>
  <si>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</si>
  <si>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</si>
  <si>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</si>
  <si>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</si>
  <si>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</si>
  <si>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</si>
  <si>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</si>
  <si>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</si>
  <si>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</si>
  <si>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</si>
  <si>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</si>
  <si>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</si>
  <si>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</si>
  <si>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</si>
  <si>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</si>
  <si>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</si>
  <si>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</si>
  <si>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</si>
  <si>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</si>
  <si>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</si>
  <si>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</si>
  <si>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</si>
  <si>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</si>
  <si>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</si>
  <si>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</si>
  <si>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</si>
  <si>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</si>
  <si>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</si>
  <si>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</si>
  <si>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</si>
  <si>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</si>
  <si>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</si>
  <si>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</si>
  <si>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</si>
  <si>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</si>
  <si>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</si>
  <si>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</si>
  <si>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</si>
  <si>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</si>
  <si>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</si>
  <si>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</si>
  <si>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</si>
  <si>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</si>
  <si>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</si>
  <si>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</si>
  <si>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</si>
  <si>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</si>
  <si>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</si>
  <si>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</si>
  <si>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</si>
  <si>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</si>
  <si>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</si>
  <si>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</si>
  <si>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</si>
  <si>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</si>
  <si>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</si>
  <si>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</si>
  <si>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</si>
  <si>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</si>
  <si>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</si>
  <si>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</si>
  <si>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</si>
  <si>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</si>
  <si>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</si>
  <si>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</si>
  <si>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</si>
  <si>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</si>
  <si>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</si>
  <si>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</si>
  <si>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</si>
  <si>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</si>
  <si>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</si>
  <si>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</si>
  <si>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</si>
  <si>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</si>
  <si>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</si>
  <si>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</si>
  <si>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</si>
  <si>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</si>
  <si>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</si>
  <si>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</si>
  <si>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</si>
  <si>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</si>
  <si>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</si>
  <si>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</si>
  <si>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</si>
  <si>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</si>
  <si>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</si>
  <si>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</si>
  <si>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</si>
  <si>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</si>
  <si>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</si>
  <si>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</si>
  <si>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</si>
  <si>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</si>
  <si>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</si>
  <si>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</si>
  <si>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</si>
  <si>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</si>
  <si>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</si>
  <si>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</si>
  <si>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</si>
  <si>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</si>
  <si>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</si>
  <si>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</si>
  <si>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</si>
  <si>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</si>
  <si>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</si>
  <si>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</si>
  <si>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</si>
  <si>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</si>
  <si>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</si>
  <si>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</si>
  <si>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</si>
  <si>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</si>
  <si>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</si>
  <si>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</si>
  <si>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</si>
  <si>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</si>
  <si>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</si>
  <si>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</si>
  <si>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</si>
  <si>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</si>
  <si>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</si>
  <si>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</si>
  <si>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</si>
  <si>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</si>
  <si>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</si>
  <si>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</si>
  <si>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</si>
  <si>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</si>
  <si>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</si>
  <si>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</si>
  <si>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</si>
  <si>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</si>
  <si>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</si>
  <si>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</si>
  <si>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</si>
  <si>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</si>
  <si>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</si>
  <si>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</si>
  <si>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</si>
  <si>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</si>
  <si>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</si>
  <si>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</si>
  <si>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</si>
  <si>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</si>
  <si>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</si>
  <si>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</si>
  <si>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</si>
  <si>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</si>
  <si>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</si>
  <si>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</si>
  <si>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</si>
  <si>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</si>
  <si>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</si>
  <si>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</si>
  <si>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</si>
  <si>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</si>
  <si>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</si>
  <si>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</si>
  <si>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</si>
  <si>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</si>
  <si>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</si>
  <si>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</si>
  <si>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</si>
  <si>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</si>
  <si>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</si>
  <si>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</si>
  <si>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</si>
  <si>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</si>
  <si>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</si>
  <si>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</si>
  <si>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</si>
  <si>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</si>
  <si>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</si>
  <si>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</si>
  <si>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</si>
  <si>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</si>
  <si>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</si>
  <si>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</si>
  <si>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</si>
  <si>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</si>
  <si>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</si>
  <si>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</si>
  <si>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</si>
  <si>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914 2 02 35930 00 0000 150</t>
  </si>
  <si>
    <t>914 2 02 35930 04 0000 150</t>
  </si>
  <si>
    <t>914 2 02 39998 00 0000 150</t>
  </si>
  <si>
    <t>914 2 02 39998 04 0000 150</t>
  </si>
  <si>
    <t>914 2 18 00000 04 0000 150</t>
  </si>
  <si>
    <t>914 2 18 04000 04 0000 150</t>
  </si>
  <si>
    <t>914 2 18 04010 04 0000 150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</si>
  <si>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</si>
  <si>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</si>
  <si>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</si>
  <si>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</si>
  <si>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</si>
  <si>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</si>
  <si>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</si>
  <si>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</si>
  <si>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</si>
  <si>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</si>
  <si>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</si>
  <si>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</si>
  <si>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</si>
  <si>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</si>
  <si>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</si>
  <si>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</si>
  <si>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</si>
  <si>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</si>
  <si>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</si>
  <si>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</si>
  <si>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</si>
  <si>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</si>
  <si>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</si>
  <si>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</si>
  <si>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</si>
  <si>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</si>
  <si>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</si>
  <si>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</si>
  <si>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</si>
  <si>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</si>
  <si>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</si>
  <si>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</si>
  <si>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</si>
  <si>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ПРИЛОЖЕНИЕ № 1</t>
  </si>
  <si>
    <t>У Т В Е Р Ж Д А Ю</t>
  </si>
  <si>
    <t>(подпись)</t>
  </si>
  <si>
    <t>(Ф.И.О.)</t>
  </si>
  <si>
    <t>(дата)</t>
  </si>
  <si>
    <t>914 2 02 20077 04 0000 150</t>
  </si>
  <si>
    <t>914 2 02 20077 00 0000 150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</si>
  <si>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</si>
  <si>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 Субсидии бюджетам городских округов на софинансирование капитальных вложений в объекты муниципальной собственности</t>
  </si>
  <si>
    <t>0107</t>
  </si>
  <si>
    <t>Обеспечение проведения выборов и референдумов</t>
  </si>
  <si>
    <t>918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</si>
  <si>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</si>
  <si>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</si>
  <si>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комиссия ЗАТО Видяево</t>
  </si>
  <si>
    <t>100 1 03 02261 01 0000 110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</si>
  <si>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</si>
  <si>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</si>
  <si>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</si>
  <si>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</si>
  <si>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</si>
  <si>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914 2 19 45303 04 0000 150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</si>
  <si>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</si>
  <si>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000 2 19 00000 04 0000 150</t>
  </si>
  <si>
    <t>914 2 19 60010 04 0000 150</t>
  </si>
  <si>
    <t>914 2 19 25304 04 0000 150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</si>
  <si>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</si>
  <si>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000 2 19 00000 00 0000 000</t>
  </si>
  <si>
    <t>000 2 18 00000 00 0000 000</t>
  </si>
  <si>
    <t>000 2 18 00000 00 0000 150</t>
  </si>
  <si>
    <t xml:space="preserve"> (рублей)</t>
  </si>
  <si>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</si>
  <si>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</si>
  <si>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Сумма на год, всего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</si>
  <si>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</si>
  <si>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</si>
  <si>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</si>
  <si>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</si>
  <si>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</si>
  <si>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</si>
  <si>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</si>
  <si>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</si>
  <si>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</si>
  <si>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</si>
  <si>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</si>
  <si>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</si>
  <si>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</si>
  <si>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</si>
  <si>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</si>
  <si>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</si>
  <si>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</si>
  <si>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000 1 16 07090 00 0000 140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</si>
  <si>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</si>
  <si>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000 1 16 07000 00 0000 140</t>
  </si>
  <si>
    <t xml:space="preserve">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</si>
  <si>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</si>
  <si>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000 1 16 01070 01 0000 140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</si>
  <si>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</si>
  <si>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</si>
  <si>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</si>
  <si>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</si>
  <si>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</si>
  <si>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</si>
  <si>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182 1 01 02080 01 0000 110   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</si>
  <si>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</si>
  <si>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000 2 02 49999 00 0000 150</t>
  </si>
  <si>
    <t>914 2 02 49999 00 0000 150</t>
  </si>
  <si>
    <t>Прочие межбюджетные трансферты, передаваемые бюджетам городских округов</t>
  </si>
  <si>
    <t>Прочие межбюджетные трансферты, передаваемые бюджетам</t>
  </si>
  <si>
    <t>Руководитель финансового органа</t>
  </si>
  <si>
    <t>С.Г.Павлова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</si>
  <si>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</si>
  <si>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</si>
  <si>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821 1 16 01063 01 0000 140</t>
  </si>
  <si>
    <t>821</t>
  </si>
  <si>
    <t>832</t>
  </si>
  <si>
    <t>Комитет по обеспечению безопасности населения Мурманской области</t>
  </si>
  <si>
    <t>Министерство юстиции Мурманской области</t>
  </si>
  <si>
    <t>832 1 16 01053 01 0000 140</t>
  </si>
  <si>
    <t>821 1 16 01073 01 0000 140</t>
  </si>
  <si>
    <t>914 1 16 07090 04 0000 140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</si>
  <si>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</si>
  <si>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914 2 02 45179 04 0000 150</t>
  </si>
  <si>
    <t>000 2 02 45179 00 0000 150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</si>
  <si>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</si>
  <si>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</t>
  </si>
  <si>
    <t>Кассовый план исполнения бюджета ЗАТО Видяево на 2022 год по состоянию на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</si>
</sst>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0">
    <xf numFmtId="0" fontId="0" fillId="0" borderId="0"/>
    <xf numFmtId="0" fontId="1" fillId="0" borderId="6">
      <alignment horizontal="left" vertical="top" wrapText="1"/>
    </xf>
    <xf numFmtId="4" fontId="1" fillId="4" borderId="6">
      <alignment horizontal="right" vertical="top" shrinkToFit="1"/>
    </xf>
    <xf numFmtId="0" fontId="2" fillId="0" borderId="7">
      <alignment horizontal="left"/>
    </xf>
    <xf numFmtId="4" fontId="2" fillId="5" borderId="6">
      <alignment horizontal="right" vertical="top" shrinkToFit="1"/>
    </xf>
    <xf numFmtId="0" fontId="3" fillId="0" borderId="0"/>
    <xf numFmtId="0" fontId="4" fillId="0" borderId="15">
      <alignment horizontal="left" wrapText="1" indent="2"/>
    </xf>
    <xf numFmtId="49" fontId="4" fillId="0" borderId="16">
      <alignment horizontal="center"/>
    </xf>
    <xf numFmtId="0" fontId="11" fillId="0" borderId="0"/>
    <xf numFmtId="0" fontId="1" fillId="0" borderId="0">
      <alignment horizontal="left" vertical="top" wrapText="1"/>
    </xf>
  </cellStyleXfs>
  <cellXfs count="167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7" xfId="2" applyNumberFormat="1" applyFont="1" applyFill="1" applyBorder="1" applyAlignment="1" applyProtection="1">
      <alignment horizontal="center" vertical="center" shrinkToFit="1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9" fillId="0" borderId="1" xfId="6" applyNumberFormat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6" xfId="1" quotePrefix="1" applyNumberFormat="1" applyFont="1" applyAlignment="1" applyProtection="1">
      <alignment horizontal="left" vertical="top" wrapText="1"/>
    </xf>
    <xf numFmtId="0" fontId="9" fillId="0" borderId="6" xfId="1" quotePrefix="1" applyNumberFormat="1" applyFont="1" applyAlignment="1" applyProtection="1">
      <alignment horizontal="center" vertical="center" wrapText="1"/>
    </xf>
    <xf numFmtId="0" fontId="9" fillId="0" borderId="6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49" fontId="9" fillId="0" borderId="16" xfId="7" applyNumberFormat="1" applyFont="1" applyAlignment="1" applyProtection="1">
      <alignment horizontal="left" vertical="center" wrapText="1"/>
    </xf>
    <xf numFmtId="0" fontId="10" fillId="0" borderId="7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wrapText="1"/>
    </xf>
    <xf numFmtId="0" fontId="5" fillId="0" borderId="17" xfId="0" applyFont="1" applyBorder="1" applyAlignment="1">
      <alignment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9" fillId="0" borderId="1" xfId="6" applyNumberFormat="1" applyFont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>
      <alignment horizontal="left" wrapText="1"/>
    </xf>
    <xf numFmtId="4" fontId="12" fillId="2" borderId="1" xfId="0" applyNumberFormat="1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6" fillId="2" borderId="0" xfId="9" applyFont="1" applyFill="1" applyAlignment="1">
      <alignment horizontal="center" vertical="top" wrapText="1"/>
    </xf>
    <xf numFmtId="0" fontId="17" fillId="2" borderId="0" xfId="9" applyFont="1" applyFill="1" applyAlignment="1">
      <alignment horizontal="center" vertical="top" wrapText="1"/>
    </xf>
    <xf numFmtId="14" fontId="18" fillId="2" borderId="4" xfId="0" applyNumberFormat="1" applyFont="1" applyFill="1" applyBorder="1" applyAlignment="1">
      <alignment horizontal="center" vertical="top" wrapText="1"/>
    </xf>
    <xf numFmtId="0" fontId="9" fillId="2" borderId="6" xfId="1" quotePrefix="1" applyNumberFormat="1" applyFont="1" applyFill="1" applyAlignment="1" applyProtection="1">
      <alignment horizontal="left" vertical="top" wrapText="1"/>
    </xf>
    <xf numFmtId="0" fontId="9" fillId="0" borderId="7" xfId="1" applyNumberFormat="1" applyFont="1" applyBorder="1" applyAlignment="1" applyProtection="1">
      <alignment horizontal="center" vertical="center" wrapText="1"/>
    </xf>
    <xf numFmtId="4" fontId="9" fillId="2" borderId="18" xfId="2" applyNumberFormat="1" applyFont="1" applyFill="1" applyBorder="1" applyAlignment="1" applyProtection="1">
      <alignment horizontal="center" vertical="center" shrinkToFit="1"/>
    </xf>
    <xf numFmtId="4" fontId="6" fillId="2" borderId="2" xfId="0" applyNumberFormat="1" applyFont="1" applyFill="1" applyBorder="1" applyAlignment="1">
      <alignment horizontal="center" vertical="center" wrapText="1"/>
    </xf>
    <xf numFmtId="4" fontId="10" fillId="2" borderId="19" xfId="4" applyNumberFormat="1" applyFont="1" applyFill="1" applyBorder="1" applyAlignment="1" applyProtection="1">
      <alignment horizontal="center" vertical="center" shrinkToFit="1"/>
    </xf>
    <xf numFmtId="49" fontId="9" fillId="0" borderId="6" xfId="1" quotePrefix="1" applyNumberFormat="1" applyFont="1" applyAlignment="1" applyProtection="1">
      <alignment horizontal="center" vertical="center" wrapText="1"/>
    </xf>
    <xf numFmtId="4" fontId="10" fillId="2" borderId="1" xfId="4" applyNumberFormat="1" applyFont="1" applyFill="1" applyBorder="1" applyAlignment="1" applyProtection="1">
      <alignment horizontal="center" vertical="center" shrinkToFit="1"/>
    </xf>
    <xf numFmtId="4" fontId="0" fillId="0" borderId="0" xfId="0" applyNumberFormat="1"/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0" fontId="20" fillId="6" borderId="0" xfId="0" applyFont="1" applyFill="1"/>
    <xf numFmtId="4" fontId="13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4" fontId="21" fillId="0" borderId="0" xfId="0" applyNumberFormat="1" applyFont="1" applyAlignment="1">
      <alignment horizontal="left" vertical="top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9" fillId="2" borderId="6" xfId="1" quotePrefix="1" applyNumberFormat="1" applyFont="1" applyFill="1" applyAlignment="1" applyProtection="1">
      <alignment horizontal="center" vertical="center" wrapText="1"/>
    </xf>
    <xf numFmtId="0" fontId="9" fillId="2" borderId="6" xfId="1" applyNumberFormat="1" applyFont="1" applyFill="1" applyAlignment="1" applyProtection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5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0" fontId="16" fillId="2" borderId="4" xfId="9" applyFont="1" applyFill="1" applyBorder="1" applyAlignment="1">
      <alignment horizontal="center" vertical="top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49" fontId="9" fillId="0" borderId="1" xfId="7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16" fillId="2" borderId="0" xfId="9" applyFont="1" applyFill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textRotation="90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5" fillId="6" borderId="0" xfId="0" applyFont="1" applyFill="1" applyAlignment="1">
      <alignment horizontal="right"/>
    </xf>
    <xf numFmtId="0" fontId="15" fillId="2" borderId="0" xfId="0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2" borderId="1" xfId="0" applyFont="1" applyFill="1" applyBorder="1" applyAlignment="1">
      <alignment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2"/>
  <sheetViews>
    <sheetView tabSelected="1" zoomScaleNormal="100" workbookViewId="0">
      <selection activeCell="AE18" sqref="AE18"/>
    </sheetView>
  </sheetViews>
  <sheetFormatPr defaultRowHeight="15" outlineLevelCol="2" x14ac:dyDescent="0.25"/>
  <cols>
    <col min="1" max="1" width="22.42578125" style="18" customWidth="1"/>
    <col min="2" max="2" width="3.5703125" style="19" bestFit="1" customWidth="1"/>
    <col min="3" max="3" width="4.42578125" style="19" bestFit="1" customWidth="1"/>
    <col min="4" max="4" width="9.5703125" style="19" bestFit="1" customWidth="1"/>
    <col min="5" max="5" width="3.5703125" style="19" bestFit="1" customWidth="1"/>
    <col min="6" max="6" width="6.85546875" style="19" customWidth="1"/>
    <col min="7" max="7" width="14.85546875" style="20" customWidth="1"/>
    <col min="8" max="18" width="12.85546875" style="21" bestFit="1" customWidth="1"/>
    <col min="19" max="19" width="14" style="21" bestFit="1" customWidth="1"/>
    <col min="20" max="20" width="12.5703125" style="65" hidden="1" customWidth="1" outlineLevel="2"/>
    <col min="21" max="23" width="13.7109375" style="30" hidden="1" customWidth="1" outlineLevel="2"/>
    <col min="24" max="24" width="13.7109375" style="65" hidden="1" customWidth="1" outlineLevel="2"/>
    <col min="25" max="27" width="11.7109375" style="30" hidden="1" customWidth="1" outlineLevel="2"/>
    <col min="28" max="28" width="18.42578125" hidden="1" customWidth="1" outlineLevel="1"/>
    <col min="29" max="29" width="10" bestFit="1" customWidth="1" collapsed="1"/>
  </cols>
  <sheetData>
    <row r="1" spans="1:27" ht="15.75" x14ac:dyDescent="0.25">
      <c r="A1" s="158" t="s">
        <v>321</v>
      </c>
      <c r="B1" s="158"/>
      <c r="C1" s="158"/>
      <c r="D1" s="158"/>
      <c r="E1" s="158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60"/>
      <c r="Q1" s="159"/>
      <c r="R1" s="159"/>
      <c r="S1" s="159"/>
    </row>
    <row r="2" spans="1:27" ht="15.75" x14ac:dyDescent="0.25">
      <c r="A2" s="47"/>
      <c r="B2" s="47"/>
      <c r="C2" s="47"/>
      <c r="D2" s="47"/>
      <c r="E2" s="47"/>
      <c r="F2" s="48"/>
      <c r="G2" s="85"/>
      <c r="H2" s="48"/>
      <c r="I2" s="48"/>
      <c r="J2" s="62"/>
      <c r="K2" s="48"/>
      <c r="L2" s="72"/>
      <c r="M2" s="79"/>
      <c r="N2" s="80"/>
      <c r="O2" s="84"/>
      <c r="P2" s="90"/>
      <c r="Q2" s="92"/>
      <c r="R2" s="93"/>
      <c r="S2" s="79"/>
    </row>
    <row r="3" spans="1:27" ht="15.75" x14ac:dyDescent="0.25">
      <c r="A3" s="47"/>
      <c r="B3" s="47"/>
      <c r="C3" s="47"/>
      <c r="D3" s="47"/>
      <c r="E3" s="47"/>
      <c r="F3" s="48"/>
      <c r="G3" s="85"/>
      <c r="H3" s="48"/>
      <c r="I3" s="48"/>
      <c r="J3" s="62"/>
      <c r="K3" s="48"/>
      <c r="L3" s="72"/>
      <c r="M3" s="79"/>
      <c r="N3" s="80"/>
      <c r="O3" s="84"/>
      <c r="P3" s="90"/>
      <c r="Q3" s="161" t="s">
        <v>322</v>
      </c>
      <c r="R3" s="161"/>
      <c r="S3" s="161"/>
    </row>
    <row r="4" spans="1:27" s="1" customFormat="1" ht="15.75" x14ac:dyDescent="0.25">
      <c r="A4" s="47"/>
      <c r="B4" s="47"/>
      <c r="C4" s="47"/>
      <c r="D4" s="47"/>
      <c r="E4" s="47"/>
      <c r="F4" s="48"/>
      <c r="G4" s="85"/>
      <c r="H4" s="48"/>
      <c r="I4" s="48"/>
      <c r="J4" s="62"/>
      <c r="K4" s="48"/>
      <c r="L4" s="72"/>
      <c r="M4" s="79"/>
      <c r="N4" s="80"/>
      <c r="O4" s="84"/>
      <c r="P4" s="90"/>
      <c r="Q4" s="161" t="s">
        <v>390</v>
      </c>
      <c r="R4" s="161"/>
      <c r="S4" s="161"/>
      <c r="T4" s="65"/>
      <c r="U4" s="31"/>
      <c r="V4" s="31"/>
      <c r="W4" s="31"/>
      <c r="X4" s="65"/>
      <c r="Y4" s="31"/>
      <c r="Z4" s="31"/>
      <c r="AA4" s="31"/>
    </row>
    <row r="5" spans="1:27" s="1" customFormat="1" ht="15.75" x14ac:dyDescent="0.25">
      <c r="A5" s="47"/>
      <c r="B5" s="47"/>
      <c r="C5" s="47"/>
      <c r="D5" s="47"/>
      <c r="E5" s="47"/>
      <c r="F5" s="48"/>
      <c r="G5" s="85"/>
      <c r="H5" s="48"/>
      <c r="I5" s="48"/>
      <c r="J5" s="62"/>
      <c r="K5" s="48"/>
      <c r="L5" s="72"/>
      <c r="M5" s="79"/>
      <c r="N5" s="80"/>
      <c r="O5" s="84"/>
      <c r="P5" s="90"/>
      <c r="Q5" s="95"/>
      <c r="R5" s="149" t="s">
        <v>391</v>
      </c>
      <c r="S5" s="150"/>
      <c r="T5" s="65"/>
      <c r="U5" s="31"/>
      <c r="V5" s="31"/>
      <c r="W5" s="31"/>
      <c r="X5" s="65"/>
      <c r="Y5" s="31"/>
      <c r="Z5" s="31"/>
      <c r="AA5" s="31"/>
    </row>
    <row r="6" spans="1:27" s="1" customFormat="1" ht="15.75" x14ac:dyDescent="0.25">
      <c r="A6" s="47"/>
      <c r="B6" s="47"/>
      <c r="C6" s="47"/>
      <c r="D6" s="47"/>
      <c r="E6" s="47"/>
      <c r="F6" s="48"/>
      <c r="G6" s="85"/>
      <c r="H6" s="48"/>
      <c r="I6" s="48"/>
      <c r="J6" s="62"/>
      <c r="K6" s="48"/>
      <c r="L6" s="72"/>
      <c r="M6" s="79"/>
      <c r="N6" s="80"/>
      <c r="O6" s="84"/>
      <c r="P6" s="90"/>
      <c r="Q6" s="50" t="s">
        <v>323</v>
      </c>
      <c r="R6" s="49"/>
      <c r="S6" s="50" t="s">
        <v>324</v>
      </c>
      <c r="T6" s="65"/>
      <c r="U6" s="31"/>
      <c r="V6" s="31"/>
      <c r="W6" s="31"/>
      <c r="X6" s="118" t="s">
        <v>297</v>
      </c>
      <c r="Y6" s="119"/>
      <c r="Z6" s="119"/>
      <c r="AA6" s="119"/>
    </row>
    <row r="7" spans="1:27" ht="15.75" x14ac:dyDescent="0.25">
      <c r="A7" s="47"/>
      <c r="B7" s="47"/>
      <c r="C7" s="47"/>
      <c r="D7" s="47"/>
      <c r="E7" s="47"/>
      <c r="F7" s="48"/>
      <c r="G7" s="85"/>
      <c r="H7" s="48"/>
      <c r="I7" s="48"/>
      <c r="J7" s="62"/>
      <c r="K7" s="48"/>
      <c r="L7" s="72"/>
      <c r="M7" s="79"/>
      <c r="N7" s="80"/>
      <c r="O7" s="84"/>
      <c r="P7" s="90"/>
      <c r="Q7" s="50"/>
      <c r="R7" s="51">
        <v>44942</v>
      </c>
      <c r="S7" s="50"/>
      <c r="T7" s="117" t="s">
        <v>296</v>
      </c>
      <c r="U7" s="117"/>
      <c r="V7" s="117"/>
      <c r="W7" s="117"/>
      <c r="X7" s="117" t="s">
        <v>295</v>
      </c>
      <c r="Y7" s="117"/>
      <c r="Z7" s="117"/>
      <c r="AA7" s="117"/>
    </row>
    <row r="8" spans="1:27" ht="15" customHeight="1" x14ac:dyDescent="0.25">
      <c r="A8" s="47"/>
      <c r="B8" s="47"/>
      <c r="C8" s="47"/>
      <c r="D8" s="47"/>
      <c r="E8" s="47"/>
      <c r="F8" s="48"/>
      <c r="G8" s="85"/>
      <c r="H8" s="48"/>
      <c r="I8" s="48"/>
      <c r="J8" s="62"/>
      <c r="K8" s="48"/>
      <c r="L8" s="72"/>
      <c r="M8" s="79"/>
      <c r="N8" s="80"/>
      <c r="O8" s="84"/>
      <c r="P8" s="90"/>
      <c r="Q8" s="50"/>
      <c r="R8" s="50" t="s">
        <v>325</v>
      </c>
      <c r="S8" s="50"/>
      <c r="T8" s="120" t="s">
        <v>291</v>
      </c>
      <c r="U8" s="122" t="s">
        <v>292</v>
      </c>
      <c r="V8" s="122" t="s">
        <v>293</v>
      </c>
      <c r="W8" s="122" t="s">
        <v>294</v>
      </c>
      <c r="X8" s="120" t="s">
        <v>291</v>
      </c>
      <c r="Y8" s="122" t="s">
        <v>292</v>
      </c>
      <c r="Z8" s="122" t="s">
        <v>293</v>
      </c>
      <c r="AA8" s="122" t="s">
        <v>294</v>
      </c>
    </row>
    <row r="9" spans="1:27" s="1" customFormat="1" ht="15.75" x14ac:dyDescent="0.25">
      <c r="A9" s="47"/>
      <c r="B9" s="47"/>
      <c r="C9" s="47"/>
      <c r="D9" s="47"/>
      <c r="E9" s="47"/>
      <c r="F9" s="48"/>
      <c r="G9" s="85"/>
      <c r="H9" s="48"/>
      <c r="I9" s="48"/>
      <c r="J9" s="62"/>
      <c r="K9" s="48"/>
      <c r="L9" s="72"/>
      <c r="M9" s="79"/>
      <c r="N9" s="80"/>
      <c r="O9" s="84"/>
      <c r="P9" s="90"/>
      <c r="Q9" s="92"/>
      <c r="R9" s="93"/>
      <c r="S9" s="79"/>
      <c r="T9" s="121"/>
      <c r="U9" s="117"/>
      <c r="V9" s="117"/>
      <c r="W9" s="117"/>
      <c r="X9" s="121"/>
      <c r="Y9" s="117"/>
      <c r="Z9" s="117"/>
      <c r="AA9" s="117"/>
    </row>
    <row r="10" spans="1:27" s="1" customFormat="1" ht="25.5" customHeight="1" x14ac:dyDescent="0.25">
      <c r="A10" s="154" t="s">
        <v>407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6"/>
      <c r="Q10" s="155"/>
      <c r="R10" s="155"/>
      <c r="S10" s="155"/>
      <c r="T10" s="121"/>
      <c r="U10" s="117"/>
      <c r="V10" s="117"/>
      <c r="W10" s="117"/>
      <c r="X10" s="121"/>
      <c r="Y10" s="117"/>
      <c r="Z10" s="117"/>
      <c r="AA10" s="117"/>
    </row>
    <row r="11" spans="1:27" s="1" customFormat="1" ht="15.75" x14ac:dyDescent="0.25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1" t="s">
        <v>351</v>
      </c>
      <c r="T11" s="121"/>
      <c r="U11" s="117"/>
      <c r="V11" s="117"/>
      <c r="W11" s="117"/>
      <c r="X11" s="121"/>
      <c r="Y11" s="117"/>
      <c r="Z11" s="117"/>
      <c r="AA11" s="117"/>
    </row>
    <row r="12" spans="1:27" s="1" customFormat="1" x14ac:dyDescent="0.25">
      <c r="A12" s="166" t="s">
        <v>352</v>
      </c>
      <c r="B12" s="115" t="s">
        <v>353</v>
      </c>
      <c r="C12" s="115"/>
      <c r="D12" s="115"/>
      <c r="E12" s="115"/>
      <c r="F12" s="115"/>
      <c r="G12" s="116" t="s">
        <v>354</v>
      </c>
      <c r="H12" s="151" t="s">
        <v>355</v>
      </c>
      <c r="I12" s="151"/>
      <c r="J12" s="151"/>
      <c r="K12" s="151" t="s">
        <v>356</v>
      </c>
      <c r="L12" s="151"/>
      <c r="M12" s="151"/>
      <c r="N12" s="151" t="s">
        <v>357</v>
      </c>
      <c r="O12" s="151"/>
      <c r="P12" s="151"/>
      <c r="Q12" s="151" t="s">
        <v>358</v>
      </c>
      <c r="R12" s="151"/>
      <c r="S12" s="151"/>
      <c r="T12" s="121"/>
      <c r="U12" s="117"/>
      <c r="V12" s="117"/>
      <c r="W12" s="117"/>
      <c r="X12" s="121"/>
      <c r="Y12" s="117"/>
      <c r="Z12" s="117"/>
      <c r="AA12" s="117"/>
    </row>
    <row r="13" spans="1:27" s="1" customFormat="1" x14ac:dyDescent="0.25">
      <c r="A13" s="166"/>
      <c r="B13" s="115"/>
      <c r="C13" s="115"/>
      <c r="D13" s="115"/>
      <c r="E13" s="115"/>
      <c r="F13" s="115"/>
      <c r="G13" s="116"/>
      <c r="H13" s="157" t="s">
        <v>359</v>
      </c>
      <c r="I13" s="157" t="s">
        <v>360</v>
      </c>
      <c r="J13" s="157" t="s">
        <v>361</v>
      </c>
      <c r="K13" s="157" t="s">
        <v>362</v>
      </c>
      <c r="L13" s="157" t="s">
        <v>363</v>
      </c>
      <c r="M13" s="157" t="s">
        <v>364</v>
      </c>
      <c r="N13" s="157" t="s">
        <v>365</v>
      </c>
      <c r="O13" s="157" t="s">
        <v>366</v>
      </c>
      <c r="P13" s="157" t="s">
        <v>367</v>
      </c>
      <c r="Q13" s="157" t="s">
        <v>368</v>
      </c>
      <c r="R13" s="157" t="s">
        <v>369</v>
      </c>
      <c r="S13" s="157" t="s">
        <v>370</v>
      </c>
      <c r="T13" s="121"/>
      <c r="U13" s="117"/>
      <c r="V13" s="117"/>
      <c r="W13" s="117"/>
      <c r="X13" s="121"/>
      <c r="Y13" s="117"/>
      <c r="Z13" s="117"/>
      <c r="AA13" s="117"/>
    </row>
    <row r="14" spans="1:27" s="1" customFormat="1" ht="60" customHeight="1" x14ac:dyDescent="0.25">
      <c r="A14" s="166"/>
      <c r="B14" s="115"/>
      <c r="C14" s="115"/>
      <c r="D14" s="115"/>
      <c r="E14" s="115"/>
      <c r="F14" s="115"/>
      <c r="G14" s="116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21"/>
      <c r="U14" s="117"/>
      <c r="V14" s="117"/>
      <c r="W14" s="117"/>
      <c r="X14" s="121"/>
      <c r="Y14" s="117"/>
      <c r="Z14" s="117"/>
      <c r="AA14" s="117"/>
    </row>
    <row r="15" spans="1:27" s="1" customFormat="1" ht="25.5" customHeight="1" x14ac:dyDescent="0.25">
      <c r="A15" s="13" t="s">
        <v>298</v>
      </c>
      <c r="B15" s="138" t="s">
        <v>154</v>
      </c>
      <c r="C15" s="106"/>
      <c r="D15" s="106"/>
      <c r="E15" s="106"/>
      <c r="F15" s="107"/>
      <c r="G15" s="5">
        <v>14296480.960000001</v>
      </c>
      <c r="H15" s="5">
        <f>G15</f>
        <v>14296480.960000001</v>
      </c>
      <c r="I15" s="35">
        <f>H225</f>
        <v>22119790.099999994</v>
      </c>
      <c r="J15" s="63">
        <f>I225</f>
        <v>47722781.86999999</v>
      </c>
      <c r="K15" s="35">
        <f>J225</f>
        <v>47700182.099999994</v>
      </c>
      <c r="L15" s="71">
        <f t="shared" ref="L15:S15" si="0">K225</f>
        <v>43126027.209999986</v>
      </c>
      <c r="M15" s="78">
        <f t="shared" si="0"/>
        <v>31409957.919999987</v>
      </c>
      <c r="N15" s="81">
        <f t="shared" si="0"/>
        <v>27102106.37999998</v>
      </c>
      <c r="O15" s="83">
        <f t="shared" si="0"/>
        <v>25503766.99999997</v>
      </c>
      <c r="P15" s="89">
        <f t="shared" si="0"/>
        <v>25946026.649999976</v>
      </c>
      <c r="Q15" s="91">
        <f t="shared" si="0"/>
        <v>27136505.509999968</v>
      </c>
      <c r="R15" s="94">
        <f t="shared" si="0"/>
        <v>37767361.469999976</v>
      </c>
      <c r="S15" s="78">
        <f t="shared" si="0"/>
        <v>26027255.779999979</v>
      </c>
      <c r="T15" s="121"/>
      <c r="U15" s="117"/>
      <c r="V15" s="117"/>
      <c r="W15" s="117"/>
      <c r="X15" s="121"/>
      <c r="Y15" s="117"/>
      <c r="Z15" s="117"/>
      <c r="AA15" s="117"/>
    </row>
    <row r="16" spans="1:27" s="1" customFormat="1" x14ac:dyDescent="0.25">
      <c r="A16" s="164" t="s">
        <v>0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21"/>
      <c r="U16" s="117"/>
      <c r="V16" s="117"/>
      <c r="W16" s="117"/>
      <c r="X16" s="121"/>
      <c r="Y16" s="117"/>
      <c r="Z16" s="117"/>
      <c r="AA16" s="117"/>
    </row>
    <row r="17" spans="1:28" s="1" customFormat="1" x14ac:dyDescent="0.25">
      <c r="A17" s="164" t="s">
        <v>1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21"/>
      <c r="U17" s="117"/>
      <c r="V17" s="117"/>
      <c r="W17" s="117"/>
      <c r="X17" s="121"/>
      <c r="Y17" s="117"/>
      <c r="Z17" s="117"/>
      <c r="AA17" s="117"/>
    </row>
    <row r="18" spans="1:28" s="1" customFormat="1" x14ac:dyDescent="0.25">
      <c r="A18" s="162" t="s">
        <v>39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21"/>
      <c r="U18" s="117"/>
      <c r="V18" s="117"/>
      <c r="W18" s="117"/>
      <c r="X18" s="121"/>
      <c r="Y18" s="117"/>
      <c r="Z18" s="117"/>
      <c r="AA18" s="117"/>
    </row>
    <row r="19" spans="1:28" ht="38.25" x14ac:dyDescent="0.25">
      <c r="A19" s="9" t="s">
        <v>2</v>
      </c>
      <c r="B19" s="113" t="s">
        <v>3</v>
      </c>
      <c r="C19" s="106"/>
      <c r="D19" s="106"/>
      <c r="E19" s="106"/>
      <c r="F19" s="107"/>
      <c r="G19" s="2">
        <f>G20+G57</f>
        <v>126254304.73999999</v>
      </c>
      <c r="H19" s="2">
        <f t="shared" ref="H19:S19" si="1">H20+H57</f>
        <v>2030999.13</v>
      </c>
      <c r="I19" s="2">
        <f t="shared" si="1"/>
        <v>33742556.039999999</v>
      </c>
      <c r="J19" s="2">
        <f t="shared" si="1"/>
        <v>8785599.9200000018</v>
      </c>
      <c r="K19" s="2">
        <f t="shared" si="1"/>
        <v>7702602.29</v>
      </c>
      <c r="L19" s="2">
        <f t="shared" si="1"/>
        <v>7333410.0000000009</v>
      </c>
      <c r="M19" s="2">
        <f t="shared" si="1"/>
        <v>7850246.1499999985</v>
      </c>
      <c r="N19" s="2">
        <f t="shared" si="1"/>
        <v>7556001.9800000004</v>
      </c>
      <c r="O19" s="2">
        <f t="shared" si="1"/>
        <v>6908637.3300000001</v>
      </c>
      <c r="P19" s="2">
        <f t="shared" si="1"/>
        <v>10203638.26</v>
      </c>
      <c r="Q19" s="2">
        <f t="shared" si="1"/>
        <v>11561949.030000001</v>
      </c>
      <c r="R19" s="2">
        <f t="shared" si="1"/>
        <v>7783491.8300000001</v>
      </c>
      <c r="S19" s="2">
        <f t="shared" si="1"/>
        <v>16037238.68</v>
      </c>
      <c r="T19" s="66">
        <f>H19+I19+J19</f>
        <v>44559155.090000004</v>
      </c>
      <c r="U19" s="32">
        <f>H19+I19+J19+K19+L19+M19</f>
        <v>67445413.530000001</v>
      </c>
      <c r="V19" s="32">
        <f>H19+I19+J19+K19+L19+M19+N19+O19+P19</f>
        <v>92113691.100000009</v>
      </c>
      <c r="W19" s="32">
        <f>H19+I19+J19+K19+L19+M19+N19+O19+P19+Q19+R19+S19</f>
        <v>127496370.64000002</v>
      </c>
      <c r="X19" s="66">
        <f>G19/100*25</f>
        <v>31563576.185000002</v>
      </c>
      <c r="Y19" s="32">
        <f>G19/100*50</f>
        <v>63127152.370000005</v>
      </c>
      <c r="Z19" s="32">
        <f>G19/100*75</f>
        <v>94690728.555000007</v>
      </c>
      <c r="AA19" s="32">
        <f>G19/100*100</f>
        <v>126254304.74000001</v>
      </c>
      <c r="AB19" s="59">
        <f>X19-T19</f>
        <v>-12995578.905000001</v>
      </c>
    </row>
    <row r="20" spans="1:28" ht="15" customHeight="1" x14ac:dyDescent="0.25">
      <c r="A20" s="9" t="s">
        <v>40</v>
      </c>
      <c r="B20" s="165"/>
      <c r="C20" s="106"/>
      <c r="D20" s="106"/>
      <c r="E20" s="106"/>
      <c r="F20" s="107"/>
      <c r="G20" s="2">
        <f>G21+G37+G54+G48+G27</f>
        <v>78433646.099999994</v>
      </c>
      <c r="H20" s="2">
        <f t="shared" ref="H20:S20" si="2">H21+H37+H54+H48+H27</f>
        <v>964961.46</v>
      </c>
      <c r="I20" s="2">
        <f t="shared" si="2"/>
        <v>6959130.4700000007</v>
      </c>
      <c r="J20" s="2">
        <f t="shared" si="2"/>
        <v>7387384.040000001</v>
      </c>
      <c r="K20" s="2">
        <f t="shared" si="2"/>
        <v>6252732.21</v>
      </c>
      <c r="L20" s="2">
        <f t="shared" si="2"/>
        <v>6199176.5300000012</v>
      </c>
      <c r="M20" s="2">
        <f t="shared" si="2"/>
        <v>6510404.379999999</v>
      </c>
      <c r="N20" s="2">
        <f t="shared" si="2"/>
        <v>6451684.0800000001</v>
      </c>
      <c r="O20" s="2">
        <f t="shared" si="2"/>
        <v>5749419.9500000002</v>
      </c>
      <c r="P20" s="2">
        <f t="shared" si="2"/>
        <v>5873860.9699999997</v>
      </c>
      <c r="Q20" s="2">
        <f t="shared" si="2"/>
        <v>6135045.2599999998</v>
      </c>
      <c r="R20" s="2">
        <f t="shared" si="2"/>
        <v>6613863.4799999995</v>
      </c>
      <c r="S20" s="2">
        <f t="shared" si="2"/>
        <v>14838475.74</v>
      </c>
      <c r="T20" s="66">
        <f t="shared" ref="T20:T95" si="3">H20+I20+J20</f>
        <v>15311475.970000003</v>
      </c>
      <c r="U20" s="32">
        <f t="shared" ref="U20:U95" si="4">H20+I20+J20+K20+L20+M20</f>
        <v>34273789.090000004</v>
      </c>
      <c r="V20" s="32">
        <f t="shared" ref="V20:V95" si="5">H20+I20+J20+K20+L20+M20+N20+O20+P20</f>
        <v>52348754.090000004</v>
      </c>
      <c r="W20" s="32">
        <f t="shared" ref="W20:W95" si="6">H20+I20+J20+K20+L20+M20+N20+O20+P20+Q20+R20+S20</f>
        <v>79936138.569999993</v>
      </c>
      <c r="X20" s="66">
        <f t="shared" ref="X20:X97" si="7">G20/100*25</f>
        <v>19608411.524999999</v>
      </c>
      <c r="Y20" s="32">
        <f t="shared" ref="Y20:Y97" si="8">G20/100*50</f>
        <v>39216823.049999997</v>
      </c>
      <c r="Z20" s="32">
        <f t="shared" ref="Z20:Z97" si="9">G20/100*75</f>
        <v>58825234.574999996</v>
      </c>
      <c r="AA20" s="32">
        <f t="shared" ref="AA20:AA97" si="10">G20/100*100</f>
        <v>78433646.099999994</v>
      </c>
      <c r="AB20" s="59">
        <f t="shared" ref="AB20:AB94" si="11">X20-T20</f>
        <v>4296935.554999996</v>
      </c>
    </row>
    <row r="21" spans="1:28" ht="25.5" customHeight="1" x14ac:dyDescent="0.25">
      <c r="A21" s="9" t="s">
        <v>4</v>
      </c>
      <c r="B21" s="113" t="s">
        <v>5</v>
      </c>
      <c r="C21" s="103"/>
      <c r="D21" s="103"/>
      <c r="E21" s="103"/>
      <c r="F21" s="104"/>
      <c r="G21" s="3">
        <f>G22</f>
        <v>73644766</v>
      </c>
      <c r="H21" s="3">
        <f t="shared" ref="H21:S21" si="12">H22</f>
        <v>629891.49</v>
      </c>
      <c r="I21" s="3">
        <f t="shared" si="12"/>
        <v>6819355.6900000004</v>
      </c>
      <c r="J21" s="3">
        <f t="shared" si="12"/>
        <v>6817212.9300000006</v>
      </c>
      <c r="K21" s="3">
        <f t="shared" si="12"/>
        <v>5534460.8600000003</v>
      </c>
      <c r="L21" s="3">
        <f t="shared" si="12"/>
        <v>5830943.0200000005</v>
      </c>
      <c r="M21" s="3">
        <f t="shared" si="12"/>
        <v>6351143.8099999996</v>
      </c>
      <c r="N21" s="3">
        <f t="shared" si="12"/>
        <v>6010210.6100000003</v>
      </c>
      <c r="O21" s="3">
        <f t="shared" si="12"/>
        <v>5367000.1300000008</v>
      </c>
      <c r="P21" s="3">
        <f t="shared" si="12"/>
        <v>5463346.7999999998</v>
      </c>
      <c r="Q21" s="3">
        <f t="shared" si="12"/>
        <v>5640822.6399999997</v>
      </c>
      <c r="R21" s="3">
        <f t="shared" si="12"/>
        <v>6210907.2399999993</v>
      </c>
      <c r="S21" s="3">
        <f t="shared" si="12"/>
        <v>14527227.15</v>
      </c>
      <c r="T21" s="66">
        <f t="shared" si="3"/>
        <v>14266460.110000001</v>
      </c>
      <c r="U21" s="32">
        <f t="shared" si="4"/>
        <v>31983007.800000001</v>
      </c>
      <c r="V21" s="32">
        <f t="shared" si="5"/>
        <v>48823565.340000004</v>
      </c>
      <c r="W21" s="32">
        <f t="shared" si="6"/>
        <v>75202522.370000005</v>
      </c>
      <c r="X21" s="66">
        <f t="shared" si="7"/>
        <v>18411191.5</v>
      </c>
      <c r="Y21" s="32">
        <f t="shared" si="8"/>
        <v>36822383</v>
      </c>
      <c r="Z21" s="32">
        <f t="shared" si="9"/>
        <v>55233574.5</v>
      </c>
      <c r="AA21" s="32">
        <f t="shared" si="10"/>
        <v>73644766</v>
      </c>
      <c r="AB21" s="59">
        <f t="shared" si="11"/>
        <v>4144731.3899999987</v>
      </c>
    </row>
    <row r="22" spans="1:28" ht="15" customHeight="1" x14ac:dyDescent="0.25">
      <c r="A22" s="9" t="s">
        <v>6</v>
      </c>
      <c r="B22" s="99" t="s">
        <v>7</v>
      </c>
      <c r="C22" s="103"/>
      <c r="D22" s="103"/>
      <c r="E22" s="103"/>
      <c r="F22" s="104"/>
      <c r="G22" s="3">
        <f>G23+G24+G25+G26</f>
        <v>73644766</v>
      </c>
      <c r="H22" s="3">
        <f t="shared" ref="H22:S22" si="13">H23+H24+H25+H26</f>
        <v>629891.49</v>
      </c>
      <c r="I22" s="3">
        <f t="shared" si="13"/>
        <v>6819355.6900000004</v>
      </c>
      <c r="J22" s="3">
        <f t="shared" si="13"/>
        <v>6817212.9300000006</v>
      </c>
      <c r="K22" s="3">
        <f t="shared" si="13"/>
        <v>5534460.8600000003</v>
      </c>
      <c r="L22" s="3">
        <f t="shared" si="13"/>
        <v>5830943.0200000005</v>
      </c>
      <c r="M22" s="3">
        <f t="shared" si="13"/>
        <v>6351143.8099999996</v>
      </c>
      <c r="N22" s="3">
        <f t="shared" si="13"/>
        <v>6010210.6100000003</v>
      </c>
      <c r="O22" s="3">
        <f t="shared" si="13"/>
        <v>5367000.1300000008</v>
      </c>
      <c r="P22" s="3">
        <f t="shared" si="13"/>
        <v>5463346.7999999998</v>
      </c>
      <c r="Q22" s="3">
        <f t="shared" si="13"/>
        <v>5640822.6399999997</v>
      </c>
      <c r="R22" s="3">
        <f t="shared" si="13"/>
        <v>6210907.2399999993</v>
      </c>
      <c r="S22" s="3">
        <f t="shared" si="13"/>
        <v>14527227.15</v>
      </c>
      <c r="T22" s="66">
        <f t="shared" si="3"/>
        <v>14266460.110000001</v>
      </c>
      <c r="U22" s="32">
        <f t="shared" si="4"/>
        <v>31983007.800000001</v>
      </c>
      <c r="V22" s="32">
        <f t="shared" si="5"/>
        <v>48823565.340000004</v>
      </c>
      <c r="W22" s="32">
        <f t="shared" si="6"/>
        <v>75202522.370000005</v>
      </c>
      <c r="X22" s="66">
        <f t="shared" si="7"/>
        <v>18411191.5</v>
      </c>
      <c r="Y22" s="32">
        <f t="shared" si="8"/>
        <v>36822383</v>
      </c>
      <c r="Z22" s="32">
        <f t="shared" si="9"/>
        <v>55233574.5</v>
      </c>
      <c r="AA22" s="32">
        <f t="shared" si="10"/>
        <v>73644766</v>
      </c>
      <c r="AB22" s="59">
        <f t="shared" si="11"/>
        <v>4144731.3899999987</v>
      </c>
    </row>
    <row r="23" spans="1:28" ht="153" customHeight="1" x14ac:dyDescent="0.25">
      <c r="A23" s="9" t="s">
        <v>41</v>
      </c>
      <c r="B23" s="99" t="s">
        <v>230</v>
      </c>
      <c r="C23" s="106"/>
      <c r="D23" s="106"/>
      <c r="E23" s="106"/>
      <c r="F23" s="107"/>
      <c r="G23" s="3">
        <v>73310766</v>
      </c>
      <c r="H23" s="40">
        <v>630443.11</v>
      </c>
      <c r="I23" s="40">
        <v>6800228.4900000002</v>
      </c>
      <c r="J23" s="39">
        <v>6816120.79</v>
      </c>
      <c r="K23" s="40">
        <v>5377488.1900000004</v>
      </c>
      <c r="L23" s="39">
        <v>5796765.2800000003</v>
      </c>
      <c r="M23" s="39">
        <v>6319561.21</v>
      </c>
      <c r="N23" s="39">
        <v>5989705.6299999999</v>
      </c>
      <c r="O23" s="39">
        <v>5363832.9800000004</v>
      </c>
      <c r="P23" s="39">
        <v>5457671.4000000004</v>
      </c>
      <c r="Q23" s="39">
        <v>5594579.5</v>
      </c>
      <c r="R23" s="39">
        <v>6197064.6299999999</v>
      </c>
      <c r="S23" s="39">
        <v>14522836.189999999</v>
      </c>
      <c r="T23" s="66">
        <f t="shared" si="3"/>
        <v>14246792.390000001</v>
      </c>
      <c r="U23" s="32">
        <f t="shared" si="4"/>
        <v>31740607.070000004</v>
      </c>
      <c r="V23" s="32">
        <f t="shared" si="5"/>
        <v>48551817.080000006</v>
      </c>
      <c r="W23" s="32">
        <f t="shared" si="6"/>
        <v>74866297.400000006</v>
      </c>
      <c r="X23" s="66">
        <f t="shared" si="7"/>
        <v>18327691.5</v>
      </c>
      <c r="Y23" s="32">
        <f t="shared" si="8"/>
        <v>36655383</v>
      </c>
      <c r="Z23" s="32">
        <f t="shared" si="9"/>
        <v>54983074.5</v>
      </c>
      <c r="AA23" s="32">
        <f t="shared" si="10"/>
        <v>73310766</v>
      </c>
      <c r="AB23" s="59">
        <f t="shared" si="11"/>
        <v>4080899.1099999994</v>
      </c>
    </row>
    <row r="24" spans="1:28" ht="242.25" customHeight="1" x14ac:dyDescent="0.25">
      <c r="A24" s="9" t="s">
        <v>42</v>
      </c>
      <c r="B24" s="99" t="s">
        <v>231</v>
      </c>
      <c r="C24" s="106"/>
      <c r="D24" s="106"/>
      <c r="E24" s="106"/>
      <c r="F24" s="107"/>
      <c r="G24" s="3">
        <v>34000</v>
      </c>
      <c r="H24" s="39">
        <v>0</v>
      </c>
      <c r="I24" s="40">
        <v>691.04</v>
      </c>
      <c r="J24" s="39">
        <v>1090.45</v>
      </c>
      <c r="K24" s="40">
        <v>20155.53</v>
      </c>
      <c r="L24" s="39">
        <v>127.61</v>
      </c>
      <c r="M24" s="39">
        <v>8471.4699999999993</v>
      </c>
      <c r="N24" s="39">
        <v>1920</v>
      </c>
      <c r="O24" s="39">
        <v>0</v>
      </c>
      <c r="P24" s="39">
        <v>6.01</v>
      </c>
      <c r="Q24" s="39">
        <v>899.45</v>
      </c>
      <c r="R24" s="39">
        <v>0</v>
      </c>
      <c r="S24" s="39">
        <v>11.92</v>
      </c>
      <c r="T24" s="66">
        <f t="shared" si="3"/>
        <v>1781.49</v>
      </c>
      <c r="U24" s="32">
        <f t="shared" si="4"/>
        <v>30536.1</v>
      </c>
      <c r="V24" s="32">
        <f t="shared" si="5"/>
        <v>32462.109999999997</v>
      </c>
      <c r="W24" s="32">
        <f t="shared" si="6"/>
        <v>33373.479999999996</v>
      </c>
      <c r="X24" s="66">
        <f t="shared" si="7"/>
        <v>8500</v>
      </c>
      <c r="Y24" s="32">
        <f t="shared" si="8"/>
        <v>17000</v>
      </c>
      <c r="Z24" s="32">
        <f t="shared" si="9"/>
        <v>25500</v>
      </c>
      <c r="AA24" s="32">
        <f t="shared" si="10"/>
        <v>34000</v>
      </c>
      <c r="AB24" s="59">
        <f t="shared" si="11"/>
        <v>6718.51</v>
      </c>
    </row>
    <row r="25" spans="1:28" ht="89.25" customHeight="1" x14ac:dyDescent="0.25">
      <c r="A25" s="9" t="s">
        <v>43</v>
      </c>
      <c r="B25" s="99" t="s">
        <v>234</v>
      </c>
      <c r="C25" s="106"/>
      <c r="D25" s="106"/>
      <c r="E25" s="106"/>
      <c r="F25" s="107"/>
      <c r="G25" s="3">
        <v>300000</v>
      </c>
      <c r="H25" s="39">
        <v>-551.62</v>
      </c>
      <c r="I25" s="40">
        <v>18436.16</v>
      </c>
      <c r="J25" s="39">
        <v>1.69</v>
      </c>
      <c r="K25" s="40">
        <v>136817.14000000001</v>
      </c>
      <c r="L25" s="39">
        <v>57850.71</v>
      </c>
      <c r="M25" s="39">
        <v>23111.13</v>
      </c>
      <c r="N25" s="39">
        <v>18584.98</v>
      </c>
      <c r="O25" s="39">
        <v>3167.15</v>
      </c>
      <c r="P25" s="39">
        <v>5669.39</v>
      </c>
      <c r="Q25" s="39">
        <v>36198.06</v>
      </c>
      <c r="R25" s="39">
        <v>-1591.23</v>
      </c>
      <c r="S25" s="39">
        <v>-37845.93</v>
      </c>
      <c r="T25" s="66">
        <f t="shared" si="3"/>
        <v>17886.23</v>
      </c>
      <c r="U25" s="32">
        <f t="shared" si="4"/>
        <v>235665.21000000002</v>
      </c>
      <c r="V25" s="32">
        <f t="shared" si="5"/>
        <v>263086.73000000004</v>
      </c>
      <c r="W25" s="32">
        <f t="shared" si="6"/>
        <v>259847.63000000006</v>
      </c>
      <c r="X25" s="66">
        <f t="shared" si="7"/>
        <v>75000</v>
      </c>
      <c r="Y25" s="32">
        <f t="shared" si="8"/>
        <v>150000</v>
      </c>
      <c r="Z25" s="32">
        <f t="shared" si="9"/>
        <v>225000</v>
      </c>
      <c r="AA25" s="32">
        <f t="shared" si="10"/>
        <v>300000</v>
      </c>
      <c r="AB25" s="59">
        <f t="shared" si="11"/>
        <v>57113.770000000004</v>
      </c>
    </row>
    <row r="26" spans="1:28" ht="89.25" customHeight="1" x14ac:dyDescent="0.25">
      <c r="A26" s="9" t="s">
        <v>385</v>
      </c>
      <c r="B26" s="99" t="s">
        <v>384</v>
      </c>
      <c r="C26" s="106"/>
      <c r="D26" s="106"/>
      <c r="E26" s="106"/>
      <c r="F26" s="107"/>
      <c r="G26" s="3">
        <v>0</v>
      </c>
      <c r="H26" s="39">
        <v>0</v>
      </c>
      <c r="I26" s="40">
        <v>0</v>
      </c>
      <c r="J26" s="39">
        <v>0</v>
      </c>
      <c r="K26" s="40">
        <v>0</v>
      </c>
      <c r="L26" s="39">
        <v>-23800.58</v>
      </c>
      <c r="M26" s="39">
        <v>0</v>
      </c>
      <c r="N26" s="39">
        <v>0</v>
      </c>
      <c r="O26" s="39">
        <v>0</v>
      </c>
      <c r="P26" s="39">
        <v>0</v>
      </c>
      <c r="Q26" s="39">
        <v>9145.6299999999992</v>
      </c>
      <c r="R26" s="39">
        <v>15433.84</v>
      </c>
      <c r="S26" s="39">
        <v>42224.97</v>
      </c>
      <c r="T26" s="66">
        <f t="shared" si="3"/>
        <v>0</v>
      </c>
      <c r="U26" s="32">
        <f t="shared" si="4"/>
        <v>-23800.58</v>
      </c>
      <c r="V26" s="32">
        <f t="shared" si="5"/>
        <v>-23800.58</v>
      </c>
      <c r="W26" s="32">
        <f t="shared" si="6"/>
        <v>43003.86</v>
      </c>
      <c r="X26" s="66">
        <f t="shared" si="7"/>
        <v>0</v>
      </c>
      <c r="Y26" s="32">
        <f t="shared" si="8"/>
        <v>0</v>
      </c>
      <c r="Z26" s="32">
        <f t="shared" si="9"/>
        <v>0</v>
      </c>
      <c r="AA26" s="32">
        <f t="shared" si="10"/>
        <v>0</v>
      </c>
      <c r="AB26" s="59">
        <f t="shared" si="11"/>
        <v>0</v>
      </c>
    </row>
    <row r="27" spans="1:28" ht="76.5" customHeight="1" x14ac:dyDescent="0.25">
      <c r="A27" s="9" t="s">
        <v>8</v>
      </c>
      <c r="B27" s="113" t="s">
        <v>245</v>
      </c>
      <c r="C27" s="106"/>
      <c r="D27" s="106"/>
      <c r="E27" s="106"/>
      <c r="F27" s="107"/>
      <c r="G27" s="3">
        <f>G28</f>
        <v>2787200</v>
      </c>
      <c r="H27" s="3">
        <f t="shared" ref="H27:S27" si="14">H28</f>
        <v>231037.27</v>
      </c>
      <c r="I27" s="3">
        <f t="shared" si="14"/>
        <v>0</v>
      </c>
      <c r="J27" s="3">
        <f t="shared" si="14"/>
        <v>405117.94</v>
      </c>
      <c r="K27" s="3">
        <f t="shared" si="14"/>
        <v>162572.06</v>
      </c>
      <c r="L27" s="3">
        <f t="shared" si="14"/>
        <v>303418.48</v>
      </c>
      <c r="M27" s="3">
        <f t="shared" si="14"/>
        <v>233721.4</v>
      </c>
      <c r="N27" s="3">
        <f t="shared" si="14"/>
        <v>249669.24</v>
      </c>
      <c r="O27" s="3">
        <f t="shared" si="14"/>
        <v>258483.79</v>
      </c>
      <c r="P27" s="3">
        <f t="shared" si="14"/>
        <v>277858.83</v>
      </c>
      <c r="Q27" s="3">
        <f t="shared" si="14"/>
        <v>255682.36999999997</v>
      </c>
      <c r="R27" s="3">
        <f t="shared" si="14"/>
        <v>234726.54</v>
      </c>
      <c r="S27" s="3">
        <f t="shared" si="14"/>
        <v>234090.76</v>
      </c>
      <c r="T27" s="66">
        <f t="shared" si="3"/>
        <v>636155.21</v>
      </c>
      <c r="U27" s="32">
        <f t="shared" si="4"/>
        <v>1335867.1499999999</v>
      </c>
      <c r="V27" s="32">
        <f t="shared" si="5"/>
        <v>2121879.0099999998</v>
      </c>
      <c r="W27" s="32">
        <f t="shared" si="6"/>
        <v>2846378.6799999997</v>
      </c>
      <c r="X27" s="66">
        <f t="shared" si="7"/>
        <v>696800</v>
      </c>
      <c r="Y27" s="32">
        <f t="shared" si="8"/>
        <v>1393600</v>
      </c>
      <c r="Z27" s="32">
        <f t="shared" si="9"/>
        <v>2090400</v>
      </c>
      <c r="AA27" s="32">
        <f t="shared" si="10"/>
        <v>2787200</v>
      </c>
      <c r="AB27" s="59">
        <f t="shared" si="11"/>
        <v>60644.790000000037</v>
      </c>
    </row>
    <row r="28" spans="1:28" ht="63.75" customHeight="1" x14ac:dyDescent="0.25">
      <c r="A28" s="9" t="s">
        <v>44</v>
      </c>
      <c r="B28" s="113" t="s">
        <v>246</v>
      </c>
      <c r="C28" s="106"/>
      <c r="D28" s="106"/>
      <c r="E28" s="106"/>
      <c r="F28" s="107"/>
      <c r="G28" s="3">
        <f>G29+G31+G33+G35</f>
        <v>2787200</v>
      </c>
      <c r="H28" s="3">
        <f t="shared" ref="H28:S28" si="15">H29+H31+H33+H35</f>
        <v>231037.27</v>
      </c>
      <c r="I28" s="3">
        <f t="shared" si="15"/>
        <v>0</v>
      </c>
      <c r="J28" s="3">
        <f t="shared" si="15"/>
        <v>405117.94</v>
      </c>
      <c r="K28" s="3">
        <f t="shared" si="15"/>
        <v>162572.06</v>
      </c>
      <c r="L28" s="3">
        <f t="shared" si="15"/>
        <v>303418.48</v>
      </c>
      <c r="M28" s="3">
        <f t="shared" si="15"/>
        <v>233721.4</v>
      </c>
      <c r="N28" s="3">
        <f t="shared" si="15"/>
        <v>249669.24</v>
      </c>
      <c r="O28" s="3">
        <f t="shared" si="15"/>
        <v>258483.79</v>
      </c>
      <c r="P28" s="3">
        <f t="shared" si="15"/>
        <v>277858.83</v>
      </c>
      <c r="Q28" s="3">
        <f t="shared" si="15"/>
        <v>255682.36999999997</v>
      </c>
      <c r="R28" s="3">
        <f t="shared" si="15"/>
        <v>234726.54</v>
      </c>
      <c r="S28" s="3">
        <f t="shared" si="15"/>
        <v>234090.76</v>
      </c>
      <c r="T28" s="66">
        <f t="shared" si="3"/>
        <v>636155.21</v>
      </c>
      <c r="U28" s="32">
        <f t="shared" si="4"/>
        <v>1335867.1499999999</v>
      </c>
      <c r="V28" s="32">
        <f t="shared" si="5"/>
        <v>2121879.0099999998</v>
      </c>
      <c r="W28" s="32">
        <f t="shared" si="6"/>
        <v>2846378.6799999997</v>
      </c>
      <c r="X28" s="66">
        <f t="shared" si="7"/>
        <v>696800</v>
      </c>
      <c r="Y28" s="32">
        <f t="shared" si="8"/>
        <v>1393600</v>
      </c>
      <c r="Z28" s="32">
        <f t="shared" si="9"/>
        <v>2090400</v>
      </c>
      <c r="AA28" s="32">
        <f t="shared" si="10"/>
        <v>2787200</v>
      </c>
      <c r="AB28" s="59">
        <f t="shared" si="11"/>
        <v>60644.790000000037</v>
      </c>
    </row>
    <row r="29" spans="1:28" ht="140.25" customHeight="1" x14ac:dyDescent="0.25">
      <c r="A29" s="9" t="s">
        <v>45</v>
      </c>
      <c r="B29" s="113" t="s">
        <v>237</v>
      </c>
      <c r="C29" s="106"/>
      <c r="D29" s="106"/>
      <c r="E29" s="106"/>
      <c r="F29" s="107"/>
      <c r="G29" s="3">
        <f>G30</f>
        <v>1320000</v>
      </c>
      <c r="H29" s="3">
        <f t="shared" ref="H29:S29" si="16">H30</f>
        <v>106150.13</v>
      </c>
      <c r="I29" s="3">
        <f t="shared" si="16"/>
        <v>1960.51</v>
      </c>
      <c r="J29" s="3">
        <f t="shared" si="16"/>
        <v>197405.9</v>
      </c>
      <c r="K29" s="3">
        <f t="shared" si="16"/>
        <v>84332.71</v>
      </c>
      <c r="L29" s="3">
        <f t="shared" si="16"/>
        <v>149797.18</v>
      </c>
      <c r="M29" s="3">
        <f t="shared" si="16"/>
        <v>117896.3</v>
      </c>
      <c r="N29" s="3">
        <f t="shared" si="16"/>
        <v>117513.71</v>
      </c>
      <c r="O29" s="3">
        <f t="shared" si="16"/>
        <v>129910.37</v>
      </c>
      <c r="P29" s="3">
        <f t="shared" si="16"/>
        <v>132527.88</v>
      </c>
      <c r="Q29" s="3">
        <f t="shared" si="16"/>
        <v>135955.88</v>
      </c>
      <c r="R29" s="3">
        <f t="shared" si="16"/>
        <v>131816.22</v>
      </c>
      <c r="S29" s="3">
        <f t="shared" si="16"/>
        <v>121642.87</v>
      </c>
      <c r="T29" s="66">
        <f t="shared" si="3"/>
        <v>305516.53999999998</v>
      </c>
      <c r="U29" s="32">
        <f t="shared" si="4"/>
        <v>657542.73</v>
      </c>
      <c r="V29" s="32">
        <f t="shared" si="5"/>
        <v>1037494.69</v>
      </c>
      <c r="W29" s="32">
        <f t="shared" si="6"/>
        <v>1426909.6599999997</v>
      </c>
      <c r="X29" s="66">
        <f t="shared" si="7"/>
        <v>330000</v>
      </c>
      <c r="Y29" s="32">
        <f t="shared" si="8"/>
        <v>660000</v>
      </c>
      <c r="Z29" s="32">
        <f t="shared" si="9"/>
        <v>990000</v>
      </c>
      <c r="AA29" s="32">
        <f t="shared" si="10"/>
        <v>1320000</v>
      </c>
      <c r="AB29" s="59">
        <f t="shared" si="11"/>
        <v>24483.460000000021</v>
      </c>
    </row>
    <row r="30" spans="1:28" ht="242.25" customHeight="1" x14ac:dyDescent="0.25">
      <c r="A30" s="9" t="s">
        <v>46</v>
      </c>
      <c r="B30" s="99" t="s">
        <v>238</v>
      </c>
      <c r="C30" s="106"/>
      <c r="D30" s="106"/>
      <c r="E30" s="106"/>
      <c r="F30" s="107"/>
      <c r="G30" s="3">
        <v>1320000</v>
      </c>
      <c r="H30" s="39">
        <v>106150.13</v>
      </c>
      <c r="I30" s="40">
        <v>1960.51</v>
      </c>
      <c r="J30" s="39">
        <v>197405.9</v>
      </c>
      <c r="K30" s="40">
        <v>84332.71</v>
      </c>
      <c r="L30" s="39">
        <v>149797.18</v>
      </c>
      <c r="M30" s="39">
        <v>117896.3</v>
      </c>
      <c r="N30" s="39">
        <v>117513.71</v>
      </c>
      <c r="O30" s="39">
        <v>129910.37</v>
      </c>
      <c r="P30" s="39">
        <v>132527.88</v>
      </c>
      <c r="Q30" s="39">
        <v>135955.88</v>
      </c>
      <c r="R30" s="39">
        <v>131816.22</v>
      </c>
      <c r="S30" s="39">
        <v>121642.87</v>
      </c>
      <c r="T30" s="66">
        <f t="shared" si="3"/>
        <v>305516.53999999998</v>
      </c>
      <c r="U30" s="32">
        <f t="shared" si="4"/>
        <v>657542.73</v>
      </c>
      <c r="V30" s="32">
        <f t="shared" si="5"/>
        <v>1037494.69</v>
      </c>
      <c r="W30" s="32">
        <f t="shared" si="6"/>
        <v>1426909.6599999997</v>
      </c>
      <c r="X30" s="66">
        <f t="shared" si="7"/>
        <v>330000</v>
      </c>
      <c r="Y30" s="32">
        <f t="shared" si="8"/>
        <v>660000</v>
      </c>
      <c r="Z30" s="32">
        <f t="shared" si="9"/>
        <v>990000</v>
      </c>
      <c r="AA30" s="32">
        <f t="shared" si="10"/>
        <v>1320000</v>
      </c>
      <c r="AB30" s="59">
        <f t="shared" si="11"/>
        <v>24483.460000000021</v>
      </c>
    </row>
    <row r="31" spans="1:28" ht="178.5" customHeight="1" x14ac:dyDescent="0.25">
      <c r="A31" s="9" t="s">
        <v>47</v>
      </c>
      <c r="B31" s="113" t="s">
        <v>239</v>
      </c>
      <c r="C31" s="106"/>
      <c r="D31" s="106"/>
      <c r="E31" s="106"/>
      <c r="F31" s="107"/>
      <c r="G31" s="3">
        <f>G32</f>
        <v>7200</v>
      </c>
      <c r="H31" s="3">
        <f t="shared" ref="H31:S31" si="17">H32</f>
        <v>624.70000000000005</v>
      </c>
      <c r="I31" s="3">
        <f t="shared" si="17"/>
        <v>116.46</v>
      </c>
      <c r="J31" s="3">
        <f t="shared" si="17"/>
        <v>1216.52</v>
      </c>
      <c r="K31" s="3">
        <f t="shared" si="17"/>
        <v>720.18</v>
      </c>
      <c r="L31" s="3">
        <f t="shared" si="17"/>
        <v>662.4</v>
      </c>
      <c r="M31" s="3">
        <f t="shared" si="17"/>
        <v>530.64</v>
      </c>
      <c r="N31" s="3">
        <f t="shared" si="17"/>
        <v>689.44</v>
      </c>
      <c r="O31" s="3">
        <f t="shared" si="17"/>
        <v>672.03</v>
      </c>
      <c r="P31" s="3">
        <f t="shared" si="17"/>
        <v>636.87</v>
      </c>
      <c r="Q31" s="3">
        <f t="shared" si="17"/>
        <v>713.93</v>
      </c>
      <c r="R31" s="3">
        <f t="shared" si="17"/>
        <v>636.91999999999996</v>
      </c>
      <c r="S31" s="3">
        <f t="shared" si="17"/>
        <v>487.44</v>
      </c>
      <c r="T31" s="66">
        <f t="shared" si="3"/>
        <v>1957.68</v>
      </c>
      <c r="U31" s="32">
        <f t="shared" si="4"/>
        <v>3870.9</v>
      </c>
      <c r="V31" s="32">
        <f t="shared" si="5"/>
        <v>5869.24</v>
      </c>
      <c r="W31" s="32">
        <f t="shared" si="6"/>
        <v>7707.53</v>
      </c>
      <c r="X31" s="66">
        <f t="shared" si="7"/>
        <v>1800</v>
      </c>
      <c r="Y31" s="32">
        <f t="shared" si="8"/>
        <v>3600</v>
      </c>
      <c r="Z31" s="32">
        <f t="shared" si="9"/>
        <v>5400</v>
      </c>
      <c r="AA31" s="32">
        <f t="shared" si="10"/>
        <v>7200</v>
      </c>
      <c r="AB31" s="59">
        <f t="shared" si="11"/>
        <v>-157.68000000000006</v>
      </c>
    </row>
    <row r="32" spans="1:28" ht="280.5" customHeight="1" x14ac:dyDescent="0.25">
      <c r="A32" s="9" t="s">
        <v>48</v>
      </c>
      <c r="B32" s="99" t="s">
        <v>240</v>
      </c>
      <c r="C32" s="106"/>
      <c r="D32" s="106"/>
      <c r="E32" s="106"/>
      <c r="F32" s="107"/>
      <c r="G32" s="3">
        <v>7200</v>
      </c>
      <c r="H32" s="39">
        <v>624.70000000000005</v>
      </c>
      <c r="I32" s="40">
        <v>116.46</v>
      </c>
      <c r="J32" s="39">
        <v>1216.52</v>
      </c>
      <c r="K32" s="40">
        <v>720.18</v>
      </c>
      <c r="L32" s="39">
        <v>662.4</v>
      </c>
      <c r="M32" s="39">
        <v>530.64</v>
      </c>
      <c r="N32" s="39">
        <v>689.44</v>
      </c>
      <c r="O32" s="39">
        <v>672.03</v>
      </c>
      <c r="P32" s="39">
        <v>636.87</v>
      </c>
      <c r="Q32" s="39">
        <v>713.93</v>
      </c>
      <c r="R32" s="39">
        <v>636.91999999999996</v>
      </c>
      <c r="S32" s="39">
        <v>487.44</v>
      </c>
      <c r="T32" s="66">
        <f t="shared" si="3"/>
        <v>1957.68</v>
      </c>
      <c r="U32" s="32">
        <f t="shared" si="4"/>
        <v>3870.9</v>
      </c>
      <c r="V32" s="32">
        <f t="shared" si="5"/>
        <v>5869.24</v>
      </c>
      <c r="W32" s="32">
        <f t="shared" si="6"/>
        <v>7707.53</v>
      </c>
      <c r="X32" s="66">
        <f t="shared" si="7"/>
        <v>1800</v>
      </c>
      <c r="Y32" s="32">
        <f t="shared" si="8"/>
        <v>3600</v>
      </c>
      <c r="Z32" s="32">
        <f t="shared" si="9"/>
        <v>5400</v>
      </c>
      <c r="AA32" s="32">
        <f t="shared" si="10"/>
        <v>7200</v>
      </c>
      <c r="AB32" s="59">
        <f t="shared" si="11"/>
        <v>-157.68000000000006</v>
      </c>
    </row>
    <row r="33" spans="1:28" ht="153" customHeight="1" x14ac:dyDescent="0.25">
      <c r="A33" s="9" t="s">
        <v>49</v>
      </c>
      <c r="B33" s="113" t="s">
        <v>241</v>
      </c>
      <c r="C33" s="106"/>
      <c r="D33" s="106"/>
      <c r="E33" s="106"/>
      <c r="F33" s="107"/>
      <c r="G33" s="3">
        <f>G34</f>
        <v>1460000</v>
      </c>
      <c r="H33" s="3">
        <f t="shared" ref="H33:S33" si="18">H34</f>
        <v>131334.47</v>
      </c>
      <c r="I33" s="3">
        <f t="shared" si="18"/>
        <v>1963.54</v>
      </c>
      <c r="J33" s="3">
        <f t="shared" si="18"/>
        <v>236371.95</v>
      </c>
      <c r="K33" s="3">
        <f t="shared" si="18"/>
        <v>92970.87</v>
      </c>
      <c r="L33" s="3">
        <f t="shared" si="18"/>
        <v>162737.89000000001</v>
      </c>
      <c r="M33" s="3">
        <f t="shared" si="18"/>
        <v>132067.49</v>
      </c>
      <c r="N33" s="3">
        <f t="shared" si="18"/>
        <v>138211.34</v>
      </c>
      <c r="O33" s="3">
        <f t="shared" si="18"/>
        <v>143516.92000000001</v>
      </c>
      <c r="P33" s="3">
        <f t="shared" si="18"/>
        <v>155156.68</v>
      </c>
      <c r="Q33" s="3">
        <f t="shared" si="18"/>
        <v>138897.76999999999</v>
      </c>
      <c r="R33" s="3">
        <f t="shared" si="18"/>
        <v>119656.44</v>
      </c>
      <c r="S33" s="3">
        <f t="shared" si="18"/>
        <v>122584.07</v>
      </c>
      <c r="T33" s="66">
        <f t="shared" si="3"/>
        <v>369669.96</v>
      </c>
      <c r="U33" s="32">
        <f t="shared" si="4"/>
        <v>757446.21</v>
      </c>
      <c r="V33" s="32">
        <f t="shared" si="5"/>
        <v>1194331.1499999999</v>
      </c>
      <c r="W33" s="32">
        <f t="shared" si="6"/>
        <v>1575469.43</v>
      </c>
      <c r="X33" s="66">
        <f t="shared" si="7"/>
        <v>365000</v>
      </c>
      <c r="Y33" s="32">
        <f t="shared" si="8"/>
        <v>730000</v>
      </c>
      <c r="Z33" s="32">
        <f t="shared" si="9"/>
        <v>1095000</v>
      </c>
      <c r="AA33" s="32">
        <f t="shared" si="10"/>
        <v>1460000</v>
      </c>
      <c r="AB33" s="59">
        <f t="shared" si="11"/>
        <v>-4669.960000000021</v>
      </c>
    </row>
    <row r="34" spans="1:28" ht="243" customHeight="1" x14ac:dyDescent="0.25">
      <c r="A34" s="9" t="s">
        <v>50</v>
      </c>
      <c r="B34" s="99" t="s">
        <v>242</v>
      </c>
      <c r="C34" s="106"/>
      <c r="D34" s="106"/>
      <c r="E34" s="106"/>
      <c r="F34" s="107"/>
      <c r="G34" s="3">
        <v>1460000</v>
      </c>
      <c r="H34" s="39">
        <v>131334.47</v>
      </c>
      <c r="I34" s="40">
        <v>1963.54</v>
      </c>
      <c r="J34" s="39">
        <v>236371.95</v>
      </c>
      <c r="K34" s="40">
        <v>92970.87</v>
      </c>
      <c r="L34" s="39">
        <v>162737.89000000001</v>
      </c>
      <c r="M34" s="39">
        <v>132067.49</v>
      </c>
      <c r="N34" s="39">
        <v>138211.34</v>
      </c>
      <c r="O34" s="39">
        <v>143516.92000000001</v>
      </c>
      <c r="P34" s="39">
        <v>155156.68</v>
      </c>
      <c r="Q34" s="39">
        <v>138897.76999999999</v>
      </c>
      <c r="R34" s="39">
        <v>119656.44</v>
      </c>
      <c r="S34" s="39">
        <v>122584.07</v>
      </c>
      <c r="T34" s="66">
        <f t="shared" si="3"/>
        <v>369669.96</v>
      </c>
      <c r="U34" s="32">
        <f t="shared" si="4"/>
        <v>757446.21</v>
      </c>
      <c r="V34" s="32">
        <f t="shared" si="5"/>
        <v>1194331.1499999999</v>
      </c>
      <c r="W34" s="32">
        <f t="shared" si="6"/>
        <v>1575469.43</v>
      </c>
      <c r="X34" s="66">
        <f t="shared" si="7"/>
        <v>365000</v>
      </c>
      <c r="Y34" s="32">
        <f t="shared" si="8"/>
        <v>730000</v>
      </c>
      <c r="Z34" s="32">
        <f t="shared" si="9"/>
        <v>1095000</v>
      </c>
      <c r="AA34" s="32">
        <f t="shared" si="10"/>
        <v>1460000</v>
      </c>
      <c r="AB34" s="59">
        <f t="shared" si="11"/>
        <v>-4669.960000000021</v>
      </c>
    </row>
    <row r="35" spans="1:28" ht="141" x14ac:dyDescent="0.25">
      <c r="A35" s="12" t="s">
        <v>339</v>
      </c>
      <c r="B35" s="114" t="s">
        <v>337</v>
      </c>
      <c r="C35" s="115"/>
      <c r="D35" s="115"/>
      <c r="E35" s="115"/>
      <c r="F35" s="115"/>
      <c r="G35" s="3">
        <f>G36</f>
        <v>0</v>
      </c>
      <c r="H35" s="3">
        <f t="shared" ref="H35:S35" si="19">H36</f>
        <v>-7072.03</v>
      </c>
      <c r="I35" s="3">
        <f t="shared" si="19"/>
        <v>-4040.51</v>
      </c>
      <c r="J35" s="3">
        <f t="shared" si="19"/>
        <v>-29876.43</v>
      </c>
      <c r="K35" s="3">
        <f t="shared" si="19"/>
        <v>-15451.7</v>
      </c>
      <c r="L35" s="3">
        <f t="shared" si="19"/>
        <v>-9778.99</v>
      </c>
      <c r="M35" s="3">
        <f t="shared" si="19"/>
        <v>-16773.03</v>
      </c>
      <c r="N35" s="3">
        <f t="shared" si="19"/>
        <v>-6745.25</v>
      </c>
      <c r="O35" s="3">
        <f t="shared" si="19"/>
        <v>-15615.53</v>
      </c>
      <c r="P35" s="3">
        <f t="shared" si="19"/>
        <v>-10462.6</v>
      </c>
      <c r="Q35" s="3">
        <f t="shared" si="19"/>
        <v>-19885.21</v>
      </c>
      <c r="R35" s="3">
        <f t="shared" si="19"/>
        <v>-17383.04</v>
      </c>
      <c r="S35" s="3">
        <f t="shared" si="19"/>
        <v>-10623.62</v>
      </c>
      <c r="T35" s="66"/>
      <c r="U35" s="32"/>
      <c r="V35" s="32"/>
      <c r="W35" s="32"/>
      <c r="X35" s="66"/>
      <c r="Y35" s="32"/>
      <c r="Z35" s="32"/>
      <c r="AA35" s="32"/>
      <c r="AB35" s="59">
        <f t="shared" si="11"/>
        <v>0</v>
      </c>
    </row>
    <row r="36" spans="1:28" ht="243" x14ac:dyDescent="0.25">
      <c r="A36" s="12" t="s">
        <v>338</v>
      </c>
      <c r="B36" s="114" t="s">
        <v>336</v>
      </c>
      <c r="C36" s="115"/>
      <c r="D36" s="115"/>
      <c r="E36" s="115"/>
      <c r="F36" s="115"/>
      <c r="G36" s="3">
        <v>0</v>
      </c>
      <c r="H36" s="39">
        <v>-7072.03</v>
      </c>
      <c r="I36" s="40">
        <v>-4040.51</v>
      </c>
      <c r="J36" s="39">
        <v>-29876.43</v>
      </c>
      <c r="K36" s="40">
        <v>-15451.7</v>
      </c>
      <c r="L36" s="39">
        <v>-9778.99</v>
      </c>
      <c r="M36" s="39">
        <v>-16773.03</v>
      </c>
      <c r="N36" s="39">
        <v>-6745.25</v>
      </c>
      <c r="O36" s="39">
        <v>-15615.53</v>
      </c>
      <c r="P36" s="39">
        <v>-10462.6</v>
      </c>
      <c r="Q36" s="39">
        <v>-19885.21</v>
      </c>
      <c r="R36" s="39">
        <v>-17383.04</v>
      </c>
      <c r="S36" s="39">
        <v>-10623.62</v>
      </c>
      <c r="T36" s="66"/>
      <c r="U36" s="32"/>
      <c r="V36" s="32"/>
      <c r="W36" s="32"/>
      <c r="X36" s="66"/>
      <c r="Y36" s="32"/>
      <c r="Z36" s="32"/>
      <c r="AA36" s="32"/>
      <c r="AB36" s="59">
        <f t="shared" si="11"/>
        <v>0</v>
      </c>
    </row>
    <row r="37" spans="1:28" ht="25.5" customHeight="1" x14ac:dyDescent="0.25">
      <c r="A37" s="9" t="s">
        <v>9</v>
      </c>
      <c r="B37" s="99" t="s">
        <v>247</v>
      </c>
      <c r="C37" s="106"/>
      <c r="D37" s="106"/>
      <c r="E37" s="106"/>
      <c r="F37" s="107"/>
      <c r="G37" s="3">
        <f t="shared" ref="G37:S37" si="20">G44+G38+G46</f>
        <v>1262380.1000000001</v>
      </c>
      <c r="H37" s="3">
        <f t="shared" si="20"/>
        <v>29604.620000000003</v>
      </c>
      <c r="I37" s="3">
        <f t="shared" si="20"/>
        <v>102124.92</v>
      </c>
      <c r="J37" s="3">
        <f t="shared" si="20"/>
        <v>76954.990000000005</v>
      </c>
      <c r="K37" s="3">
        <f t="shared" si="20"/>
        <v>500598.76</v>
      </c>
      <c r="L37" s="3">
        <f t="shared" si="20"/>
        <v>49877.71</v>
      </c>
      <c r="M37" s="3">
        <f t="shared" si="20"/>
        <v>-137651.66</v>
      </c>
      <c r="N37" s="3">
        <f t="shared" si="20"/>
        <v>142962.81</v>
      </c>
      <c r="O37" s="3">
        <f t="shared" si="20"/>
        <v>67223</v>
      </c>
      <c r="P37" s="3">
        <f t="shared" si="20"/>
        <v>66182.95</v>
      </c>
      <c r="Q37" s="3">
        <f t="shared" si="20"/>
        <v>182044.57</v>
      </c>
      <c r="R37" s="3">
        <f t="shared" si="20"/>
        <v>89098.07</v>
      </c>
      <c r="S37" s="3">
        <f t="shared" si="20"/>
        <v>36933</v>
      </c>
      <c r="T37" s="66">
        <f t="shared" si="3"/>
        <v>208684.53000000003</v>
      </c>
      <c r="U37" s="32">
        <f t="shared" si="4"/>
        <v>621509.34</v>
      </c>
      <c r="V37" s="32">
        <f t="shared" si="5"/>
        <v>897878.09999999986</v>
      </c>
      <c r="W37" s="32">
        <f t="shared" si="6"/>
        <v>1205953.74</v>
      </c>
      <c r="X37" s="66">
        <f t="shared" si="7"/>
        <v>315595.02500000002</v>
      </c>
      <c r="Y37" s="32">
        <f t="shared" si="8"/>
        <v>631190.05000000005</v>
      </c>
      <c r="Z37" s="32">
        <f t="shared" si="9"/>
        <v>946785.07500000007</v>
      </c>
      <c r="AA37" s="32">
        <f t="shared" si="10"/>
        <v>1262380.1000000001</v>
      </c>
      <c r="AB37" s="59">
        <f t="shared" si="11"/>
        <v>106910.495</v>
      </c>
    </row>
    <row r="38" spans="1:28" ht="51" customHeight="1" x14ac:dyDescent="0.25">
      <c r="A38" s="9" t="s">
        <v>51</v>
      </c>
      <c r="B38" s="99" t="s">
        <v>248</v>
      </c>
      <c r="C38" s="106"/>
      <c r="D38" s="106"/>
      <c r="E38" s="106"/>
      <c r="F38" s="107"/>
      <c r="G38" s="3">
        <f>G39+G41</f>
        <v>1194380.1000000001</v>
      </c>
      <c r="H38" s="3">
        <f t="shared" ref="H38:S38" si="21">H39+H41</f>
        <v>473.73000000000047</v>
      </c>
      <c r="I38" s="3">
        <f t="shared" si="21"/>
        <v>102123.76</v>
      </c>
      <c r="J38" s="3">
        <f t="shared" si="21"/>
        <v>71954.83</v>
      </c>
      <c r="K38" s="3">
        <f t="shared" si="21"/>
        <v>496401.48</v>
      </c>
      <c r="L38" s="3">
        <f t="shared" si="21"/>
        <v>60164.630000000005</v>
      </c>
      <c r="M38" s="3">
        <f t="shared" si="21"/>
        <v>-137557.91</v>
      </c>
      <c r="N38" s="3">
        <f t="shared" si="21"/>
        <v>142962</v>
      </c>
      <c r="O38" s="3">
        <f t="shared" si="21"/>
        <v>67223</v>
      </c>
      <c r="P38" s="3">
        <f t="shared" si="21"/>
        <v>62809.36</v>
      </c>
      <c r="Q38" s="3">
        <f t="shared" si="21"/>
        <v>168236.07</v>
      </c>
      <c r="R38" s="3">
        <f t="shared" si="21"/>
        <v>89098.07</v>
      </c>
      <c r="S38" s="3">
        <f t="shared" si="21"/>
        <v>5809</v>
      </c>
      <c r="T38" s="66">
        <f t="shared" si="3"/>
        <v>174552.32000000001</v>
      </c>
      <c r="U38" s="32">
        <f t="shared" si="4"/>
        <v>593560.52</v>
      </c>
      <c r="V38" s="32">
        <f t="shared" si="5"/>
        <v>866554.88</v>
      </c>
      <c r="W38" s="32">
        <f t="shared" si="6"/>
        <v>1129698.02</v>
      </c>
      <c r="X38" s="66">
        <f t="shared" si="7"/>
        <v>298595.02500000002</v>
      </c>
      <c r="Y38" s="32">
        <f t="shared" si="8"/>
        <v>597190.05000000005</v>
      </c>
      <c r="Z38" s="32">
        <f t="shared" si="9"/>
        <v>895785.07500000007</v>
      </c>
      <c r="AA38" s="32">
        <f t="shared" si="10"/>
        <v>1194380.1000000001</v>
      </c>
      <c r="AB38" s="59">
        <f t="shared" si="11"/>
        <v>124042.70500000002</v>
      </c>
    </row>
    <row r="39" spans="1:28" ht="63.75" customHeight="1" x14ac:dyDescent="0.25">
      <c r="A39" s="9" t="s">
        <v>52</v>
      </c>
      <c r="B39" s="99" t="s">
        <v>249</v>
      </c>
      <c r="C39" s="106"/>
      <c r="D39" s="106"/>
      <c r="E39" s="106"/>
      <c r="F39" s="107"/>
      <c r="G39" s="3">
        <f>G40</f>
        <v>1010000</v>
      </c>
      <c r="H39" s="3">
        <f t="shared" ref="H39:S39" si="22">H40</f>
        <v>7065.06</v>
      </c>
      <c r="I39" s="3">
        <f t="shared" si="22"/>
        <v>102123.76</v>
      </c>
      <c r="J39" s="3">
        <f t="shared" si="22"/>
        <v>59030.84</v>
      </c>
      <c r="K39" s="3">
        <f t="shared" si="22"/>
        <v>400229.48</v>
      </c>
      <c r="L39" s="3">
        <f t="shared" si="22"/>
        <v>77397.91</v>
      </c>
      <c r="M39" s="3">
        <f t="shared" si="22"/>
        <v>-156475.26</v>
      </c>
      <c r="N39" s="3">
        <f t="shared" si="22"/>
        <v>129389</v>
      </c>
      <c r="O39" s="3">
        <f t="shared" si="22"/>
        <v>67223</v>
      </c>
      <c r="P39" s="3">
        <f t="shared" si="22"/>
        <v>62384.94</v>
      </c>
      <c r="Q39" s="3">
        <f t="shared" si="22"/>
        <v>161770.54</v>
      </c>
      <c r="R39" s="3">
        <f t="shared" si="22"/>
        <v>89098.07</v>
      </c>
      <c r="S39" s="3">
        <f t="shared" si="22"/>
        <v>5809</v>
      </c>
      <c r="T39" s="66">
        <f t="shared" si="3"/>
        <v>168219.65999999997</v>
      </c>
      <c r="U39" s="32">
        <f t="shared" si="4"/>
        <v>489371.78999999992</v>
      </c>
      <c r="V39" s="32">
        <f t="shared" si="5"/>
        <v>748368.73</v>
      </c>
      <c r="W39" s="32">
        <f t="shared" si="6"/>
        <v>1005046.3400000001</v>
      </c>
      <c r="X39" s="66">
        <f t="shared" si="7"/>
        <v>252500</v>
      </c>
      <c r="Y39" s="32">
        <f t="shared" si="8"/>
        <v>505000</v>
      </c>
      <c r="Z39" s="32">
        <f t="shared" si="9"/>
        <v>757500</v>
      </c>
      <c r="AA39" s="32">
        <f t="shared" si="10"/>
        <v>1010000</v>
      </c>
      <c r="AB39" s="59">
        <f t="shared" si="11"/>
        <v>84280.340000000026</v>
      </c>
    </row>
    <row r="40" spans="1:28" ht="63.75" customHeight="1" x14ac:dyDescent="0.25">
      <c r="A40" s="9" t="s">
        <v>52</v>
      </c>
      <c r="B40" s="99" t="s">
        <v>250</v>
      </c>
      <c r="C40" s="106"/>
      <c r="D40" s="106"/>
      <c r="E40" s="106"/>
      <c r="F40" s="107"/>
      <c r="G40" s="3">
        <v>1010000</v>
      </c>
      <c r="H40" s="39">
        <v>7065.06</v>
      </c>
      <c r="I40" s="40">
        <v>102123.76</v>
      </c>
      <c r="J40" s="39">
        <v>59030.84</v>
      </c>
      <c r="K40" s="40">
        <v>400229.48</v>
      </c>
      <c r="L40" s="39">
        <v>77397.91</v>
      </c>
      <c r="M40" s="39">
        <v>-156475.26</v>
      </c>
      <c r="N40" s="39">
        <v>129389</v>
      </c>
      <c r="O40" s="39">
        <v>67223</v>
      </c>
      <c r="P40" s="39">
        <v>62384.94</v>
      </c>
      <c r="Q40" s="39">
        <v>161770.54</v>
      </c>
      <c r="R40" s="39">
        <v>89098.07</v>
      </c>
      <c r="S40" s="39">
        <v>5809</v>
      </c>
      <c r="T40" s="66">
        <f t="shared" si="3"/>
        <v>168219.65999999997</v>
      </c>
      <c r="U40" s="32">
        <f t="shared" si="4"/>
        <v>489371.78999999992</v>
      </c>
      <c r="V40" s="32">
        <f t="shared" si="5"/>
        <v>748368.73</v>
      </c>
      <c r="W40" s="32">
        <f t="shared" si="6"/>
        <v>1005046.3400000001</v>
      </c>
      <c r="X40" s="66">
        <f t="shared" si="7"/>
        <v>252500</v>
      </c>
      <c r="Y40" s="32">
        <f t="shared" si="8"/>
        <v>505000</v>
      </c>
      <c r="Z40" s="32">
        <f t="shared" si="9"/>
        <v>757500</v>
      </c>
      <c r="AA40" s="32">
        <f t="shared" si="10"/>
        <v>1010000</v>
      </c>
      <c r="AB40" s="59">
        <f t="shared" si="11"/>
        <v>84280.340000000026</v>
      </c>
    </row>
    <row r="41" spans="1:28" ht="76.5" customHeight="1" x14ac:dyDescent="0.25">
      <c r="A41" s="9" t="s">
        <v>53</v>
      </c>
      <c r="B41" s="99" t="s">
        <v>251</v>
      </c>
      <c r="C41" s="106"/>
      <c r="D41" s="106"/>
      <c r="E41" s="106"/>
      <c r="F41" s="107"/>
      <c r="G41" s="3">
        <f>G42+G43</f>
        <v>184380.1</v>
      </c>
      <c r="H41" s="3">
        <f t="shared" ref="H41:S41" si="23">H42+H43</f>
        <v>-6591.33</v>
      </c>
      <c r="I41" s="3">
        <f t="shared" si="23"/>
        <v>0</v>
      </c>
      <c r="J41" s="3">
        <f t="shared" si="23"/>
        <v>12923.99</v>
      </c>
      <c r="K41" s="3">
        <f t="shared" si="23"/>
        <v>96172</v>
      </c>
      <c r="L41" s="3">
        <f t="shared" si="23"/>
        <v>-17233.28</v>
      </c>
      <c r="M41" s="3">
        <f t="shared" si="23"/>
        <v>18917.349999999999</v>
      </c>
      <c r="N41" s="3">
        <f t="shared" si="23"/>
        <v>13573</v>
      </c>
      <c r="O41" s="3">
        <f t="shared" si="23"/>
        <v>0</v>
      </c>
      <c r="P41" s="3">
        <f t="shared" si="23"/>
        <v>424.42</v>
      </c>
      <c r="Q41" s="3">
        <f t="shared" si="23"/>
        <v>6465.53</v>
      </c>
      <c r="R41" s="3">
        <f t="shared" si="23"/>
        <v>0</v>
      </c>
      <c r="S41" s="3">
        <f t="shared" si="23"/>
        <v>0</v>
      </c>
      <c r="T41" s="66">
        <f t="shared" si="3"/>
        <v>6332.66</v>
      </c>
      <c r="U41" s="32">
        <f t="shared" si="4"/>
        <v>104188.73000000001</v>
      </c>
      <c r="V41" s="32">
        <f t="shared" si="5"/>
        <v>118186.15000000001</v>
      </c>
      <c r="W41" s="32">
        <f t="shared" si="6"/>
        <v>124651.68000000001</v>
      </c>
      <c r="X41" s="66">
        <f t="shared" si="7"/>
        <v>46095.025000000001</v>
      </c>
      <c r="Y41" s="32">
        <f t="shared" si="8"/>
        <v>92190.05</v>
      </c>
      <c r="Z41" s="32">
        <f t="shared" si="9"/>
        <v>138285.07500000001</v>
      </c>
      <c r="AA41" s="32">
        <f t="shared" si="10"/>
        <v>184380.1</v>
      </c>
      <c r="AB41" s="59">
        <f t="shared" si="11"/>
        <v>39762.365000000005</v>
      </c>
    </row>
    <row r="42" spans="1:28" ht="127.5" customHeight="1" x14ac:dyDescent="0.25">
      <c r="A42" s="9" t="s">
        <v>54</v>
      </c>
      <c r="B42" s="99" t="s">
        <v>252</v>
      </c>
      <c r="C42" s="106"/>
      <c r="D42" s="106"/>
      <c r="E42" s="106"/>
      <c r="F42" s="107"/>
      <c r="G42" s="3">
        <v>184380.1</v>
      </c>
      <c r="H42" s="39">
        <v>1097.1400000000001</v>
      </c>
      <c r="I42" s="40">
        <v>0</v>
      </c>
      <c r="J42" s="39">
        <v>12924</v>
      </c>
      <c r="K42" s="40">
        <v>96172</v>
      </c>
      <c r="L42" s="39">
        <v>-17231.57</v>
      </c>
      <c r="M42" s="39">
        <v>18917.349999999999</v>
      </c>
      <c r="N42" s="39">
        <v>13573</v>
      </c>
      <c r="O42" s="39">
        <v>0</v>
      </c>
      <c r="P42" s="39">
        <v>424.42</v>
      </c>
      <c r="Q42" s="39">
        <v>6465.53</v>
      </c>
      <c r="R42" s="39">
        <v>0</v>
      </c>
      <c r="S42" s="39">
        <v>0</v>
      </c>
      <c r="T42" s="66">
        <f t="shared" si="3"/>
        <v>14021.14</v>
      </c>
      <c r="U42" s="32">
        <f t="shared" si="4"/>
        <v>111878.92000000001</v>
      </c>
      <c r="V42" s="32">
        <f t="shared" si="5"/>
        <v>125876.34000000001</v>
      </c>
      <c r="W42" s="32">
        <f t="shared" si="6"/>
        <v>132341.87000000002</v>
      </c>
      <c r="X42" s="66">
        <f t="shared" si="7"/>
        <v>46095.025000000001</v>
      </c>
      <c r="Y42" s="32">
        <f t="shared" si="8"/>
        <v>92190.05</v>
      </c>
      <c r="Z42" s="32">
        <f t="shared" si="9"/>
        <v>138285.07500000001</v>
      </c>
      <c r="AA42" s="32">
        <f t="shared" si="10"/>
        <v>184380.1</v>
      </c>
      <c r="AB42" s="59">
        <f t="shared" si="11"/>
        <v>32073.885000000002</v>
      </c>
    </row>
    <row r="43" spans="1:28" ht="119.25" customHeight="1" x14ac:dyDescent="0.25">
      <c r="A43" s="9" t="s">
        <v>341</v>
      </c>
      <c r="B43" s="99" t="s">
        <v>340</v>
      </c>
      <c r="C43" s="106"/>
      <c r="D43" s="106"/>
      <c r="E43" s="106"/>
      <c r="F43" s="107"/>
      <c r="G43" s="3">
        <v>0</v>
      </c>
      <c r="H43" s="39">
        <v>-7688.47</v>
      </c>
      <c r="I43" s="40">
        <v>0</v>
      </c>
      <c r="J43" s="39">
        <v>-0.01</v>
      </c>
      <c r="K43" s="40">
        <v>0</v>
      </c>
      <c r="L43" s="39">
        <v>-1.71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T43" s="66"/>
      <c r="U43" s="32"/>
      <c r="V43" s="32"/>
      <c r="W43" s="32"/>
      <c r="X43" s="66"/>
      <c r="Y43" s="32"/>
      <c r="Z43" s="32"/>
      <c r="AA43" s="32"/>
      <c r="AB43" s="59">
        <f t="shared" si="11"/>
        <v>0</v>
      </c>
    </row>
    <row r="44" spans="1:28" ht="51" customHeight="1" x14ac:dyDescent="0.25">
      <c r="A44" s="9" t="s">
        <v>55</v>
      </c>
      <c r="B44" s="99" t="s">
        <v>253</v>
      </c>
      <c r="C44" s="106"/>
      <c r="D44" s="106"/>
      <c r="E44" s="106"/>
      <c r="F44" s="107"/>
      <c r="G44" s="3">
        <f>G45</f>
        <v>0</v>
      </c>
      <c r="H44" s="3">
        <f t="shared" ref="H44:S44" si="24">H45</f>
        <v>-1.1000000000000001</v>
      </c>
      <c r="I44" s="3">
        <f t="shared" si="24"/>
        <v>1.1599999999999999</v>
      </c>
      <c r="J44" s="3">
        <f t="shared" si="24"/>
        <v>0</v>
      </c>
      <c r="K44" s="3">
        <f t="shared" si="24"/>
        <v>1197.28</v>
      </c>
      <c r="L44" s="3">
        <f t="shared" si="24"/>
        <v>-10268.69</v>
      </c>
      <c r="M44" s="3">
        <f t="shared" si="24"/>
        <v>-93.75</v>
      </c>
      <c r="N44" s="3">
        <f t="shared" si="24"/>
        <v>0</v>
      </c>
      <c r="O44" s="3">
        <f t="shared" si="24"/>
        <v>0</v>
      </c>
      <c r="P44" s="3">
        <f t="shared" si="24"/>
        <v>0</v>
      </c>
      <c r="Q44" s="3">
        <f t="shared" si="24"/>
        <v>0</v>
      </c>
      <c r="R44" s="3">
        <f t="shared" si="24"/>
        <v>0</v>
      </c>
      <c r="S44" s="3">
        <f t="shared" si="24"/>
        <v>0</v>
      </c>
      <c r="T44" s="66">
        <f t="shared" si="3"/>
        <v>5.9999999999999831E-2</v>
      </c>
      <c r="U44" s="32">
        <f t="shared" si="4"/>
        <v>-9165.1</v>
      </c>
      <c r="V44" s="32">
        <f t="shared" si="5"/>
        <v>-9165.1</v>
      </c>
      <c r="W44" s="32">
        <f t="shared" si="6"/>
        <v>-9165.1</v>
      </c>
      <c r="X44" s="66">
        <f t="shared" si="7"/>
        <v>0</v>
      </c>
      <c r="Y44" s="32">
        <f t="shared" si="8"/>
        <v>0</v>
      </c>
      <c r="Z44" s="32">
        <f t="shared" si="9"/>
        <v>0</v>
      </c>
      <c r="AA44" s="32">
        <f t="shared" si="10"/>
        <v>0</v>
      </c>
      <c r="AB44" s="59">
        <f t="shared" si="11"/>
        <v>-5.9999999999999831E-2</v>
      </c>
    </row>
    <row r="45" spans="1:28" ht="51" customHeight="1" x14ac:dyDescent="0.25">
      <c r="A45" s="9" t="s">
        <v>55</v>
      </c>
      <c r="B45" s="99" t="s">
        <v>254</v>
      </c>
      <c r="C45" s="106"/>
      <c r="D45" s="106"/>
      <c r="E45" s="106"/>
      <c r="F45" s="107"/>
      <c r="G45" s="3">
        <v>0</v>
      </c>
      <c r="H45" s="39">
        <v>-1.1000000000000001</v>
      </c>
      <c r="I45" s="40">
        <v>1.1599999999999999</v>
      </c>
      <c r="J45" s="39">
        <v>0</v>
      </c>
      <c r="K45" s="40">
        <v>1197.28</v>
      </c>
      <c r="L45" s="39">
        <v>-10268.69</v>
      </c>
      <c r="M45" s="39">
        <v>-93.75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66">
        <f t="shared" si="3"/>
        <v>5.9999999999999831E-2</v>
      </c>
      <c r="U45" s="32">
        <f t="shared" si="4"/>
        <v>-9165.1</v>
      </c>
      <c r="V45" s="32">
        <f t="shared" si="5"/>
        <v>-9165.1</v>
      </c>
      <c r="W45" s="32">
        <f t="shared" si="6"/>
        <v>-9165.1</v>
      </c>
      <c r="X45" s="66">
        <f t="shared" si="7"/>
        <v>0</v>
      </c>
      <c r="Y45" s="32">
        <f t="shared" si="8"/>
        <v>0</v>
      </c>
      <c r="Z45" s="32">
        <f t="shared" si="9"/>
        <v>0</v>
      </c>
      <c r="AA45" s="32">
        <f t="shared" si="10"/>
        <v>0</v>
      </c>
      <c r="AB45" s="59">
        <f t="shared" si="11"/>
        <v>-5.9999999999999831E-2</v>
      </c>
    </row>
    <row r="46" spans="1:28" ht="40.5" customHeight="1" x14ac:dyDescent="0.25">
      <c r="A46" s="9" t="s">
        <v>56</v>
      </c>
      <c r="B46" s="99" t="s">
        <v>255</v>
      </c>
      <c r="C46" s="106"/>
      <c r="D46" s="106"/>
      <c r="E46" s="106"/>
      <c r="F46" s="107"/>
      <c r="G46" s="3">
        <f>G47</f>
        <v>68000</v>
      </c>
      <c r="H46" s="3">
        <f t="shared" ref="H46:S46" si="25">H47</f>
        <v>29131.99</v>
      </c>
      <c r="I46" s="3">
        <f t="shared" si="25"/>
        <v>0</v>
      </c>
      <c r="J46" s="3">
        <f t="shared" si="25"/>
        <v>5000.16</v>
      </c>
      <c r="K46" s="3">
        <f t="shared" si="25"/>
        <v>3000</v>
      </c>
      <c r="L46" s="3">
        <f t="shared" si="25"/>
        <v>-18.23</v>
      </c>
      <c r="M46" s="3">
        <f t="shared" si="25"/>
        <v>0</v>
      </c>
      <c r="N46" s="3">
        <f t="shared" si="25"/>
        <v>0.81</v>
      </c>
      <c r="O46" s="3">
        <f t="shared" si="25"/>
        <v>0</v>
      </c>
      <c r="P46" s="3">
        <f t="shared" si="25"/>
        <v>3373.59</v>
      </c>
      <c r="Q46" s="3">
        <f t="shared" si="25"/>
        <v>13808.5</v>
      </c>
      <c r="R46" s="3">
        <f t="shared" si="25"/>
        <v>0</v>
      </c>
      <c r="S46" s="3">
        <f t="shared" si="25"/>
        <v>31124</v>
      </c>
      <c r="T46" s="66">
        <f t="shared" si="3"/>
        <v>34132.15</v>
      </c>
      <c r="U46" s="32">
        <f t="shared" si="4"/>
        <v>37113.919999999998</v>
      </c>
      <c r="V46" s="32">
        <f t="shared" si="5"/>
        <v>40488.319999999992</v>
      </c>
      <c r="W46" s="32">
        <f t="shared" si="6"/>
        <v>85420.819999999992</v>
      </c>
      <c r="X46" s="66">
        <f t="shared" si="7"/>
        <v>17000</v>
      </c>
      <c r="Y46" s="32">
        <f t="shared" si="8"/>
        <v>34000</v>
      </c>
      <c r="Z46" s="32">
        <f t="shared" si="9"/>
        <v>51000</v>
      </c>
      <c r="AA46" s="32">
        <f t="shared" si="10"/>
        <v>68000</v>
      </c>
      <c r="AB46" s="59">
        <f t="shared" si="11"/>
        <v>-17132.150000000001</v>
      </c>
    </row>
    <row r="47" spans="1:28" ht="76.5" customHeight="1" x14ac:dyDescent="0.25">
      <c r="A47" s="9" t="s">
        <v>57</v>
      </c>
      <c r="B47" s="99" t="s">
        <v>256</v>
      </c>
      <c r="C47" s="106"/>
      <c r="D47" s="106"/>
      <c r="E47" s="106"/>
      <c r="F47" s="107"/>
      <c r="G47" s="3">
        <v>68000</v>
      </c>
      <c r="H47" s="39">
        <v>29131.99</v>
      </c>
      <c r="I47" s="40">
        <v>0</v>
      </c>
      <c r="J47" s="39">
        <v>5000.16</v>
      </c>
      <c r="K47" s="40">
        <v>3000</v>
      </c>
      <c r="L47" s="39">
        <v>-18.23</v>
      </c>
      <c r="M47" s="39">
        <v>0</v>
      </c>
      <c r="N47" s="39">
        <v>0.81</v>
      </c>
      <c r="O47" s="39">
        <v>0</v>
      </c>
      <c r="P47" s="39">
        <v>3373.59</v>
      </c>
      <c r="Q47" s="39">
        <v>13808.5</v>
      </c>
      <c r="R47" s="39">
        <v>0</v>
      </c>
      <c r="S47" s="39">
        <v>31124</v>
      </c>
      <c r="T47" s="66">
        <f t="shared" si="3"/>
        <v>34132.15</v>
      </c>
      <c r="U47" s="32">
        <f t="shared" si="4"/>
        <v>37113.919999999998</v>
      </c>
      <c r="V47" s="32">
        <f t="shared" si="5"/>
        <v>40488.319999999992</v>
      </c>
      <c r="W47" s="32">
        <f t="shared" si="6"/>
        <v>85420.819999999992</v>
      </c>
      <c r="X47" s="66">
        <f t="shared" si="7"/>
        <v>17000</v>
      </c>
      <c r="Y47" s="32">
        <f t="shared" si="8"/>
        <v>34000</v>
      </c>
      <c r="Z47" s="32">
        <f t="shared" si="9"/>
        <v>51000</v>
      </c>
      <c r="AA47" s="32">
        <f t="shared" si="10"/>
        <v>68000</v>
      </c>
      <c r="AB47" s="59">
        <f t="shared" si="11"/>
        <v>-17132.150000000001</v>
      </c>
    </row>
    <row r="48" spans="1:28" ht="25.5" customHeight="1" x14ac:dyDescent="0.25">
      <c r="A48" s="9" t="s">
        <v>10</v>
      </c>
      <c r="B48" s="99" t="s">
        <v>257</v>
      </c>
      <c r="C48" s="103"/>
      <c r="D48" s="103"/>
      <c r="E48" s="103"/>
      <c r="F48" s="104"/>
      <c r="G48" s="3">
        <f>G49+G51</f>
        <v>69300</v>
      </c>
      <c r="H48" s="3">
        <f t="shared" ref="H48:S48" si="26">H49+H51</f>
        <v>5731.5</v>
      </c>
      <c r="I48" s="3">
        <f t="shared" si="26"/>
        <v>0</v>
      </c>
      <c r="J48" s="3">
        <f t="shared" si="26"/>
        <v>272.35000000000002</v>
      </c>
      <c r="K48" s="3">
        <f t="shared" si="26"/>
        <v>6123.46</v>
      </c>
      <c r="L48" s="3">
        <f t="shared" si="26"/>
        <v>1343</v>
      </c>
      <c r="M48" s="3">
        <f t="shared" si="26"/>
        <v>1179.56</v>
      </c>
      <c r="N48" s="3">
        <f t="shared" si="26"/>
        <v>6638.88</v>
      </c>
      <c r="O48" s="3">
        <f t="shared" si="26"/>
        <v>-4.1500000000000004</v>
      </c>
      <c r="P48" s="3">
        <f t="shared" si="26"/>
        <v>0.05</v>
      </c>
      <c r="Q48" s="3">
        <f t="shared" si="26"/>
        <v>9336.5</v>
      </c>
      <c r="R48" s="3">
        <f t="shared" si="26"/>
        <v>839.21</v>
      </c>
      <c r="S48" s="3">
        <f t="shared" si="26"/>
        <v>8543.9599999999991</v>
      </c>
      <c r="T48" s="66">
        <f t="shared" si="3"/>
        <v>6003.85</v>
      </c>
      <c r="U48" s="32">
        <f t="shared" si="4"/>
        <v>14649.87</v>
      </c>
      <c r="V48" s="32">
        <f t="shared" si="5"/>
        <v>21284.649999999998</v>
      </c>
      <c r="W48" s="32">
        <f t="shared" si="6"/>
        <v>40004.319999999992</v>
      </c>
      <c r="X48" s="66">
        <f t="shared" si="7"/>
        <v>17325</v>
      </c>
      <c r="Y48" s="32">
        <f t="shared" si="8"/>
        <v>34650</v>
      </c>
      <c r="Z48" s="32">
        <f t="shared" si="9"/>
        <v>51975</v>
      </c>
      <c r="AA48" s="32">
        <f t="shared" si="10"/>
        <v>69300</v>
      </c>
      <c r="AB48" s="59">
        <f t="shared" si="11"/>
        <v>11321.15</v>
      </c>
    </row>
    <row r="49" spans="1:28" ht="25.5" customHeight="1" x14ac:dyDescent="0.25">
      <c r="A49" s="9" t="s">
        <v>58</v>
      </c>
      <c r="B49" s="99" t="s">
        <v>258</v>
      </c>
      <c r="C49" s="103"/>
      <c r="D49" s="103"/>
      <c r="E49" s="103"/>
      <c r="F49" s="104"/>
      <c r="G49" s="3">
        <f>G50</f>
        <v>8885</v>
      </c>
      <c r="H49" s="3">
        <f t="shared" ref="H49:S49" si="27">H50</f>
        <v>-390</v>
      </c>
      <c r="I49" s="3">
        <f t="shared" si="27"/>
        <v>0</v>
      </c>
      <c r="J49" s="3">
        <f t="shared" si="27"/>
        <v>0.28999999999999998</v>
      </c>
      <c r="K49" s="3">
        <f t="shared" si="27"/>
        <v>1.96</v>
      </c>
      <c r="L49" s="3">
        <f t="shared" si="27"/>
        <v>952.06</v>
      </c>
      <c r="M49" s="3">
        <f t="shared" si="27"/>
        <v>1179.56</v>
      </c>
      <c r="N49" s="3">
        <f t="shared" si="27"/>
        <v>516.17999999999995</v>
      </c>
      <c r="O49" s="3">
        <f t="shared" si="27"/>
        <v>-5.15</v>
      </c>
      <c r="P49" s="3">
        <f t="shared" si="27"/>
        <v>0</v>
      </c>
      <c r="Q49" s="3">
        <f t="shared" si="27"/>
        <v>3215</v>
      </c>
      <c r="R49" s="3">
        <f t="shared" si="27"/>
        <v>838.21</v>
      </c>
      <c r="S49" s="3">
        <f t="shared" si="27"/>
        <v>2422.46</v>
      </c>
      <c r="T49" s="66">
        <f t="shared" si="3"/>
        <v>-389.71</v>
      </c>
      <c r="U49" s="32">
        <f t="shared" si="4"/>
        <v>1743.87</v>
      </c>
      <c r="V49" s="32">
        <f t="shared" si="5"/>
        <v>2254.8999999999996</v>
      </c>
      <c r="W49" s="32">
        <f t="shared" si="6"/>
        <v>8730.57</v>
      </c>
      <c r="X49" s="66">
        <f t="shared" si="7"/>
        <v>2221.25</v>
      </c>
      <c r="Y49" s="32">
        <f t="shared" si="8"/>
        <v>4442.5</v>
      </c>
      <c r="Z49" s="32">
        <f t="shared" si="9"/>
        <v>6663.75</v>
      </c>
      <c r="AA49" s="32">
        <f t="shared" si="10"/>
        <v>8885</v>
      </c>
      <c r="AB49" s="59">
        <f t="shared" si="11"/>
        <v>2610.96</v>
      </c>
    </row>
    <row r="50" spans="1:28" ht="102" customHeight="1" x14ac:dyDescent="0.25">
      <c r="A50" s="9" t="s">
        <v>59</v>
      </c>
      <c r="B50" s="102" t="s">
        <v>259</v>
      </c>
      <c r="C50" s="103"/>
      <c r="D50" s="103"/>
      <c r="E50" s="103"/>
      <c r="F50" s="104"/>
      <c r="G50" s="3">
        <v>8885</v>
      </c>
      <c r="H50" s="39">
        <v>-390</v>
      </c>
      <c r="I50" s="40">
        <v>0</v>
      </c>
      <c r="J50" s="39">
        <v>0.28999999999999998</v>
      </c>
      <c r="K50" s="40">
        <v>1.96</v>
      </c>
      <c r="L50" s="39">
        <v>952.06</v>
      </c>
      <c r="M50" s="39">
        <v>1179.56</v>
      </c>
      <c r="N50" s="39">
        <v>516.17999999999995</v>
      </c>
      <c r="O50" s="39">
        <v>-5.15</v>
      </c>
      <c r="P50" s="39">
        <v>0</v>
      </c>
      <c r="Q50" s="39">
        <v>3215</v>
      </c>
      <c r="R50" s="39">
        <v>838.21</v>
      </c>
      <c r="S50" s="39">
        <v>2422.46</v>
      </c>
      <c r="T50" s="66">
        <f t="shared" si="3"/>
        <v>-389.71</v>
      </c>
      <c r="U50" s="32">
        <f t="shared" si="4"/>
        <v>1743.87</v>
      </c>
      <c r="V50" s="32">
        <f t="shared" si="5"/>
        <v>2254.8999999999996</v>
      </c>
      <c r="W50" s="32">
        <f t="shared" si="6"/>
        <v>8730.57</v>
      </c>
      <c r="X50" s="66">
        <f t="shared" si="7"/>
        <v>2221.25</v>
      </c>
      <c r="Y50" s="32">
        <f t="shared" si="8"/>
        <v>4442.5</v>
      </c>
      <c r="Z50" s="32">
        <f t="shared" si="9"/>
        <v>6663.75</v>
      </c>
      <c r="AA50" s="32">
        <f t="shared" si="10"/>
        <v>8885</v>
      </c>
      <c r="AB50" s="59">
        <f t="shared" si="11"/>
        <v>2610.96</v>
      </c>
    </row>
    <row r="51" spans="1:28" ht="15" customHeight="1" x14ac:dyDescent="0.25">
      <c r="A51" s="9" t="s">
        <v>60</v>
      </c>
      <c r="B51" s="102" t="s">
        <v>260</v>
      </c>
      <c r="C51" s="103"/>
      <c r="D51" s="103"/>
      <c r="E51" s="103"/>
      <c r="F51" s="104"/>
      <c r="G51" s="3">
        <f>G52</f>
        <v>60415</v>
      </c>
      <c r="H51" s="3">
        <f t="shared" ref="H51:S51" si="28">H52</f>
        <v>6121.5</v>
      </c>
      <c r="I51" s="3">
        <f t="shared" si="28"/>
        <v>0</v>
      </c>
      <c r="J51" s="3">
        <f t="shared" si="28"/>
        <v>272.06</v>
      </c>
      <c r="K51" s="3">
        <f t="shared" si="28"/>
        <v>6121.5</v>
      </c>
      <c r="L51" s="3">
        <f t="shared" si="28"/>
        <v>390.94</v>
      </c>
      <c r="M51" s="3">
        <f t="shared" si="28"/>
        <v>0</v>
      </c>
      <c r="N51" s="3">
        <f t="shared" si="28"/>
        <v>6122.7</v>
      </c>
      <c r="O51" s="3">
        <f t="shared" si="28"/>
        <v>1</v>
      </c>
      <c r="P51" s="3">
        <f t="shared" si="28"/>
        <v>0.05</v>
      </c>
      <c r="Q51" s="3">
        <f t="shared" si="28"/>
        <v>6121.5</v>
      </c>
      <c r="R51" s="3">
        <f t="shared" si="28"/>
        <v>1</v>
      </c>
      <c r="S51" s="3">
        <f t="shared" si="28"/>
        <v>6121.5</v>
      </c>
      <c r="T51" s="66">
        <f t="shared" si="3"/>
        <v>6393.56</v>
      </c>
      <c r="U51" s="32">
        <f t="shared" si="4"/>
        <v>12906.000000000002</v>
      </c>
      <c r="V51" s="32">
        <f t="shared" si="5"/>
        <v>19029.75</v>
      </c>
      <c r="W51" s="32">
        <f t="shared" si="6"/>
        <v>31273.75</v>
      </c>
      <c r="X51" s="66">
        <f t="shared" si="7"/>
        <v>15103.75</v>
      </c>
      <c r="Y51" s="32">
        <f t="shared" si="8"/>
        <v>30207.5</v>
      </c>
      <c r="Z51" s="32">
        <f t="shared" si="9"/>
        <v>45311.25</v>
      </c>
      <c r="AA51" s="32">
        <f t="shared" si="10"/>
        <v>60415</v>
      </c>
      <c r="AB51" s="59">
        <f t="shared" si="11"/>
        <v>8710.1899999999987</v>
      </c>
    </row>
    <row r="52" spans="1:28" ht="25.5" customHeight="1" x14ac:dyDescent="0.25">
      <c r="A52" s="9" t="s">
        <v>61</v>
      </c>
      <c r="B52" s="102" t="s">
        <v>261</v>
      </c>
      <c r="C52" s="103"/>
      <c r="D52" s="103"/>
      <c r="E52" s="103"/>
      <c r="F52" s="104"/>
      <c r="G52" s="3">
        <f>G53</f>
        <v>60415</v>
      </c>
      <c r="H52" s="3">
        <f t="shared" ref="H52:S52" si="29">H53</f>
        <v>6121.5</v>
      </c>
      <c r="I52" s="3">
        <f t="shared" si="29"/>
        <v>0</v>
      </c>
      <c r="J52" s="3">
        <f t="shared" si="29"/>
        <v>272.06</v>
      </c>
      <c r="K52" s="3">
        <f t="shared" si="29"/>
        <v>6121.5</v>
      </c>
      <c r="L52" s="3">
        <f t="shared" si="29"/>
        <v>390.94</v>
      </c>
      <c r="M52" s="3">
        <f t="shared" si="29"/>
        <v>0</v>
      </c>
      <c r="N52" s="3">
        <f t="shared" si="29"/>
        <v>6122.7</v>
      </c>
      <c r="O52" s="3">
        <f t="shared" si="29"/>
        <v>1</v>
      </c>
      <c r="P52" s="3">
        <f t="shared" si="29"/>
        <v>0.05</v>
      </c>
      <c r="Q52" s="3">
        <f t="shared" si="29"/>
        <v>6121.5</v>
      </c>
      <c r="R52" s="3">
        <f t="shared" si="29"/>
        <v>1</v>
      </c>
      <c r="S52" s="3">
        <f t="shared" si="29"/>
        <v>6121.5</v>
      </c>
      <c r="T52" s="66">
        <f t="shared" si="3"/>
        <v>6393.56</v>
      </c>
      <c r="U52" s="32">
        <f t="shared" si="4"/>
        <v>12906.000000000002</v>
      </c>
      <c r="V52" s="32">
        <f t="shared" si="5"/>
        <v>19029.75</v>
      </c>
      <c r="W52" s="32">
        <f t="shared" si="6"/>
        <v>31273.75</v>
      </c>
      <c r="X52" s="66">
        <f t="shared" si="7"/>
        <v>15103.75</v>
      </c>
      <c r="Y52" s="32">
        <f t="shared" si="8"/>
        <v>30207.5</v>
      </c>
      <c r="Z52" s="32">
        <f t="shared" si="9"/>
        <v>45311.25</v>
      </c>
      <c r="AA52" s="32">
        <f t="shared" si="10"/>
        <v>60415</v>
      </c>
      <c r="AB52" s="59">
        <f t="shared" si="11"/>
        <v>8710.1899999999987</v>
      </c>
    </row>
    <row r="53" spans="1:28" ht="76.5" customHeight="1" x14ac:dyDescent="0.25">
      <c r="A53" s="9" t="s">
        <v>62</v>
      </c>
      <c r="B53" s="102" t="s">
        <v>262</v>
      </c>
      <c r="C53" s="103"/>
      <c r="D53" s="103"/>
      <c r="E53" s="103"/>
      <c r="F53" s="104"/>
      <c r="G53" s="3">
        <v>60415</v>
      </c>
      <c r="H53" s="39">
        <v>6121.5</v>
      </c>
      <c r="I53" s="40">
        <v>0</v>
      </c>
      <c r="J53" s="39">
        <v>272.06</v>
      </c>
      <c r="K53" s="40">
        <v>6121.5</v>
      </c>
      <c r="L53" s="39">
        <v>390.94</v>
      </c>
      <c r="M53" s="39">
        <v>0</v>
      </c>
      <c r="N53" s="39">
        <v>6122.7</v>
      </c>
      <c r="O53" s="39">
        <v>1</v>
      </c>
      <c r="P53" s="39">
        <v>0.05</v>
      </c>
      <c r="Q53" s="39">
        <v>6121.5</v>
      </c>
      <c r="R53" s="39">
        <v>1</v>
      </c>
      <c r="S53" s="39">
        <v>6121.5</v>
      </c>
      <c r="T53" s="66">
        <f t="shared" si="3"/>
        <v>6393.56</v>
      </c>
      <c r="U53" s="32">
        <f t="shared" si="4"/>
        <v>12906.000000000002</v>
      </c>
      <c r="V53" s="32">
        <f t="shared" si="5"/>
        <v>19029.75</v>
      </c>
      <c r="W53" s="32">
        <f t="shared" si="6"/>
        <v>31273.75</v>
      </c>
      <c r="X53" s="66">
        <f t="shared" si="7"/>
        <v>15103.75</v>
      </c>
      <c r="Y53" s="32">
        <f t="shared" si="8"/>
        <v>30207.5</v>
      </c>
      <c r="Z53" s="32">
        <f t="shared" si="9"/>
        <v>45311.25</v>
      </c>
      <c r="AA53" s="32">
        <f t="shared" si="10"/>
        <v>60415</v>
      </c>
      <c r="AB53" s="59">
        <f t="shared" si="11"/>
        <v>8710.1899999999987</v>
      </c>
    </row>
    <row r="54" spans="1:28" ht="25.5" customHeight="1" x14ac:dyDescent="0.25">
      <c r="A54" s="9" t="s">
        <v>11</v>
      </c>
      <c r="B54" s="102" t="s">
        <v>265</v>
      </c>
      <c r="C54" s="103"/>
      <c r="D54" s="103"/>
      <c r="E54" s="103"/>
      <c r="F54" s="104"/>
      <c r="G54" s="3">
        <f>G55</f>
        <v>670000</v>
      </c>
      <c r="H54" s="3">
        <f t="shared" ref="H54:S54" si="30">H55</f>
        <v>68696.58</v>
      </c>
      <c r="I54" s="3">
        <f t="shared" si="30"/>
        <v>37649.86</v>
      </c>
      <c r="J54" s="3">
        <f t="shared" si="30"/>
        <v>87825.83</v>
      </c>
      <c r="K54" s="3">
        <f t="shared" si="30"/>
        <v>48977.07</v>
      </c>
      <c r="L54" s="3">
        <f t="shared" si="30"/>
        <v>13594.32</v>
      </c>
      <c r="M54" s="3">
        <f t="shared" si="30"/>
        <v>62011.27</v>
      </c>
      <c r="N54" s="3">
        <f t="shared" si="30"/>
        <v>42202.54</v>
      </c>
      <c r="O54" s="3">
        <f t="shared" si="30"/>
        <v>56717.18</v>
      </c>
      <c r="P54" s="3">
        <f t="shared" si="30"/>
        <v>66472.34</v>
      </c>
      <c r="Q54" s="3">
        <f t="shared" si="30"/>
        <v>47159.18</v>
      </c>
      <c r="R54" s="3">
        <f t="shared" si="30"/>
        <v>78292.42</v>
      </c>
      <c r="S54" s="3">
        <f t="shared" si="30"/>
        <v>31680.87</v>
      </c>
      <c r="T54" s="66">
        <f t="shared" si="3"/>
        <v>194172.27000000002</v>
      </c>
      <c r="U54" s="32">
        <f t="shared" si="4"/>
        <v>318754.93000000005</v>
      </c>
      <c r="V54" s="32">
        <f t="shared" si="5"/>
        <v>484146.99</v>
      </c>
      <c r="W54" s="32">
        <f t="shared" si="6"/>
        <v>641279.46000000008</v>
      </c>
      <c r="X54" s="66">
        <f t="shared" si="7"/>
        <v>167500</v>
      </c>
      <c r="Y54" s="32">
        <f t="shared" si="8"/>
        <v>335000</v>
      </c>
      <c r="Z54" s="32">
        <f t="shared" si="9"/>
        <v>502500</v>
      </c>
      <c r="AA54" s="32">
        <f t="shared" si="10"/>
        <v>670000</v>
      </c>
      <c r="AB54" s="59">
        <f t="shared" si="11"/>
        <v>-26672.270000000019</v>
      </c>
    </row>
    <row r="55" spans="1:28" ht="63.75" customHeight="1" x14ac:dyDescent="0.25">
      <c r="A55" s="9" t="s">
        <v>63</v>
      </c>
      <c r="B55" s="102" t="s">
        <v>263</v>
      </c>
      <c r="C55" s="103"/>
      <c r="D55" s="103"/>
      <c r="E55" s="103"/>
      <c r="F55" s="104"/>
      <c r="G55" s="3">
        <f>G56</f>
        <v>670000</v>
      </c>
      <c r="H55" s="3">
        <f t="shared" ref="H55:S55" si="31">H56</f>
        <v>68696.58</v>
      </c>
      <c r="I55" s="3">
        <f t="shared" si="31"/>
        <v>37649.86</v>
      </c>
      <c r="J55" s="3">
        <f t="shared" si="31"/>
        <v>87825.83</v>
      </c>
      <c r="K55" s="3">
        <f t="shared" si="31"/>
        <v>48977.07</v>
      </c>
      <c r="L55" s="3">
        <f t="shared" si="31"/>
        <v>13594.32</v>
      </c>
      <c r="M55" s="3">
        <f t="shared" si="31"/>
        <v>62011.27</v>
      </c>
      <c r="N55" s="3">
        <f t="shared" si="31"/>
        <v>42202.54</v>
      </c>
      <c r="O55" s="3">
        <f t="shared" si="31"/>
        <v>56717.18</v>
      </c>
      <c r="P55" s="3">
        <f t="shared" si="31"/>
        <v>66472.34</v>
      </c>
      <c r="Q55" s="3">
        <f t="shared" si="31"/>
        <v>47159.18</v>
      </c>
      <c r="R55" s="3">
        <f t="shared" si="31"/>
        <v>78292.42</v>
      </c>
      <c r="S55" s="3">
        <f t="shared" si="31"/>
        <v>31680.87</v>
      </c>
      <c r="T55" s="66">
        <f t="shared" si="3"/>
        <v>194172.27000000002</v>
      </c>
      <c r="U55" s="32">
        <f t="shared" si="4"/>
        <v>318754.93000000005</v>
      </c>
      <c r="V55" s="32">
        <f t="shared" si="5"/>
        <v>484146.99</v>
      </c>
      <c r="W55" s="32">
        <f t="shared" si="6"/>
        <v>641279.46000000008</v>
      </c>
      <c r="X55" s="66">
        <f t="shared" si="7"/>
        <v>167500</v>
      </c>
      <c r="Y55" s="32">
        <f t="shared" si="8"/>
        <v>335000</v>
      </c>
      <c r="Z55" s="32">
        <f t="shared" si="9"/>
        <v>502500</v>
      </c>
      <c r="AA55" s="32">
        <f t="shared" si="10"/>
        <v>670000</v>
      </c>
      <c r="AB55" s="59">
        <f t="shared" si="11"/>
        <v>-26672.270000000019</v>
      </c>
    </row>
    <row r="56" spans="1:28" ht="102" customHeight="1" x14ac:dyDescent="0.25">
      <c r="A56" s="9" t="s">
        <v>64</v>
      </c>
      <c r="B56" s="102" t="s">
        <v>264</v>
      </c>
      <c r="C56" s="103"/>
      <c r="D56" s="103"/>
      <c r="E56" s="103"/>
      <c r="F56" s="104"/>
      <c r="G56" s="3">
        <v>670000</v>
      </c>
      <c r="H56" s="39">
        <v>68696.58</v>
      </c>
      <c r="I56" s="40">
        <v>37649.86</v>
      </c>
      <c r="J56" s="39">
        <v>87825.83</v>
      </c>
      <c r="K56" s="40">
        <v>48977.07</v>
      </c>
      <c r="L56" s="39">
        <v>13594.32</v>
      </c>
      <c r="M56" s="39">
        <v>62011.27</v>
      </c>
      <c r="N56" s="39">
        <v>42202.54</v>
      </c>
      <c r="O56" s="39">
        <v>56717.18</v>
      </c>
      <c r="P56" s="39">
        <v>66472.34</v>
      </c>
      <c r="Q56" s="39">
        <v>47159.18</v>
      </c>
      <c r="R56" s="39">
        <v>78292.42</v>
      </c>
      <c r="S56" s="39">
        <v>31680.87</v>
      </c>
      <c r="T56" s="66">
        <f t="shared" si="3"/>
        <v>194172.27000000002</v>
      </c>
      <c r="U56" s="32">
        <f t="shared" si="4"/>
        <v>318754.93000000005</v>
      </c>
      <c r="V56" s="32">
        <f t="shared" si="5"/>
        <v>484146.99</v>
      </c>
      <c r="W56" s="32">
        <f t="shared" si="6"/>
        <v>641279.46000000008</v>
      </c>
      <c r="X56" s="66">
        <f t="shared" si="7"/>
        <v>167500</v>
      </c>
      <c r="Y56" s="32">
        <f t="shared" si="8"/>
        <v>335000</v>
      </c>
      <c r="Z56" s="32">
        <f t="shared" si="9"/>
        <v>502500</v>
      </c>
      <c r="AA56" s="32">
        <f t="shared" si="10"/>
        <v>670000</v>
      </c>
      <c r="AB56" s="59">
        <f t="shared" si="11"/>
        <v>-26672.270000000019</v>
      </c>
    </row>
    <row r="57" spans="1:28" ht="25.5" customHeight="1" x14ac:dyDescent="0.25">
      <c r="A57" s="9" t="s">
        <v>65</v>
      </c>
      <c r="B57" s="108"/>
      <c r="C57" s="103"/>
      <c r="D57" s="103"/>
      <c r="E57" s="103"/>
      <c r="F57" s="104"/>
      <c r="G57" s="3">
        <f>G58+G77+G69+G73</f>
        <v>47820658.640000001</v>
      </c>
      <c r="H57" s="3">
        <f t="shared" ref="H57:S57" si="32">H58+H77+H69+H73</f>
        <v>1066037.67</v>
      </c>
      <c r="I57" s="3">
        <f t="shared" si="32"/>
        <v>26783425.569999997</v>
      </c>
      <c r="J57" s="3">
        <f t="shared" si="32"/>
        <v>1398215.88</v>
      </c>
      <c r="K57" s="3">
        <f t="shared" si="32"/>
        <v>1449870.0799999998</v>
      </c>
      <c r="L57" s="3">
        <f t="shared" si="32"/>
        <v>1134233.47</v>
      </c>
      <c r="M57" s="3">
        <f t="shared" si="32"/>
        <v>1339841.77</v>
      </c>
      <c r="N57" s="3">
        <f t="shared" si="32"/>
        <v>1104317.8999999999</v>
      </c>
      <c r="O57" s="3">
        <f t="shared" si="32"/>
        <v>1159217.3800000001</v>
      </c>
      <c r="P57" s="3">
        <f t="shared" si="32"/>
        <v>4329777.29</v>
      </c>
      <c r="Q57" s="3">
        <f t="shared" si="32"/>
        <v>5426903.7700000005</v>
      </c>
      <c r="R57" s="3">
        <f t="shared" si="32"/>
        <v>1169628.3500000001</v>
      </c>
      <c r="S57" s="3">
        <f t="shared" si="32"/>
        <v>1198762.94</v>
      </c>
      <c r="T57" s="66">
        <f t="shared" si="3"/>
        <v>29247679.119999994</v>
      </c>
      <c r="U57" s="32">
        <f t="shared" si="4"/>
        <v>33171624.43999999</v>
      </c>
      <c r="V57" s="32">
        <f t="shared" si="5"/>
        <v>39764937.00999999</v>
      </c>
      <c r="W57" s="32">
        <f t="shared" si="6"/>
        <v>47560232.069999993</v>
      </c>
      <c r="X57" s="66">
        <f t="shared" si="7"/>
        <v>11955164.66</v>
      </c>
      <c r="Y57" s="32">
        <f t="shared" si="8"/>
        <v>23910329.32</v>
      </c>
      <c r="Z57" s="32">
        <f t="shared" si="9"/>
        <v>35865493.980000004</v>
      </c>
      <c r="AA57" s="32">
        <f t="shared" si="10"/>
        <v>47820658.640000001</v>
      </c>
      <c r="AB57" s="59">
        <f t="shared" si="11"/>
        <v>-17292514.459999993</v>
      </c>
    </row>
    <row r="58" spans="1:28" ht="89.25" customHeight="1" x14ac:dyDescent="0.25">
      <c r="A58" s="9" t="s">
        <v>12</v>
      </c>
      <c r="B58" s="105" t="s">
        <v>266</v>
      </c>
      <c r="C58" s="103"/>
      <c r="D58" s="103"/>
      <c r="E58" s="103"/>
      <c r="F58" s="104"/>
      <c r="G58" s="3">
        <f>G59+G66</f>
        <v>12361000</v>
      </c>
      <c r="H58" s="3">
        <f t="shared" ref="H58:S58" si="33">H59+H66</f>
        <v>910557.26</v>
      </c>
      <c r="I58" s="3">
        <f t="shared" si="33"/>
        <v>774537.45</v>
      </c>
      <c r="J58" s="3">
        <f t="shared" si="33"/>
        <v>1207646.6299999999</v>
      </c>
      <c r="K58" s="3">
        <f t="shared" si="33"/>
        <v>1251134.8999999999</v>
      </c>
      <c r="L58" s="3">
        <f t="shared" si="33"/>
        <v>972469.89999999991</v>
      </c>
      <c r="M58" s="3">
        <f t="shared" si="33"/>
        <v>1235425.6499999999</v>
      </c>
      <c r="N58" s="3">
        <f t="shared" si="33"/>
        <v>925504.53</v>
      </c>
      <c r="O58" s="3">
        <f t="shared" si="33"/>
        <v>945203.52</v>
      </c>
      <c r="P58" s="3">
        <f t="shared" si="33"/>
        <v>957330.6</v>
      </c>
      <c r="Q58" s="3">
        <f t="shared" si="33"/>
        <v>987119.13</v>
      </c>
      <c r="R58" s="3">
        <f t="shared" si="33"/>
        <v>1127550.49</v>
      </c>
      <c r="S58" s="3">
        <f t="shared" si="33"/>
        <v>1156205.1299999999</v>
      </c>
      <c r="T58" s="66">
        <f t="shared" si="3"/>
        <v>2892741.34</v>
      </c>
      <c r="U58" s="32">
        <f t="shared" si="4"/>
        <v>6351771.7899999991</v>
      </c>
      <c r="V58" s="32">
        <f t="shared" si="5"/>
        <v>9179810.4399999995</v>
      </c>
      <c r="W58" s="32">
        <f t="shared" si="6"/>
        <v>12450685.190000001</v>
      </c>
      <c r="X58" s="66">
        <f t="shared" si="7"/>
        <v>3090250</v>
      </c>
      <c r="Y58" s="32">
        <f t="shared" si="8"/>
        <v>6180500</v>
      </c>
      <c r="Z58" s="32">
        <f t="shared" si="9"/>
        <v>9270750</v>
      </c>
      <c r="AA58" s="32">
        <f t="shared" si="10"/>
        <v>12361000</v>
      </c>
      <c r="AB58" s="59">
        <f t="shared" si="11"/>
        <v>197508.66000000015</v>
      </c>
    </row>
    <row r="59" spans="1:28" ht="191.25" customHeight="1" x14ac:dyDescent="0.25">
      <c r="A59" s="9" t="s">
        <v>13</v>
      </c>
      <c r="B59" s="105" t="s">
        <v>203</v>
      </c>
      <c r="C59" s="103"/>
      <c r="D59" s="103"/>
      <c r="E59" s="103"/>
      <c r="F59" s="104"/>
      <c r="G59" s="3">
        <f>G60+G62+G64</f>
        <v>5006000</v>
      </c>
      <c r="H59" s="3">
        <f t="shared" ref="H59:O59" si="34">H60+H62+H64</f>
        <v>196743.91</v>
      </c>
      <c r="I59" s="3">
        <f t="shared" si="34"/>
        <v>269331.23</v>
      </c>
      <c r="J59" s="3">
        <f t="shared" si="34"/>
        <v>553984.06999999995</v>
      </c>
      <c r="K59" s="3">
        <f t="shared" si="34"/>
        <v>643735.85</v>
      </c>
      <c r="L59" s="3">
        <f t="shared" si="34"/>
        <v>337107.39999999997</v>
      </c>
      <c r="M59" s="3">
        <f>M60+M62+M64</f>
        <v>609743.69999999995</v>
      </c>
      <c r="N59" s="3">
        <f t="shared" si="34"/>
        <v>336732.19</v>
      </c>
      <c r="O59" s="3">
        <f t="shared" si="34"/>
        <v>378592.33</v>
      </c>
      <c r="P59" s="3">
        <f>P60+P62+P65</f>
        <v>361515.13</v>
      </c>
      <c r="Q59" s="3">
        <f>Q60+Q62+Q65</f>
        <v>400897.63</v>
      </c>
      <c r="R59" s="3">
        <f>R60+R62+R65</f>
        <v>489589.93</v>
      </c>
      <c r="S59" s="3">
        <f>S60+S62+S65</f>
        <v>519141.93</v>
      </c>
      <c r="T59" s="66">
        <f t="shared" si="3"/>
        <v>1020059.21</v>
      </c>
      <c r="U59" s="32">
        <f t="shared" si="4"/>
        <v>2610646.16</v>
      </c>
      <c r="V59" s="32">
        <f t="shared" si="5"/>
        <v>3687485.81</v>
      </c>
      <c r="W59" s="32">
        <f t="shared" si="6"/>
        <v>5097115.3</v>
      </c>
      <c r="X59" s="66">
        <f t="shared" si="7"/>
        <v>1251500</v>
      </c>
      <c r="Y59" s="32">
        <f t="shared" si="8"/>
        <v>2503000</v>
      </c>
      <c r="Z59" s="32">
        <f t="shared" si="9"/>
        <v>3754500</v>
      </c>
      <c r="AA59" s="32">
        <f t="shared" si="10"/>
        <v>5006000</v>
      </c>
      <c r="AB59" s="59">
        <f t="shared" si="11"/>
        <v>231440.79000000004</v>
      </c>
    </row>
    <row r="60" spans="1:28" ht="129" customHeight="1" x14ac:dyDescent="0.25">
      <c r="A60" s="9" t="s">
        <v>66</v>
      </c>
      <c r="B60" s="102" t="s">
        <v>202</v>
      </c>
      <c r="C60" s="103"/>
      <c r="D60" s="103"/>
      <c r="E60" s="103"/>
      <c r="F60" s="104"/>
      <c r="G60" s="3">
        <f>G61</f>
        <v>41000</v>
      </c>
      <c r="H60" s="3">
        <f t="shared" ref="H60:S60" si="35">H61</f>
        <v>0</v>
      </c>
      <c r="I60" s="3">
        <f t="shared" si="35"/>
        <v>0</v>
      </c>
      <c r="J60" s="3">
        <f t="shared" si="35"/>
        <v>2576.0500000000002</v>
      </c>
      <c r="K60" s="3">
        <f t="shared" si="35"/>
        <v>0</v>
      </c>
      <c r="L60" s="3">
        <f t="shared" si="35"/>
        <v>1400.95</v>
      </c>
      <c r="M60" s="3">
        <f t="shared" si="35"/>
        <v>1175.1199999999999</v>
      </c>
      <c r="N60" s="3">
        <f t="shared" si="35"/>
        <v>0</v>
      </c>
      <c r="O60" s="3">
        <f t="shared" si="35"/>
        <v>0</v>
      </c>
      <c r="P60" s="3">
        <f t="shared" si="35"/>
        <v>2576.0700000000002</v>
      </c>
      <c r="Q60" s="3">
        <f t="shared" si="35"/>
        <v>9096.07</v>
      </c>
      <c r="R60" s="3">
        <f t="shared" si="35"/>
        <v>1400.95</v>
      </c>
      <c r="S60" s="3">
        <f t="shared" si="35"/>
        <v>1181.01</v>
      </c>
      <c r="T60" s="66">
        <f t="shared" si="3"/>
        <v>2576.0500000000002</v>
      </c>
      <c r="U60" s="32">
        <f t="shared" si="4"/>
        <v>5152.12</v>
      </c>
      <c r="V60" s="32">
        <f t="shared" si="5"/>
        <v>7728.1900000000005</v>
      </c>
      <c r="W60" s="32">
        <f t="shared" si="6"/>
        <v>19406.22</v>
      </c>
      <c r="X60" s="66">
        <f t="shared" si="7"/>
        <v>10250</v>
      </c>
      <c r="Y60" s="32">
        <f t="shared" si="8"/>
        <v>20500</v>
      </c>
      <c r="Z60" s="32">
        <f t="shared" si="9"/>
        <v>30750</v>
      </c>
      <c r="AA60" s="32">
        <f t="shared" si="10"/>
        <v>41000</v>
      </c>
      <c r="AB60" s="59">
        <f t="shared" si="11"/>
        <v>7673.95</v>
      </c>
    </row>
    <row r="61" spans="1:28" ht="153.75" customHeight="1" x14ac:dyDescent="0.25">
      <c r="A61" s="9" t="s">
        <v>67</v>
      </c>
      <c r="B61" s="102" t="s">
        <v>201</v>
      </c>
      <c r="C61" s="109"/>
      <c r="D61" s="109"/>
      <c r="E61" s="109"/>
      <c r="F61" s="110"/>
      <c r="G61" s="3">
        <v>41000</v>
      </c>
      <c r="H61" s="35">
        <v>0</v>
      </c>
      <c r="I61" s="35">
        <v>0</v>
      </c>
      <c r="J61" s="63">
        <v>2576.0500000000002</v>
      </c>
      <c r="K61" s="35">
        <v>0</v>
      </c>
      <c r="L61" s="71">
        <v>1400.95</v>
      </c>
      <c r="M61" s="78">
        <v>1175.1199999999999</v>
      </c>
      <c r="N61" s="81">
        <v>0</v>
      </c>
      <c r="O61" s="83">
        <v>0</v>
      </c>
      <c r="P61" s="89">
        <v>2576.0700000000002</v>
      </c>
      <c r="Q61" s="91">
        <v>9096.07</v>
      </c>
      <c r="R61" s="94">
        <v>1400.95</v>
      </c>
      <c r="S61" s="78">
        <v>1181.01</v>
      </c>
      <c r="T61" s="66">
        <f t="shared" si="3"/>
        <v>2576.0500000000002</v>
      </c>
      <c r="U61" s="32">
        <f t="shared" si="4"/>
        <v>5152.12</v>
      </c>
      <c r="V61" s="32">
        <f t="shared" si="5"/>
        <v>7728.1900000000005</v>
      </c>
      <c r="W61" s="32">
        <f t="shared" si="6"/>
        <v>19406.22</v>
      </c>
      <c r="X61" s="66">
        <f t="shared" si="7"/>
        <v>10250</v>
      </c>
      <c r="Y61" s="32">
        <f t="shared" si="8"/>
        <v>20500</v>
      </c>
      <c r="Z61" s="32">
        <f t="shared" si="9"/>
        <v>30750</v>
      </c>
      <c r="AA61" s="32">
        <f t="shared" si="10"/>
        <v>41000</v>
      </c>
      <c r="AB61" s="59">
        <f t="shared" si="11"/>
        <v>7673.95</v>
      </c>
    </row>
    <row r="62" spans="1:28" ht="178.5" customHeight="1" x14ac:dyDescent="0.25">
      <c r="A62" s="9" t="s">
        <v>68</v>
      </c>
      <c r="B62" s="102" t="s">
        <v>205</v>
      </c>
      <c r="C62" s="103"/>
      <c r="D62" s="103"/>
      <c r="E62" s="103"/>
      <c r="F62" s="104"/>
      <c r="G62" s="3">
        <f>G63</f>
        <v>465000</v>
      </c>
      <c r="H62" s="3">
        <f t="shared" ref="H62:R62" si="36">H63</f>
        <v>14568.47</v>
      </c>
      <c r="I62" s="3">
        <f t="shared" si="36"/>
        <v>14361.57</v>
      </c>
      <c r="J62" s="3">
        <f t="shared" si="36"/>
        <v>58438.03</v>
      </c>
      <c r="K62" s="3">
        <f t="shared" si="36"/>
        <v>36782.76</v>
      </c>
      <c r="L62" s="3">
        <f t="shared" si="36"/>
        <v>9547.65</v>
      </c>
      <c r="M62" s="3">
        <f t="shared" si="36"/>
        <v>69021.39</v>
      </c>
      <c r="N62" s="3">
        <f t="shared" si="36"/>
        <v>7840.44</v>
      </c>
      <c r="O62" s="3">
        <f t="shared" si="36"/>
        <v>3302.87</v>
      </c>
      <c r="P62" s="3">
        <f t="shared" si="36"/>
        <v>42083.78</v>
      </c>
      <c r="Q62" s="3">
        <f t="shared" si="36"/>
        <v>23013.1</v>
      </c>
      <c r="R62" s="3">
        <f t="shared" si="36"/>
        <v>46601.34</v>
      </c>
      <c r="S62" s="78">
        <f>S63</f>
        <v>141235.04999999999</v>
      </c>
      <c r="T62" s="66">
        <f t="shared" si="3"/>
        <v>87368.07</v>
      </c>
      <c r="U62" s="32">
        <f t="shared" si="4"/>
        <v>202719.87</v>
      </c>
      <c r="V62" s="32">
        <f t="shared" si="5"/>
        <v>255946.96</v>
      </c>
      <c r="W62" s="32">
        <f t="shared" si="6"/>
        <v>466796.45</v>
      </c>
      <c r="X62" s="66">
        <f t="shared" si="7"/>
        <v>116250</v>
      </c>
      <c r="Y62" s="32">
        <f t="shared" si="8"/>
        <v>232500</v>
      </c>
      <c r="Z62" s="32">
        <f t="shared" si="9"/>
        <v>348750</v>
      </c>
      <c r="AA62" s="32">
        <f t="shared" si="10"/>
        <v>465000</v>
      </c>
      <c r="AB62" s="59">
        <f t="shared" si="11"/>
        <v>28881.929999999993</v>
      </c>
    </row>
    <row r="63" spans="1:28" ht="153.75" customHeight="1" x14ac:dyDescent="0.25">
      <c r="A63" s="9" t="s">
        <v>69</v>
      </c>
      <c r="B63" s="102" t="s">
        <v>204</v>
      </c>
      <c r="C63" s="103"/>
      <c r="D63" s="103"/>
      <c r="E63" s="103"/>
      <c r="F63" s="104"/>
      <c r="G63" s="3">
        <v>465000</v>
      </c>
      <c r="H63" s="5">
        <v>14568.47</v>
      </c>
      <c r="I63" s="5">
        <v>14361.57</v>
      </c>
      <c r="J63" s="5">
        <v>58438.03</v>
      </c>
      <c r="K63" s="5">
        <v>36782.76</v>
      </c>
      <c r="L63" s="5">
        <v>9547.65</v>
      </c>
      <c r="M63" s="5">
        <v>69021.39</v>
      </c>
      <c r="N63" s="5">
        <v>7840.44</v>
      </c>
      <c r="O63" s="5">
        <v>3302.87</v>
      </c>
      <c r="P63" s="5">
        <v>42083.78</v>
      </c>
      <c r="Q63" s="5">
        <v>23013.1</v>
      </c>
      <c r="R63" s="5">
        <v>46601.34</v>
      </c>
      <c r="S63" s="78">
        <v>141235.04999999999</v>
      </c>
      <c r="T63" s="66">
        <f t="shared" si="3"/>
        <v>87368.07</v>
      </c>
      <c r="U63" s="32">
        <f t="shared" si="4"/>
        <v>202719.87</v>
      </c>
      <c r="V63" s="32">
        <f t="shared" si="5"/>
        <v>255946.96</v>
      </c>
      <c r="W63" s="32">
        <f t="shared" si="6"/>
        <v>466796.45</v>
      </c>
      <c r="X63" s="66">
        <f t="shared" si="7"/>
        <v>116250</v>
      </c>
      <c r="Y63" s="32">
        <f t="shared" si="8"/>
        <v>232500</v>
      </c>
      <c r="Z63" s="32">
        <f t="shared" si="9"/>
        <v>348750</v>
      </c>
      <c r="AA63" s="32">
        <f t="shared" si="10"/>
        <v>465000</v>
      </c>
      <c r="AB63" s="59">
        <f t="shared" si="11"/>
        <v>28881.929999999993</v>
      </c>
    </row>
    <row r="64" spans="1:28" ht="89.25" customHeight="1" x14ac:dyDescent="0.25">
      <c r="A64" s="9" t="s">
        <v>70</v>
      </c>
      <c r="B64" s="102" t="s">
        <v>206</v>
      </c>
      <c r="C64" s="103"/>
      <c r="D64" s="103"/>
      <c r="E64" s="103"/>
      <c r="F64" s="104"/>
      <c r="G64" s="3">
        <f>G65</f>
        <v>4500000</v>
      </c>
      <c r="H64" s="3">
        <f t="shared" ref="H64:R64" si="37">H65</f>
        <v>182175.44</v>
      </c>
      <c r="I64" s="3">
        <f t="shared" si="37"/>
        <v>254969.66</v>
      </c>
      <c r="J64" s="3">
        <f t="shared" si="37"/>
        <v>492969.99</v>
      </c>
      <c r="K64" s="3">
        <f t="shared" si="37"/>
        <v>606953.09</v>
      </c>
      <c r="L64" s="3">
        <f t="shared" si="37"/>
        <v>326158.8</v>
      </c>
      <c r="M64" s="3">
        <f t="shared" si="37"/>
        <v>539547.18999999994</v>
      </c>
      <c r="N64" s="3">
        <f t="shared" si="37"/>
        <v>328891.75</v>
      </c>
      <c r="O64" s="3">
        <f t="shared" si="37"/>
        <v>375289.46</v>
      </c>
      <c r="P64" s="3">
        <f t="shared" si="37"/>
        <v>316855.28000000003</v>
      </c>
      <c r="Q64" s="3">
        <f t="shared" si="37"/>
        <v>368788.46</v>
      </c>
      <c r="R64" s="3">
        <f t="shared" si="37"/>
        <v>441587.64</v>
      </c>
      <c r="S64" s="5">
        <f>S65</f>
        <v>376725.87</v>
      </c>
      <c r="T64" s="66">
        <f t="shared" si="3"/>
        <v>930115.09</v>
      </c>
      <c r="U64" s="32">
        <f t="shared" si="4"/>
        <v>2402774.17</v>
      </c>
      <c r="V64" s="32">
        <f>H64+I64+J64+K64+L64+M64+N64+O64+P65</f>
        <v>3423810.66</v>
      </c>
      <c r="W64" s="32">
        <f>H64+I64+J64+K64+L64+M64+N64+O64+P65+Q65+R65+S65</f>
        <v>4610912.63</v>
      </c>
      <c r="X64" s="66">
        <f t="shared" si="7"/>
        <v>1125000</v>
      </c>
      <c r="Y64" s="32">
        <f t="shared" si="8"/>
        <v>2250000</v>
      </c>
      <c r="Z64" s="32">
        <f t="shared" si="9"/>
        <v>3375000</v>
      </c>
      <c r="AA64" s="32">
        <f t="shared" si="10"/>
        <v>4500000</v>
      </c>
      <c r="AB64" s="59">
        <f t="shared" si="11"/>
        <v>194884.91000000003</v>
      </c>
    </row>
    <row r="65" spans="1:28" ht="76.5" customHeight="1" x14ac:dyDescent="0.25">
      <c r="A65" s="9" t="s">
        <v>71</v>
      </c>
      <c r="B65" s="102" t="s">
        <v>207</v>
      </c>
      <c r="C65" s="103"/>
      <c r="D65" s="103"/>
      <c r="E65" s="103"/>
      <c r="F65" s="104"/>
      <c r="G65" s="3">
        <v>4500000</v>
      </c>
      <c r="H65" s="39">
        <v>182175.44</v>
      </c>
      <c r="I65" s="40">
        <v>254969.66</v>
      </c>
      <c r="J65" s="39">
        <v>492969.99</v>
      </c>
      <c r="K65" s="40">
        <v>606953.09</v>
      </c>
      <c r="L65" s="39">
        <v>326158.8</v>
      </c>
      <c r="M65" s="39">
        <v>539547.18999999994</v>
      </c>
      <c r="N65" s="39">
        <v>328891.75</v>
      </c>
      <c r="O65" s="39">
        <v>375289.46</v>
      </c>
      <c r="P65" s="3">
        <v>316855.28000000003</v>
      </c>
      <c r="Q65" s="3">
        <v>368788.46</v>
      </c>
      <c r="R65" s="3">
        <v>441587.64</v>
      </c>
      <c r="S65" s="3">
        <v>376725.87</v>
      </c>
      <c r="T65" s="66">
        <f t="shared" si="3"/>
        <v>930115.09</v>
      </c>
      <c r="U65" s="32">
        <f t="shared" si="4"/>
        <v>2402774.17</v>
      </c>
      <c r="V65" s="32" t="e">
        <f>H65+I65+J65+K65+L65+M65+N65+O65+#REF!</f>
        <v>#REF!</v>
      </c>
      <c r="W65" s="32" t="e">
        <f>H65+I65+J65+K65+L65+M65+N65+O65+#REF!+#REF!+#REF!+#REF!</f>
        <v>#REF!</v>
      </c>
      <c r="X65" s="66">
        <f t="shared" si="7"/>
        <v>1125000</v>
      </c>
      <c r="Y65" s="32">
        <f t="shared" si="8"/>
        <v>2250000</v>
      </c>
      <c r="Z65" s="32">
        <f t="shared" si="9"/>
        <v>3375000</v>
      </c>
      <c r="AA65" s="32">
        <f t="shared" si="10"/>
        <v>4500000</v>
      </c>
      <c r="AB65" s="59">
        <f t="shared" si="11"/>
        <v>194884.91000000003</v>
      </c>
    </row>
    <row r="66" spans="1:28" ht="178.5" customHeight="1" x14ac:dyDescent="0.25">
      <c r="A66" s="9" t="s">
        <v>14</v>
      </c>
      <c r="B66" s="102" t="s">
        <v>208</v>
      </c>
      <c r="C66" s="103"/>
      <c r="D66" s="103"/>
      <c r="E66" s="103"/>
      <c r="F66" s="104"/>
      <c r="G66" s="3">
        <f>G67</f>
        <v>7355000</v>
      </c>
      <c r="H66" s="3">
        <f>H67</f>
        <v>713813.35</v>
      </c>
      <c r="I66" s="3">
        <f t="shared" ref="I66:R66" si="38">I67</f>
        <v>505206.22</v>
      </c>
      <c r="J66" s="3">
        <f t="shared" si="38"/>
        <v>653662.56000000006</v>
      </c>
      <c r="K66" s="3">
        <f t="shared" si="38"/>
        <v>607399.05000000005</v>
      </c>
      <c r="L66" s="3">
        <f t="shared" si="38"/>
        <v>635362.5</v>
      </c>
      <c r="M66" s="3">
        <f t="shared" si="38"/>
        <v>625681.94999999995</v>
      </c>
      <c r="N66" s="3">
        <f t="shared" si="38"/>
        <v>588772.34</v>
      </c>
      <c r="O66" s="3">
        <f t="shared" si="38"/>
        <v>566611.18999999994</v>
      </c>
      <c r="P66" s="3">
        <f t="shared" si="38"/>
        <v>595815.47</v>
      </c>
      <c r="Q66" s="3">
        <f t="shared" si="38"/>
        <v>586221.5</v>
      </c>
      <c r="R66" s="3">
        <f t="shared" si="38"/>
        <v>637960.56000000006</v>
      </c>
      <c r="S66" s="3">
        <f>S67</f>
        <v>637063.19999999995</v>
      </c>
      <c r="T66" s="66">
        <f t="shared" si="3"/>
        <v>1872682.13</v>
      </c>
      <c r="U66" s="32">
        <f t="shared" si="4"/>
        <v>3741125.63</v>
      </c>
      <c r="V66" s="32">
        <f t="shared" si="5"/>
        <v>5492324.6299999999</v>
      </c>
      <c r="W66" s="32">
        <f t="shared" si="6"/>
        <v>7353569.8899999997</v>
      </c>
      <c r="X66" s="66">
        <f t="shared" si="7"/>
        <v>1838750</v>
      </c>
      <c r="Y66" s="32">
        <f t="shared" si="8"/>
        <v>3677500</v>
      </c>
      <c r="Z66" s="32">
        <f t="shared" si="9"/>
        <v>5516250</v>
      </c>
      <c r="AA66" s="32">
        <f t="shared" si="10"/>
        <v>7355000</v>
      </c>
      <c r="AB66" s="59">
        <f t="shared" si="11"/>
        <v>-33932.129999999888</v>
      </c>
    </row>
    <row r="67" spans="1:28" ht="178.5" customHeight="1" x14ac:dyDescent="0.25">
      <c r="A67" s="9" t="s">
        <v>72</v>
      </c>
      <c r="B67" s="102" t="s">
        <v>209</v>
      </c>
      <c r="C67" s="103"/>
      <c r="D67" s="103"/>
      <c r="E67" s="103"/>
      <c r="F67" s="104"/>
      <c r="G67" s="3">
        <f>G68</f>
        <v>7355000</v>
      </c>
      <c r="H67" s="5">
        <f>H68</f>
        <v>713813.35</v>
      </c>
      <c r="I67" s="5">
        <f t="shared" ref="I67:S67" si="39">I68</f>
        <v>505206.22</v>
      </c>
      <c r="J67" s="5">
        <f t="shared" si="39"/>
        <v>653662.56000000006</v>
      </c>
      <c r="K67" s="5">
        <f t="shared" si="39"/>
        <v>607399.05000000005</v>
      </c>
      <c r="L67" s="5">
        <f t="shared" si="39"/>
        <v>635362.5</v>
      </c>
      <c r="M67" s="5">
        <f t="shared" si="39"/>
        <v>625681.94999999995</v>
      </c>
      <c r="N67" s="5">
        <f t="shared" si="39"/>
        <v>588772.34</v>
      </c>
      <c r="O67" s="5">
        <f t="shared" si="39"/>
        <v>566611.18999999994</v>
      </c>
      <c r="P67" s="5">
        <f t="shared" si="39"/>
        <v>595815.47</v>
      </c>
      <c r="Q67" s="5">
        <f t="shared" si="39"/>
        <v>586221.5</v>
      </c>
      <c r="R67" s="5">
        <f t="shared" si="39"/>
        <v>637960.56000000006</v>
      </c>
      <c r="S67" s="5">
        <f t="shared" si="39"/>
        <v>637063.19999999995</v>
      </c>
      <c r="T67" s="66">
        <f t="shared" si="3"/>
        <v>1872682.13</v>
      </c>
      <c r="U67" s="32">
        <f t="shared" si="4"/>
        <v>3741125.63</v>
      </c>
      <c r="V67" s="32">
        <f t="shared" si="5"/>
        <v>5492324.6299999999</v>
      </c>
      <c r="W67" s="32">
        <f t="shared" si="6"/>
        <v>7353569.8899999997</v>
      </c>
      <c r="X67" s="66">
        <f t="shared" si="7"/>
        <v>1838750</v>
      </c>
      <c r="Y67" s="32">
        <f t="shared" si="8"/>
        <v>3677500</v>
      </c>
      <c r="Z67" s="32">
        <f t="shared" si="9"/>
        <v>5516250</v>
      </c>
      <c r="AA67" s="32">
        <f t="shared" si="10"/>
        <v>7355000</v>
      </c>
      <c r="AB67" s="59">
        <f t="shared" si="11"/>
        <v>-33932.129999999888</v>
      </c>
    </row>
    <row r="68" spans="1:28" ht="165.75" customHeight="1" x14ac:dyDescent="0.25">
      <c r="A68" s="9" t="s">
        <v>73</v>
      </c>
      <c r="B68" s="102" t="s">
        <v>210</v>
      </c>
      <c r="C68" s="103"/>
      <c r="D68" s="103"/>
      <c r="E68" s="103"/>
      <c r="F68" s="104"/>
      <c r="G68" s="3">
        <v>7355000</v>
      </c>
      <c r="H68" s="3">
        <v>713813.35</v>
      </c>
      <c r="I68" s="3">
        <v>505206.22</v>
      </c>
      <c r="J68" s="3">
        <v>653662.56000000006</v>
      </c>
      <c r="K68" s="3">
        <v>607399.05000000005</v>
      </c>
      <c r="L68" s="3">
        <v>635362.5</v>
      </c>
      <c r="M68" s="3">
        <v>625681.94999999995</v>
      </c>
      <c r="N68" s="3">
        <v>588772.34</v>
      </c>
      <c r="O68" s="3">
        <v>566611.18999999994</v>
      </c>
      <c r="P68" s="3">
        <v>595815.47</v>
      </c>
      <c r="Q68" s="3">
        <v>586221.5</v>
      </c>
      <c r="R68" s="3">
        <v>637960.56000000006</v>
      </c>
      <c r="S68" s="3">
        <v>637063.19999999995</v>
      </c>
      <c r="T68" s="66">
        <f t="shared" si="3"/>
        <v>1872682.13</v>
      </c>
      <c r="U68" s="32">
        <f t="shared" si="4"/>
        <v>3741125.63</v>
      </c>
      <c r="V68" s="32">
        <f t="shared" si="5"/>
        <v>5492324.6299999999</v>
      </c>
      <c r="W68" s="32">
        <f t="shared" si="6"/>
        <v>7353569.8899999997</v>
      </c>
      <c r="X68" s="66">
        <f t="shared" si="7"/>
        <v>1838750</v>
      </c>
      <c r="Y68" s="32">
        <f t="shared" si="8"/>
        <v>3677500</v>
      </c>
      <c r="Z68" s="32">
        <f t="shared" si="9"/>
        <v>5516250</v>
      </c>
      <c r="AA68" s="32">
        <f t="shared" si="10"/>
        <v>7355000</v>
      </c>
      <c r="AB68" s="59">
        <f t="shared" si="11"/>
        <v>-33932.129999999888</v>
      </c>
    </row>
    <row r="69" spans="1:28" ht="51" customHeight="1" x14ac:dyDescent="0.25">
      <c r="A69" s="9" t="s">
        <v>15</v>
      </c>
      <c r="B69" s="102" t="s">
        <v>267</v>
      </c>
      <c r="C69" s="103"/>
      <c r="D69" s="103"/>
      <c r="E69" s="103"/>
      <c r="F69" s="104"/>
      <c r="G69" s="3">
        <f>G70+G71+G72</f>
        <v>153595</v>
      </c>
      <c r="H69" s="3">
        <f t="shared" ref="H69:S69" si="40">H70+H71+H72</f>
        <v>0</v>
      </c>
      <c r="I69" s="3">
        <f t="shared" si="40"/>
        <v>48512.04</v>
      </c>
      <c r="J69" s="3">
        <f t="shared" si="40"/>
        <v>35088.839999999997</v>
      </c>
      <c r="K69" s="3">
        <f t="shared" si="40"/>
        <v>16996.77</v>
      </c>
      <c r="L69" s="3">
        <f t="shared" si="40"/>
        <v>6133.16</v>
      </c>
      <c r="M69" s="3">
        <f t="shared" si="40"/>
        <v>0</v>
      </c>
      <c r="N69" s="3">
        <f t="shared" si="40"/>
        <v>23332.959999999999</v>
      </c>
      <c r="O69" s="3">
        <f t="shared" si="40"/>
        <v>0</v>
      </c>
      <c r="P69" s="3">
        <f t="shared" si="40"/>
        <v>0</v>
      </c>
      <c r="Q69" s="3">
        <f t="shared" si="40"/>
        <v>23332.48</v>
      </c>
      <c r="R69" s="3">
        <f t="shared" si="40"/>
        <v>0</v>
      </c>
      <c r="S69" s="3">
        <f t="shared" si="40"/>
        <v>54.949999999999996</v>
      </c>
      <c r="T69" s="66">
        <f t="shared" si="3"/>
        <v>83600.88</v>
      </c>
      <c r="U69" s="32">
        <f t="shared" si="4"/>
        <v>106730.81000000001</v>
      </c>
      <c r="V69" s="32">
        <f t="shared" si="5"/>
        <v>130063.77000000002</v>
      </c>
      <c r="W69" s="32">
        <f t="shared" si="6"/>
        <v>153451.20000000004</v>
      </c>
      <c r="X69" s="66">
        <f t="shared" si="7"/>
        <v>38398.75</v>
      </c>
      <c r="Y69" s="32">
        <f t="shared" si="8"/>
        <v>76797.5</v>
      </c>
      <c r="Z69" s="32">
        <f t="shared" si="9"/>
        <v>115196.25</v>
      </c>
      <c r="AA69" s="32">
        <f t="shared" si="10"/>
        <v>153595</v>
      </c>
      <c r="AB69" s="59">
        <f t="shared" si="11"/>
        <v>-45202.130000000005</v>
      </c>
    </row>
    <row r="70" spans="1:28" ht="63.75" customHeight="1" x14ac:dyDescent="0.25">
      <c r="A70" s="9" t="s">
        <v>74</v>
      </c>
      <c r="B70" s="102" t="s">
        <v>268</v>
      </c>
      <c r="C70" s="103"/>
      <c r="D70" s="103"/>
      <c r="E70" s="103"/>
      <c r="F70" s="104"/>
      <c r="G70" s="3">
        <v>116255</v>
      </c>
      <c r="H70" s="39">
        <v>0</v>
      </c>
      <c r="I70" s="40">
        <v>35287.040000000001</v>
      </c>
      <c r="J70" s="39">
        <v>35088.839999999997</v>
      </c>
      <c r="K70" s="40">
        <v>8951.75</v>
      </c>
      <c r="L70" s="39">
        <v>6340.73</v>
      </c>
      <c r="M70" s="39">
        <v>0</v>
      </c>
      <c r="N70" s="39">
        <v>15292.96</v>
      </c>
      <c r="O70" s="39">
        <v>0</v>
      </c>
      <c r="P70" s="39">
        <v>0</v>
      </c>
      <c r="Q70" s="39">
        <v>15292.48</v>
      </c>
      <c r="R70" s="39">
        <v>0</v>
      </c>
      <c r="S70" s="39">
        <v>4.8</v>
      </c>
      <c r="T70" s="66">
        <f t="shared" si="3"/>
        <v>70375.88</v>
      </c>
      <c r="U70" s="32">
        <f t="shared" si="4"/>
        <v>85668.36</v>
      </c>
      <c r="V70" s="32">
        <f t="shared" si="5"/>
        <v>100961.32</v>
      </c>
      <c r="W70" s="32">
        <f t="shared" si="6"/>
        <v>116258.6</v>
      </c>
      <c r="X70" s="66">
        <f t="shared" si="7"/>
        <v>29063.75</v>
      </c>
      <c r="Y70" s="32">
        <f t="shared" si="8"/>
        <v>58127.5</v>
      </c>
      <c r="Z70" s="32">
        <f t="shared" si="9"/>
        <v>87191.25</v>
      </c>
      <c r="AA70" s="32">
        <f t="shared" si="10"/>
        <v>116255</v>
      </c>
      <c r="AB70" s="59">
        <f t="shared" si="11"/>
        <v>-41312.130000000005</v>
      </c>
    </row>
    <row r="71" spans="1:28" ht="38.25" x14ac:dyDescent="0.25">
      <c r="A71" s="9" t="s">
        <v>75</v>
      </c>
      <c r="B71" s="102" t="s">
        <v>269</v>
      </c>
      <c r="C71" s="103"/>
      <c r="D71" s="103"/>
      <c r="E71" s="103"/>
      <c r="F71" s="104"/>
      <c r="G71" s="3">
        <v>37340</v>
      </c>
      <c r="H71" s="39">
        <v>0</v>
      </c>
      <c r="I71" s="40">
        <v>13223</v>
      </c>
      <c r="J71" s="39">
        <v>0</v>
      </c>
      <c r="K71" s="40">
        <v>8038</v>
      </c>
      <c r="L71" s="39">
        <v>0</v>
      </c>
      <c r="M71" s="39">
        <v>0</v>
      </c>
      <c r="N71" s="39">
        <v>8038</v>
      </c>
      <c r="O71" s="39">
        <v>0</v>
      </c>
      <c r="P71" s="39">
        <v>0</v>
      </c>
      <c r="Q71" s="39">
        <v>8038</v>
      </c>
      <c r="R71" s="39">
        <v>0</v>
      </c>
      <c r="S71" s="39">
        <v>0</v>
      </c>
      <c r="T71" s="66">
        <f t="shared" si="3"/>
        <v>13223</v>
      </c>
      <c r="U71" s="32">
        <f t="shared" si="4"/>
        <v>21261</v>
      </c>
      <c r="V71" s="32">
        <f t="shared" si="5"/>
        <v>29299</v>
      </c>
      <c r="W71" s="32">
        <f t="shared" si="6"/>
        <v>37337</v>
      </c>
      <c r="X71" s="66">
        <f t="shared" si="7"/>
        <v>9335</v>
      </c>
      <c r="Y71" s="32">
        <f t="shared" si="8"/>
        <v>18670</v>
      </c>
      <c r="Z71" s="32">
        <f t="shared" si="9"/>
        <v>28005</v>
      </c>
      <c r="AA71" s="32">
        <f t="shared" si="10"/>
        <v>37340</v>
      </c>
      <c r="AB71" s="59">
        <f t="shared" si="11"/>
        <v>-3888</v>
      </c>
    </row>
    <row r="72" spans="1:28" ht="38.25" x14ac:dyDescent="0.25">
      <c r="A72" s="9" t="s">
        <v>76</v>
      </c>
      <c r="B72" s="102" t="s">
        <v>270</v>
      </c>
      <c r="C72" s="103"/>
      <c r="D72" s="103"/>
      <c r="E72" s="103"/>
      <c r="F72" s="104"/>
      <c r="G72" s="3">
        <v>0</v>
      </c>
      <c r="H72" s="39">
        <v>0</v>
      </c>
      <c r="I72" s="40">
        <v>2</v>
      </c>
      <c r="J72" s="39">
        <v>0</v>
      </c>
      <c r="K72" s="40">
        <v>7.02</v>
      </c>
      <c r="L72" s="39">
        <v>-207.57</v>
      </c>
      <c r="M72" s="39">
        <v>0</v>
      </c>
      <c r="N72" s="39">
        <v>2</v>
      </c>
      <c r="O72" s="39">
        <v>0</v>
      </c>
      <c r="P72" s="39">
        <v>0</v>
      </c>
      <c r="Q72" s="39">
        <v>2</v>
      </c>
      <c r="R72" s="39">
        <v>0</v>
      </c>
      <c r="S72" s="39">
        <v>50.15</v>
      </c>
      <c r="T72" s="66">
        <f t="shared" si="3"/>
        <v>2</v>
      </c>
      <c r="U72" s="32">
        <f t="shared" si="4"/>
        <v>-198.54999999999998</v>
      </c>
      <c r="V72" s="32">
        <f t="shared" si="5"/>
        <v>-196.54999999999998</v>
      </c>
      <c r="W72" s="32">
        <f t="shared" si="6"/>
        <v>-144.39999999999998</v>
      </c>
      <c r="X72" s="66">
        <f t="shared" si="7"/>
        <v>0</v>
      </c>
      <c r="Y72" s="32">
        <f t="shared" si="8"/>
        <v>0</v>
      </c>
      <c r="Z72" s="32">
        <f t="shared" si="9"/>
        <v>0</v>
      </c>
      <c r="AA72" s="32">
        <f t="shared" si="10"/>
        <v>0</v>
      </c>
      <c r="AB72" s="59">
        <f t="shared" si="11"/>
        <v>-2</v>
      </c>
    </row>
    <row r="73" spans="1:28" ht="51" customHeight="1" x14ac:dyDescent="0.25">
      <c r="A73" s="10" t="s">
        <v>77</v>
      </c>
      <c r="B73" s="102" t="s">
        <v>211</v>
      </c>
      <c r="C73" s="103"/>
      <c r="D73" s="103"/>
      <c r="E73" s="103"/>
      <c r="F73" s="104"/>
      <c r="G73" s="3">
        <f>G74</f>
        <v>35263858.640000001</v>
      </c>
      <c r="H73" s="3">
        <f t="shared" ref="H73:S75" si="41">H74</f>
        <v>155480.41</v>
      </c>
      <c r="I73" s="3">
        <f t="shared" si="41"/>
        <v>25960376.079999998</v>
      </c>
      <c r="J73" s="3">
        <f t="shared" si="41"/>
        <v>155480.41</v>
      </c>
      <c r="K73" s="3">
        <f t="shared" si="41"/>
        <v>155480.41</v>
      </c>
      <c r="L73" s="3">
        <f t="shared" si="41"/>
        <v>155480.41</v>
      </c>
      <c r="M73" s="3">
        <f t="shared" si="41"/>
        <v>99345.12</v>
      </c>
      <c r="N73" s="3">
        <f t="shared" si="41"/>
        <v>155480.41</v>
      </c>
      <c r="O73" s="3">
        <f>O74</f>
        <v>211615.7</v>
      </c>
      <c r="P73" s="3">
        <f t="shared" si="41"/>
        <v>3364796.69</v>
      </c>
      <c r="Q73" s="3">
        <f t="shared" si="41"/>
        <v>4416302.16</v>
      </c>
      <c r="R73" s="3">
        <f t="shared" si="41"/>
        <v>42077.86</v>
      </c>
      <c r="S73" s="3">
        <f t="shared" si="41"/>
        <v>42077.86</v>
      </c>
      <c r="T73" s="66">
        <f t="shared" si="3"/>
        <v>26271336.899999999</v>
      </c>
      <c r="U73" s="32">
        <f t="shared" si="4"/>
        <v>26681642.84</v>
      </c>
      <c r="V73" s="32">
        <f t="shared" si="5"/>
        <v>30413535.640000001</v>
      </c>
      <c r="W73" s="32">
        <f t="shared" si="6"/>
        <v>34913993.519999996</v>
      </c>
      <c r="X73" s="66">
        <f t="shared" si="7"/>
        <v>8815964.6600000001</v>
      </c>
      <c r="Y73" s="32">
        <f t="shared" si="8"/>
        <v>17631929.32</v>
      </c>
      <c r="Z73" s="32">
        <f t="shared" si="9"/>
        <v>26447893.98</v>
      </c>
      <c r="AA73" s="32">
        <f t="shared" si="10"/>
        <v>35263858.640000001</v>
      </c>
      <c r="AB73" s="59">
        <f t="shared" si="11"/>
        <v>-17455372.239999998</v>
      </c>
    </row>
    <row r="74" spans="1:28" ht="165.75" customHeight="1" x14ac:dyDescent="0.25">
      <c r="A74" s="10" t="s">
        <v>78</v>
      </c>
      <c r="B74" s="102" t="s">
        <v>212</v>
      </c>
      <c r="C74" s="103"/>
      <c r="D74" s="103"/>
      <c r="E74" s="103"/>
      <c r="F74" s="104"/>
      <c r="G74" s="3">
        <f>G75</f>
        <v>35263858.640000001</v>
      </c>
      <c r="H74" s="3">
        <f t="shared" si="41"/>
        <v>155480.41</v>
      </c>
      <c r="I74" s="3">
        <f t="shared" si="41"/>
        <v>25960376.079999998</v>
      </c>
      <c r="J74" s="3">
        <f t="shared" si="41"/>
        <v>155480.41</v>
      </c>
      <c r="K74" s="3">
        <f t="shared" si="41"/>
        <v>155480.41</v>
      </c>
      <c r="L74" s="3">
        <f t="shared" si="41"/>
        <v>155480.41</v>
      </c>
      <c r="M74" s="3">
        <f t="shared" si="41"/>
        <v>99345.12</v>
      </c>
      <c r="N74" s="3">
        <f t="shared" si="41"/>
        <v>155480.41</v>
      </c>
      <c r="O74" s="3">
        <f t="shared" si="41"/>
        <v>211615.7</v>
      </c>
      <c r="P74" s="3">
        <v>3364796.69</v>
      </c>
      <c r="Q74" s="3">
        <f t="shared" si="41"/>
        <v>4416302.16</v>
      </c>
      <c r="R74" s="3">
        <f t="shared" si="41"/>
        <v>42077.86</v>
      </c>
      <c r="S74" s="3">
        <f t="shared" si="41"/>
        <v>42077.86</v>
      </c>
      <c r="T74" s="66">
        <f t="shared" si="3"/>
        <v>26271336.899999999</v>
      </c>
      <c r="U74" s="32">
        <f t="shared" si="4"/>
        <v>26681642.84</v>
      </c>
      <c r="V74" s="32">
        <f t="shared" si="5"/>
        <v>30413535.640000001</v>
      </c>
      <c r="W74" s="32">
        <f t="shared" si="6"/>
        <v>34913993.519999996</v>
      </c>
      <c r="X74" s="66">
        <f t="shared" si="7"/>
        <v>8815964.6600000001</v>
      </c>
      <c r="Y74" s="32">
        <f t="shared" si="8"/>
        <v>17631929.32</v>
      </c>
      <c r="Z74" s="32">
        <f t="shared" si="9"/>
        <v>26447893.98</v>
      </c>
      <c r="AA74" s="32">
        <f t="shared" si="10"/>
        <v>35263858.640000001</v>
      </c>
      <c r="AB74" s="59">
        <f t="shared" si="11"/>
        <v>-17455372.239999998</v>
      </c>
    </row>
    <row r="75" spans="1:28" ht="192.75" customHeight="1" x14ac:dyDescent="0.25">
      <c r="A75" s="10" t="s">
        <v>79</v>
      </c>
      <c r="B75" s="102" t="s">
        <v>213</v>
      </c>
      <c r="C75" s="103"/>
      <c r="D75" s="103"/>
      <c r="E75" s="103"/>
      <c r="F75" s="104"/>
      <c r="G75" s="3">
        <f>G76</f>
        <v>35263858.640000001</v>
      </c>
      <c r="H75" s="3">
        <f t="shared" si="41"/>
        <v>155480.41</v>
      </c>
      <c r="I75" s="3">
        <f t="shared" si="41"/>
        <v>25960376.079999998</v>
      </c>
      <c r="J75" s="3">
        <f t="shared" si="41"/>
        <v>155480.41</v>
      </c>
      <c r="K75" s="3">
        <f t="shared" si="41"/>
        <v>155480.41</v>
      </c>
      <c r="L75" s="3">
        <f t="shared" si="41"/>
        <v>155480.41</v>
      </c>
      <c r="M75" s="3">
        <f t="shared" si="41"/>
        <v>99345.12</v>
      </c>
      <c r="N75" s="3">
        <f t="shared" si="41"/>
        <v>155480.41</v>
      </c>
      <c r="O75" s="3">
        <f t="shared" si="41"/>
        <v>211615.7</v>
      </c>
      <c r="P75" s="3">
        <f t="shared" si="41"/>
        <v>3364796.69</v>
      </c>
      <c r="Q75" s="3">
        <f t="shared" si="41"/>
        <v>4416302.16</v>
      </c>
      <c r="R75" s="3">
        <f t="shared" si="41"/>
        <v>42077.86</v>
      </c>
      <c r="S75" s="3">
        <f t="shared" si="41"/>
        <v>42077.86</v>
      </c>
      <c r="T75" s="66">
        <f t="shared" si="3"/>
        <v>26271336.899999999</v>
      </c>
      <c r="U75" s="32">
        <f t="shared" si="4"/>
        <v>26681642.84</v>
      </c>
      <c r="V75" s="32">
        <f t="shared" si="5"/>
        <v>30413535.640000001</v>
      </c>
      <c r="W75" s="32">
        <f t="shared" si="6"/>
        <v>34913993.519999996</v>
      </c>
      <c r="X75" s="66">
        <f t="shared" si="7"/>
        <v>8815964.6600000001</v>
      </c>
      <c r="Y75" s="32">
        <f t="shared" si="8"/>
        <v>17631929.32</v>
      </c>
      <c r="Z75" s="32">
        <f t="shared" si="9"/>
        <v>26447893.98</v>
      </c>
      <c r="AA75" s="32">
        <f t="shared" si="10"/>
        <v>35263858.640000001</v>
      </c>
      <c r="AB75" s="59">
        <f t="shared" si="11"/>
        <v>-17455372.239999998</v>
      </c>
    </row>
    <row r="76" spans="1:28" ht="204" customHeight="1" x14ac:dyDescent="0.25">
      <c r="A76" s="10" t="s">
        <v>80</v>
      </c>
      <c r="B76" s="102" t="s">
        <v>214</v>
      </c>
      <c r="C76" s="103"/>
      <c r="D76" s="103"/>
      <c r="E76" s="103"/>
      <c r="F76" s="104"/>
      <c r="G76" s="3">
        <v>35263858.640000001</v>
      </c>
      <c r="H76" s="5">
        <v>155480.41</v>
      </c>
      <c r="I76" s="5">
        <v>25960376.079999998</v>
      </c>
      <c r="J76" s="5">
        <v>155480.41</v>
      </c>
      <c r="K76" s="5">
        <v>155480.41</v>
      </c>
      <c r="L76" s="5">
        <v>155480.41</v>
      </c>
      <c r="M76" s="5">
        <v>99345.12</v>
      </c>
      <c r="N76" s="5">
        <v>155480.41</v>
      </c>
      <c r="O76" s="5">
        <v>211615.7</v>
      </c>
      <c r="P76" s="5">
        <v>3364796.69</v>
      </c>
      <c r="Q76" s="5">
        <v>4416302.16</v>
      </c>
      <c r="R76" s="5">
        <v>42077.86</v>
      </c>
      <c r="S76" s="5">
        <v>42077.86</v>
      </c>
      <c r="T76" s="66">
        <f t="shared" si="3"/>
        <v>26271336.899999999</v>
      </c>
      <c r="U76" s="32">
        <f t="shared" si="4"/>
        <v>26681642.84</v>
      </c>
      <c r="V76" s="32">
        <f t="shared" si="5"/>
        <v>30413535.640000001</v>
      </c>
      <c r="W76" s="32">
        <f t="shared" si="6"/>
        <v>34913993.519999996</v>
      </c>
      <c r="X76" s="66">
        <f t="shared" si="7"/>
        <v>8815964.6600000001</v>
      </c>
      <c r="Y76" s="32">
        <f t="shared" si="8"/>
        <v>17631929.32</v>
      </c>
      <c r="Z76" s="32">
        <f t="shared" si="9"/>
        <v>26447893.98</v>
      </c>
      <c r="AA76" s="32">
        <f t="shared" si="10"/>
        <v>35263858.640000001</v>
      </c>
      <c r="AB76" s="59">
        <f t="shared" si="11"/>
        <v>-17455372.239999998</v>
      </c>
    </row>
    <row r="77" spans="1:28" ht="25.5" customHeight="1" x14ac:dyDescent="0.25">
      <c r="A77" s="9" t="s">
        <v>16</v>
      </c>
      <c r="B77" s="102" t="s">
        <v>17</v>
      </c>
      <c r="C77" s="103"/>
      <c r="D77" s="103"/>
      <c r="E77" s="103"/>
      <c r="F77" s="104"/>
      <c r="G77" s="3">
        <f>G85+G78+G88</f>
        <v>42205</v>
      </c>
      <c r="H77" s="3">
        <f t="shared" ref="H77:AB77" si="42">H85+H78+H88</f>
        <v>0</v>
      </c>
      <c r="I77" s="3">
        <f t="shared" si="42"/>
        <v>0</v>
      </c>
      <c r="J77" s="3">
        <f t="shared" si="42"/>
        <v>0</v>
      </c>
      <c r="K77" s="5">
        <f t="shared" si="42"/>
        <v>26258</v>
      </c>
      <c r="L77" s="3">
        <f t="shared" si="42"/>
        <v>150</v>
      </c>
      <c r="M77" s="3">
        <f t="shared" si="42"/>
        <v>5071</v>
      </c>
      <c r="N77" s="3">
        <f t="shared" si="42"/>
        <v>0</v>
      </c>
      <c r="O77" s="3">
        <f t="shared" si="42"/>
        <v>2398.16</v>
      </c>
      <c r="P77" s="3">
        <f t="shared" si="42"/>
        <v>7650</v>
      </c>
      <c r="Q77" s="3">
        <f t="shared" si="42"/>
        <v>150</v>
      </c>
      <c r="R77" s="3">
        <f t="shared" si="42"/>
        <v>0</v>
      </c>
      <c r="S77" s="3">
        <f t="shared" si="42"/>
        <v>425</v>
      </c>
      <c r="T77" s="3">
        <f t="shared" si="42"/>
        <v>0</v>
      </c>
      <c r="U77" s="3">
        <f t="shared" si="42"/>
        <v>31479</v>
      </c>
      <c r="V77" s="3">
        <f t="shared" si="42"/>
        <v>41527.160000000003</v>
      </c>
      <c r="W77" s="3">
        <f t="shared" si="42"/>
        <v>42102.16</v>
      </c>
      <c r="X77" s="3">
        <f t="shared" si="42"/>
        <v>10551.25</v>
      </c>
      <c r="Y77" s="3">
        <f t="shared" si="42"/>
        <v>21102.5</v>
      </c>
      <c r="Z77" s="3">
        <f t="shared" si="42"/>
        <v>31653.75</v>
      </c>
      <c r="AA77" s="3">
        <f t="shared" si="42"/>
        <v>42205</v>
      </c>
      <c r="AB77" s="3">
        <f t="shared" si="42"/>
        <v>10551.25</v>
      </c>
    </row>
    <row r="78" spans="1:28" ht="85.5" customHeight="1" x14ac:dyDescent="0.25">
      <c r="A78" s="41" t="s">
        <v>382</v>
      </c>
      <c r="B78" s="102" t="s">
        <v>383</v>
      </c>
      <c r="C78" s="111"/>
      <c r="D78" s="111"/>
      <c r="E78" s="111"/>
      <c r="F78" s="112"/>
      <c r="G78" s="3">
        <f>G79+G83+G81</f>
        <v>12875</v>
      </c>
      <c r="H78" s="3">
        <f t="shared" ref="H78:S78" si="43">H79+H83+H81</f>
        <v>0</v>
      </c>
      <c r="I78" s="3">
        <f t="shared" si="43"/>
        <v>0</v>
      </c>
      <c r="J78" s="3">
        <f t="shared" si="43"/>
        <v>0</v>
      </c>
      <c r="K78" s="3">
        <f t="shared" si="43"/>
        <v>1500</v>
      </c>
      <c r="L78" s="3">
        <f t="shared" si="43"/>
        <v>150</v>
      </c>
      <c r="M78" s="3">
        <f t="shared" si="43"/>
        <v>1500</v>
      </c>
      <c r="N78" s="3">
        <f t="shared" si="43"/>
        <v>0</v>
      </c>
      <c r="O78" s="3">
        <f t="shared" si="43"/>
        <v>1500</v>
      </c>
      <c r="P78" s="3">
        <f t="shared" si="43"/>
        <v>7650</v>
      </c>
      <c r="Q78" s="3">
        <f t="shared" si="43"/>
        <v>150</v>
      </c>
      <c r="R78" s="3">
        <f t="shared" si="43"/>
        <v>0</v>
      </c>
      <c r="S78" s="3">
        <f t="shared" si="43"/>
        <v>425</v>
      </c>
      <c r="T78" s="66">
        <f t="shared" ref="T78" si="44">H78+I78+J78</f>
        <v>0</v>
      </c>
      <c r="U78" s="32">
        <f t="shared" ref="U78" si="45">H78+I78+J78+K78+L78+M78</f>
        <v>3150</v>
      </c>
      <c r="V78" s="32">
        <f t="shared" ref="V78" si="46">H78+I78+J78+K78+L78+M78+N78+O78+P78</f>
        <v>12300</v>
      </c>
      <c r="W78" s="32">
        <f t="shared" ref="W78" si="47">H78+I78+J78+K78+L78+M78+N78+O78+P78+Q78+R78+S78</f>
        <v>12875</v>
      </c>
      <c r="X78" s="66">
        <f t="shared" ref="X78" si="48">G78/100*25</f>
        <v>3218.75</v>
      </c>
      <c r="Y78" s="32">
        <f t="shared" ref="Y78" si="49">G78/100*50</f>
        <v>6437.5</v>
      </c>
      <c r="Z78" s="32">
        <f t="shared" ref="Z78" si="50">G78/100*75</f>
        <v>9656.25</v>
      </c>
      <c r="AA78" s="32">
        <f t="shared" ref="AA78" si="51">G78/100*100</f>
        <v>12875</v>
      </c>
      <c r="AB78" s="59">
        <f t="shared" ref="AB78" si="52">X78-T78</f>
        <v>3218.75</v>
      </c>
    </row>
    <row r="79" spans="1:28" ht="125.25" customHeight="1" x14ac:dyDescent="0.25">
      <c r="A79" s="41" t="s">
        <v>381</v>
      </c>
      <c r="B79" s="102" t="s">
        <v>380</v>
      </c>
      <c r="C79" s="111"/>
      <c r="D79" s="111"/>
      <c r="E79" s="111"/>
      <c r="F79" s="112"/>
      <c r="G79" s="3">
        <f>G80</f>
        <v>3275</v>
      </c>
      <c r="H79" s="3">
        <f t="shared" ref="H79" si="53">H80</f>
        <v>0</v>
      </c>
      <c r="I79" s="3">
        <f t="shared" ref="I79" si="54">I80</f>
        <v>0</v>
      </c>
      <c r="J79" s="3">
        <f t="shared" ref="J79" si="55">J80</f>
        <v>0</v>
      </c>
      <c r="K79" s="5">
        <f t="shared" ref="K79" si="56">K80</f>
        <v>900</v>
      </c>
      <c r="L79" s="3">
        <f t="shared" ref="L79" si="57">L80</f>
        <v>150</v>
      </c>
      <c r="M79" s="3">
        <f t="shared" ref="M79" si="58">M80</f>
        <v>1500</v>
      </c>
      <c r="N79" s="3">
        <f t="shared" ref="N79" si="59">N80</f>
        <v>0</v>
      </c>
      <c r="O79" s="3">
        <f t="shared" ref="O79" si="60">O80</f>
        <v>0</v>
      </c>
      <c r="P79" s="3">
        <f t="shared" ref="P79" si="61">P80</f>
        <v>150</v>
      </c>
      <c r="Q79" s="3">
        <f t="shared" ref="Q79" si="62">Q80</f>
        <v>150</v>
      </c>
      <c r="R79" s="3">
        <f t="shared" ref="R79" si="63">R80</f>
        <v>0</v>
      </c>
      <c r="S79" s="5">
        <f>S80</f>
        <v>425</v>
      </c>
      <c r="T79" s="66">
        <f t="shared" si="3"/>
        <v>0</v>
      </c>
      <c r="U79" s="32">
        <f t="shared" si="4"/>
        <v>2550</v>
      </c>
      <c r="V79" s="32">
        <f t="shared" si="5"/>
        <v>2700</v>
      </c>
      <c r="W79" s="32">
        <f t="shared" si="6"/>
        <v>3275</v>
      </c>
      <c r="X79" s="66">
        <f t="shared" si="7"/>
        <v>818.75</v>
      </c>
      <c r="Y79" s="32">
        <f t="shared" si="8"/>
        <v>1637.5</v>
      </c>
      <c r="Z79" s="32">
        <f t="shared" si="9"/>
        <v>2456.25</v>
      </c>
      <c r="AA79" s="32">
        <f t="shared" si="10"/>
        <v>3275</v>
      </c>
      <c r="AB79" s="59">
        <f t="shared" si="11"/>
        <v>818.75</v>
      </c>
    </row>
    <row r="80" spans="1:28" ht="143.25" customHeight="1" x14ac:dyDescent="0.25">
      <c r="A80" s="41" t="s">
        <v>379</v>
      </c>
      <c r="B80" s="102" t="s">
        <v>399</v>
      </c>
      <c r="C80" s="111"/>
      <c r="D80" s="111"/>
      <c r="E80" s="111"/>
      <c r="F80" s="112"/>
      <c r="G80" s="3">
        <v>3275</v>
      </c>
      <c r="H80" s="3">
        <f>H83</f>
        <v>0</v>
      </c>
      <c r="I80" s="3">
        <f>I83</f>
        <v>0</v>
      </c>
      <c r="J80" s="3">
        <f>J83</f>
        <v>0</v>
      </c>
      <c r="K80" s="5">
        <v>900</v>
      </c>
      <c r="L80" s="3">
        <v>150</v>
      </c>
      <c r="M80" s="3">
        <v>1500</v>
      </c>
      <c r="N80" s="3">
        <v>0</v>
      </c>
      <c r="O80" s="3">
        <v>0</v>
      </c>
      <c r="P80" s="3">
        <v>150</v>
      </c>
      <c r="Q80" s="3">
        <v>150</v>
      </c>
      <c r="R80" s="3">
        <v>0</v>
      </c>
      <c r="S80" s="82">
        <v>425</v>
      </c>
      <c r="T80" s="66">
        <f t="shared" ref="T80" si="64">H80+I80+J80</f>
        <v>0</v>
      </c>
      <c r="U80" s="32">
        <f t="shared" ref="U80" si="65">H80+I80+J80+K80+L80+M80</f>
        <v>2550</v>
      </c>
      <c r="V80" s="32">
        <f t="shared" ref="V80" si="66">H80+I80+J80+K80+L80+M80+N80+O80+P80</f>
        <v>2700</v>
      </c>
      <c r="W80" s="32">
        <f t="shared" ref="W80" si="67">H80+I80+J80+K80+L80+M80+N80+O80+P80+Q80+R80+S80</f>
        <v>3275</v>
      </c>
      <c r="X80" s="66">
        <f t="shared" ref="X80" si="68">G80/100*25</f>
        <v>818.75</v>
      </c>
      <c r="Y80" s="32">
        <f t="shared" ref="Y80" si="69">G80/100*50</f>
        <v>1637.5</v>
      </c>
      <c r="Z80" s="32">
        <f t="shared" ref="Z80" si="70">G80/100*75</f>
        <v>2456.25</v>
      </c>
      <c r="AA80" s="32">
        <f t="shared" ref="AA80" si="71">G80/100*100</f>
        <v>3275</v>
      </c>
      <c r="AB80" s="59">
        <f t="shared" ref="AB80" si="72">X80-T80</f>
        <v>818.75</v>
      </c>
    </row>
    <row r="81" spans="1:28" ht="143.25" customHeight="1" x14ac:dyDescent="0.25">
      <c r="A81" s="41" t="s">
        <v>402</v>
      </c>
      <c r="B81" s="102" t="s">
        <v>392</v>
      </c>
      <c r="C81" s="111"/>
      <c r="D81" s="111"/>
      <c r="E81" s="111"/>
      <c r="F81" s="112"/>
      <c r="G81" s="3">
        <f>G82</f>
        <v>7500</v>
      </c>
      <c r="H81" s="3">
        <f t="shared" ref="H81:AB81" si="73">H82</f>
        <v>0</v>
      </c>
      <c r="I81" s="3">
        <f t="shared" si="73"/>
        <v>0</v>
      </c>
      <c r="J81" s="3">
        <f t="shared" si="73"/>
        <v>0</v>
      </c>
      <c r="K81" s="3">
        <f t="shared" si="73"/>
        <v>0</v>
      </c>
      <c r="L81" s="3">
        <f t="shared" si="73"/>
        <v>0</v>
      </c>
      <c r="M81" s="3">
        <f t="shared" si="73"/>
        <v>0</v>
      </c>
      <c r="N81" s="3">
        <f t="shared" si="73"/>
        <v>0</v>
      </c>
      <c r="O81" s="3">
        <f t="shared" si="73"/>
        <v>0</v>
      </c>
      <c r="P81" s="3">
        <f t="shared" si="73"/>
        <v>7500</v>
      </c>
      <c r="Q81" s="3">
        <f t="shared" si="73"/>
        <v>0</v>
      </c>
      <c r="R81" s="3">
        <f t="shared" si="73"/>
        <v>0</v>
      </c>
      <c r="S81" s="3">
        <f t="shared" si="73"/>
        <v>0</v>
      </c>
      <c r="T81" s="3">
        <f t="shared" si="73"/>
        <v>0</v>
      </c>
      <c r="U81" s="3">
        <f t="shared" si="73"/>
        <v>0</v>
      </c>
      <c r="V81" s="3">
        <f t="shared" si="73"/>
        <v>0</v>
      </c>
      <c r="W81" s="3">
        <f t="shared" si="73"/>
        <v>0</v>
      </c>
      <c r="X81" s="3">
        <f t="shared" si="73"/>
        <v>0</v>
      </c>
      <c r="Y81" s="3">
        <f t="shared" si="73"/>
        <v>0</v>
      </c>
      <c r="Z81" s="3">
        <f t="shared" si="73"/>
        <v>0</v>
      </c>
      <c r="AA81" s="3">
        <f t="shared" si="73"/>
        <v>0</v>
      </c>
      <c r="AB81" s="3">
        <f t="shared" si="73"/>
        <v>0</v>
      </c>
    </row>
    <row r="82" spans="1:28" ht="143.25" customHeight="1" x14ac:dyDescent="0.25">
      <c r="A82" s="41" t="s">
        <v>393</v>
      </c>
      <c r="B82" s="102" t="s">
        <v>394</v>
      </c>
      <c r="C82" s="111"/>
      <c r="D82" s="111"/>
      <c r="E82" s="111"/>
      <c r="F82" s="112"/>
      <c r="G82" s="3">
        <v>7500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7500</v>
      </c>
      <c r="Q82" s="3">
        <v>0</v>
      </c>
      <c r="R82" s="3">
        <v>0</v>
      </c>
      <c r="S82" s="82">
        <v>0</v>
      </c>
      <c r="T82" s="66"/>
      <c r="U82" s="32"/>
      <c r="V82" s="32"/>
      <c r="W82" s="32"/>
      <c r="X82" s="66"/>
      <c r="Y82" s="32"/>
      <c r="Z82" s="32"/>
      <c r="AA82" s="32"/>
      <c r="AB82" s="59"/>
    </row>
    <row r="83" spans="1:28" ht="125.25" customHeight="1" x14ac:dyDescent="0.25">
      <c r="A83" s="41" t="s">
        <v>378</v>
      </c>
      <c r="B83" s="102" t="s">
        <v>377</v>
      </c>
      <c r="C83" s="111"/>
      <c r="D83" s="111"/>
      <c r="E83" s="111"/>
      <c r="F83" s="112"/>
      <c r="G83" s="3">
        <f>G84</f>
        <v>2100</v>
      </c>
      <c r="H83" s="3">
        <f t="shared" ref="H83" si="74">H84</f>
        <v>0</v>
      </c>
      <c r="I83" s="3">
        <f t="shared" ref="I83" si="75">I84</f>
        <v>0</v>
      </c>
      <c r="J83" s="3">
        <f t="shared" ref="J83" si="76">J84</f>
        <v>0</v>
      </c>
      <c r="K83" s="5">
        <f t="shared" ref="K83" si="77">K84</f>
        <v>600</v>
      </c>
      <c r="L83" s="3">
        <f>L84</f>
        <v>0</v>
      </c>
      <c r="M83" s="3">
        <f t="shared" ref="M83" si="78">M84</f>
        <v>0</v>
      </c>
      <c r="N83" s="3">
        <f t="shared" ref="N83" si="79">N84</f>
        <v>0</v>
      </c>
      <c r="O83" s="3">
        <f t="shared" ref="O83" si="80">O84</f>
        <v>1500</v>
      </c>
      <c r="P83" s="3">
        <f t="shared" ref="P83" si="81">P84</f>
        <v>0</v>
      </c>
      <c r="Q83" s="3">
        <f t="shared" ref="Q83" si="82">Q84</f>
        <v>0</v>
      </c>
      <c r="R83" s="3">
        <f t="shared" ref="R83" si="83">R84</f>
        <v>0</v>
      </c>
      <c r="S83" s="5">
        <f>S84</f>
        <v>0</v>
      </c>
      <c r="T83" s="66">
        <f t="shared" ref="T83" si="84">H83+I83+J83</f>
        <v>0</v>
      </c>
      <c r="U83" s="32">
        <f t="shared" ref="U83" si="85">H83+I83+J83+K83+L83+M83</f>
        <v>600</v>
      </c>
      <c r="V83" s="32">
        <f t="shared" ref="V83" si="86">H83+I83+J83+K83+L83+M83+N83+O83+P83</f>
        <v>2100</v>
      </c>
      <c r="W83" s="32">
        <f t="shared" ref="W83" si="87">H83+I83+J83+K83+L83+M83+N83+O83+P83+Q83+R83+S83</f>
        <v>2100</v>
      </c>
      <c r="X83" s="66">
        <f t="shared" ref="X83" si="88">G83/100*25</f>
        <v>525</v>
      </c>
      <c r="Y83" s="32">
        <f t="shared" ref="Y83" si="89">G83/100*50</f>
        <v>1050</v>
      </c>
      <c r="Z83" s="32">
        <f t="shared" ref="Z83" si="90">G83/100*75</f>
        <v>1575</v>
      </c>
      <c r="AA83" s="32">
        <f t="shared" ref="AA83" si="91">G83/100*100</f>
        <v>2100</v>
      </c>
      <c r="AB83" s="59">
        <f t="shared" ref="AB83" si="92">X83-T83</f>
        <v>525</v>
      </c>
    </row>
    <row r="84" spans="1:28" ht="143.25" customHeight="1" x14ac:dyDescent="0.25">
      <c r="A84" s="41" t="s">
        <v>376</v>
      </c>
      <c r="B84" s="102" t="s">
        <v>400</v>
      </c>
      <c r="C84" s="111"/>
      <c r="D84" s="111"/>
      <c r="E84" s="111"/>
      <c r="F84" s="112"/>
      <c r="G84" s="3">
        <v>2100</v>
      </c>
      <c r="H84" s="3">
        <v>0</v>
      </c>
      <c r="I84" s="3">
        <v>0</v>
      </c>
      <c r="J84" s="3">
        <v>0</v>
      </c>
      <c r="K84" s="5">
        <v>600</v>
      </c>
      <c r="L84" s="3">
        <v>0</v>
      </c>
      <c r="M84" s="3">
        <v>0</v>
      </c>
      <c r="N84" s="3">
        <v>0</v>
      </c>
      <c r="O84" s="3">
        <v>1500</v>
      </c>
      <c r="P84" s="3">
        <v>0</v>
      </c>
      <c r="Q84" s="3">
        <v>0</v>
      </c>
      <c r="R84" s="3">
        <v>0</v>
      </c>
      <c r="S84" s="82">
        <v>0</v>
      </c>
      <c r="T84" s="66">
        <f t="shared" si="3"/>
        <v>0</v>
      </c>
      <c r="U84" s="32">
        <f t="shared" si="4"/>
        <v>600</v>
      </c>
      <c r="V84" s="32">
        <f t="shared" si="5"/>
        <v>2100</v>
      </c>
      <c r="W84" s="32">
        <f t="shared" si="6"/>
        <v>2100</v>
      </c>
      <c r="X84" s="66">
        <f t="shared" si="7"/>
        <v>525</v>
      </c>
      <c r="Y84" s="32">
        <f t="shared" si="8"/>
        <v>1050</v>
      </c>
      <c r="Z84" s="32">
        <f t="shared" si="9"/>
        <v>1575</v>
      </c>
      <c r="AA84" s="32">
        <f t="shared" si="10"/>
        <v>2100</v>
      </c>
      <c r="AB84" s="59">
        <f t="shared" si="11"/>
        <v>525</v>
      </c>
    </row>
    <row r="85" spans="1:28" ht="245.25" customHeight="1" x14ac:dyDescent="0.25">
      <c r="A85" s="41" t="s">
        <v>375</v>
      </c>
      <c r="B85" s="102" t="s">
        <v>374</v>
      </c>
      <c r="C85" s="111"/>
      <c r="D85" s="111"/>
      <c r="E85" s="111"/>
      <c r="F85" s="112"/>
      <c r="G85" s="3">
        <f>G86</f>
        <v>29330</v>
      </c>
      <c r="H85" s="3">
        <f t="shared" ref="H85:S88" si="93">H86</f>
        <v>0</v>
      </c>
      <c r="I85" s="3">
        <f t="shared" si="93"/>
        <v>0</v>
      </c>
      <c r="J85" s="3">
        <f t="shared" si="93"/>
        <v>0</v>
      </c>
      <c r="K85" s="5">
        <f t="shared" si="93"/>
        <v>24758</v>
      </c>
      <c r="L85" s="3">
        <f t="shared" si="93"/>
        <v>0</v>
      </c>
      <c r="M85" s="3">
        <f t="shared" si="93"/>
        <v>3571</v>
      </c>
      <c r="N85" s="3">
        <f t="shared" si="93"/>
        <v>0</v>
      </c>
      <c r="O85" s="3">
        <f t="shared" si="93"/>
        <v>898.16</v>
      </c>
      <c r="P85" s="3">
        <f t="shared" si="93"/>
        <v>0</v>
      </c>
      <c r="Q85" s="3">
        <f t="shared" si="93"/>
        <v>0</v>
      </c>
      <c r="R85" s="3">
        <f t="shared" si="93"/>
        <v>0</v>
      </c>
      <c r="S85" s="5">
        <f>S86</f>
        <v>0</v>
      </c>
      <c r="T85" s="66">
        <f t="shared" ref="T85" si="94">H85+I85+J85</f>
        <v>0</v>
      </c>
      <c r="U85" s="32">
        <f t="shared" ref="U85" si="95">H85+I85+J85+K85+L85+M85</f>
        <v>28329</v>
      </c>
      <c r="V85" s="32">
        <f t="shared" ref="V85" si="96">H85+I85+J85+K85+L85+M85+N85+O85+P85</f>
        <v>29227.16</v>
      </c>
      <c r="W85" s="32">
        <f t="shared" ref="W85" si="97">H85+I85+J85+K85+L85+M85+N85+O85+P85+Q85+R85+S85</f>
        <v>29227.16</v>
      </c>
      <c r="X85" s="66">
        <f t="shared" ref="X85" si="98">G85/100*25</f>
        <v>7332.5</v>
      </c>
      <c r="Y85" s="32">
        <f t="shared" ref="Y85" si="99">G85/100*50</f>
        <v>14665</v>
      </c>
      <c r="Z85" s="32">
        <f t="shared" ref="Z85" si="100">G85/100*75</f>
        <v>21997.5</v>
      </c>
      <c r="AA85" s="32">
        <f t="shared" ref="AA85" si="101">G85/100*100</f>
        <v>29330</v>
      </c>
      <c r="AB85" s="59">
        <f t="shared" ref="AB85" si="102">X85-T85</f>
        <v>7332.5</v>
      </c>
    </row>
    <row r="86" spans="1:28" ht="195" customHeight="1" x14ac:dyDescent="0.25">
      <c r="A86" s="41" t="s">
        <v>373</v>
      </c>
      <c r="B86" s="102" t="s">
        <v>372</v>
      </c>
      <c r="C86" s="111"/>
      <c r="D86" s="111"/>
      <c r="E86" s="111"/>
      <c r="F86" s="112"/>
      <c r="G86" s="3">
        <f>G87</f>
        <v>29330</v>
      </c>
      <c r="H86" s="3">
        <f t="shared" ref="H86:R86" si="103">H87</f>
        <v>0</v>
      </c>
      <c r="I86" s="3">
        <f t="shared" si="103"/>
        <v>0</v>
      </c>
      <c r="J86" s="3">
        <f t="shared" si="103"/>
        <v>0</v>
      </c>
      <c r="K86" s="3">
        <f t="shared" si="103"/>
        <v>24758</v>
      </c>
      <c r="L86" s="3">
        <f t="shared" si="103"/>
        <v>0</v>
      </c>
      <c r="M86" s="3">
        <f t="shared" si="103"/>
        <v>3571</v>
      </c>
      <c r="N86" s="3">
        <f t="shared" si="103"/>
        <v>0</v>
      </c>
      <c r="O86" s="3">
        <f t="shared" si="103"/>
        <v>898.16</v>
      </c>
      <c r="P86" s="3">
        <f t="shared" si="103"/>
        <v>0</v>
      </c>
      <c r="Q86" s="3">
        <f t="shared" si="103"/>
        <v>0</v>
      </c>
      <c r="R86" s="3">
        <f t="shared" si="103"/>
        <v>0</v>
      </c>
      <c r="S86" s="5">
        <f>S87</f>
        <v>0</v>
      </c>
      <c r="T86" s="66">
        <f t="shared" si="3"/>
        <v>0</v>
      </c>
      <c r="U86" s="32">
        <f t="shared" si="4"/>
        <v>28329</v>
      </c>
      <c r="V86" s="32">
        <f t="shared" si="5"/>
        <v>29227.16</v>
      </c>
      <c r="W86" s="32">
        <f t="shared" si="6"/>
        <v>29227.16</v>
      </c>
      <c r="X86" s="66">
        <f t="shared" si="7"/>
        <v>7332.5</v>
      </c>
      <c r="Y86" s="32">
        <f t="shared" si="8"/>
        <v>14665</v>
      </c>
      <c r="Z86" s="32">
        <f t="shared" si="9"/>
        <v>21997.5</v>
      </c>
      <c r="AA86" s="32">
        <f t="shared" si="10"/>
        <v>29330</v>
      </c>
      <c r="AB86" s="59">
        <f t="shared" si="11"/>
        <v>7332.5</v>
      </c>
    </row>
    <row r="87" spans="1:28" ht="143.25" customHeight="1" x14ac:dyDescent="0.25">
      <c r="A87" s="41" t="s">
        <v>371</v>
      </c>
      <c r="B87" s="102" t="s">
        <v>401</v>
      </c>
      <c r="C87" s="111"/>
      <c r="D87" s="111"/>
      <c r="E87" s="111"/>
      <c r="F87" s="112"/>
      <c r="G87" s="3">
        <v>29330</v>
      </c>
      <c r="H87" s="3">
        <v>0</v>
      </c>
      <c r="I87" s="3">
        <v>0</v>
      </c>
      <c r="J87" s="3">
        <v>0</v>
      </c>
      <c r="K87" s="3">
        <v>24758</v>
      </c>
      <c r="L87" s="3">
        <v>0</v>
      </c>
      <c r="M87" s="3">
        <v>3571</v>
      </c>
      <c r="N87" s="3">
        <v>0</v>
      </c>
      <c r="O87" s="3">
        <v>898.16</v>
      </c>
      <c r="P87" s="3">
        <v>0</v>
      </c>
      <c r="Q87" s="3">
        <v>0</v>
      </c>
      <c r="R87" s="3">
        <v>0</v>
      </c>
      <c r="S87" s="82">
        <v>0</v>
      </c>
      <c r="T87" s="66">
        <f t="shared" ref="T87" si="104">H87+I87+J87</f>
        <v>0</v>
      </c>
      <c r="U87" s="32">
        <f t="shared" ref="U87" si="105">H87+I87+J87+K87+L87+M87</f>
        <v>28329</v>
      </c>
      <c r="V87" s="32">
        <f t="shared" ref="V87" si="106">H87+I87+J87+K87+L87+M87+N87+O87+P87</f>
        <v>29227.16</v>
      </c>
      <c r="W87" s="32">
        <f t="shared" ref="W87" si="107">H87+I87+J87+K87+L87+M87+N87+O87+P87+Q87+R87+S87</f>
        <v>29227.16</v>
      </c>
      <c r="X87" s="66">
        <f t="shared" ref="X87" si="108">G87/100*25</f>
        <v>7332.5</v>
      </c>
      <c r="Y87" s="32">
        <f t="shared" ref="Y87" si="109">G87/100*50</f>
        <v>14665</v>
      </c>
      <c r="Z87" s="32">
        <f t="shared" ref="Z87" si="110">G87/100*75</f>
        <v>21997.5</v>
      </c>
      <c r="AA87" s="32">
        <f t="shared" ref="AA87" si="111">G87/100*100</f>
        <v>29330</v>
      </c>
      <c r="AB87" s="59">
        <f t="shared" ref="AB87" si="112">X87-T87</f>
        <v>7332.5</v>
      </c>
    </row>
    <row r="88" spans="1:28" ht="51" customHeight="1" x14ac:dyDescent="0.25">
      <c r="A88" s="41" t="s">
        <v>301</v>
      </c>
      <c r="B88" s="102" t="s">
        <v>320</v>
      </c>
      <c r="C88" s="111"/>
      <c r="D88" s="111"/>
      <c r="E88" s="111"/>
      <c r="F88" s="112"/>
      <c r="G88" s="3">
        <f>G89</f>
        <v>0</v>
      </c>
      <c r="H88" s="3">
        <f t="shared" si="93"/>
        <v>0</v>
      </c>
      <c r="I88" s="3">
        <f t="shared" si="93"/>
        <v>0</v>
      </c>
      <c r="J88" s="3">
        <f t="shared" si="93"/>
        <v>0</v>
      </c>
      <c r="K88" s="3">
        <f t="shared" si="93"/>
        <v>0</v>
      </c>
      <c r="L88" s="3">
        <f t="shared" si="93"/>
        <v>0</v>
      </c>
      <c r="M88" s="3">
        <f t="shared" si="93"/>
        <v>0</v>
      </c>
      <c r="N88" s="3">
        <f t="shared" si="93"/>
        <v>0</v>
      </c>
      <c r="O88" s="3">
        <f t="shared" si="93"/>
        <v>0</v>
      </c>
      <c r="P88" s="3">
        <f t="shared" si="93"/>
        <v>0</v>
      </c>
      <c r="Q88" s="3">
        <f t="shared" si="93"/>
        <v>0</v>
      </c>
      <c r="R88" s="3">
        <f t="shared" si="93"/>
        <v>0</v>
      </c>
      <c r="S88" s="3">
        <f t="shared" si="93"/>
        <v>0</v>
      </c>
      <c r="T88" s="66">
        <f t="shared" si="3"/>
        <v>0</v>
      </c>
      <c r="U88" s="32">
        <f t="shared" si="4"/>
        <v>0</v>
      </c>
      <c r="V88" s="32">
        <f t="shared" si="5"/>
        <v>0</v>
      </c>
      <c r="W88" s="32">
        <f t="shared" si="6"/>
        <v>0</v>
      </c>
      <c r="X88" s="66">
        <f t="shared" si="7"/>
        <v>0</v>
      </c>
      <c r="Y88" s="32">
        <f t="shared" si="8"/>
        <v>0</v>
      </c>
      <c r="Z88" s="32">
        <f t="shared" si="9"/>
        <v>0</v>
      </c>
      <c r="AA88" s="32">
        <f t="shared" si="10"/>
        <v>0</v>
      </c>
      <c r="AB88" s="59">
        <f t="shared" si="11"/>
        <v>0</v>
      </c>
    </row>
    <row r="89" spans="1:28" ht="153" customHeight="1" x14ac:dyDescent="0.25">
      <c r="A89" s="41" t="s">
        <v>302</v>
      </c>
      <c r="B89" s="102" t="s">
        <v>319</v>
      </c>
      <c r="C89" s="111"/>
      <c r="D89" s="111"/>
      <c r="E89" s="111"/>
      <c r="F89" s="112"/>
      <c r="G89" s="3">
        <f>G90</f>
        <v>0</v>
      </c>
      <c r="H89" s="3">
        <f>H90</f>
        <v>0</v>
      </c>
      <c r="I89" s="3">
        <f t="shared" ref="I89:S89" si="113">I90</f>
        <v>0</v>
      </c>
      <c r="J89" s="3">
        <f t="shared" si="113"/>
        <v>0</v>
      </c>
      <c r="K89" s="3">
        <f t="shared" si="113"/>
        <v>0</v>
      </c>
      <c r="L89" s="3">
        <f t="shared" si="113"/>
        <v>0</v>
      </c>
      <c r="M89" s="3">
        <f t="shared" si="113"/>
        <v>0</v>
      </c>
      <c r="N89" s="3">
        <f t="shared" si="113"/>
        <v>0</v>
      </c>
      <c r="O89" s="3">
        <f t="shared" si="113"/>
        <v>0</v>
      </c>
      <c r="P89" s="3">
        <f t="shared" si="113"/>
        <v>0</v>
      </c>
      <c r="Q89" s="3">
        <f t="shared" si="113"/>
        <v>0</v>
      </c>
      <c r="R89" s="3">
        <f t="shared" si="113"/>
        <v>0</v>
      </c>
      <c r="S89" s="3">
        <f t="shared" si="113"/>
        <v>0</v>
      </c>
      <c r="T89" s="66">
        <f t="shared" si="3"/>
        <v>0</v>
      </c>
      <c r="U89" s="32">
        <f t="shared" si="4"/>
        <v>0</v>
      </c>
      <c r="V89" s="32">
        <f t="shared" si="5"/>
        <v>0</v>
      </c>
      <c r="W89" s="32">
        <f t="shared" si="6"/>
        <v>0</v>
      </c>
      <c r="X89" s="66">
        <f t="shared" si="7"/>
        <v>0</v>
      </c>
      <c r="Y89" s="32">
        <f t="shared" si="8"/>
        <v>0</v>
      </c>
      <c r="Z89" s="32">
        <f t="shared" si="9"/>
        <v>0</v>
      </c>
      <c r="AA89" s="32">
        <f t="shared" si="10"/>
        <v>0</v>
      </c>
      <c r="AB89" s="59">
        <f t="shared" si="11"/>
        <v>0</v>
      </c>
    </row>
    <row r="90" spans="1:28" ht="127.5" customHeight="1" x14ac:dyDescent="0.25">
      <c r="A90" s="41" t="s">
        <v>303</v>
      </c>
      <c r="B90" s="102" t="s">
        <v>318</v>
      </c>
      <c r="C90" s="111"/>
      <c r="D90" s="111"/>
      <c r="E90" s="111"/>
      <c r="F90" s="112"/>
      <c r="G90" s="3">
        <v>0</v>
      </c>
      <c r="H90" s="39">
        <v>0</v>
      </c>
      <c r="I90" s="39">
        <v>0</v>
      </c>
      <c r="J90" s="39">
        <v>0</v>
      </c>
      <c r="K90" s="39">
        <v>0</v>
      </c>
      <c r="L90" s="39">
        <v>0</v>
      </c>
      <c r="M90" s="39">
        <v>0</v>
      </c>
      <c r="N90" s="39">
        <v>0</v>
      </c>
      <c r="O90" s="39">
        <v>0</v>
      </c>
      <c r="P90" s="39">
        <v>0</v>
      </c>
      <c r="Q90" s="39">
        <v>0</v>
      </c>
      <c r="R90" s="39">
        <v>0</v>
      </c>
      <c r="S90" s="39">
        <v>0</v>
      </c>
      <c r="T90" s="66">
        <f t="shared" si="3"/>
        <v>0</v>
      </c>
      <c r="U90" s="32">
        <f t="shared" si="4"/>
        <v>0</v>
      </c>
      <c r="V90" s="32">
        <f t="shared" si="5"/>
        <v>0</v>
      </c>
      <c r="W90" s="32">
        <f t="shared" si="6"/>
        <v>0</v>
      </c>
      <c r="X90" s="66">
        <f t="shared" si="7"/>
        <v>0</v>
      </c>
      <c r="Y90" s="32">
        <f t="shared" si="8"/>
        <v>0</v>
      </c>
      <c r="Z90" s="32">
        <f t="shared" si="9"/>
        <v>0</v>
      </c>
      <c r="AA90" s="32">
        <f t="shared" si="10"/>
        <v>0</v>
      </c>
      <c r="AB90" s="59">
        <f t="shared" si="11"/>
        <v>0</v>
      </c>
    </row>
    <row r="91" spans="1:28" ht="38.25" customHeight="1" x14ac:dyDescent="0.25">
      <c r="A91" s="9" t="s">
        <v>81</v>
      </c>
      <c r="B91" s="108"/>
      <c r="C91" s="103"/>
      <c r="D91" s="103"/>
      <c r="E91" s="103"/>
      <c r="F91" s="104"/>
      <c r="G91" s="3">
        <f t="shared" ref="G91:S91" si="114">G19</f>
        <v>126254304.73999999</v>
      </c>
      <c r="H91" s="3">
        <f t="shared" si="114"/>
        <v>2030999.13</v>
      </c>
      <c r="I91" s="3">
        <f t="shared" si="114"/>
        <v>33742556.039999999</v>
      </c>
      <c r="J91" s="3">
        <f t="shared" si="114"/>
        <v>8785599.9200000018</v>
      </c>
      <c r="K91" s="3">
        <f t="shared" si="114"/>
        <v>7702602.29</v>
      </c>
      <c r="L91" s="3">
        <f t="shared" si="114"/>
        <v>7333410.0000000009</v>
      </c>
      <c r="M91" s="3">
        <f t="shared" si="114"/>
        <v>7850246.1499999985</v>
      </c>
      <c r="N91" s="3">
        <f t="shared" si="114"/>
        <v>7556001.9800000004</v>
      </c>
      <c r="O91" s="3">
        <f t="shared" si="114"/>
        <v>6908637.3300000001</v>
      </c>
      <c r="P91" s="3">
        <f t="shared" si="114"/>
        <v>10203638.26</v>
      </c>
      <c r="Q91" s="3">
        <f t="shared" si="114"/>
        <v>11561949.030000001</v>
      </c>
      <c r="R91" s="3">
        <f t="shared" si="114"/>
        <v>7783491.8300000001</v>
      </c>
      <c r="S91" s="3">
        <f t="shared" si="114"/>
        <v>16037238.68</v>
      </c>
      <c r="T91" s="66">
        <f t="shared" si="3"/>
        <v>44559155.090000004</v>
      </c>
      <c r="U91" s="32">
        <f t="shared" si="4"/>
        <v>67445413.530000001</v>
      </c>
      <c r="V91" s="32">
        <f t="shared" si="5"/>
        <v>92113691.100000009</v>
      </c>
      <c r="W91" s="32">
        <f t="shared" si="6"/>
        <v>127496370.64000002</v>
      </c>
      <c r="X91" s="66">
        <f t="shared" si="7"/>
        <v>31563576.185000002</v>
      </c>
      <c r="Y91" s="32">
        <f t="shared" si="8"/>
        <v>63127152.370000005</v>
      </c>
      <c r="Z91" s="32">
        <f t="shared" si="9"/>
        <v>94690728.555000007</v>
      </c>
      <c r="AA91" s="32">
        <f t="shared" si="10"/>
        <v>126254304.74000001</v>
      </c>
      <c r="AB91" s="59">
        <f t="shared" si="11"/>
        <v>-12995578.905000001</v>
      </c>
    </row>
    <row r="92" spans="1:28" ht="25.5" customHeight="1" x14ac:dyDescent="0.25">
      <c r="A92" s="9" t="s">
        <v>18</v>
      </c>
      <c r="B92" s="105" t="s">
        <v>19</v>
      </c>
      <c r="C92" s="103"/>
      <c r="D92" s="103"/>
      <c r="E92" s="103"/>
      <c r="F92" s="104"/>
      <c r="G92" s="3">
        <f t="shared" ref="G92:S92" si="115">G93+G134+G139</f>
        <v>566601462.43000007</v>
      </c>
      <c r="H92" s="3">
        <f t="shared" si="115"/>
        <v>30812673.870000001</v>
      </c>
      <c r="I92" s="3">
        <f t="shared" si="115"/>
        <v>40342494.579999998</v>
      </c>
      <c r="J92" s="3">
        <f t="shared" si="115"/>
        <v>34157255.660000004</v>
      </c>
      <c r="K92" s="3">
        <f t="shared" si="115"/>
        <v>39157946.060000002</v>
      </c>
      <c r="L92" s="3">
        <f t="shared" si="115"/>
        <v>50559823.210000001</v>
      </c>
      <c r="M92" s="3">
        <f t="shared" si="115"/>
        <v>58677242.330000006</v>
      </c>
      <c r="N92" s="3">
        <f t="shared" si="115"/>
        <v>29718312.839999996</v>
      </c>
      <c r="O92" s="3">
        <f t="shared" si="115"/>
        <v>38720511.560000002</v>
      </c>
      <c r="P92" s="3">
        <f t="shared" si="115"/>
        <v>41713994.369999997</v>
      </c>
      <c r="Q92" s="3">
        <f t="shared" si="115"/>
        <v>85459351.550000012</v>
      </c>
      <c r="R92" s="3">
        <f t="shared" si="115"/>
        <v>40912880.240000002</v>
      </c>
      <c r="S92" s="3">
        <f t="shared" si="115"/>
        <v>69321282.200000003</v>
      </c>
      <c r="T92" s="66">
        <f t="shared" si="3"/>
        <v>105312424.11000001</v>
      </c>
      <c r="U92" s="32">
        <f t="shared" si="4"/>
        <v>253707435.71000004</v>
      </c>
      <c r="V92" s="32">
        <f t="shared" si="5"/>
        <v>363860254.48000002</v>
      </c>
      <c r="W92" s="32">
        <f t="shared" si="6"/>
        <v>559553768.47000003</v>
      </c>
      <c r="X92" s="66">
        <f t="shared" si="7"/>
        <v>141650365.60750002</v>
      </c>
      <c r="Y92" s="32">
        <f t="shared" si="8"/>
        <v>283300731.21500003</v>
      </c>
      <c r="Z92" s="32">
        <f t="shared" si="9"/>
        <v>424951096.82249999</v>
      </c>
      <c r="AA92" s="32">
        <f t="shared" si="10"/>
        <v>566601462.43000007</v>
      </c>
      <c r="AB92" s="59">
        <f t="shared" si="11"/>
        <v>36337941.497500002</v>
      </c>
    </row>
    <row r="93" spans="1:28" ht="77.25" customHeight="1" x14ac:dyDescent="0.25">
      <c r="A93" s="9" t="s">
        <v>20</v>
      </c>
      <c r="B93" s="105" t="s">
        <v>21</v>
      </c>
      <c r="C93" s="103"/>
      <c r="D93" s="103"/>
      <c r="E93" s="103"/>
      <c r="F93" s="104"/>
      <c r="G93" s="3">
        <f t="shared" ref="G93:S93" si="116">G94+G110+G101+G127</f>
        <v>566601462.43000007</v>
      </c>
      <c r="H93" s="3">
        <f t="shared" si="116"/>
        <v>30831851.670000002</v>
      </c>
      <c r="I93" s="3">
        <f t="shared" si="116"/>
        <v>39850823.109999999</v>
      </c>
      <c r="J93" s="3">
        <f t="shared" si="116"/>
        <v>34138415.310000002</v>
      </c>
      <c r="K93" s="3">
        <f t="shared" si="116"/>
        <v>39157946.060000002</v>
      </c>
      <c r="L93" s="3">
        <f t="shared" si="116"/>
        <v>50559823.210000001</v>
      </c>
      <c r="M93" s="3">
        <f t="shared" si="116"/>
        <v>58677242.330000006</v>
      </c>
      <c r="N93" s="3">
        <f t="shared" si="116"/>
        <v>29718312.839999996</v>
      </c>
      <c r="O93" s="3">
        <f t="shared" si="116"/>
        <v>38720511.560000002</v>
      </c>
      <c r="P93" s="3">
        <f t="shared" si="116"/>
        <v>41713994.369999997</v>
      </c>
      <c r="Q93" s="3">
        <f t="shared" si="116"/>
        <v>85317056.150000006</v>
      </c>
      <c r="R93" s="3">
        <f t="shared" si="116"/>
        <v>40912880.240000002</v>
      </c>
      <c r="S93" s="3">
        <f t="shared" si="116"/>
        <v>69321282.200000003</v>
      </c>
      <c r="T93" s="66">
        <f t="shared" si="3"/>
        <v>104821090.09</v>
      </c>
      <c r="U93" s="32">
        <f t="shared" si="4"/>
        <v>253216101.69000003</v>
      </c>
      <c r="V93" s="32">
        <f t="shared" si="5"/>
        <v>363368920.46000004</v>
      </c>
      <c r="W93" s="32">
        <f t="shared" si="6"/>
        <v>558920139.05000007</v>
      </c>
      <c r="X93" s="66">
        <f t="shared" si="7"/>
        <v>141650365.60750002</v>
      </c>
      <c r="Y93" s="32">
        <f t="shared" si="8"/>
        <v>283300731.21500003</v>
      </c>
      <c r="Z93" s="32">
        <f t="shared" si="9"/>
        <v>424951096.82249999</v>
      </c>
      <c r="AA93" s="32">
        <f t="shared" si="10"/>
        <v>566601462.43000007</v>
      </c>
      <c r="AB93" s="59">
        <f t="shared" si="11"/>
        <v>36829275.517500013</v>
      </c>
    </row>
    <row r="94" spans="1:28" ht="38.25" customHeight="1" x14ac:dyDescent="0.25">
      <c r="A94" s="9" t="s">
        <v>22</v>
      </c>
      <c r="B94" s="105" t="s">
        <v>198</v>
      </c>
      <c r="C94" s="103"/>
      <c r="D94" s="103"/>
      <c r="E94" s="103"/>
      <c r="F94" s="104"/>
      <c r="G94" s="3">
        <f>G95+G99+G97</f>
        <v>238096024</v>
      </c>
      <c r="H94" s="3">
        <f t="shared" ref="H94:S94" si="117">H95+H99+H97</f>
        <v>19618436.5</v>
      </c>
      <c r="I94" s="3">
        <f t="shared" si="117"/>
        <v>19618436.5</v>
      </c>
      <c r="J94" s="3">
        <f t="shared" si="117"/>
        <v>19617436.5</v>
      </c>
      <c r="K94" s="3">
        <f t="shared" si="117"/>
        <v>19618436.5</v>
      </c>
      <c r="L94" s="3">
        <f t="shared" si="117"/>
        <v>19618436.5</v>
      </c>
      <c r="M94" s="3">
        <f t="shared" si="117"/>
        <v>19617436.5</v>
      </c>
      <c r="N94" s="3">
        <f t="shared" si="117"/>
        <v>19618436.5</v>
      </c>
      <c r="O94" s="3">
        <f t="shared" si="117"/>
        <v>19618436.5</v>
      </c>
      <c r="P94" s="3">
        <f t="shared" si="117"/>
        <v>19617436.5</v>
      </c>
      <c r="Q94" s="3">
        <f t="shared" si="117"/>
        <v>29665766</v>
      </c>
      <c r="R94" s="3">
        <f t="shared" si="117"/>
        <v>10909000</v>
      </c>
      <c r="S94" s="3">
        <f t="shared" si="117"/>
        <v>20958329.5</v>
      </c>
      <c r="T94" s="66">
        <f t="shared" si="3"/>
        <v>58854309.5</v>
      </c>
      <c r="U94" s="32">
        <f t="shared" si="4"/>
        <v>117708619</v>
      </c>
      <c r="V94" s="32">
        <f t="shared" si="5"/>
        <v>176562928.5</v>
      </c>
      <c r="W94" s="32">
        <f t="shared" si="6"/>
        <v>238096024</v>
      </c>
      <c r="X94" s="66">
        <f t="shared" si="7"/>
        <v>59524006.000000007</v>
      </c>
      <c r="Y94" s="32">
        <f t="shared" si="8"/>
        <v>119048012.00000001</v>
      </c>
      <c r="Z94" s="32">
        <f t="shared" si="9"/>
        <v>178572018.00000003</v>
      </c>
      <c r="AA94" s="32">
        <f t="shared" si="10"/>
        <v>238096024.00000003</v>
      </c>
      <c r="AB94" s="59">
        <f t="shared" si="11"/>
        <v>669696.50000000745</v>
      </c>
    </row>
    <row r="95" spans="1:28" ht="38.25" customHeight="1" x14ac:dyDescent="0.25">
      <c r="A95" s="9" t="s">
        <v>82</v>
      </c>
      <c r="B95" s="105" t="s">
        <v>197</v>
      </c>
      <c r="C95" s="103"/>
      <c r="D95" s="103"/>
      <c r="E95" s="103"/>
      <c r="F95" s="104"/>
      <c r="G95" s="3">
        <f>G96</f>
        <v>104501238</v>
      </c>
      <c r="H95" s="3">
        <f t="shared" ref="H95:S95" si="118">H96</f>
        <v>8708436.5</v>
      </c>
      <c r="I95" s="3">
        <f t="shared" si="118"/>
        <v>8708436.5</v>
      </c>
      <c r="J95" s="3">
        <f t="shared" si="118"/>
        <v>8708436.5</v>
      </c>
      <c r="K95" s="3">
        <f t="shared" si="118"/>
        <v>8708436.5</v>
      </c>
      <c r="L95" s="3">
        <f t="shared" si="118"/>
        <v>8708436.5</v>
      </c>
      <c r="M95" s="3">
        <f t="shared" si="118"/>
        <v>8708436.5</v>
      </c>
      <c r="N95" s="3">
        <f t="shared" si="118"/>
        <v>8708436.5</v>
      </c>
      <c r="O95" s="3">
        <f t="shared" si="118"/>
        <v>8708436.5</v>
      </c>
      <c r="P95" s="3">
        <f t="shared" si="118"/>
        <v>8708436.5</v>
      </c>
      <c r="Q95" s="3">
        <f t="shared" si="118"/>
        <v>17416873</v>
      </c>
      <c r="R95" s="3">
        <f t="shared" si="118"/>
        <v>0</v>
      </c>
      <c r="S95" s="3">
        <f t="shared" si="118"/>
        <v>8708436.5</v>
      </c>
      <c r="T95" s="66">
        <f t="shared" si="3"/>
        <v>26125309.5</v>
      </c>
      <c r="U95" s="32">
        <f t="shared" si="4"/>
        <v>52250619</v>
      </c>
      <c r="V95" s="32">
        <f t="shared" si="5"/>
        <v>78375928.5</v>
      </c>
      <c r="W95" s="32">
        <f t="shared" si="6"/>
        <v>104501238</v>
      </c>
      <c r="X95" s="66">
        <f t="shared" si="7"/>
        <v>26125309.5</v>
      </c>
      <c r="Y95" s="32">
        <f t="shared" si="8"/>
        <v>52250619</v>
      </c>
      <c r="Z95" s="32">
        <f t="shared" si="9"/>
        <v>78375928.5</v>
      </c>
      <c r="AA95" s="32">
        <f t="shared" si="10"/>
        <v>104501238</v>
      </c>
      <c r="AB95" s="59">
        <f t="shared" ref="AB95:AB164" si="119">X95-T95</f>
        <v>0</v>
      </c>
    </row>
    <row r="96" spans="1:28" ht="102" customHeight="1" x14ac:dyDescent="0.25">
      <c r="A96" s="9" t="s">
        <v>83</v>
      </c>
      <c r="B96" s="102" t="s">
        <v>194</v>
      </c>
      <c r="C96" s="103"/>
      <c r="D96" s="103"/>
      <c r="E96" s="103"/>
      <c r="F96" s="104"/>
      <c r="G96" s="3">
        <v>104501238</v>
      </c>
      <c r="H96" s="5">
        <v>8708436.5</v>
      </c>
      <c r="I96" s="5">
        <f>G96/12</f>
        <v>8708436.5</v>
      </c>
      <c r="J96" s="5">
        <v>8708436.5</v>
      </c>
      <c r="K96" s="5">
        <v>8708436.5</v>
      </c>
      <c r="L96" s="5">
        <v>8708436.5</v>
      </c>
      <c r="M96" s="5">
        <v>8708436.5</v>
      </c>
      <c r="N96" s="5">
        <v>8708436.5</v>
      </c>
      <c r="O96" s="5">
        <v>8708436.5</v>
      </c>
      <c r="P96" s="5">
        <f>G96/12</f>
        <v>8708436.5</v>
      </c>
      <c r="Q96" s="5">
        <f>8708436.5+8708436.5</f>
        <v>17416873</v>
      </c>
      <c r="R96" s="5">
        <v>0</v>
      </c>
      <c r="S96" s="5">
        <v>8708436.5</v>
      </c>
      <c r="T96" s="66">
        <f t="shared" ref="T96:T125" si="120">H96+I96+J96</f>
        <v>26125309.5</v>
      </c>
      <c r="U96" s="32">
        <f t="shared" ref="U96:U125" si="121">H96+I96+J96+K96+L96+M96</f>
        <v>52250619</v>
      </c>
      <c r="V96" s="32">
        <f t="shared" ref="V96:V125" si="122">H96+I96+J96+K96+L96+M96+N96+O96+P96</f>
        <v>78375928.5</v>
      </c>
      <c r="W96" s="32">
        <f t="shared" ref="W96:W125" si="123">H96+I96+J96+K96+L96+M96+N96+O96+P96+Q96+R96+S96</f>
        <v>104501238</v>
      </c>
      <c r="X96" s="66">
        <f t="shared" si="7"/>
        <v>26125309.5</v>
      </c>
      <c r="Y96" s="32">
        <f t="shared" si="8"/>
        <v>52250619</v>
      </c>
      <c r="Z96" s="32">
        <f t="shared" si="9"/>
        <v>78375928.5</v>
      </c>
      <c r="AA96" s="32">
        <f t="shared" si="10"/>
        <v>104501238</v>
      </c>
      <c r="AB96" s="59">
        <f t="shared" si="119"/>
        <v>0</v>
      </c>
    </row>
    <row r="97" spans="1:28" ht="102" customHeight="1" x14ac:dyDescent="0.25">
      <c r="A97" s="37" t="s">
        <v>304</v>
      </c>
      <c r="B97" s="105" t="s">
        <v>306</v>
      </c>
      <c r="C97" s="103"/>
      <c r="D97" s="103"/>
      <c r="E97" s="103"/>
      <c r="F97" s="104"/>
      <c r="G97" s="3">
        <f>G98</f>
        <v>2679786</v>
      </c>
      <c r="H97" s="3">
        <f t="shared" ref="H97:S97" si="124">H98</f>
        <v>0</v>
      </c>
      <c r="I97" s="3">
        <f t="shared" si="124"/>
        <v>0</v>
      </c>
      <c r="J97" s="3">
        <f t="shared" si="124"/>
        <v>0</v>
      </c>
      <c r="K97" s="3">
        <f t="shared" si="124"/>
        <v>0</v>
      </c>
      <c r="L97" s="3">
        <f t="shared" si="124"/>
        <v>0</v>
      </c>
      <c r="M97" s="3">
        <f t="shared" si="124"/>
        <v>0</v>
      </c>
      <c r="N97" s="3">
        <f t="shared" si="124"/>
        <v>0</v>
      </c>
      <c r="O97" s="3">
        <f t="shared" si="124"/>
        <v>0</v>
      </c>
      <c r="P97" s="3">
        <f t="shared" si="124"/>
        <v>0</v>
      </c>
      <c r="Q97" s="3">
        <f t="shared" si="124"/>
        <v>1339893</v>
      </c>
      <c r="R97" s="3">
        <f t="shared" si="124"/>
        <v>0</v>
      </c>
      <c r="S97" s="3">
        <f t="shared" si="124"/>
        <v>1339893</v>
      </c>
      <c r="T97" s="66"/>
      <c r="U97" s="32"/>
      <c r="V97" s="32"/>
      <c r="W97" s="32"/>
      <c r="X97" s="66">
        <f t="shared" si="7"/>
        <v>669946.5</v>
      </c>
      <c r="Y97" s="32">
        <f t="shared" si="8"/>
        <v>1339893</v>
      </c>
      <c r="Z97" s="32">
        <f t="shared" si="9"/>
        <v>2009839.5</v>
      </c>
      <c r="AA97" s="32">
        <f t="shared" si="10"/>
        <v>2679786</v>
      </c>
      <c r="AB97" s="59">
        <f t="shared" si="119"/>
        <v>669946.5</v>
      </c>
    </row>
    <row r="98" spans="1:28" ht="102" customHeight="1" x14ac:dyDescent="0.25">
      <c r="A98" s="37" t="s">
        <v>305</v>
      </c>
      <c r="B98" s="102" t="s">
        <v>317</v>
      </c>
      <c r="C98" s="103"/>
      <c r="D98" s="103"/>
      <c r="E98" s="103"/>
      <c r="F98" s="104"/>
      <c r="G98" s="3">
        <v>2679786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1339893</v>
      </c>
      <c r="R98" s="5">
        <v>0</v>
      </c>
      <c r="S98" s="5">
        <v>1339893</v>
      </c>
      <c r="T98" s="66"/>
      <c r="U98" s="32"/>
      <c r="V98" s="32"/>
      <c r="W98" s="32"/>
      <c r="X98" s="66">
        <f t="shared" ref="X98:X158" si="125">G98/100*25</f>
        <v>669946.5</v>
      </c>
      <c r="Y98" s="32">
        <f t="shared" ref="Y98:Y158" si="126">G98/100*50</f>
        <v>1339893</v>
      </c>
      <c r="Z98" s="32">
        <f t="shared" ref="Z98:Z158" si="127">G98/100*75</f>
        <v>2009839.5</v>
      </c>
      <c r="AA98" s="32">
        <f t="shared" ref="AA98:AA158" si="128">G98/100*100</f>
        <v>2679786</v>
      </c>
      <c r="AB98" s="59">
        <f t="shared" si="119"/>
        <v>669946.5</v>
      </c>
    </row>
    <row r="99" spans="1:28" ht="102" customHeight="1" x14ac:dyDescent="0.25">
      <c r="A99" s="9" t="s">
        <v>84</v>
      </c>
      <c r="B99" s="102" t="s">
        <v>195</v>
      </c>
      <c r="C99" s="103"/>
      <c r="D99" s="103"/>
      <c r="E99" s="103"/>
      <c r="F99" s="104"/>
      <c r="G99" s="3">
        <f>G100</f>
        <v>130915000</v>
      </c>
      <c r="H99" s="3">
        <f t="shared" ref="H99:S99" si="129">H100</f>
        <v>10910000</v>
      </c>
      <c r="I99" s="3">
        <f t="shared" si="129"/>
        <v>10910000</v>
      </c>
      <c r="J99" s="3">
        <f t="shared" si="129"/>
        <v>10909000</v>
      </c>
      <c r="K99" s="3">
        <f t="shared" si="129"/>
        <v>10910000</v>
      </c>
      <c r="L99" s="3">
        <f t="shared" si="129"/>
        <v>10910000</v>
      </c>
      <c r="M99" s="3">
        <f t="shared" si="129"/>
        <v>10909000</v>
      </c>
      <c r="N99" s="3">
        <f t="shared" si="129"/>
        <v>10910000</v>
      </c>
      <c r="O99" s="3">
        <f t="shared" si="129"/>
        <v>10910000</v>
      </c>
      <c r="P99" s="3">
        <f t="shared" si="129"/>
        <v>10909000</v>
      </c>
      <c r="Q99" s="3">
        <f t="shared" si="129"/>
        <v>10909000</v>
      </c>
      <c r="R99" s="3">
        <f t="shared" si="129"/>
        <v>10909000</v>
      </c>
      <c r="S99" s="3">
        <f t="shared" si="129"/>
        <v>10910000</v>
      </c>
      <c r="T99" s="66">
        <f t="shared" si="120"/>
        <v>32729000</v>
      </c>
      <c r="U99" s="32">
        <f t="shared" si="121"/>
        <v>65458000</v>
      </c>
      <c r="V99" s="32">
        <f t="shared" si="122"/>
        <v>98187000</v>
      </c>
      <c r="W99" s="32">
        <f t="shared" si="123"/>
        <v>130915000</v>
      </c>
      <c r="X99" s="66">
        <f t="shared" si="125"/>
        <v>32728750</v>
      </c>
      <c r="Y99" s="32">
        <f t="shared" si="126"/>
        <v>65457500</v>
      </c>
      <c r="Z99" s="32">
        <f t="shared" si="127"/>
        <v>98186250</v>
      </c>
      <c r="AA99" s="32">
        <f t="shared" si="128"/>
        <v>130915000</v>
      </c>
      <c r="AB99" s="59">
        <f t="shared" si="119"/>
        <v>-250</v>
      </c>
    </row>
    <row r="100" spans="1:28" ht="114.75" customHeight="1" x14ac:dyDescent="0.25">
      <c r="A100" s="9" t="s">
        <v>85</v>
      </c>
      <c r="B100" s="102" t="s">
        <v>196</v>
      </c>
      <c r="C100" s="103"/>
      <c r="D100" s="103"/>
      <c r="E100" s="103"/>
      <c r="F100" s="104"/>
      <c r="G100" s="3">
        <v>130915000</v>
      </c>
      <c r="H100" s="5">
        <v>10910000</v>
      </c>
      <c r="I100" s="5">
        <v>10910000</v>
      </c>
      <c r="J100" s="5">
        <v>10909000</v>
      </c>
      <c r="K100" s="5">
        <v>10910000</v>
      </c>
      <c r="L100" s="5">
        <v>10910000</v>
      </c>
      <c r="M100" s="5">
        <v>10909000</v>
      </c>
      <c r="N100" s="5">
        <v>10910000</v>
      </c>
      <c r="O100" s="5">
        <v>10910000</v>
      </c>
      <c r="P100" s="5">
        <v>10909000</v>
      </c>
      <c r="Q100" s="5">
        <v>10909000</v>
      </c>
      <c r="R100" s="5">
        <v>10909000</v>
      </c>
      <c r="S100" s="5">
        <v>10910000</v>
      </c>
      <c r="T100" s="66">
        <f t="shared" si="120"/>
        <v>32729000</v>
      </c>
      <c r="U100" s="32">
        <f t="shared" si="121"/>
        <v>65458000</v>
      </c>
      <c r="V100" s="32">
        <f t="shared" si="122"/>
        <v>98187000</v>
      </c>
      <c r="W100" s="32">
        <f t="shared" si="123"/>
        <v>130915000</v>
      </c>
      <c r="X100" s="66">
        <f t="shared" si="125"/>
        <v>32728750</v>
      </c>
      <c r="Y100" s="32">
        <f t="shared" si="126"/>
        <v>65457500</v>
      </c>
      <c r="Z100" s="32">
        <f t="shared" si="127"/>
        <v>98186250</v>
      </c>
      <c r="AA100" s="32">
        <f t="shared" si="128"/>
        <v>130915000</v>
      </c>
      <c r="AB100" s="59">
        <f t="shared" si="119"/>
        <v>-250</v>
      </c>
    </row>
    <row r="101" spans="1:28" ht="63.75" customHeight="1" x14ac:dyDescent="0.25">
      <c r="A101" s="9" t="s">
        <v>23</v>
      </c>
      <c r="B101" s="105" t="s">
        <v>24</v>
      </c>
      <c r="C101" s="103"/>
      <c r="D101" s="103"/>
      <c r="E101" s="103"/>
      <c r="F101" s="104"/>
      <c r="G101" s="3">
        <f>G108+G106+G104+G102</f>
        <v>114138529.95</v>
      </c>
      <c r="H101" s="3">
        <f t="shared" ref="H101:S101" si="130">H108+H106+H104+H102</f>
        <v>0</v>
      </c>
      <c r="I101" s="3">
        <f t="shared" si="130"/>
        <v>6050266.71</v>
      </c>
      <c r="J101" s="3">
        <f t="shared" si="130"/>
        <v>3874625.22</v>
      </c>
      <c r="K101" s="3">
        <f t="shared" si="130"/>
        <v>3615386.72</v>
      </c>
      <c r="L101" s="3">
        <f t="shared" si="130"/>
        <v>4517376.07</v>
      </c>
      <c r="M101" s="3">
        <f t="shared" si="130"/>
        <v>8730889.9900000002</v>
      </c>
      <c r="N101" s="3">
        <f t="shared" si="130"/>
        <v>3002617.58</v>
      </c>
      <c r="O101" s="3">
        <f t="shared" si="130"/>
        <v>6528622.1100000003</v>
      </c>
      <c r="P101" s="3">
        <f t="shared" si="130"/>
        <v>5272333.21</v>
      </c>
      <c r="Q101" s="3">
        <f t="shared" si="130"/>
        <v>31184697.949999999</v>
      </c>
      <c r="R101" s="3">
        <f t="shared" si="130"/>
        <v>10496188.640000001</v>
      </c>
      <c r="S101" s="3">
        <f t="shared" si="130"/>
        <v>27880488.630000003</v>
      </c>
      <c r="T101" s="66">
        <f t="shared" si="120"/>
        <v>9924891.9299999997</v>
      </c>
      <c r="U101" s="32">
        <f t="shared" si="121"/>
        <v>26788544.710000001</v>
      </c>
      <c r="V101" s="32">
        <f t="shared" si="122"/>
        <v>41592117.609999999</v>
      </c>
      <c r="W101" s="32">
        <f t="shared" si="123"/>
        <v>111153492.83000001</v>
      </c>
      <c r="X101" s="66">
        <f t="shared" si="125"/>
        <v>28534632.487500001</v>
      </c>
      <c r="Y101" s="32">
        <f t="shared" si="126"/>
        <v>57069264.975000001</v>
      </c>
      <c r="Z101" s="32">
        <f t="shared" si="127"/>
        <v>85603897.462499991</v>
      </c>
      <c r="AA101" s="32">
        <f t="shared" si="128"/>
        <v>114138529.95</v>
      </c>
      <c r="AB101" s="59">
        <f t="shared" si="119"/>
        <v>18609740.557500001</v>
      </c>
    </row>
    <row r="102" spans="1:28" ht="63.75" customHeight="1" x14ac:dyDescent="0.25">
      <c r="A102" s="12" t="s">
        <v>328</v>
      </c>
      <c r="B102" s="114" t="s">
        <v>327</v>
      </c>
      <c r="C102" s="116"/>
      <c r="D102" s="116"/>
      <c r="E102" s="116"/>
      <c r="F102" s="116"/>
      <c r="G102" s="3">
        <f>G103</f>
        <v>0</v>
      </c>
      <c r="H102" s="3">
        <f t="shared" ref="H102:R104" si="131">H103</f>
        <v>0</v>
      </c>
      <c r="I102" s="3">
        <f t="shared" si="131"/>
        <v>0</v>
      </c>
      <c r="J102" s="3">
        <f t="shared" si="131"/>
        <v>0</v>
      </c>
      <c r="K102" s="3">
        <f t="shared" si="131"/>
        <v>0</v>
      </c>
      <c r="L102" s="3">
        <f t="shared" si="131"/>
        <v>0</v>
      </c>
      <c r="M102" s="3">
        <f t="shared" si="131"/>
        <v>0</v>
      </c>
      <c r="N102" s="3">
        <f t="shared" si="131"/>
        <v>0</v>
      </c>
      <c r="O102" s="3">
        <f t="shared" si="131"/>
        <v>0</v>
      </c>
      <c r="P102" s="3">
        <f t="shared" si="131"/>
        <v>0</v>
      </c>
      <c r="Q102" s="3">
        <f t="shared" si="131"/>
        <v>0</v>
      </c>
      <c r="R102" s="3">
        <f t="shared" si="131"/>
        <v>0</v>
      </c>
      <c r="S102" s="3">
        <f>S103</f>
        <v>0</v>
      </c>
      <c r="T102" s="66"/>
      <c r="U102" s="32"/>
      <c r="V102" s="32"/>
      <c r="W102" s="32"/>
      <c r="X102" s="66"/>
      <c r="Y102" s="32"/>
      <c r="Z102" s="32"/>
      <c r="AA102" s="32"/>
      <c r="AB102" s="59">
        <f t="shared" si="119"/>
        <v>0</v>
      </c>
    </row>
    <row r="103" spans="1:28" ht="63.75" customHeight="1" x14ac:dyDescent="0.25">
      <c r="A103" s="12" t="s">
        <v>329</v>
      </c>
      <c r="B103" s="114" t="s">
        <v>326</v>
      </c>
      <c r="C103" s="116"/>
      <c r="D103" s="116"/>
      <c r="E103" s="116"/>
      <c r="F103" s="116"/>
      <c r="G103" s="3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0</v>
      </c>
      <c r="T103" s="66"/>
      <c r="U103" s="32"/>
      <c r="V103" s="32"/>
      <c r="W103" s="32"/>
      <c r="X103" s="66"/>
      <c r="Y103" s="32"/>
      <c r="Z103" s="32"/>
      <c r="AA103" s="32"/>
      <c r="AB103" s="59">
        <f t="shared" si="119"/>
        <v>0</v>
      </c>
    </row>
    <row r="104" spans="1:28" ht="167.25" customHeight="1" x14ac:dyDescent="0.25">
      <c r="A104" s="9" t="s">
        <v>86</v>
      </c>
      <c r="B104" s="99" t="s">
        <v>215</v>
      </c>
      <c r="C104" s="106"/>
      <c r="D104" s="106"/>
      <c r="E104" s="106"/>
      <c r="F104" s="107"/>
      <c r="G104" s="3">
        <f>G105</f>
        <v>9309633.0899999999</v>
      </c>
      <c r="H104" s="3">
        <f t="shared" si="131"/>
        <v>0</v>
      </c>
      <c r="I104" s="3">
        <f t="shared" si="131"/>
        <v>0</v>
      </c>
      <c r="J104" s="3">
        <f t="shared" si="131"/>
        <v>0</v>
      </c>
      <c r="K104" s="3">
        <f t="shared" si="131"/>
        <v>0</v>
      </c>
      <c r="L104" s="3">
        <f t="shared" si="131"/>
        <v>0</v>
      </c>
      <c r="M104" s="3">
        <f t="shared" si="131"/>
        <v>0</v>
      </c>
      <c r="N104" s="3">
        <f t="shared" si="131"/>
        <v>0</v>
      </c>
      <c r="O104" s="3">
        <f t="shared" si="131"/>
        <v>0</v>
      </c>
      <c r="P104" s="3">
        <f t="shared" si="131"/>
        <v>0</v>
      </c>
      <c r="Q104" s="3">
        <f t="shared" si="131"/>
        <v>8332121.5899999999</v>
      </c>
      <c r="R104" s="3">
        <f t="shared" si="131"/>
        <v>0</v>
      </c>
      <c r="S104" s="3">
        <f>S105</f>
        <v>977511.5</v>
      </c>
      <c r="T104" s="66">
        <f t="shared" si="120"/>
        <v>0</v>
      </c>
      <c r="U104" s="32">
        <f t="shared" si="121"/>
        <v>0</v>
      </c>
      <c r="V104" s="32">
        <f t="shared" si="122"/>
        <v>0</v>
      </c>
      <c r="W104" s="32">
        <f t="shared" si="123"/>
        <v>9309633.0899999999</v>
      </c>
      <c r="X104" s="66">
        <f t="shared" si="125"/>
        <v>2327408.2725</v>
      </c>
      <c r="Y104" s="32">
        <f t="shared" si="126"/>
        <v>4654816.5449999999</v>
      </c>
      <c r="Z104" s="32">
        <f t="shared" si="127"/>
        <v>6982224.8174999999</v>
      </c>
      <c r="AA104" s="32">
        <f t="shared" si="128"/>
        <v>9309633.0899999999</v>
      </c>
      <c r="AB104" s="59">
        <f t="shared" si="119"/>
        <v>2327408.2725</v>
      </c>
    </row>
    <row r="105" spans="1:28" ht="179.25" customHeight="1" x14ac:dyDescent="0.25">
      <c r="A105" s="9" t="s">
        <v>87</v>
      </c>
      <c r="B105" s="99" t="s">
        <v>216</v>
      </c>
      <c r="C105" s="106"/>
      <c r="D105" s="106"/>
      <c r="E105" s="106"/>
      <c r="F105" s="107"/>
      <c r="G105" s="3">
        <v>9309633.0899999999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8332121.5899999999</v>
      </c>
      <c r="R105" s="5">
        <v>0</v>
      </c>
      <c r="S105" s="5">
        <v>977511.5</v>
      </c>
      <c r="T105" s="66">
        <f t="shared" si="120"/>
        <v>0</v>
      </c>
      <c r="U105" s="32">
        <f t="shared" si="121"/>
        <v>0</v>
      </c>
      <c r="V105" s="32">
        <f t="shared" si="122"/>
        <v>0</v>
      </c>
      <c r="W105" s="32">
        <f t="shared" si="123"/>
        <v>9309633.0899999999</v>
      </c>
      <c r="X105" s="66">
        <f t="shared" si="125"/>
        <v>2327408.2725</v>
      </c>
      <c r="Y105" s="32">
        <f t="shared" si="126"/>
        <v>4654816.5449999999</v>
      </c>
      <c r="Z105" s="32">
        <f t="shared" si="127"/>
        <v>6982224.8174999999</v>
      </c>
      <c r="AA105" s="32">
        <f t="shared" si="128"/>
        <v>9309633.0899999999</v>
      </c>
      <c r="AB105" s="59">
        <f t="shared" si="119"/>
        <v>2327408.2725</v>
      </c>
    </row>
    <row r="106" spans="1:28" ht="131.25" customHeight="1" x14ac:dyDescent="0.25">
      <c r="A106" s="42" t="s">
        <v>307</v>
      </c>
      <c r="B106" s="99" t="s">
        <v>309</v>
      </c>
      <c r="C106" s="106"/>
      <c r="D106" s="106"/>
      <c r="E106" s="106"/>
      <c r="F106" s="107"/>
      <c r="G106" s="3">
        <f>G107</f>
        <v>5878500</v>
      </c>
      <c r="H106" s="3">
        <f t="shared" ref="H106:S106" si="132">H107</f>
        <v>0</v>
      </c>
      <c r="I106" s="3">
        <f t="shared" si="132"/>
        <v>879999.99</v>
      </c>
      <c r="J106" s="3">
        <f t="shared" si="132"/>
        <v>200000</v>
      </c>
      <c r="K106" s="3">
        <f t="shared" si="132"/>
        <v>20000</v>
      </c>
      <c r="L106" s="3">
        <f t="shared" si="132"/>
        <v>1172000</v>
      </c>
      <c r="M106" s="3">
        <f t="shared" si="132"/>
        <v>20000</v>
      </c>
      <c r="N106" s="3">
        <f t="shared" si="132"/>
        <v>0</v>
      </c>
      <c r="O106" s="3">
        <f t="shared" si="132"/>
        <v>0</v>
      </c>
      <c r="P106" s="3">
        <f t="shared" si="132"/>
        <v>0</v>
      </c>
      <c r="Q106" s="3">
        <f t="shared" si="132"/>
        <v>569554.74</v>
      </c>
      <c r="R106" s="3">
        <f t="shared" si="132"/>
        <v>559930.51</v>
      </c>
      <c r="S106" s="3">
        <f t="shared" si="132"/>
        <v>2457014.7599999998</v>
      </c>
      <c r="T106" s="66">
        <f t="shared" si="120"/>
        <v>1079999.99</v>
      </c>
      <c r="U106" s="32">
        <f t="shared" si="121"/>
        <v>2291999.9900000002</v>
      </c>
      <c r="V106" s="32">
        <f t="shared" si="122"/>
        <v>2291999.9900000002</v>
      </c>
      <c r="W106" s="32">
        <f t="shared" si="123"/>
        <v>5878500</v>
      </c>
      <c r="X106" s="66">
        <f t="shared" si="125"/>
        <v>1469625</v>
      </c>
      <c r="Y106" s="32">
        <f t="shared" si="126"/>
        <v>2939250</v>
      </c>
      <c r="Z106" s="32">
        <f t="shared" si="127"/>
        <v>4408875</v>
      </c>
      <c r="AA106" s="32">
        <f t="shared" si="128"/>
        <v>5878500</v>
      </c>
      <c r="AB106" s="59">
        <f t="shared" si="119"/>
        <v>389625.01</v>
      </c>
    </row>
    <row r="107" spans="1:28" ht="140.25" customHeight="1" x14ac:dyDescent="0.25">
      <c r="A107" s="42" t="s">
        <v>308</v>
      </c>
      <c r="B107" s="99" t="s">
        <v>310</v>
      </c>
      <c r="C107" s="106"/>
      <c r="D107" s="106"/>
      <c r="E107" s="106"/>
      <c r="F107" s="107"/>
      <c r="G107" s="3">
        <v>5878500</v>
      </c>
      <c r="H107" s="5">
        <v>0</v>
      </c>
      <c r="I107" s="5">
        <v>879999.99</v>
      </c>
      <c r="J107" s="5">
        <v>200000</v>
      </c>
      <c r="K107" s="5">
        <v>20000</v>
      </c>
      <c r="L107" s="5">
        <v>1172000</v>
      </c>
      <c r="M107" s="5">
        <v>20000</v>
      </c>
      <c r="N107" s="5">
        <v>0</v>
      </c>
      <c r="O107" s="5">
        <v>0</v>
      </c>
      <c r="P107" s="5">
        <v>0</v>
      </c>
      <c r="Q107" s="5">
        <v>569554.74</v>
      </c>
      <c r="R107" s="5">
        <v>559930.51</v>
      </c>
      <c r="S107" s="5">
        <v>2457014.7599999998</v>
      </c>
      <c r="T107" s="66">
        <f t="shared" si="120"/>
        <v>1079999.99</v>
      </c>
      <c r="U107" s="32">
        <f t="shared" si="121"/>
        <v>2291999.9900000002</v>
      </c>
      <c r="V107" s="32">
        <f t="shared" si="122"/>
        <v>2291999.9900000002</v>
      </c>
      <c r="W107" s="32">
        <f t="shared" si="123"/>
        <v>5878500</v>
      </c>
      <c r="X107" s="66">
        <f t="shared" si="125"/>
        <v>1469625</v>
      </c>
      <c r="Y107" s="32">
        <f t="shared" si="126"/>
        <v>2939250</v>
      </c>
      <c r="Z107" s="32">
        <f t="shared" si="127"/>
        <v>4408875</v>
      </c>
      <c r="AA107" s="32">
        <f t="shared" si="128"/>
        <v>5878500</v>
      </c>
      <c r="AB107" s="59">
        <f t="shared" si="119"/>
        <v>389625.01</v>
      </c>
    </row>
    <row r="108" spans="1:28" ht="15" customHeight="1" x14ac:dyDescent="0.25">
      <c r="A108" s="9" t="s">
        <v>88</v>
      </c>
      <c r="B108" s="99" t="s">
        <v>272</v>
      </c>
      <c r="C108" s="100"/>
      <c r="D108" s="100"/>
      <c r="E108" s="100"/>
      <c r="F108" s="101"/>
      <c r="G108" s="3">
        <f>G109</f>
        <v>98950396.859999999</v>
      </c>
      <c r="H108" s="3">
        <f t="shared" ref="H108:S108" si="133">H109</f>
        <v>0</v>
      </c>
      <c r="I108" s="3">
        <f t="shared" si="133"/>
        <v>5170266.72</v>
      </c>
      <c r="J108" s="3">
        <f t="shared" si="133"/>
        <v>3674625.22</v>
      </c>
      <c r="K108" s="3">
        <f t="shared" si="133"/>
        <v>3595386.72</v>
      </c>
      <c r="L108" s="3">
        <f t="shared" si="133"/>
        <v>3345376.07</v>
      </c>
      <c r="M108" s="3">
        <f t="shared" si="133"/>
        <v>8710889.9900000002</v>
      </c>
      <c r="N108" s="3">
        <f t="shared" si="133"/>
        <v>3002617.58</v>
      </c>
      <c r="O108" s="3">
        <f t="shared" si="133"/>
        <v>6528622.1100000003</v>
      </c>
      <c r="P108" s="3">
        <f t="shared" si="133"/>
        <v>5272333.21</v>
      </c>
      <c r="Q108" s="3">
        <f t="shared" si="133"/>
        <v>22283021.620000001</v>
      </c>
      <c r="R108" s="3">
        <f t="shared" si="133"/>
        <v>9936258.1300000008</v>
      </c>
      <c r="S108" s="3">
        <f t="shared" si="133"/>
        <v>24445962.370000001</v>
      </c>
      <c r="T108" s="66">
        <f t="shared" si="120"/>
        <v>8844891.9399999995</v>
      </c>
      <c r="U108" s="32">
        <f t="shared" si="121"/>
        <v>24496544.719999999</v>
      </c>
      <c r="V108" s="32">
        <f t="shared" si="122"/>
        <v>39300117.619999997</v>
      </c>
      <c r="W108" s="32">
        <f t="shared" si="123"/>
        <v>95965359.739999995</v>
      </c>
      <c r="X108" s="66">
        <f t="shared" si="125"/>
        <v>24737599.215</v>
      </c>
      <c r="Y108" s="32">
        <f t="shared" si="126"/>
        <v>49475198.43</v>
      </c>
      <c r="Z108" s="32">
        <f t="shared" si="127"/>
        <v>74212797.644999996</v>
      </c>
      <c r="AA108" s="32">
        <f t="shared" si="128"/>
        <v>98950396.859999999</v>
      </c>
      <c r="AB108" s="59">
        <f t="shared" si="119"/>
        <v>15892707.275</v>
      </c>
    </row>
    <row r="109" spans="1:28" ht="38.25" customHeight="1" x14ac:dyDescent="0.25">
      <c r="A109" s="9" t="s">
        <v>89</v>
      </c>
      <c r="B109" s="99" t="s">
        <v>271</v>
      </c>
      <c r="C109" s="100"/>
      <c r="D109" s="100"/>
      <c r="E109" s="100"/>
      <c r="F109" s="101"/>
      <c r="G109" s="3">
        <v>98950396.859999999</v>
      </c>
      <c r="H109" s="5">
        <v>0</v>
      </c>
      <c r="I109" s="5">
        <v>5170266.72</v>
      </c>
      <c r="J109" s="5">
        <v>3674625.22</v>
      </c>
      <c r="K109" s="5">
        <v>3595386.72</v>
      </c>
      <c r="L109" s="5">
        <v>3345376.07</v>
      </c>
      <c r="M109" s="5">
        <v>8710889.9900000002</v>
      </c>
      <c r="N109" s="5">
        <v>3002617.58</v>
      </c>
      <c r="O109" s="5">
        <v>6528622.1100000003</v>
      </c>
      <c r="P109" s="5">
        <v>5272333.21</v>
      </c>
      <c r="Q109" s="5">
        <v>22283021.620000001</v>
      </c>
      <c r="R109" s="5">
        <v>9936258.1300000008</v>
      </c>
      <c r="S109" s="5">
        <v>24445962.370000001</v>
      </c>
      <c r="T109" s="66">
        <f t="shared" si="120"/>
        <v>8844891.9399999995</v>
      </c>
      <c r="U109" s="32">
        <f t="shared" si="121"/>
        <v>24496544.719999999</v>
      </c>
      <c r="V109" s="32">
        <f t="shared" si="122"/>
        <v>39300117.619999997</v>
      </c>
      <c r="W109" s="32">
        <f t="shared" si="123"/>
        <v>95965359.739999995</v>
      </c>
      <c r="X109" s="66">
        <f t="shared" si="125"/>
        <v>24737599.215</v>
      </c>
      <c r="Y109" s="32">
        <f t="shared" si="126"/>
        <v>49475198.43</v>
      </c>
      <c r="Z109" s="32">
        <f t="shared" si="127"/>
        <v>74212797.644999996</v>
      </c>
      <c r="AA109" s="32">
        <f t="shared" si="128"/>
        <v>98950396.859999999</v>
      </c>
      <c r="AB109" s="59">
        <f t="shared" si="119"/>
        <v>15892707.275</v>
      </c>
    </row>
    <row r="110" spans="1:28" s="1" customFormat="1" ht="38.25" customHeight="1" x14ac:dyDescent="0.25">
      <c r="A110" s="9" t="s">
        <v>25</v>
      </c>
      <c r="B110" s="99" t="s">
        <v>26</v>
      </c>
      <c r="C110" s="100"/>
      <c r="D110" s="100"/>
      <c r="E110" s="100"/>
      <c r="F110" s="101"/>
      <c r="G110" s="3">
        <f>G122+G118+G124+G114+G116+G120+G111</f>
        <v>201265028.34999999</v>
      </c>
      <c r="H110" s="3">
        <f t="shared" ref="H110:S110" si="134">H122+H118+H124+H114+H116+H120+H111</f>
        <v>11213415.17</v>
      </c>
      <c r="I110" s="3">
        <f t="shared" si="134"/>
        <v>13604919.9</v>
      </c>
      <c r="J110" s="3">
        <f t="shared" si="134"/>
        <v>9608377.5899999999</v>
      </c>
      <c r="K110" s="3">
        <f t="shared" si="134"/>
        <v>15380122.84</v>
      </c>
      <c r="L110" s="3">
        <f t="shared" si="134"/>
        <v>24428010.639999997</v>
      </c>
      <c r="M110" s="3">
        <f t="shared" si="134"/>
        <v>26526915.84</v>
      </c>
      <c r="N110" s="3">
        <f t="shared" si="134"/>
        <v>9614558.7599999998</v>
      </c>
      <c r="O110" s="3">
        <f t="shared" si="134"/>
        <v>12573452.949999999</v>
      </c>
      <c r="P110" s="3">
        <f t="shared" si="134"/>
        <v>11421516.300000001</v>
      </c>
      <c r="Q110" s="3">
        <f t="shared" si="134"/>
        <v>23508892.199999999</v>
      </c>
      <c r="R110" s="3">
        <f>R122+R118+R124+R114+R116+R120+R111</f>
        <v>19199091.600000001</v>
      </c>
      <c r="S110" s="3">
        <f t="shared" si="134"/>
        <v>20041129.550000004</v>
      </c>
      <c r="T110" s="66">
        <f t="shared" si="120"/>
        <v>34426712.659999996</v>
      </c>
      <c r="U110" s="43">
        <f t="shared" si="121"/>
        <v>100761761.98</v>
      </c>
      <c r="V110" s="43">
        <f t="shared" si="122"/>
        <v>134371289.99000001</v>
      </c>
      <c r="W110" s="43">
        <f t="shared" si="123"/>
        <v>197120403.34</v>
      </c>
      <c r="X110" s="66">
        <f t="shared" si="125"/>
        <v>50316257.087499999</v>
      </c>
      <c r="Y110" s="32">
        <f t="shared" si="126"/>
        <v>100632514.175</v>
      </c>
      <c r="Z110" s="32">
        <f t="shared" si="127"/>
        <v>150948771.26249999</v>
      </c>
      <c r="AA110" s="32">
        <f t="shared" si="128"/>
        <v>201265028.34999999</v>
      </c>
      <c r="AB110" s="59">
        <f t="shared" si="119"/>
        <v>15889544.427500002</v>
      </c>
    </row>
    <row r="111" spans="1:28" ht="63.75" customHeight="1" x14ac:dyDescent="0.25">
      <c r="A111" s="9" t="s">
        <v>90</v>
      </c>
      <c r="B111" s="99" t="s">
        <v>91</v>
      </c>
      <c r="C111" s="100"/>
      <c r="D111" s="100"/>
      <c r="E111" s="100"/>
      <c r="F111" s="101"/>
      <c r="G111" s="3">
        <f>G112+G113</f>
        <v>18587858.699999999</v>
      </c>
      <c r="H111" s="3">
        <f t="shared" ref="H111:S111" si="135">H112+H113</f>
        <v>239905.49</v>
      </c>
      <c r="I111" s="3">
        <f t="shared" si="135"/>
        <v>2274315.3199999998</v>
      </c>
      <c r="J111" s="3">
        <f t="shared" si="135"/>
        <v>948258.05</v>
      </c>
      <c r="K111" s="3">
        <f t="shared" si="135"/>
        <v>1415798.18</v>
      </c>
      <c r="L111" s="3">
        <f t="shared" si="135"/>
        <v>1239911.31</v>
      </c>
      <c r="M111" s="3">
        <f t="shared" si="135"/>
        <v>1710258.6800000002</v>
      </c>
      <c r="N111" s="3">
        <f t="shared" si="135"/>
        <v>1145017.9099999999</v>
      </c>
      <c r="O111" s="3">
        <f t="shared" si="135"/>
        <v>916675.54</v>
      </c>
      <c r="P111" s="3">
        <f t="shared" si="135"/>
        <v>1336347.21</v>
      </c>
      <c r="Q111" s="3">
        <f t="shared" si="135"/>
        <v>1223480.48</v>
      </c>
      <c r="R111" s="3">
        <f t="shared" si="135"/>
        <v>1409610.37</v>
      </c>
      <c r="S111" s="3">
        <f t="shared" si="135"/>
        <v>2692548.59</v>
      </c>
      <c r="T111" s="66">
        <f t="shared" si="120"/>
        <v>3462478.8599999994</v>
      </c>
      <c r="U111" s="32">
        <f t="shared" si="121"/>
        <v>7828447.0299999993</v>
      </c>
      <c r="V111" s="32">
        <f t="shared" si="122"/>
        <v>11226487.690000001</v>
      </c>
      <c r="W111" s="32">
        <f t="shared" si="123"/>
        <v>16552127.130000003</v>
      </c>
      <c r="X111" s="66">
        <f t="shared" si="125"/>
        <v>4646964.6749999998</v>
      </c>
      <c r="Y111" s="32">
        <f t="shared" si="126"/>
        <v>9293929.3499999996</v>
      </c>
      <c r="Z111" s="32">
        <f t="shared" si="127"/>
        <v>13940894.025</v>
      </c>
      <c r="AA111" s="32">
        <f t="shared" si="128"/>
        <v>18587858.699999999</v>
      </c>
      <c r="AB111" s="59">
        <f t="shared" si="119"/>
        <v>1184485.8150000004</v>
      </c>
    </row>
    <row r="112" spans="1:28" ht="64.5" customHeight="1" x14ac:dyDescent="0.25">
      <c r="A112" s="9" t="s">
        <v>92</v>
      </c>
      <c r="B112" s="99" t="s">
        <v>200</v>
      </c>
      <c r="C112" s="100"/>
      <c r="D112" s="100"/>
      <c r="E112" s="100"/>
      <c r="F112" s="101"/>
      <c r="G112" s="3">
        <v>6084558.7000000002</v>
      </c>
      <c r="H112" s="5">
        <v>239905.49</v>
      </c>
      <c r="I112" s="5">
        <v>274315.32</v>
      </c>
      <c r="J112" s="5">
        <v>148258.04999999999</v>
      </c>
      <c r="K112" s="5">
        <v>334298.18</v>
      </c>
      <c r="L112" s="5">
        <v>192911.31</v>
      </c>
      <c r="M112" s="5">
        <v>605258.68000000005</v>
      </c>
      <c r="N112" s="5">
        <v>131517.91</v>
      </c>
      <c r="O112" s="5">
        <v>166675.54</v>
      </c>
      <c r="P112" s="5">
        <v>466347.21</v>
      </c>
      <c r="Q112" s="5">
        <v>336980.47999999998</v>
      </c>
      <c r="R112" s="5">
        <v>462610.37</v>
      </c>
      <c r="S112" s="5">
        <v>1726082.9</v>
      </c>
      <c r="T112" s="66">
        <f t="shared" si="120"/>
        <v>662478.86</v>
      </c>
      <c r="U112" s="32">
        <f t="shared" si="121"/>
        <v>1794947.0300000003</v>
      </c>
      <c r="V112" s="32">
        <f t="shared" si="122"/>
        <v>2559487.6900000004</v>
      </c>
      <c r="W112" s="32">
        <f t="shared" si="123"/>
        <v>5085161.4400000004</v>
      </c>
      <c r="X112" s="66">
        <f t="shared" si="125"/>
        <v>1521139.675</v>
      </c>
      <c r="Y112" s="32">
        <f t="shared" si="126"/>
        <v>3042279.35</v>
      </c>
      <c r="Z112" s="32">
        <f t="shared" si="127"/>
        <v>4563419.0250000004</v>
      </c>
      <c r="AA112" s="32">
        <f t="shared" si="128"/>
        <v>6084558.7000000002</v>
      </c>
      <c r="AB112" s="59">
        <f t="shared" si="119"/>
        <v>858660.81500000006</v>
      </c>
    </row>
    <row r="113" spans="1:28" ht="65.25" customHeight="1" x14ac:dyDescent="0.25">
      <c r="A113" s="9" t="s">
        <v>92</v>
      </c>
      <c r="B113" s="99" t="s">
        <v>199</v>
      </c>
      <c r="C113" s="100"/>
      <c r="D113" s="100"/>
      <c r="E113" s="100"/>
      <c r="F113" s="101"/>
      <c r="G113" s="3">
        <v>12503300</v>
      </c>
      <c r="H113" s="3">
        <v>0</v>
      </c>
      <c r="I113" s="3">
        <v>2000000</v>
      </c>
      <c r="J113" s="3">
        <v>800000</v>
      </c>
      <c r="K113" s="3">
        <v>1081500</v>
      </c>
      <c r="L113" s="3">
        <v>1047000</v>
      </c>
      <c r="M113" s="3">
        <v>1105000</v>
      </c>
      <c r="N113" s="3">
        <v>1013500</v>
      </c>
      <c r="O113" s="3">
        <v>750000</v>
      </c>
      <c r="P113" s="3">
        <v>870000</v>
      </c>
      <c r="Q113" s="3">
        <v>886500</v>
      </c>
      <c r="R113" s="3">
        <v>947000</v>
      </c>
      <c r="S113" s="5">
        <v>966465.69</v>
      </c>
      <c r="T113" s="66">
        <f t="shared" si="120"/>
        <v>2800000</v>
      </c>
      <c r="U113" s="32">
        <f t="shared" si="121"/>
        <v>6033500</v>
      </c>
      <c r="V113" s="32">
        <f t="shared" si="122"/>
        <v>8667000</v>
      </c>
      <c r="W113" s="32">
        <f t="shared" si="123"/>
        <v>11466965.689999999</v>
      </c>
      <c r="X113" s="66">
        <f t="shared" si="125"/>
        <v>3125825</v>
      </c>
      <c r="Y113" s="32">
        <f t="shared" si="126"/>
        <v>6251650</v>
      </c>
      <c r="Z113" s="32">
        <f t="shared" si="127"/>
        <v>9377475</v>
      </c>
      <c r="AA113" s="32">
        <f t="shared" si="128"/>
        <v>12503300</v>
      </c>
      <c r="AB113" s="59">
        <f t="shared" si="119"/>
        <v>325825</v>
      </c>
    </row>
    <row r="114" spans="1:28" ht="89.25" customHeight="1" x14ac:dyDescent="0.25">
      <c r="A114" s="9" t="s">
        <v>93</v>
      </c>
      <c r="B114" s="99" t="s">
        <v>273</v>
      </c>
      <c r="C114" s="106"/>
      <c r="D114" s="106"/>
      <c r="E114" s="106"/>
      <c r="F114" s="107"/>
      <c r="G114" s="3">
        <f>G115</f>
        <v>5661000</v>
      </c>
      <c r="H114" s="3">
        <f t="shared" ref="H114:S114" si="136">H115</f>
        <v>376765.29</v>
      </c>
      <c r="I114" s="3">
        <f t="shared" si="136"/>
        <v>333288.43</v>
      </c>
      <c r="J114" s="3">
        <f t="shared" si="136"/>
        <v>321592.27</v>
      </c>
      <c r="K114" s="3">
        <f t="shared" si="136"/>
        <v>333288.44</v>
      </c>
      <c r="L114" s="3">
        <f t="shared" si="136"/>
        <v>540178.44999999995</v>
      </c>
      <c r="M114" s="3">
        <f t="shared" si="136"/>
        <v>339927.98</v>
      </c>
      <c r="N114" s="3">
        <f t="shared" si="136"/>
        <v>339927.96</v>
      </c>
      <c r="O114" s="3">
        <f t="shared" si="136"/>
        <v>339928.01</v>
      </c>
      <c r="P114" s="3">
        <f t="shared" si="136"/>
        <v>378223.48</v>
      </c>
      <c r="Q114" s="3">
        <f t="shared" si="136"/>
        <v>339927.97</v>
      </c>
      <c r="R114" s="3">
        <f t="shared" si="136"/>
        <v>339927.98</v>
      </c>
      <c r="S114" s="3">
        <f t="shared" si="136"/>
        <v>341163.92</v>
      </c>
      <c r="T114" s="66">
        <f t="shared" si="120"/>
        <v>1031645.99</v>
      </c>
      <c r="U114" s="32">
        <f t="shared" si="121"/>
        <v>2245040.86</v>
      </c>
      <c r="V114" s="32">
        <f t="shared" si="122"/>
        <v>3303120.31</v>
      </c>
      <c r="W114" s="32">
        <f t="shared" si="123"/>
        <v>4324140.1800000006</v>
      </c>
      <c r="X114" s="66">
        <f t="shared" si="125"/>
        <v>1415250</v>
      </c>
      <c r="Y114" s="32">
        <f t="shared" si="126"/>
        <v>2830500</v>
      </c>
      <c r="Z114" s="32">
        <f t="shared" si="127"/>
        <v>4245750</v>
      </c>
      <c r="AA114" s="32">
        <f t="shared" si="128"/>
        <v>5661000</v>
      </c>
      <c r="AB114" s="59">
        <f t="shared" si="119"/>
        <v>383604.01</v>
      </c>
    </row>
    <row r="115" spans="1:28" ht="114.75" customHeight="1" x14ac:dyDescent="0.25">
      <c r="A115" s="9" t="s">
        <v>94</v>
      </c>
      <c r="B115" s="99" t="s">
        <v>274</v>
      </c>
      <c r="C115" s="106"/>
      <c r="D115" s="106"/>
      <c r="E115" s="106"/>
      <c r="F115" s="107"/>
      <c r="G115" s="3">
        <v>5661000</v>
      </c>
      <c r="H115" s="5">
        <v>376765.29</v>
      </c>
      <c r="I115" s="5">
        <v>333288.43</v>
      </c>
      <c r="J115" s="5">
        <v>321592.27</v>
      </c>
      <c r="K115" s="5">
        <v>333288.44</v>
      </c>
      <c r="L115" s="5">
        <v>540178.44999999995</v>
      </c>
      <c r="M115" s="5">
        <v>339927.98</v>
      </c>
      <c r="N115" s="5">
        <v>339927.96</v>
      </c>
      <c r="O115" s="5">
        <v>339928.01</v>
      </c>
      <c r="P115" s="5">
        <v>378223.48</v>
      </c>
      <c r="Q115" s="5">
        <v>339927.97</v>
      </c>
      <c r="R115" s="5">
        <v>339927.98</v>
      </c>
      <c r="S115" s="5">
        <v>341163.92</v>
      </c>
      <c r="T115" s="66">
        <f t="shared" si="120"/>
        <v>1031645.99</v>
      </c>
      <c r="U115" s="32">
        <f t="shared" si="121"/>
        <v>2245040.86</v>
      </c>
      <c r="V115" s="32">
        <f t="shared" si="122"/>
        <v>3303120.31</v>
      </c>
      <c r="W115" s="32">
        <f t="shared" si="123"/>
        <v>4324140.1800000006</v>
      </c>
      <c r="X115" s="66">
        <f t="shared" si="125"/>
        <v>1415250</v>
      </c>
      <c r="Y115" s="32">
        <f t="shared" si="126"/>
        <v>2830500</v>
      </c>
      <c r="Z115" s="32">
        <f t="shared" si="127"/>
        <v>4245750</v>
      </c>
      <c r="AA115" s="32">
        <f t="shared" si="128"/>
        <v>5661000</v>
      </c>
      <c r="AB115" s="59">
        <f t="shared" si="119"/>
        <v>383604.01</v>
      </c>
    </row>
    <row r="116" spans="1:28" ht="152.25" customHeight="1" x14ac:dyDescent="0.25">
      <c r="A116" s="9" t="s">
        <v>95</v>
      </c>
      <c r="B116" s="99" t="s">
        <v>275</v>
      </c>
      <c r="C116" s="106"/>
      <c r="D116" s="106"/>
      <c r="E116" s="106"/>
      <c r="F116" s="107"/>
      <c r="G116" s="3">
        <f>G117</f>
        <v>2187500</v>
      </c>
      <c r="H116" s="3">
        <f>H117</f>
        <v>0</v>
      </c>
      <c r="I116" s="3">
        <f t="shared" ref="I116:S116" si="137">I117</f>
        <v>326516</v>
      </c>
      <c r="J116" s="3">
        <f t="shared" si="137"/>
        <v>205000</v>
      </c>
      <c r="K116" s="3">
        <f t="shared" si="137"/>
        <v>205000</v>
      </c>
      <c r="L116" s="3">
        <f t="shared" si="137"/>
        <v>61500</v>
      </c>
      <c r="M116" s="3">
        <f t="shared" si="137"/>
        <v>205000</v>
      </c>
      <c r="N116" s="3">
        <f t="shared" si="137"/>
        <v>0</v>
      </c>
      <c r="O116" s="3">
        <f t="shared" si="137"/>
        <v>41000</v>
      </c>
      <c r="P116" s="3">
        <f t="shared" si="137"/>
        <v>3000</v>
      </c>
      <c r="Q116" s="3">
        <f t="shared" si="137"/>
        <v>246000</v>
      </c>
      <c r="R116" s="3">
        <f t="shared" si="137"/>
        <v>205000</v>
      </c>
      <c r="S116" s="3">
        <f t="shared" si="137"/>
        <v>-82491.97</v>
      </c>
      <c r="T116" s="66">
        <f t="shared" si="120"/>
        <v>531516</v>
      </c>
      <c r="U116" s="32">
        <f t="shared" si="121"/>
        <v>1003016</v>
      </c>
      <c r="V116" s="32">
        <f t="shared" si="122"/>
        <v>1047016</v>
      </c>
      <c r="W116" s="32">
        <f t="shared" si="123"/>
        <v>1415524.03</v>
      </c>
      <c r="X116" s="66">
        <f t="shared" si="125"/>
        <v>546875</v>
      </c>
      <c r="Y116" s="32">
        <f t="shared" si="126"/>
        <v>1093750</v>
      </c>
      <c r="Z116" s="32">
        <f t="shared" si="127"/>
        <v>1640625</v>
      </c>
      <c r="AA116" s="32">
        <f t="shared" si="128"/>
        <v>2187500</v>
      </c>
      <c r="AB116" s="59">
        <f t="shared" si="119"/>
        <v>15359</v>
      </c>
    </row>
    <row r="117" spans="1:28" ht="153" customHeight="1" x14ac:dyDescent="0.25">
      <c r="A117" s="9" t="s">
        <v>96</v>
      </c>
      <c r="B117" s="99" t="s">
        <v>276</v>
      </c>
      <c r="C117" s="106"/>
      <c r="D117" s="106"/>
      <c r="E117" s="106"/>
      <c r="F117" s="107"/>
      <c r="G117" s="3">
        <v>2187500</v>
      </c>
      <c r="H117" s="5">
        <v>0</v>
      </c>
      <c r="I117" s="5">
        <v>326516</v>
      </c>
      <c r="J117" s="5">
        <v>205000</v>
      </c>
      <c r="K117" s="5">
        <v>205000</v>
      </c>
      <c r="L117" s="5">
        <v>61500</v>
      </c>
      <c r="M117" s="5">
        <v>205000</v>
      </c>
      <c r="N117" s="5">
        <v>0</v>
      </c>
      <c r="O117" s="5">
        <v>41000</v>
      </c>
      <c r="P117" s="5">
        <v>3000</v>
      </c>
      <c r="Q117" s="5">
        <v>246000</v>
      </c>
      <c r="R117" s="5">
        <v>205000</v>
      </c>
      <c r="S117" s="5">
        <v>-82491.97</v>
      </c>
      <c r="T117" s="66">
        <f t="shared" si="120"/>
        <v>531516</v>
      </c>
      <c r="U117" s="32">
        <f t="shared" si="121"/>
        <v>1003016</v>
      </c>
      <c r="V117" s="32">
        <f t="shared" si="122"/>
        <v>1047016</v>
      </c>
      <c r="W117" s="32">
        <f t="shared" si="123"/>
        <v>1415524.03</v>
      </c>
      <c r="X117" s="66">
        <f t="shared" si="125"/>
        <v>546875</v>
      </c>
      <c r="Y117" s="32">
        <f t="shared" si="126"/>
        <v>1093750</v>
      </c>
      <c r="Z117" s="32">
        <f t="shared" si="127"/>
        <v>1640625</v>
      </c>
      <c r="AA117" s="32">
        <f t="shared" si="128"/>
        <v>2187500</v>
      </c>
      <c r="AB117" s="59">
        <f t="shared" si="119"/>
        <v>15359</v>
      </c>
    </row>
    <row r="118" spans="1:28" ht="76.5" customHeight="1" x14ac:dyDescent="0.25">
      <c r="A118" s="9" t="s">
        <v>97</v>
      </c>
      <c r="B118" s="99" t="s">
        <v>277</v>
      </c>
      <c r="C118" s="106"/>
      <c r="D118" s="106"/>
      <c r="E118" s="106"/>
      <c r="F118" s="107"/>
      <c r="G118" s="3">
        <f>G119</f>
        <v>544365</v>
      </c>
      <c r="H118" s="3">
        <v>0</v>
      </c>
      <c r="I118" s="3">
        <f t="shared" ref="I118:S118" si="138">I119</f>
        <v>83505.75</v>
      </c>
      <c r="J118" s="3">
        <f t="shared" si="138"/>
        <v>41752.879999999997</v>
      </c>
      <c r="K118" s="3">
        <f t="shared" si="138"/>
        <v>41752.89</v>
      </c>
      <c r="L118" s="3">
        <f t="shared" si="138"/>
        <v>41752.879999999997</v>
      </c>
      <c r="M118" s="3">
        <f t="shared" si="138"/>
        <v>46591.18</v>
      </c>
      <c r="N118" s="3">
        <f t="shared" si="138"/>
        <v>46591.19</v>
      </c>
      <c r="O118" s="3">
        <f t="shared" si="138"/>
        <v>86485.79</v>
      </c>
      <c r="P118" s="3">
        <f t="shared" si="138"/>
        <v>4545.6099999999997</v>
      </c>
      <c r="Q118" s="3">
        <f t="shared" si="138"/>
        <v>46595.98</v>
      </c>
      <c r="R118" s="3">
        <f t="shared" si="138"/>
        <v>46595.98</v>
      </c>
      <c r="S118" s="3">
        <f t="shared" si="138"/>
        <v>58194.87</v>
      </c>
      <c r="T118" s="66">
        <f t="shared" si="120"/>
        <v>125258.63</v>
      </c>
      <c r="U118" s="32">
        <f t="shared" si="121"/>
        <v>255355.58000000002</v>
      </c>
      <c r="V118" s="32">
        <f t="shared" si="122"/>
        <v>392978.17</v>
      </c>
      <c r="W118" s="32">
        <f t="shared" si="123"/>
        <v>544365</v>
      </c>
      <c r="X118" s="66">
        <f t="shared" si="125"/>
        <v>136091.25</v>
      </c>
      <c r="Y118" s="32">
        <f t="shared" si="126"/>
        <v>272182.5</v>
      </c>
      <c r="Z118" s="32">
        <f t="shared" si="127"/>
        <v>408273.75</v>
      </c>
      <c r="AA118" s="32">
        <f t="shared" si="128"/>
        <v>544365</v>
      </c>
      <c r="AB118" s="59">
        <f t="shared" si="119"/>
        <v>10832.619999999995</v>
      </c>
    </row>
    <row r="119" spans="1:28" ht="89.25" customHeight="1" x14ac:dyDescent="0.25">
      <c r="A119" s="9" t="s">
        <v>98</v>
      </c>
      <c r="B119" s="99" t="s">
        <v>278</v>
      </c>
      <c r="C119" s="106"/>
      <c r="D119" s="106"/>
      <c r="E119" s="106"/>
      <c r="F119" s="107"/>
      <c r="G119" s="3">
        <v>544365</v>
      </c>
      <c r="H119" s="5">
        <v>0</v>
      </c>
      <c r="I119" s="5">
        <v>83505.75</v>
      </c>
      <c r="J119" s="5">
        <v>41752.879999999997</v>
      </c>
      <c r="K119" s="5">
        <v>41752.89</v>
      </c>
      <c r="L119" s="5">
        <v>41752.879999999997</v>
      </c>
      <c r="M119" s="5">
        <v>46591.18</v>
      </c>
      <c r="N119" s="5">
        <v>46591.19</v>
      </c>
      <c r="O119" s="5">
        <v>86485.79</v>
      </c>
      <c r="P119" s="5">
        <v>4545.6099999999997</v>
      </c>
      <c r="Q119" s="5">
        <v>46595.98</v>
      </c>
      <c r="R119" s="5">
        <v>46595.98</v>
      </c>
      <c r="S119" s="5">
        <v>58194.87</v>
      </c>
      <c r="T119" s="66">
        <f t="shared" si="120"/>
        <v>125258.63</v>
      </c>
      <c r="U119" s="32">
        <f t="shared" si="121"/>
        <v>255355.58000000002</v>
      </c>
      <c r="V119" s="32">
        <f t="shared" si="122"/>
        <v>392978.17</v>
      </c>
      <c r="W119" s="32">
        <f t="shared" si="123"/>
        <v>544365</v>
      </c>
      <c r="X119" s="66">
        <f t="shared" si="125"/>
        <v>136091.25</v>
      </c>
      <c r="Y119" s="32">
        <f t="shared" si="126"/>
        <v>272182.5</v>
      </c>
      <c r="Z119" s="32">
        <f t="shared" si="127"/>
        <v>408273.75</v>
      </c>
      <c r="AA119" s="32">
        <f t="shared" si="128"/>
        <v>544365</v>
      </c>
      <c r="AB119" s="59">
        <f t="shared" si="119"/>
        <v>10832.619999999995</v>
      </c>
    </row>
    <row r="120" spans="1:28" ht="114.75" customHeight="1" x14ac:dyDescent="0.25">
      <c r="A120" s="9" t="s">
        <v>99</v>
      </c>
      <c r="B120" s="99" t="s">
        <v>279</v>
      </c>
      <c r="C120" s="106"/>
      <c r="D120" s="106"/>
      <c r="E120" s="106"/>
      <c r="F120" s="107"/>
      <c r="G120" s="3">
        <f>G121</f>
        <v>4137.6499999999996</v>
      </c>
      <c r="H120" s="3">
        <f t="shared" ref="H120:R120" si="139">H121</f>
        <v>0</v>
      </c>
      <c r="I120" s="3">
        <f t="shared" si="139"/>
        <v>0</v>
      </c>
      <c r="J120" s="3">
        <f t="shared" si="139"/>
        <v>4080</v>
      </c>
      <c r="K120" s="3">
        <f t="shared" si="139"/>
        <v>0</v>
      </c>
      <c r="L120" s="3">
        <f t="shared" si="139"/>
        <v>0</v>
      </c>
      <c r="M120" s="3">
        <f t="shared" si="139"/>
        <v>0</v>
      </c>
      <c r="N120" s="3">
        <f t="shared" si="139"/>
        <v>0</v>
      </c>
      <c r="O120" s="3">
        <f t="shared" si="139"/>
        <v>0</v>
      </c>
      <c r="P120" s="3">
        <f t="shared" si="139"/>
        <v>0</v>
      </c>
      <c r="Q120" s="3">
        <f t="shared" si="139"/>
        <v>0</v>
      </c>
      <c r="R120" s="3">
        <f t="shared" si="139"/>
        <v>0</v>
      </c>
      <c r="S120" s="3">
        <f>S121</f>
        <v>0</v>
      </c>
      <c r="T120" s="66">
        <f t="shared" si="120"/>
        <v>4080</v>
      </c>
      <c r="U120" s="32">
        <f t="shared" si="121"/>
        <v>4080</v>
      </c>
      <c r="V120" s="32">
        <f t="shared" si="122"/>
        <v>4080</v>
      </c>
      <c r="W120" s="32">
        <f t="shared" si="123"/>
        <v>4080</v>
      </c>
      <c r="X120" s="66">
        <f t="shared" si="125"/>
        <v>1034.4124999999999</v>
      </c>
      <c r="Y120" s="32">
        <f t="shared" si="126"/>
        <v>2068.8249999999998</v>
      </c>
      <c r="Z120" s="32">
        <f t="shared" si="127"/>
        <v>3103.2374999999993</v>
      </c>
      <c r="AA120" s="32">
        <f t="shared" si="128"/>
        <v>4137.6499999999996</v>
      </c>
      <c r="AB120" s="59">
        <f t="shared" si="119"/>
        <v>-3045.5875000000001</v>
      </c>
    </row>
    <row r="121" spans="1:28" ht="127.5" customHeight="1" x14ac:dyDescent="0.25">
      <c r="A121" s="9" t="s">
        <v>100</v>
      </c>
      <c r="B121" s="99" t="s">
        <v>280</v>
      </c>
      <c r="C121" s="106"/>
      <c r="D121" s="106"/>
      <c r="E121" s="106"/>
      <c r="F121" s="107"/>
      <c r="G121" s="3">
        <v>4137.6499999999996</v>
      </c>
      <c r="H121" s="5">
        <v>0</v>
      </c>
      <c r="I121" s="5">
        <v>0</v>
      </c>
      <c r="J121" s="5">
        <v>4080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66">
        <f t="shared" si="120"/>
        <v>4080</v>
      </c>
      <c r="U121" s="32">
        <f t="shared" si="121"/>
        <v>4080</v>
      </c>
      <c r="V121" s="32">
        <f t="shared" si="122"/>
        <v>4080</v>
      </c>
      <c r="W121" s="32">
        <f t="shared" si="123"/>
        <v>4080</v>
      </c>
      <c r="X121" s="66">
        <f t="shared" si="125"/>
        <v>1034.4124999999999</v>
      </c>
      <c r="Y121" s="32">
        <f t="shared" si="126"/>
        <v>2068.8249999999998</v>
      </c>
      <c r="Z121" s="32">
        <f t="shared" si="127"/>
        <v>3103.2374999999993</v>
      </c>
      <c r="AA121" s="32">
        <f t="shared" si="128"/>
        <v>4137.6499999999996</v>
      </c>
      <c r="AB121" s="59">
        <f t="shared" si="119"/>
        <v>-3045.5875000000001</v>
      </c>
    </row>
    <row r="122" spans="1:28" ht="51" customHeight="1" x14ac:dyDescent="0.25">
      <c r="A122" s="9" t="s">
        <v>101</v>
      </c>
      <c r="B122" s="99" t="s">
        <v>281</v>
      </c>
      <c r="C122" s="152"/>
      <c r="D122" s="152"/>
      <c r="E122" s="152"/>
      <c r="F122" s="153"/>
      <c r="G122" s="3">
        <f>G123</f>
        <v>1447967</v>
      </c>
      <c r="H122" s="3">
        <f t="shared" ref="H122:S122" si="140">H123</f>
        <v>96744.39</v>
      </c>
      <c r="I122" s="3">
        <f t="shared" si="140"/>
        <v>87294.399999999994</v>
      </c>
      <c r="J122" s="3">
        <f t="shared" si="140"/>
        <v>87694.39</v>
      </c>
      <c r="K122" s="3">
        <f t="shared" si="140"/>
        <v>384283.33</v>
      </c>
      <c r="L122" s="3">
        <f t="shared" si="140"/>
        <v>44668</v>
      </c>
      <c r="M122" s="3">
        <f t="shared" si="140"/>
        <v>25138</v>
      </c>
      <c r="N122" s="3">
        <f t="shared" si="140"/>
        <v>83021.7</v>
      </c>
      <c r="O122" s="3">
        <f t="shared" si="140"/>
        <v>89363.61</v>
      </c>
      <c r="P122" s="3">
        <f t="shared" si="140"/>
        <v>99400</v>
      </c>
      <c r="Q122" s="3">
        <f t="shared" si="140"/>
        <v>152887.76999999999</v>
      </c>
      <c r="R122" s="3">
        <f t="shared" si="140"/>
        <v>97157.27</v>
      </c>
      <c r="S122" s="3">
        <f t="shared" si="140"/>
        <v>200314.14</v>
      </c>
      <c r="T122" s="66">
        <f t="shared" si="120"/>
        <v>271733.18</v>
      </c>
      <c r="U122" s="32">
        <f t="shared" si="121"/>
        <v>725822.51</v>
      </c>
      <c r="V122" s="32">
        <f t="shared" si="122"/>
        <v>997607.82</v>
      </c>
      <c r="W122" s="32">
        <f t="shared" si="123"/>
        <v>1447967</v>
      </c>
      <c r="X122" s="66">
        <f t="shared" si="125"/>
        <v>361991.75</v>
      </c>
      <c r="Y122" s="32">
        <f t="shared" si="126"/>
        <v>723983.5</v>
      </c>
      <c r="Z122" s="32">
        <f t="shared" si="127"/>
        <v>1085975.25</v>
      </c>
      <c r="AA122" s="32">
        <f t="shared" si="128"/>
        <v>1447967</v>
      </c>
      <c r="AB122" s="59">
        <f t="shared" si="119"/>
        <v>90258.57</v>
      </c>
    </row>
    <row r="123" spans="1:28" ht="63.75" customHeight="1" x14ac:dyDescent="0.25">
      <c r="A123" s="9" t="s">
        <v>102</v>
      </c>
      <c r="B123" s="99" t="s">
        <v>282</v>
      </c>
      <c r="C123" s="106"/>
      <c r="D123" s="106"/>
      <c r="E123" s="106"/>
      <c r="F123" s="107"/>
      <c r="G123" s="3">
        <v>1447967</v>
      </c>
      <c r="H123" s="5">
        <v>96744.39</v>
      </c>
      <c r="I123" s="5">
        <v>87294.399999999994</v>
      </c>
      <c r="J123" s="5">
        <v>87694.39</v>
      </c>
      <c r="K123" s="5">
        <v>384283.33</v>
      </c>
      <c r="L123" s="5">
        <v>44668</v>
      </c>
      <c r="M123" s="5">
        <v>25138</v>
      </c>
      <c r="N123" s="5">
        <v>83021.7</v>
      </c>
      <c r="O123" s="5">
        <v>89363.61</v>
      </c>
      <c r="P123" s="5">
        <v>99400</v>
      </c>
      <c r="Q123" s="5">
        <v>152887.76999999999</v>
      </c>
      <c r="R123" s="5">
        <v>97157.27</v>
      </c>
      <c r="S123" s="5">
        <v>200314.14</v>
      </c>
      <c r="T123" s="66">
        <f t="shared" si="120"/>
        <v>271733.18</v>
      </c>
      <c r="U123" s="32">
        <f t="shared" si="121"/>
        <v>725822.51</v>
      </c>
      <c r="V123" s="32">
        <f t="shared" si="122"/>
        <v>997607.82</v>
      </c>
      <c r="W123" s="32">
        <f t="shared" si="123"/>
        <v>1447967</v>
      </c>
      <c r="X123" s="66">
        <f t="shared" si="125"/>
        <v>361991.75</v>
      </c>
      <c r="Y123" s="32">
        <f t="shared" si="126"/>
        <v>723983.5</v>
      </c>
      <c r="Z123" s="32">
        <f t="shared" si="127"/>
        <v>1085975.25</v>
      </c>
      <c r="AA123" s="32">
        <f t="shared" si="128"/>
        <v>1447967</v>
      </c>
      <c r="AB123" s="59">
        <f t="shared" si="119"/>
        <v>90258.57</v>
      </c>
    </row>
    <row r="124" spans="1:28" ht="25.5" customHeight="1" x14ac:dyDescent="0.25">
      <c r="A124" s="11" t="s">
        <v>103</v>
      </c>
      <c r="B124" s="99" t="s">
        <v>283</v>
      </c>
      <c r="C124" s="106"/>
      <c r="D124" s="106"/>
      <c r="E124" s="106"/>
      <c r="F124" s="107"/>
      <c r="G124" s="3">
        <f>G125</f>
        <v>172832200</v>
      </c>
      <c r="H124" s="3">
        <f t="shared" ref="H124:S124" si="141">H125</f>
        <v>10500000</v>
      </c>
      <c r="I124" s="3">
        <f t="shared" si="141"/>
        <v>10500000</v>
      </c>
      <c r="J124" s="3">
        <f t="shared" si="141"/>
        <v>8000000</v>
      </c>
      <c r="K124" s="3">
        <f t="shared" si="141"/>
        <v>13000000</v>
      </c>
      <c r="L124" s="3">
        <f t="shared" si="141"/>
        <v>22500000</v>
      </c>
      <c r="M124" s="3">
        <f t="shared" si="141"/>
        <v>24200000</v>
      </c>
      <c r="N124" s="3">
        <f t="shared" si="141"/>
        <v>8000000</v>
      </c>
      <c r="O124" s="3">
        <f t="shared" si="141"/>
        <v>11100000</v>
      </c>
      <c r="P124" s="3">
        <f t="shared" si="141"/>
        <v>9600000</v>
      </c>
      <c r="Q124" s="3">
        <f t="shared" si="141"/>
        <v>21500000</v>
      </c>
      <c r="R124" s="3">
        <f t="shared" si="141"/>
        <v>17100800</v>
      </c>
      <c r="S124" s="3">
        <f t="shared" si="141"/>
        <v>16831400</v>
      </c>
      <c r="T124" s="66">
        <f t="shared" si="120"/>
        <v>29000000</v>
      </c>
      <c r="U124" s="32">
        <f t="shared" si="121"/>
        <v>88700000</v>
      </c>
      <c r="V124" s="32">
        <f t="shared" si="122"/>
        <v>117400000</v>
      </c>
      <c r="W124" s="32">
        <f t="shared" si="123"/>
        <v>172832200</v>
      </c>
      <c r="X124" s="66">
        <f t="shared" si="125"/>
        <v>43208050</v>
      </c>
      <c r="Y124" s="32">
        <f t="shared" si="126"/>
        <v>86416100</v>
      </c>
      <c r="Z124" s="32">
        <f t="shared" si="127"/>
        <v>129624150</v>
      </c>
      <c r="AA124" s="32">
        <f t="shared" si="128"/>
        <v>172832200</v>
      </c>
      <c r="AB124" s="59">
        <f t="shared" si="119"/>
        <v>14208050</v>
      </c>
    </row>
    <row r="125" spans="1:28" ht="38.25" customHeight="1" x14ac:dyDescent="0.25">
      <c r="A125" s="11" t="s">
        <v>104</v>
      </c>
      <c r="B125" s="99" t="s">
        <v>284</v>
      </c>
      <c r="C125" s="106"/>
      <c r="D125" s="106"/>
      <c r="E125" s="106"/>
      <c r="F125" s="107"/>
      <c r="G125" s="3">
        <f>G126</f>
        <v>172832200</v>
      </c>
      <c r="H125" s="3">
        <f t="shared" ref="H125:S125" si="142">H126</f>
        <v>10500000</v>
      </c>
      <c r="I125" s="3">
        <f t="shared" si="142"/>
        <v>10500000</v>
      </c>
      <c r="J125" s="3">
        <f t="shared" si="142"/>
        <v>8000000</v>
      </c>
      <c r="K125" s="3">
        <f t="shared" si="142"/>
        <v>13000000</v>
      </c>
      <c r="L125" s="3">
        <f t="shared" si="142"/>
        <v>22500000</v>
      </c>
      <c r="M125" s="3">
        <f t="shared" si="142"/>
        <v>24200000</v>
      </c>
      <c r="N125" s="3">
        <f t="shared" si="142"/>
        <v>8000000</v>
      </c>
      <c r="O125" s="3">
        <f t="shared" si="142"/>
        <v>11100000</v>
      </c>
      <c r="P125" s="3">
        <f t="shared" si="142"/>
        <v>9600000</v>
      </c>
      <c r="Q125" s="3">
        <f t="shared" si="142"/>
        <v>21500000</v>
      </c>
      <c r="R125" s="3">
        <f t="shared" si="142"/>
        <v>17100800</v>
      </c>
      <c r="S125" s="3">
        <f t="shared" si="142"/>
        <v>16831400</v>
      </c>
      <c r="T125" s="66">
        <f t="shared" si="120"/>
        <v>29000000</v>
      </c>
      <c r="U125" s="32">
        <f t="shared" si="121"/>
        <v>88700000</v>
      </c>
      <c r="V125" s="32">
        <f t="shared" si="122"/>
        <v>117400000</v>
      </c>
      <c r="W125" s="32">
        <f t="shared" si="123"/>
        <v>172832200</v>
      </c>
      <c r="X125" s="66">
        <f t="shared" si="125"/>
        <v>43208050</v>
      </c>
      <c r="Y125" s="32">
        <f t="shared" si="126"/>
        <v>86416100</v>
      </c>
      <c r="Z125" s="32">
        <f t="shared" si="127"/>
        <v>129624150</v>
      </c>
      <c r="AA125" s="32">
        <f t="shared" si="128"/>
        <v>172832200</v>
      </c>
      <c r="AB125" s="59">
        <f t="shared" si="119"/>
        <v>14208050</v>
      </c>
    </row>
    <row r="126" spans="1:28" ht="38.25" customHeight="1" x14ac:dyDescent="0.25">
      <c r="A126" s="11" t="s">
        <v>105</v>
      </c>
      <c r="B126" s="99" t="s">
        <v>284</v>
      </c>
      <c r="C126" s="100"/>
      <c r="D126" s="100"/>
      <c r="E126" s="100"/>
      <c r="F126" s="101"/>
      <c r="G126" s="3">
        <v>172832200</v>
      </c>
      <c r="H126" s="3">
        <v>10500000</v>
      </c>
      <c r="I126" s="3">
        <v>10500000</v>
      </c>
      <c r="J126" s="3">
        <v>8000000</v>
      </c>
      <c r="K126" s="3">
        <v>13000000</v>
      </c>
      <c r="L126" s="3">
        <v>22500000</v>
      </c>
      <c r="M126" s="3">
        <v>24200000</v>
      </c>
      <c r="N126" s="3">
        <v>8000000</v>
      </c>
      <c r="O126" s="3">
        <v>11100000</v>
      </c>
      <c r="P126" s="3">
        <v>9600000</v>
      </c>
      <c r="Q126" s="3">
        <v>21500000</v>
      </c>
      <c r="R126" s="3">
        <v>17100800</v>
      </c>
      <c r="S126" s="3">
        <v>16831400</v>
      </c>
      <c r="T126" s="66"/>
      <c r="U126" s="32"/>
      <c r="V126" s="32"/>
      <c r="W126" s="32"/>
      <c r="X126" s="66">
        <f t="shared" si="125"/>
        <v>43208050</v>
      </c>
      <c r="Y126" s="32">
        <f t="shared" si="126"/>
        <v>86416100</v>
      </c>
      <c r="Z126" s="32">
        <f t="shared" si="127"/>
        <v>129624150</v>
      </c>
      <c r="AA126" s="32">
        <f t="shared" si="128"/>
        <v>172832200</v>
      </c>
      <c r="AB126" s="59">
        <f t="shared" si="119"/>
        <v>43208050</v>
      </c>
    </row>
    <row r="127" spans="1:28" ht="38.25" customHeight="1" x14ac:dyDescent="0.25">
      <c r="A127" s="42" t="s">
        <v>311</v>
      </c>
      <c r="B127" s="99" t="s">
        <v>313</v>
      </c>
      <c r="C127" s="100"/>
      <c r="D127" s="100"/>
      <c r="E127" s="100"/>
      <c r="F127" s="101"/>
      <c r="G127" s="3">
        <f>G130+G132+G128</f>
        <v>13101880.129999999</v>
      </c>
      <c r="H127" s="3">
        <f t="shared" ref="H127:S127" si="143">H130+H132+H128</f>
        <v>0</v>
      </c>
      <c r="I127" s="3">
        <f t="shared" si="143"/>
        <v>577200</v>
      </c>
      <c r="J127" s="3">
        <f t="shared" si="143"/>
        <v>1037976</v>
      </c>
      <c r="K127" s="3">
        <f t="shared" si="143"/>
        <v>544000</v>
      </c>
      <c r="L127" s="3">
        <f t="shared" si="143"/>
        <v>1996000</v>
      </c>
      <c r="M127" s="3">
        <f t="shared" si="143"/>
        <v>3802000</v>
      </c>
      <c r="N127" s="3">
        <f t="shared" si="143"/>
        <v>-2517300</v>
      </c>
      <c r="O127" s="3">
        <f t="shared" si="143"/>
        <v>0</v>
      </c>
      <c r="P127" s="3">
        <f t="shared" si="143"/>
        <v>5402708.3600000003</v>
      </c>
      <c r="Q127" s="3">
        <f t="shared" si="143"/>
        <v>957700</v>
      </c>
      <c r="R127" s="3">
        <f t="shared" si="143"/>
        <v>308600</v>
      </c>
      <c r="S127" s="3">
        <f t="shared" si="143"/>
        <v>441334.52</v>
      </c>
      <c r="T127" s="66"/>
      <c r="U127" s="32"/>
      <c r="V127" s="32"/>
      <c r="W127" s="32"/>
      <c r="X127" s="66">
        <f t="shared" si="125"/>
        <v>3275470.0324999997</v>
      </c>
      <c r="Y127" s="32">
        <f t="shared" si="126"/>
        <v>6550940.0649999995</v>
      </c>
      <c r="Z127" s="32">
        <f t="shared" si="127"/>
        <v>9826410.0975000001</v>
      </c>
      <c r="AA127" s="32">
        <f t="shared" si="128"/>
        <v>13101880.129999999</v>
      </c>
      <c r="AB127" s="59">
        <f t="shared" si="119"/>
        <v>3275470.0324999997</v>
      </c>
    </row>
    <row r="128" spans="1:28" ht="166.5" x14ac:dyDescent="0.25">
      <c r="A128" s="42" t="s">
        <v>405</v>
      </c>
      <c r="B128" s="99" t="s">
        <v>404</v>
      </c>
      <c r="C128" s="100"/>
      <c r="D128" s="100"/>
      <c r="E128" s="100"/>
      <c r="F128" s="101"/>
      <c r="G128" s="3">
        <f>G129</f>
        <v>168800</v>
      </c>
      <c r="H128" s="3">
        <f t="shared" ref="H128:S128" si="144">H129</f>
        <v>0</v>
      </c>
      <c r="I128" s="3">
        <f t="shared" si="144"/>
        <v>0</v>
      </c>
      <c r="J128" s="3">
        <f t="shared" si="144"/>
        <v>0</v>
      </c>
      <c r="K128" s="3">
        <f t="shared" si="144"/>
        <v>0</v>
      </c>
      <c r="L128" s="3">
        <f t="shared" si="144"/>
        <v>0</v>
      </c>
      <c r="M128" s="3">
        <f t="shared" si="144"/>
        <v>0</v>
      </c>
      <c r="N128" s="3">
        <f t="shared" si="144"/>
        <v>0</v>
      </c>
      <c r="O128" s="3">
        <f t="shared" si="144"/>
        <v>0</v>
      </c>
      <c r="P128" s="3">
        <f t="shared" si="144"/>
        <v>0</v>
      </c>
      <c r="Q128" s="3">
        <f t="shared" si="144"/>
        <v>0</v>
      </c>
      <c r="R128" s="3">
        <f t="shared" si="144"/>
        <v>0</v>
      </c>
      <c r="S128" s="3">
        <f t="shared" si="144"/>
        <v>168800</v>
      </c>
      <c r="T128" s="66"/>
      <c r="U128" s="32"/>
      <c r="V128" s="32"/>
      <c r="W128" s="32"/>
      <c r="X128" s="66"/>
      <c r="Y128" s="32"/>
      <c r="Z128" s="32"/>
      <c r="AA128" s="32"/>
      <c r="AB128" s="59"/>
    </row>
    <row r="129" spans="1:28" ht="166.5" x14ac:dyDescent="0.25">
      <c r="A129" s="42" t="s">
        <v>406</v>
      </c>
      <c r="B129" s="99" t="s">
        <v>403</v>
      </c>
      <c r="C129" s="100"/>
      <c r="D129" s="100"/>
      <c r="E129" s="100"/>
      <c r="F129" s="101"/>
      <c r="G129" s="3">
        <v>168800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168800</v>
      </c>
      <c r="T129" s="66"/>
      <c r="U129" s="32"/>
      <c r="V129" s="32"/>
      <c r="W129" s="32"/>
      <c r="X129" s="66"/>
      <c r="Y129" s="32"/>
      <c r="Z129" s="32"/>
      <c r="AA129" s="32"/>
      <c r="AB129" s="59"/>
    </row>
    <row r="130" spans="1:28" ht="141" x14ac:dyDescent="0.25">
      <c r="A130" s="42" t="s">
        <v>312</v>
      </c>
      <c r="B130" s="99" t="s">
        <v>314</v>
      </c>
      <c r="C130" s="100"/>
      <c r="D130" s="100"/>
      <c r="E130" s="100"/>
      <c r="F130" s="101"/>
      <c r="G130" s="3">
        <f>G131</f>
        <v>6468336</v>
      </c>
      <c r="H130" s="3">
        <f t="shared" ref="H130:R130" si="145">H131</f>
        <v>0</v>
      </c>
      <c r="I130" s="3">
        <f t="shared" si="145"/>
        <v>577200</v>
      </c>
      <c r="J130" s="3">
        <f t="shared" si="145"/>
        <v>1037976</v>
      </c>
      <c r="K130" s="3">
        <f t="shared" si="145"/>
        <v>544000</v>
      </c>
      <c r="L130" s="3">
        <f t="shared" si="145"/>
        <v>1632000</v>
      </c>
      <c r="M130" s="3">
        <f t="shared" si="145"/>
        <v>630000</v>
      </c>
      <c r="N130" s="3">
        <f t="shared" si="145"/>
        <v>0</v>
      </c>
      <c r="O130" s="3">
        <f t="shared" si="145"/>
        <v>0</v>
      </c>
      <c r="P130" s="3">
        <f t="shared" si="145"/>
        <v>556800</v>
      </c>
      <c r="Q130" s="3">
        <f t="shared" si="145"/>
        <v>556800</v>
      </c>
      <c r="R130" s="3">
        <f t="shared" si="145"/>
        <v>308600</v>
      </c>
      <c r="S130" s="5">
        <f>S131</f>
        <v>497217.51</v>
      </c>
      <c r="T130" s="66"/>
      <c r="U130" s="32"/>
      <c r="V130" s="32"/>
      <c r="W130" s="32"/>
      <c r="X130" s="66">
        <f t="shared" si="125"/>
        <v>1617084</v>
      </c>
      <c r="Y130" s="32">
        <f t="shared" si="126"/>
        <v>3234168</v>
      </c>
      <c r="Z130" s="32">
        <f t="shared" si="127"/>
        <v>4851252</v>
      </c>
      <c r="AA130" s="32">
        <f t="shared" si="128"/>
        <v>6468336</v>
      </c>
      <c r="AB130" s="59">
        <f t="shared" si="119"/>
        <v>1617084</v>
      </c>
    </row>
    <row r="131" spans="1:28" ht="102.75" customHeight="1" x14ac:dyDescent="0.25">
      <c r="A131" s="11" t="s">
        <v>315</v>
      </c>
      <c r="B131" s="99" t="s">
        <v>316</v>
      </c>
      <c r="C131" s="100"/>
      <c r="D131" s="100"/>
      <c r="E131" s="100"/>
      <c r="F131" s="101"/>
      <c r="G131" s="3">
        <v>6468336</v>
      </c>
      <c r="H131" s="3">
        <v>0</v>
      </c>
      <c r="I131" s="3">
        <v>577200</v>
      </c>
      <c r="J131" s="3">
        <v>1037976</v>
      </c>
      <c r="K131" s="3">
        <v>544000</v>
      </c>
      <c r="L131" s="3">
        <v>1632000</v>
      </c>
      <c r="M131" s="3">
        <v>630000</v>
      </c>
      <c r="N131" s="3">
        <v>0</v>
      </c>
      <c r="O131" s="3">
        <v>0</v>
      </c>
      <c r="P131" s="3">
        <v>556800</v>
      </c>
      <c r="Q131" s="3">
        <v>556800</v>
      </c>
      <c r="R131" s="3">
        <v>308600</v>
      </c>
      <c r="S131" s="5">
        <v>497217.51</v>
      </c>
      <c r="T131" s="66">
        <f>H126+I126+J126</f>
        <v>29000000</v>
      </c>
      <c r="U131" s="32">
        <f>H126+I126+J126+K126+L126+M126</f>
        <v>88700000</v>
      </c>
      <c r="V131" s="32">
        <f>H126+I126+J126+K126+L126+M126+N126+O126+P126</f>
        <v>117400000</v>
      </c>
      <c r="W131" s="32">
        <f>H126+I126+J126+K126+L126+M126+N126+O126+P126+Q126+R126+S126</f>
        <v>172832200</v>
      </c>
      <c r="X131" s="66">
        <f t="shared" si="125"/>
        <v>1617084</v>
      </c>
      <c r="Y131" s="32">
        <f t="shared" si="126"/>
        <v>3234168</v>
      </c>
      <c r="Z131" s="32">
        <f t="shared" si="127"/>
        <v>4851252</v>
      </c>
      <c r="AA131" s="32">
        <f t="shared" si="128"/>
        <v>6468336</v>
      </c>
      <c r="AB131" s="59">
        <f t="shared" si="119"/>
        <v>-27382916</v>
      </c>
    </row>
    <row r="132" spans="1:28" ht="40.5" customHeight="1" x14ac:dyDescent="0.25">
      <c r="A132" s="11" t="s">
        <v>389</v>
      </c>
      <c r="B132" s="99" t="s">
        <v>386</v>
      </c>
      <c r="C132" s="100"/>
      <c r="D132" s="100"/>
      <c r="E132" s="100"/>
      <c r="F132" s="101"/>
      <c r="G132" s="3">
        <f>G133</f>
        <v>6464744.1299999999</v>
      </c>
      <c r="H132" s="3">
        <f t="shared" ref="H132:S132" si="146">H133</f>
        <v>0</v>
      </c>
      <c r="I132" s="3">
        <f t="shared" si="146"/>
        <v>0</v>
      </c>
      <c r="J132" s="3">
        <f t="shared" si="146"/>
        <v>0</v>
      </c>
      <c r="K132" s="3">
        <f t="shared" si="146"/>
        <v>0</v>
      </c>
      <c r="L132" s="3">
        <f t="shared" si="146"/>
        <v>364000</v>
      </c>
      <c r="M132" s="3">
        <f t="shared" si="146"/>
        <v>3172000</v>
      </c>
      <c r="N132" s="3">
        <f t="shared" si="146"/>
        <v>-2517300</v>
      </c>
      <c r="O132" s="3">
        <f t="shared" si="146"/>
        <v>0</v>
      </c>
      <c r="P132" s="3">
        <f t="shared" si="146"/>
        <v>4845908.3600000003</v>
      </c>
      <c r="Q132" s="3">
        <f t="shared" si="146"/>
        <v>400900</v>
      </c>
      <c r="R132" s="3">
        <f t="shared" si="146"/>
        <v>0</v>
      </c>
      <c r="S132" s="3">
        <f t="shared" si="146"/>
        <v>-224682.99</v>
      </c>
      <c r="T132" s="66"/>
      <c r="U132" s="32"/>
      <c r="V132" s="32"/>
      <c r="W132" s="32"/>
      <c r="X132" s="66"/>
      <c r="Y132" s="32"/>
      <c r="Z132" s="32"/>
      <c r="AA132" s="32"/>
      <c r="AB132" s="59"/>
    </row>
    <row r="133" spans="1:28" ht="56.25" customHeight="1" x14ac:dyDescent="0.25">
      <c r="A133" s="11" t="s">
        <v>388</v>
      </c>
      <c r="B133" s="99" t="s">
        <v>387</v>
      </c>
      <c r="C133" s="100"/>
      <c r="D133" s="100"/>
      <c r="E133" s="100"/>
      <c r="F133" s="101"/>
      <c r="G133" s="3">
        <v>6464744.1299999999</v>
      </c>
      <c r="H133" s="3">
        <v>0</v>
      </c>
      <c r="I133" s="3">
        <v>0</v>
      </c>
      <c r="J133" s="3">
        <v>0</v>
      </c>
      <c r="K133" s="3">
        <v>0</v>
      </c>
      <c r="L133" s="3">
        <v>364000</v>
      </c>
      <c r="M133" s="3">
        <v>3172000</v>
      </c>
      <c r="N133" s="3">
        <v>-2517300</v>
      </c>
      <c r="O133" s="3">
        <v>0</v>
      </c>
      <c r="P133" s="3">
        <v>4845908.3600000003</v>
      </c>
      <c r="Q133" s="3">
        <v>400900</v>
      </c>
      <c r="R133" s="3">
        <v>0</v>
      </c>
      <c r="S133" s="5">
        <v>-224682.99</v>
      </c>
      <c r="T133" s="66"/>
      <c r="U133" s="32"/>
      <c r="V133" s="32"/>
      <c r="W133" s="32"/>
      <c r="X133" s="66"/>
      <c r="Y133" s="32"/>
      <c r="Z133" s="32"/>
      <c r="AA133" s="32"/>
      <c r="AB133" s="59"/>
    </row>
    <row r="134" spans="1:28" ht="154.5" customHeight="1" x14ac:dyDescent="0.25">
      <c r="A134" s="12" t="s">
        <v>218</v>
      </c>
      <c r="B134" s="134" t="s">
        <v>349</v>
      </c>
      <c r="C134" s="135"/>
      <c r="D134" s="135"/>
      <c r="E134" s="135"/>
      <c r="F134" s="135"/>
      <c r="G134" s="3">
        <f>G135</f>
        <v>0</v>
      </c>
      <c r="H134" s="3">
        <f t="shared" ref="H134:S137" si="147">H135</f>
        <v>264121.21000000002</v>
      </c>
      <c r="I134" s="3">
        <f t="shared" si="147"/>
        <v>752993.4</v>
      </c>
      <c r="J134" s="3">
        <f t="shared" si="147"/>
        <v>18840.349999999999</v>
      </c>
      <c r="K134" s="3">
        <f t="shared" si="147"/>
        <v>0</v>
      </c>
      <c r="L134" s="3">
        <f t="shared" si="147"/>
        <v>0</v>
      </c>
      <c r="M134" s="3">
        <f t="shared" si="147"/>
        <v>0</v>
      </c>
      <c r="N134" s="3">
        <f t="shared" si="147"/>
        <v>0</v>
      </c>
      <c r="O134" s="3">
        <f t="shared" si="147"/>
        <v>0</v>
      </c>
      <c r="P134" s="3">
        <f t="shared" si="147"/>
        <v>0</v>
      </c>
      <c r="Q134" s="3">
        <f t="shared" si="147"/>
        <v>142295.4</v>
      </c>
      <c r="R134" s="3">
        <f t="shared" si="147"/>
        <v>0</v>
      </c>
      <c r="S134" s="3">
        <f t="shared" si="147"/>
        <v>0</v>
      </c>
      <c r="T134" s="66">
        <f t="shared" ref="T134:T169" si="148">H134+I134+J134</f>
        <v>1035954.9600000001</v>
      </c>
      <c r="U134" s="32">
        <f t="shared" ref="U134:U169" si="149">H134+I134+J134+K134+L134+M134</f>
        <v>1035954.9600000001</v>
      </c>
      <c r="V134" s="32">
        <f t="shared" ref="V134:V169" si="150">H134+I134+J134+K134+L134+M134+N134+O134+P134</f>
        <v>1035954.9600000001</v>
      </c>
      <c r="W134" s="32">
        <f t="shared" ref="W134:W169" si="151">H134+I134+J134+K134+L134+M134+N134+O134+P134+Q134+R134+S134</f>
        <v>1178250.3600000001</v>
      </c>
      <c r="X134" s="66">
        <f t="shared" si="125"/>
        <v>0</v>
      </c>
      <c r="Y134" s="32">
        <f t="shared" si="126"/>
        <v>0</v>
      </c>
      <c r="Z134" s="32">
        <f t="shared" si="127"/>
        <v>0</v>
      </c>
      <c r="AA134" s="32">
        <f t="shared" si="128"/>
        <v>0</v>
      </c>
      <c r="AB134" s="59">
        <f t="shared" si="119"/>
        <v>-1035954.9600000001</v>
      </c>
    </row>
    <row r="135" spans="1:28" ht="192" customHeight="1" x14ac:dyDescent="0.25">
      <c r="A135" s="12" t="s">
        <v>219</v>
      </c>
      <c r="B135" s="134" t="s">
        <v>350</v>
      </c>
      <c r="C135" s="135"/>
      <c r="D135" s="135"/>
      <c r="E135" s="135"/>
      <c r="F135" s="135"/>
      <c r="G135" s="3">
        <f>G136</f>
        <v>0</v>
      </c>
      <c r="H135" s="3">
        <f t="shared" si="147"/>
        <v>264121.21000000002</v>
      </c>
      <c r="I135" s="3">
        <f t="shared" si="147"/>
        <v>752993.4</v>
      </c>
      <c r="J135" s="3">
        <f t="shared" si="147"/>
        <v>18840.349999999999</v>
      </c>
      <c r="K135" s="3">
        <f t="shared" si="147"/>
        <v>0</v>
      </c>
      <c r="L135" s="3">
        <f t="shared" si="147"/>
        <v>0</v>
      </c>
      <c r="M135" s="3">
        <f t="shared" si="147"/>
        <v>0</v>
      </c>
      <c r="N135" s="3">
        <f t="shared" si="147"/>
        <v>0</v>
      </c>
      <c r="O135" s="3">
        <f t="shared" si="147"/>
        <v>0</v>
      </c>
      <c r="P135" s="3">
        <f t="shared" si="147"/>
        <v>0</v>
      </c>
      <c r="Q135" s="3">
        <f t="shared" si="147"/>
        <v>142295.4</v>
      </c>
      <c r="R135" s="3">
        <f t="shared" si="147"/>
        <v>0</v>
      </c>
      <c r="S135" s="3">
        <f t="shared" si="147"/>
        <v>0</v>
      </c>
      <c r="T135" s="66">
        <f t="shared" si="148"/>
        <v>1035954.9600000001</v>
      </c>
      <c r="U135" s="32">
        <f t="shared" si="149"/>
        <v>1035954.9600000001</v>
      </c>
      <c r="V135" s="32">
        <f t="shared" si="150"/>
        <v>1035954.9600000001</v>
      </c>
      <c r="W135" s="32">
        <f t="shared" si="151"/>
        <v>1178250.3600000001</v>
      </c>
      <c r="X135" s="66">
        <f t="shared" si="125"/>
        <v>0</v>
      </c>
      <c r="Y135" s="32">
        <f t="shared" si="126"/>
        <v>0</v>
      </c>
      <c r="Z135" s="32">
        <f t="shared" si="127"/>
        <v>0</v>
      </c>
      <c r="AA135" s="32">
        <f t="shared" si="128"/>
        <v>0</v>
      </c>
      <c r="AB135" s="59">
        <f t="shared" si="119"/>
        <v>-1035954.9600000001</v>
      </c>
    </row>
    <row r="136" spans="1:28" ht="179.25" customHeight="1" x14ac:dyDescent="0.25">
      <c r="A136" s="12" t="s">
        <v>220</v>
      </c>
      <c r="B136" s="134" t="s">
        <v>285</v>
      </c>
      <c r="C136" s="135"/>
      <c r="D136" s="135"/>
      <c r="E136" s="135"/>
      <c r="F136" s="135"/>
      <c r="G136" s="3">
        <f>G137</f>
        <v>0</v>
      </c>
      <c r="H136" s="3">
        <f t="shared" si="147"/>
        <v>264121.21000000002</v>
      </c>
      <c r="I136" s="3">
        <f t="shared" si="147"/>
        <v>752993.4</v>
      </c>
      <c r="J136" s="3">
        <f t="shared" si="147"/>
        <v>18840.349999999999</v>
      </c>
      <c r="K136" s="3">
        <f t="shared" si="147"/>
        <v>0</v>
      </c>
      <c r="L136" s="3">
        <f t="shared" si="147"/>
        <v>0</v>
      </c>
      <c r="M136" s="3">
        <f t="shared" si="147"/>
        <v>0</v>
      </c>
      <c r="N136" s="3">
        <f t="shared" si="147"/>
        <v>0</v>
      </c>
      <c r="O136" s="3">
        <f t="shared" si="147"/>
        <v>0</v>
      </c>
      <c r="P136" s="3">
        <f t="shared" si="147"/>
        <v>0</v>
      </c>
      <c r="Q136" s="3">
        <f t="shared" si="147"/>
        <v>142295.4</v>
      </c>
      <c r="R136" s="3">
        <f t="shared" si="147"/>
        <v>0</v>
      </c>
      <c r="S136" s="3">
        <f t="shared" si="147"/>
        <v>0</v>
      </c>
      <c r="T136" s="66">
        <f t="shared" si="148"/>
        <v>1035954.9600000001</v>
      </c>
      <c r="U136" s="32">
        <f t="shared" si="149"/>
        <v>1035954.9600000001</v>
      </c>
      <c r="V136" s="32">
        <f t="shared" si="150"/>
        <v>1035954.9600000001</v>
      </c>
      <c r="W136" s="32">
        <f t="shared" si="151"/>
        <v>1178250.3600000001</v>
      </c>
      <c r="X136" s="66">
        <f t="shared" si="125"/>
        <v>0</v>
      </c>
      <c r="Y136" s="32">
        <f t="shared" si="126"/>
        <v>0</v>
      </c>
      <c r="Z136" s="32">
        <f t="shared" si="127"/>
        <v>0</v>
      </c>
      <c r="AA136" s="32">
        <f t="shared" si="128"/>
        <v>0</v>
      </c>
      <c r="AB136" s="59">
        <f t="shared" si="119"/>
        <v>-1035954.9600000001</v>
      </c>
    </row>
    <row r="137" spans="1:28" ht="64.5" customHeight="1" x14ac:dyDescent="0.25">
      <c r="A137" s="12" t="s">
        <v>221</v>
      </c>
      <c r="B137" s="134" t="s">
        <v>286</v>
      </c>
      <c r="C137" s="135"/>
      <c r="D137" s="135"/>
      <c r="E137" s="135"/>
      <c r="F137" s="135"/>
      <c r="G137" s="3">
        <f>G138</f>
        <v>0</v>
      </c>
      <c r="H137" s="3">
        <f t="shared" si="147"/>
        <v>264121.21000000002</v>
      </c>
      <c r="I137" s="3">
        <f t="shared" si="147"/>
        <v>752993.4</v>
      </c>
      <c r="J137" s="3">
        <f t="shared" si="147"/>
        <v>18840.349999999999</v>
      </c>
      <c r="K137" s="3">
        <f t="shared" si="147"/>
        <v>0</v>
      </c>
      <c r="L137" s="3">
        <f t="shared" si="147"/>
        <v>0</v>
      </c>
      <c r="M137" s="3">
        <f t="shared" si="147"/>
        <v>0</v>
      </c>
      <c r="N137" s="3">
        <f t="shared" si="147"/>
        <v>0</v>
      </c>
      <c r="O137" s="3">
        <f t="shared" si="147"/>
        <v>0</v>
      </c>
      <c r="P137" s="3">
        <f t="shared" si="147"/>
        <v>0</v>
      </c>
      <c r="Q137" s="3">
        <f t="shared" si="147"/>
        <v>142295.4</v>
      </c>
      <c r="R137" s="3">
        <f t="shared" si="147"/>
        <v>0</v>
      </c>
      <c r="S137" s="3">
        <f t="shared" si="147"/>
        <v>0</v>
      </c>
      <c r="T137" s="66">
        <f t="shared" si="148"/>
        <v>1035954.9600000001</v>
      </c>
      <c r="U137" s="32">
        <f t="shared" si="149"/>
        <v>1035954.9600000001</v>
      </c>
      <c r="V137" s="32">
        <f t="shared" si="150"/>
        <v>1035954.9600000001</v>
      </c>
      <c r="W137" s="32">
        <f t="shared" si="151"/>
        <v>1178250.3600000001</v>
      </c>
      <c r="X137" s="66">
        <f t="shared" si="125"/>
        <v>0</v>
      </c>
      <c r="Y137" s="32">
        <f t="shared" si="126"/>
        <v>0</v>
      </c>
      <c r="Z137" s="32">
        <f t="shared" si="127"/>
        <v>0</v>
      </c>
      <c r="AA137" s="32">
        <f t="shared" si="128"/>
        <v>0</v>
      </c>
      <c r="AB137" s="59">
        <f t="shared" si="119"/>
        <v>-1035954.9600000001</v>
      </c>
    </row>
    <row r="138" spans="1:28" ht="64.5" customHeight="1" x14ac:dyDescent="0.25">
      <c r="A138" s="12" t="s">
        <v>222</v>
      </c>
      <c r="B138" s="134" t="s">
        <v>287</v>
      </c>
      <c r="C138" s="135"/>
      <c r="D138" s="135"/>
      <c r="E138" s="135"/>
      <c r="F138" s="135"/>
      <c r="G138" s="3">
        <v>0</v>
      </c>
      <c r="H138" s="3">
        <v>264121.21000000002</v>
      </c>
      <c r="I138" s="3">
        <v>752993.4</v>
      </c>
      <c r="J138" s="3">
        <v>18840.349999999999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142295.4</v>
      </c>
      <c r="R138" s="3">
        <v>0</v>
      </c>
      <c r="S138" s="3">
        <v>0</v>
      </c>
      <c r="T138" s="66">
        <f t="shared" si="148"/>
        <v>1035954.9600000001</v>
      </c>
      <c r="U138" s="32">
        <f t="shared" si="149"/>
        <v>1035954.9600000001</v>
      </c>
      <c r="V138" s="32">
        <f t="shared" si="150"/>
        <v>1035954.9600000001</v>
      </c>
      <c r="W138" s="32">
        <f t="shared" si="151"/>
        <v>1178250.3600000001</v>
      </c>
      <c r="X138" s="66">
        <f t="shared" si="125"/>
        <v>0</v>
      </c>
      <c r="Y138" s="32">
        <f t="shared" si="126"/>
        <v>0</v>
      </c>
      <c r="Z138" s="32">
        <f t="shared" si="127"/>
        <v>0</v>
      </c>
      <c r="AA138" s="32">
        <f t="shared" si="128"/>
        <v>0</v>
      </c>
      <c r="AB138" s="59">
        <f t="shared" si="119"/>
        <v>-1035954.9600000001</v>
      </c>
    </row>
    <row r="139" spans="1:28" ht="102.75" customHeight="1" x14ac:dyDescent="0.25">
      <c r="A139" s="12" t="s">
        <v>223</v>
      </c>
      <c r="B139" s="134" t="s">
        <v>348</v>
      </c>
      <c r="C139" s="135"/>
      <c r="D139" s="135"/>
      <c r="E139" s="135"/>
      <c r="F139" s="135"/>
      <c r="G139" s="3">
        <f>G140</f>
        <v>0</v>
      </c>
      <c r="H139" s="3">
        <f t="shared" ref="H139:S139" si="152">H140</f>
        <v>-283299.01</v>
      </c>
      <c r="I139" s="3">
        <f t="shared" si="152"/>
        <v>-261321.93</v>
      </c>
      <c r="J139" s="3">
        <f t="shared" si="152"/>
        <v>0</v>
      </c>
      <c r="K139" s="3">
        <f t="shared" si="152"/>
        <v>0</v>
      </c>
      <c r="L139" s="3">
        <f t="shared" si="152"/>
        <v>0</v>
      </c>
      <c r="M139" s="3">
        <f t="shared" si="152"/>
        <v>0</v>
      </c>
      <c r="N139" s="3">
        <f t="shared" si="152"/>
        <v>0</v>
      </c>
      <c r="O139" s="3">
        <f t="shared" si="152"/>
        <v>0</v>
      </c>
      <c r="P139" s="3">
        <f t="shared" si="152"/>
        <v>0</v>
      </c>
      <c r="Q139" s="3">
        <f t="shared" si="152"/>
        <v>0</v>
      </c>
      <c r="R139" s="3">
        <f t="shared" si="152"/>
        <v>0</v>
      </c>
      <c r="S139" s="3">
        <f t="shared" si="152"/>
        <v>0</v>
      </c>
      <c r="T139" s="66">
        <f t="shared" si="148"/>
        <v>-544620.93999999994</v>
      </c>
      <c r="U139" s="32">
        <f t="shared" si="149"/>
        <v>-544620.93999999994</v>
      </c>
      <c r="V139" s="32">
        <f t="shared" si="150"/>
        <v>-544620.93999999994</v>
      </c>
      <c r="W139" s="32">
        <f t="shared" si="151"/>
        <v>-544620.93999999994</v>
      </c>
      <c r="X139" s="66">
        <f t="shared" si="125"/>
        <v>0</v>
      </c>
      <c r="Y139" s="32">
        <f t="shared" si="126"/>
        <v>0</v>
      </c>
      <c r="Z139" s="32">
        <f t="shared" si="127"/>
        <v>0</v>
      </c>
      <c r="AA139" s="32">
        <f t="shared" si="128"/>
        <v>0</v>
      </c>
      <c r="AB139" s="59">
        <f t="shared" si="119"/>
        <v>544620.93999999994</v>
      </c>
    </row>
    <row r="140" spans="1:28" ht="90" customHeight="1" x14ac:dyDescent="0.25">
      <c r="A140" s="12" t="s">
        <v>224</v>
      </c>
      <c r="B140" s="134" t="s">
        <v>344</v>
      </c>
      <c r="C140" s="135"/>
      <c r="D140" s="135"/>
      <c r="E140" s="135"/>
      <c r="F140" s="135"/>
      <c r="G140" s="3">
        <f>G143+G142+G141</f>
        <v>0</v>
      </c>
      <c r="H140" s="3">
        <f t="shared" ref="H140:S140" si="153">H143+H142+H141</f>
        <v>-283299.01</v>
      </c>
      <c r="I140" s="3">
        <f t="shared" si="153"/>
        <v>-261321.93</v>
      </c>
      <c r="J140" s="3">
        <f t="shared" si="153"/>
        <v>0</v>
      </c>
      <c r="K140" s="3">
        <f t="shared" si="153"/>
        <v>0</v>
      </c>
      <c r="L140" s="3">
        <f t="shared" si="153"/>
        <v>0</v>
      </c>
      <c r="M140" s="3">
        <f t="shared" si="153"/>
        <v>0</v>
      </c>
      <c r="N140" s="3">
        <f t="shared" si="153"/>
        <v>0</v>
      </c>
      <c r="O140" s="3">
        <f t="shared" si="153"/>
        <v>0</v>
      </c>
      <c r="P140" s="3">
        <f t="shared" si="153"/>
        <v>0</v>
      </c>
      <c r="Q140" s="3">
        <f t="shared" si="153"/>
        <v>0</v>
      </c>
      <c r="R140" s="3">
        <f t="shared" si="153"/>
        <v>0</v>
      </c>
      <c r="S140" s="3">
        <f t="shared" si="153"/>
        <v>0</v>
      </c>
      <c r="T140" s="66">
        <f t="shared" ref="T140:AA140" si="154">T143+T142+T141</f>
        <v>-4120.76</v>
      </c>
      <c r="U140" s="3">
        <f t="shared" si="154"/>
        <v>-4120.76</v>
      </c>
      <c r="V140" s="3">
        <f t="shared" si="154"/>
        <v>-4120.76</v>
      </c>
      <c r="W140" s="3">
        <f t="shared" si="154"/>
        <v>-4120.76</v>
      </c>
      <c r="X140" s="64">
        <f t="shared" si="154"/>
        <v>0</v>
      </c>
      <c r="Y140" s="3">
        <f t="shared" si="154"/>
        <v>0</v>
      </c>
      <c r="Z140" s="3">
        <f t="shared" si="154"/>
        <v>0</v>
      </c>
      <c r="AA140" s="3">
        <f t="shared" si="154"/>
        <v>0</v>
      </c>
      <c r="AB140" s="59">
        <f t="shared" si="119"/>
        <v>4120.76</v>
      </c>
    </row>
    <row r="141" spans="1:28" ht="140.25" customHeight="1" x14ac:dyDescent="0.25">
      <c r="A141" s="12" t="s">
        <v>347</v>
      </c>
      <c r="B141" s="134" t="s">
        <v>346</v>
      </c>
      <c r="C141" s="135"/>
      <c r="D141" s="135"/>
      <c r="E141" s="135"/>
      <c r="F141" s="135"/>
      <c r="G141" s="3">
        <v>0</v>
      </c>
      <c r="H141" s="3">
        <v>-0.13</v>
      </c>
      <c r="I141" s="3">
        <v>-261321.93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66"/>
      <c r="U141" s="32"/>
      <c r="V141" s="32"/>
      <c r="W141" s="32"/>
      <c r="X141" s="66"/>
      <c r="Y141" s="32"/>
      <c r="Z141" s="32"/>
      <c r="AA141" s="32"/>
      <c r="AB141" s="59">
        <f t="shared" si="119"/>
        <v>0</v>
      </c>
    </row>
    <row r="142" spans="1:28" ht="166.5" x14ac:dyDescent="0.25">
      <c r="A142" s="12" t="s">
        <v>343</v>
      </c>
      <c r="B142" s="134" t="s">
        <v>342</v>
      </c>
      <c r="C142" s="135"/>
      <c r="D142" s="135"/>
      <c r="E142" s="135"/>
      <c r="F142" s="135"/>
      <c r="G142" s="3">
        <v>0</v>
      </c>
      <c r="H142" s="3">
        <v>-279178.12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66"/>
      <c r="U142" s="32"/>
      <c r="V142" s="32"/>
      <c r="W142" s="32"/>
      <c r="X142" s="66"/>
      <c r="Y142" s="32"/>
      <c r="Z142" s="32"/>
      <c r="AA142" s="32"/>
      <c r="AB142" s="59">
        <f t="shared" si="119"/>
        <v>0</v>
      </c>
    </row>
    <row r="143" spans="1:28" ht="90" customHeight="1" x14ac:dyDescent="0.25">
      <c r="A143" s="12" t="s">
        <v>225</v>
      </c>
      <c r="B143" s="134" t="s">
        <v>345</v>
      </c>
      <c r="C143" s="135"/>
      <c r="D143" s="135"/>
      <c r="E143" s="135"/>
      <c r="F143" s="135"/>
      <c r="G143" s="3">
        <v>0</v>
      </c>
      <c r="H143" s="3">
        <v>-4120.76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66">
        <f t="shared" si="148"/>
        <v>-4120.76</v>
      </c>
      <c r="U143" s="32">
        <f t="shared" si="149"/>
        <v>-4120.76</v>
      </c>
      <c r="V143" s="32">
        <f t="shared" si="150"/>
        <v>-4120.76</v>
      </c>
      <c r="W143" s="32">
        <f t="shared" si="151"/>
        <v>-4120.76</v>
      </c>
      <c r="X143" s="66">
        <f t="shared" si="125"/>
        <v>0</v>
      </c>
      <c r="Y143" s="32">
        <f t="shared" si="126"/>
        <v>0</v>
      </c>
      <c r="Z143" s="32">
        <f t="shared" si="127"/>
        <v>0</v>
      </c>
      <c r="AA143" s="32">
        <f t="shared" si="128"/>
        <v>0</v>
      </c>
      <c r="AB143" s="59">
        <f t="shared" si="119"/>
        <v>4120.76</v>
      </c>
    </row>
    <row r="144" spans="1:28" ht="26.25" customHeight="1" x14ac:dyDescent="0.25">
      <c r="A144" s="12" t="s">
        <v>288</v>
      </c>
      <c r="B144" s="132" t="s">
        <v>154</v>
      </c>
      <c r="C144" s="133"/>
      <c r="D144" s="133"/>
      <c r="E144" s="133"/>
      <c r="F144" s="13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66">
        <f t="shared" si="148"/>
        <v>0</v>
      </c>
      <c r="U144" s="32">
        <f t="shared" si="149"/>
        <v>0</v>
      </c>
      <c r="V144" s="32">
        <f t="shared" si="150"/>
        <v>0</v>
      </c>
      <c r="W144" s="32">
        <f t="shared" si="151"/>
        <v>0</v>
      </c>
      <c r="X144" s="66">
        <f t="shared" si="125"/>
        <v>0</v>
      </c>
      <c r="Y144" s="32">
        <f t="shared" si="126"/>
        <v>0</v>
      </c>
      <c r="Z144" s="32">
        <f t="shared" si="127"/>
        <v>0</v>
      </c>
      <c r="AA144" s="32">
        <f t="shared" si="128"/>
        <v>0</v>
      </c>
      <c r="AB144" s="59">
        <f t="shared" si="119"/>
        <v>0</v>
      </c>
    </row>
    <row r="145" spans="1:29" ht="38.25" x14ac:dyDescent="0.25">
      <c r="A145" s="34" t="s">
        <v>233</v>
      </c>
      <c r="B145" s="132" t="s">
        <v>232</v>
      </c>
      <c r="C145" s="133"/>
      <c r="D145" s="133"/>
      <c r="E145" s="133"/>
      <c r="F145" s="133"/>
      <c r="G145" s="3">
        <f t="shared" ref="G145:S145" si="155">G69</f>
        <v>153595</v>
      </c>
      <c r="H145" s="3">
        <f t="shared" si="155"/>
        <v>0</v>
      </c>
      <c r="I145" s="3">
        <f t="shared" si="155"/>
        <v>48512.04</v>
      </c>
      <c r="J145" s="3">
        <f t="shared" si="155"/>
        <v>35088.839999999997</v>
      </c>
      <c r="K145" s="3">
        <f t="shared" si="155"/>
        <v>16996.77</v>
      </c>
      <c r="L145" s="3">
        <f t="shared" si="155"/>
        <v>6133.16</v>
      </c>
      <c r="M145" s="3">
        <f t="shared" si="155"/>
        <v>0</v>
      </c>
      <c r="N145" s="3">
        <f t="shared" si="155"/>
        <v>23332.959999999999</v>
      </c>
      <c r="O145" s="3">
        <f t="shared" si="155"/>
        <v>0</v>
      </c>
      <c r="P145" s="3">
        <f t="shared" si="155"/>
        <v>0</v>
      </c>
      <c r="Q145" s="3">
        <f t="shared" si="155"/>
        <v>23332.48</v>
      </c>
      <c r="R145" s="3">
        <f t="shared" si="155"/>
        <v>0</v>
      </c>
      <c r="S145" s="3">
        <f t="shared" si="155"/>
        <v>54.949999999999996</v>
      </c>
      <c r="T145" s="66">
        <f t="shared" si="148"/>
        <v>83600.88</v>
      </c>
      <c r="U145" s="32">
        <f t="shared" si="149"/>
        <v>106730.81000000001</v>
      </c>
      <c r="V145" s="32">
        <f t="shared" si="150"/>
        <v>130063.77000000002</v>
      </c>
      <c r="W145" s="32">
        <f t="shared" si="151"/>
        <v>153451.20000000004</v>
      </c>
      <c r="X145" s="66">
        <f t="shared" si="125"/>
        <v>38398.75</v>
      </c>
      <c r="Y145" s="32">
        <f t="shared" si="126"/>
        <v>76797.5</v>
      </c>
      <c r="Z145" s="32">
        <f t="shared" si="127"/>
        <v>115196.25</v>
      </c>
      <c r="AA145" s="32">
        <f t="shared" si="128"/>
        <v>153595</v>
      </c>
      <c r="AB145" s="59">
        <f t="shared" si="119"/>
        <v>-45202.130000000005</v>
      </c>
    </row>
    <row r="146" spans="1:29" ht="27.75" customHeight="1" x14ac:dyDescent="0.25">
      <c r="A146" s="26" t="s">
        <v>236</v>
      </c>
      <c r="B146" s="132" t="s">
        <v>243</v>
      </c>
      <c r="C146" s="133"/>
      <c r="D146" s="133"/>
      <c r="E146" s="133"/>
      <c r="F146" s="133"/>
      <c r="G146" s="3">
        <f t="shared" ref="G146:S146" si="156">G27</f>
        <v>2787200</v>
      </c>
      <c r="H146" s="3">
        <f t="shared" si="156"/>
        <v>231037.27</v>
      </c>
      <c r="I146" s="3">
        <f t="shared" si="156"/>
        <v>0</v>
      </c>
      <c r="J146" s="3">
        <f t="shared" si="156"/>
        <v>405117.94</v>
      </c>
      <c r="K146" s="3">
        <f t="shared" si="156"/>
        <v>162572.06</v>
      </c>
      <c r="L146" s="3">
        <f t="shared" si="156"/>
        <v>303418.48</v>
      </c>
      <c r="M146" s="3">
        <f t="shared" si="156"/>
        <v>233721.4</v>
      </c>
      <c r="N146" s="3">
        <f t="shared" si="156"/>
        <v>249669.24</v>
      </c>
      <c r="O146" s="3">
        <f t="shared" si="156"/>
        <v>258483.79</v>
      </c>
      <c r="P146" s="3">
        <f t="shared" si="156"/>
        <v>277858.83</v>
      </c>
      <c r="Q146" s="3">
        <f t="shared" si="156"/>
        <v>255682.36999999997</v>
      </c>
      <c r="R146" s="3">
        <f t="shared" si="156"/>
        <v>234726.54</v>
      </c>
      <c r="S146" s="3">
        <f t="shared" si="156"/>
        <v>234090.76</v>
      </c>
      <c r="T146" s="66">
        <f t="shared" si="148"/>
        <v>636155.21</v>
      </c>
      <c r="U146" s="32">
        <f t="shared" si="149"/>
        <v>1335867.1499999999</v>
      </c>
      <c r="V146" s="32">
        <f t="shared" si="150"/>
        <v>2121879.0099999998</v>
      </c>
      <c r="W146" s="32">
        <f t="shared" si="151"/>
        <v>2846378.6799999997</v>
      </c>
      <c r="X146" s="66">
        <f t="shared" si="125"/>
        <v>696800</v>
      </c>
      <c r="Y146" s="32">
        <f t="shared" si="126"/>
        <v>1393600</v>
      </c>
      <c r="Z146" s="32">
        <f t="shared" si="127"/>
        <v>2090400</v>
      </c>
      <c r="AA146" s="32">
        <f t="shared" si="128"/>
        <v>2787200</v>
      </c>
      <c r="AB146" s="59">
        <f t="shared" si="119"/>
        <v>60644.790000000037</v>
      </c>
    </row>
    <row r="147" spans="1:29" ht="27.75" customHeight="1" x14ac:dyDescent="0.25">
      <c r="A147" s="26" t="s">
        <v>235</v>
      </c>
      <c r="B147" s="132" t="s">
        <v>244</v>
      </c>
      <c r="C147" s="133"/>
      <c r="D147" s="133"/>
      <c r="E147" s="133"/>
      <c r="F147" s="133"/>
      <c r="G147" s="3">
        <f>G56+G53+G50+G47+G45+G42+G40+G25+G24+G23+G90+G43+G26</f>
        <v>75646446.099999994</v>
      </c>
      <c r="H147" s="3">
        <f t="shared" ref="H147:R147" si="157">H56+H53+H50+H47+H45+H42+H40+H25+H24+H23+H90+H43+H26</f>
        <v>733924.19000000006</v>
      </c>
      <c r="I147" s="3">
        <f t="shared" si="157"/>
        <v>6959130.4700000007</v>
      </c>
      <c r="J147" s="3">
        <f t="shared" si="157"/>
        <v>6982266.1000000006</v>
      </c>
      <c r="K147" s="3">
        <f t="shared" si="157"/>
        <v>6090160.1500000004</v>
      </c>
      <c r="L147" s="3">
        <f t="shared" si="157"/>
        <v>5895758.0499999998</v>
      </c>
      <c r="M147" s="3">
        <f t="shared" si="157"/>
        <v>6276682.9799999995</v>
      </c>
      <c r="N147" s="3">
        <f t="shared" si="157"/>
        <v>6202014.8399999999</v>
      </c>
      <c r="O147" s="3">
        <f t="shared" si="157"/>
        <v>5490936.1600000001</v>
      </c>
      <c r="P147" s="3">
        <f t="shared" si="157"/>
        <v>5596002.1400000006</v>
      </c>
      <c r="Q147" s="3">
        <f t="shared" si="157"/>
        <v>5879362.8899999997</v>
      </c>
      <c r="R147" s="3">
        <f t="shared" si="157"/>
        <v>6379136.9399999995</v>
      </c>
      <c r="S147" s="3">
        <f>S56+S53+S50+S47+S45+S42+S40+S25+S24+S23+S90+S43+S26</f>
        <v>14604384.98</v>
      </c>
      <c r="T147" s="66">
        <f t="shared" si="148"/>
        <v>14675320.760000002</v>
      </c>
      <c r="U147" s="32">
        <f t="shared" si="149"/>
        <v>32937921.940000005</v>
      </c>
      <c r="V147" s="32">
        <f t="shared" si="150"/>
        <v>50226875.079999998</v>
      </c>
      <c r="W147" s="32">
        <f t="shared" si="151"/>
        <v>77089759.890000001</v>
      </c>
      <c r="X147" s="66">
        <f t="shared" si="125"/>
        <v>18911611.524999999</v>
      </c>
      <c r="Y147" s="32">
        <f t="shared" si="126"/>
        <v>37823223.049999997</v>
      </c>
      <c r="Z147" s="32">
        <f t="shared" si="127"/>
        <v>56734834.574999996</v>
      </c>
      <c r="AA147" s="32">
        <f t="shared" si="128"/>
        <v>75646446.099999994</v>
      </c>
      <c r="AB147" s="59">
        <f t="shared" si="119"/>
        <v>4236290.7649999969</v>
      </c>
    </row>
    <row r="148" spans="1:29" ht="25.5" customHeight="1" x14ac:dyDescent="0.25">
      <c r="A148" s="26" t="s">
        <v>398</v>
      </c>
      <c r="B148" s="132" t="s">
        <v>395</v>
      </c>
      <c r="C148" s="133"/>
      <c r="D148" s="133"/>
      <c r="E148" s="133"/>
      <c r="F148" s="133"/>
      <c r="G148" s="3">
        <f>G82+G84</f>
        <v>9600</v>
      </c>
      <c r="H148" s="3">
        <f t="shared" ref="H148:S148" si="158">H82+H84</f>
        <v>0</v>
      </c>
      <c r="I148" s="3">
        <f t="shared" si="158"/>
        <v>0</v>
      </c>
      <c r="J148" s="3">
        <f t="shared" si="158"/>
        <v>0</v>
      </c>
      <c r="K148" s="3">
        <f t="shared" si="158"/>
        <v>600</v>
      </c>
      <c r="L148" s="3">
        <f t="shared" si="158"/>
        <v>0</v>
      </c>
      <c r="M148" s="3">
        <f t="shared" si="158"/>
        <v>0</v>
      </c>
      <c r="N148" s="3">
        <f t="shared" si="158"/>
        <v>0</v>
      </c>
      <c r="O148" s="3">
        <f t="shared" si="158"/>
        <v>1500</v>
      </c>
      <c r="P148" s="3">
        <f t="shared" si="158"/>
        <v>7500</v>
      </c>
      <c r="Q148" s="3">
        <f t="shared" si="158"/>
        <v>0</v>
      </c>
      <c r="R148" s="3">
        <f t="shared" si="158"/>
        <v>0</v>
      </c>
      <c r="S148" s="3">
        <f t="shared" si="158"/>
        <v>0</v>
      </c>
      <c r="T148" s="66"/>
      <c r="U148" s="32"/>
      <c r="V148" s="32"/>
      <c r="W148" s="32"/>
      <c r="X148" s="66"/>
      <c r="Y148" s="32"/>
      <c r="Z148" s="32"/>
      <c r="AA148" s="32"/>
      <c r="AB148" s="59"/>
    </row>
    <row r="149" spans="1:29" ht="41.25" customHeight="1" x14ac:dyDescent="0.25">
      <c r="A149" s="26" t="s">
        <v>397</v>
      </c>
      <c r="B149" s="132" t="s">
        <v>396</v>
      </c>
      <c r="C149" s="133"/>
      <c r="D149" s="133"/>
      <c r="E149" s="133"/>
      <c r="F149" s="133"/>
      <c r="G149" s="3">
        <f>G80</f>
        <v>3275</v>
      </c>
      <c r="H149" s="3">
        <f t="shared" ref="H149:S149" si="159">H80</f>
        <v>0</v>
      </c>
      <c r="I149" s="3">
        <f t="shared" si="159"/>
        <v>0</v>
      </c>
      <c r="J149" s="3">
        <f t="shared" si="159"/>
        <v>0</v>
      </c>
      <c r="K149" s="3">
        <f t="shared" si="159"/>
        <v>900</v>
      </c>
      <c r="L149" s="3">
        <f t="shared" si="159"/>
        <v>150</v>
      </c>
      <c r="M149" s="3">
        <f t="shared" si="159"/>
        <v>1500</v>
      </c>
      <c r="N149" s="3">
        <f t="shared" si="159"/>
        <v>0</v>
      </c>
      <c r="O149" s="3">
        <f t="shared" si="159"/>
        <v>0</v>
      </c>
      <c r="P149" s="3">
        <f t="shared" si="159"/>
        <v>150</v>
      </c>
      <c r="Q149" s="3">
        <f t="shared" si="159"/>
        <v>150</v>
      </c>
      <c r="R149" s="3">
        <f t="shared" si="159"/>
        <v>0</v>
      </c>
      <c r="S149" s="3">
        <f t="shared" si="159"/>
        <v>425</v>
      </c>
      <c r="T149" s="66"/>
      <c r="U149" s="32"/>
      <c r="V149" s="32"/>
      <c r="W149" s="32"/>
      <c r="X149" s="66"/>
      <c r="Y149" s="32"/>
      <c r="Z149" s="32"/>
      <c r="AA149" s="32"/>
      <c r="AB149" s="59"/>
    </row>
    <row r="150" spans="1:29" ht="25.5" customHeight="1" x14ac:dyDescent="0.25">
      <c r="A150" s="26" t="s">
        <v>107</v>
      </c>
      <c r="B150" s="132" t="s">
        <v>108</v>
      </c>
      <c r="C150" s="133"/>
      <c r="D150" s="133"/>
      <c r="E150" s="133"/>
      <c r="F150" s="133"/>
      <c r="G150" s="3">
        <f>G138+G126+G123+G121+G119+G117+G115+G112+G109+G107+G105+G76+G68+G65+G63+G61+G131+G103+G142+G143+G141+G87+G133+G129</f>
        <v>363656327.06999993</v>
      </c>
      <c r="H150" s="3">
        <f t="shared" ref="H150:S150" si="160">H138+H126+H123+H121+H119+H117+H115+H112+H109+H107+H105+H76+H68+H65+H63+H61+H131+H103+H142+H143+H141+H87+H133+H129</f>
        <v>12260275.040000001</v>
      </c>
      <c r="I150" s="3">
        <f t="shared" si="160"/>
        <v>45458971.609999992</v>
      </c>
      <c r="J150" s="3">
        <f t="shared" si="160"/>
        <v>15102946.200000001</v>
      </c>
      <c r="K150" s="3">
        <f t="shared" si="160"/>
        <v>19889382.870000001</v>
      </c>
      <c r="L150" s="3">
        <f t="shared" si="160"/>
        <v>31022337.019999996</v>
      </c>
      <c r="M150" s="3">
        <f t="shared" si="160"/>
        <v>39293147.599999994</v>
      </c>
      <c r="N150" s="3">
        <f t="shared" si="160"/>
        <v>10167361.280000001</v>
      </c>
      <c r="O150" s="3">
        <f t="shared" si="160"/>
        <v>19509792.440000001</v>
      </c>
      <c r="P150" s="3">
        <f t="shared" si="160"/>
        <v>25548685.160000004</v>
      </c>
      <c r="Q150" s="3">
        <f t="shared" si="160"/>
        <v>60310506.839999996</v>
      </c>
      <c r="R150" s="3">
        <f t="shared" si="160"/>
        <v>30226508.590000004</v>
      </c>
      <c r="S150" s="3">
        <f t="shared" si="160"/>
        <v>48594769.999999993</v>
      </c>
      <c r="T150" s="66">
        <f t="shared" si="148"/>
        <v>72822192.849999994</v>
      </c>
      <c r="U150" s="32">
        <f t="shared" si="149"/>
        <v>163027060.33999997</v>
      </c>
      <c r="V150" s="32">
        <f t="shared" si="150"/>
        <v>218252899.21999997</v>
      </c>
      <c r="W150" s="32">
        <f t="shared" si="151"/>
        <v>357384684.64999998</v>
      </c>
      <c r="X150" s="66">
        <f t="shared" si="125"/>
        <v>90914081.767499983</v>
      </c>
      <c r="Y150" s="32">
        <f t="shared" si="126"/>
        <v>181828163.53499997</v>
      </c>
      <c r="Z150" s="32">
        <f t="shared" si="127"/>
        <v>272742245.30249995</v>
      </c>
      <c r="AA150" s="32">
        <f t="shared" si="128"/>
        <v>363656327.06999993</v>
      </c>
      <c r="AB150" s="59">
        <f t="shared" si="119"/>
        <v>18091888.917499989</v>
      </c>
    </row>
    <row r="151" spans="1:29" ht="49.5" customHeight="1" x14ac:dyDescent="0.25">
      <c r="A151" s="26" t="s">
        <v>106</v>
      </c>
      <c r="B151" s="134" t="s">
        <v>150</v>
      </c>
      <c r="C151" s="135"/>
      <c r="D151" s="135"/>
      <c r="E151" s="135"/>
      <c r="F151" s="135"/>
      <c r="G151" s="3">
        <f t="shared" ref="G151:O151" si="161">G113+G100+G96+G98</f>
        <v>250599324</v>
      </c>
      <c r="H151" s="3">
        <f t="shared" si="161"/>
        <v>19618436.5</v>
      </c>
      <c r="I151" s="3">
        <f t="shared" si="161"/>
        <v>21618436.5</v>
      </c>
      <c r="J151" s="3">
        <f t="shared" si="161"/>
        <v>20417436.5</v>
      </c>
      <c r="K151" s="3">
        <f t="shared" si="161"/>
        <v>20699936.5</v>
      </c>
      <c r="L151" s="3">
        <f t="shared" si="161"/>
        <v>20665436.5</v>
      </c>
      <c r="M151" s="3">
        <f t="shared" si="161"/>
        <v>20722436.5</v>
      </c>
      <c r="N151" s="3">
        <f t="shared" si="161"/>
        <v>20631936.5</v>
      </c>
      <c r="O151" s="3">
        <f t="shared" si="161"/>
        <v>20368436.5</v>
      </c>
      <c r="P151" s="3">
        <f>P113+P100+P96+P98</f>
        <v>20487436.5</v>
      </c>
      <c r="Q151" s="3">
        <f t="shared" ref="Q151:S151" si="162">Q113+Q100+Q96+Q98</f>
        <v>30552266</v>
      </c>
      <c r="R151" s="3">
        <f t="shared" si="162"/>
        <v>11856000</v>
      </c>
      <c r="S151" s="3">
        <f t="shared" si="162"/>
        <v>21924795.189999998</v>
      </c>
      <c r="T151" s="66">
        <f t="shared" si="148"/>
        <v>61654309.5</v>
      </c>
      <c r="U151" s="32">
        <f t="shared" si="149"/>
        <v>123742119</v>
      </c>
      <c r="V151" s="32">
        <f t="shared" si="150"/>
        <v>185229928.5</v>
      </c>
      <c r="W151" s="32">
        <f t="shared" si="151"/>
        <v>249562989.69</v>
      </c>
      <c r="X151" s="66">
        <f t="shared" si="125"/>
        <v>62649831.000000007</v>
      </c>
      <c r="Y151" s="32">
        <f t="shared" si="126"/>
        <v>125299662.00000001</v>
      </c>
      <c r="Z151" s="32">
        <f t="shared" si="127"/>
        <v>187949493.00000003</v>
      </c>
      <c r="AA151" s="32">
        <f t="shared" si="128"/>
        <v>250599324.00000003</v>
      </c>
      <c r="AB151" s="59">
        <f t="shared" si="119"/>
        <v>995521.50000000745</v>
      </c>
    </row>
    <row r="152" spans="1:29" ht="38.25" customHeight="1" x14ac:dyDescent="0.25">
      <c r="A152" s="25" t="s">
        <v>35</v>
      </c>
      <c r="B152" s="148"/>
      <c r="C152" s="103"/>
      <c r="D152" s="103"/>
      <c r="E152" s="103"/>
      <c r="F152" s="104"/>
      <c r="G152" s="6">
        <f>G91+G92</f>
        <v>692855767.17000008</v>
      </c>
      <c r="H152" s="6">
        <f t="shared" ref="H152:S152" si="163">H91+H92</f>
        <v>32843673</v>
      </c>
      <c r="I152" s="6">
        <f t="shared" si="163"/>
        <v>74085050.620000005</v>
      </c>
      <c r="J152" s="6">
        <f t="shared" si="163"/>
        <v>42942855.580000006</v>
      </c>
      <c r="K152" s="6">
        <f t="shared" si="163"/>
        <v>46860548.350000001</v>
      </c>
      <c r="L152" s="6">
        <f t="shared" si="163"/>
        <v>57893233.210000001</v>
      </c>
      <c r="M152" s="6">
        <f t="shared" si="163"/>
        <v>66527488.480000004</v>
      </c>
      <c r="N152" s="6">
        <f t="shared" si="163"/>
        <v>37274314.819999993</v>
      </c>
      <c r="O152" s="6">
        <f t="shared" si="163"/>
        <v>45629148.890000001</v>
      </c>
      <c r="P152" s="6">
        <f t="shared" si="163"/>
        <v>51917632.629999995</v>
      </c>
      <c r="Q152" s="6">
        <f t="shared" si="163"/>
        <v>97021300.580000013</v>
      </c>
      <c r="R152" s="6">
        <f t="shared" si="163"/>
        <v>48696372.07</v>
      </c>
      <c r="S152" s="6">
        <f t="shared" si="163"/>
        <v>85358520.879999995</v>
      </c>
      <c r="T152" s="66">
        <f t="shared" si="148"/>
        <v>149871579.20000002</v>
      </c>
      <c r="U152" s="32">
        <f t="shared" si="149"/>
        <v>321152849.24000001</v>
      </c>
      <c r="V152" s="32">
        <f t="shared" si="150"/>
        <v>455973945.57999998</v>
      </c>
      <c r="W152" s="32">
        <f t="shared" si="151"/>
        <v>687050139.11000001</v>
      </c>
      <c r="X152" s="66">
        <f t="shared" si="125"/>
        <v>173213941.79250002</v>
      </c>
      <c r="Y152" s="32">
        <f t="shared" si="126"/>
        <v>346427883.58500004</v>
      </c>
      <c r="Z152" s="32">
        <f t="shared" si="127"/>
        <v>519641825.37750006</v>
      </c>
      <c r="AA152" s="32">
        <f t="shared" si="128"/>
        <v>692855767.17000008</v>
      </c>
      <c r="AB152" s="59">
        <f t="shared" si="119"/>
        <v>23342362.592500001</v>
      </c>
    </row>
    <row r="153" spans="1:29" ht="15" customHeight="1" x14ac:dyDescent="0.25">
      <c r="A153" s="13" t="s">
        <v>27</v>
      </c>
      <c r="B153" s="138"/>
      <c r="C153" s="106"/>
      <c r="D153" s="106"/>
      <c r="E153" s="106"/>
      <c r="F153" s="107"/>
      <c r="G153" s="87">
        <f>H153+I153+J153+K153+L153+M153+N153+O153+P153+Q153+R153+S153</f>
        <v>320824115.05000001</v>
      </c>
      <c r="H153" s="5">
        <f>H101+H110+H127</f>
        <v>11213415.17</v>
      </c>
      <c r="I153" s="5">
        <f t="shared" ref="I153:S153" si="164">I101+I110+I127</f>
        <v>20232386.609999999</v>
      </c>
      <c r="J153" s="5">
        <f t="shared" si="164"/>
        <v>14520978.810000001</v>
      </c>
      <c r="K153" s="5">
        <f t="shared" si="164"/>
        <v>19539509.559999999</v>
      </c>
      <c r="L153" s="5">
        <f>L101+L110+L127</f>
        <v>30941386.709999997</v>
      </c>
      <c r="M153" s="5">
        <f t="shared" si="164"/>
        <v>39059805.829999998</v>
      </c>
      <c r="N153" s="5">
        <f t="shared" si="164"/>
        <v>10099876.34</v>
      </c>
      <c r="O153" s="5">
        <f t="shared" si="164"/>
        <v>19102075.059999999</v>
      </c>
      <c r="P153" s="5">
        <f t="shared" si="164"/>
        <v>22096557.870000001</v>
      </c>
      <c r="Q153" s="5">
        <f t="shared" si="164"/>
        <v>55651290.149999999</v>
      </c>
      <c r="R153" s="5">
        <f t="shared" si="164"/>
        <v>30003880.240000002</v>
      </c>
      <c r="S153" s="5">
        <f t="shared" si="164"/>
        <v>48362952.70000001</v>
      </c>
      <c r="T153" s="66">
        <f t="shared" si="148"/>
        <v>45966780.590000004</v>
      </c>
      <c r="U153" s="32">
        <f t="shared" si="149"/>
        <v>135507482.69</v>
      </c>
      <c r="V153" s="32">
        <f t="shared" si="150"/>
        <v>186805991.96000001</v>
      </c>
      <c r="W153" s="32">
        <f t="shared" si="151"/>
        <v>320824115.05000001</v>
      </c>
      <c r="X153" s="66">
        <f t="shared" si="125"/>
        <v>80206028.762500003</v>
      </c>
      <c r="Y153" s="32">
        <f t="shared" si="126"/>
        <v>160412057.52500001</v>
      </c>
      <c r="Z153" s="32">
        <f t="shared" si="127"/>
        <v>240618086.28749999</v>
      </c>
      <c r="AA153" s="32">
        <f t="shared" si="128"/>
        <v>320824115.05000001</v>
      </c>
      <c r="AB153" s="59">
        <f t="shared" si="119"/>
        <v>34239248.172499999</v>
      </c>
    </row>
    <row r="154" spans="1:29" ht="15" customHeight="1" x14ac:dyDescent="0.25">
      <c r="A154" s="126" t="s">
        <v>36</v>
      </c>
      <c r="B154" s="127"/>
      <c r="C154" s="127"/>
      <c r="D154" s="127"/>
      <c r="E154" s="127"/>
      <c r="F154" s="127"/>
      <c r="G154" s="127"/>
      <c r="H154" s="127"/>
      <c r="I154" s="127"/>
      <c r="J154" s="127"/>
      <c r="K154" s="127"/>
      <c r="L154" s="127"/>
      <c r="M154" s="127"/>
      <c r="N154" s="127"/>
      <c r="O154" s="127"/>
      <c r="P154" s="127"/>
      <c r="Q154" s="127"/>
      <c r="R154" s="127"/>
      <c r="S154" s="128"/>
      <c r="T154" s="66">
        <f t="shared" si="148"/>
        <v>0</v>
      </c>
      <c r="U154" s="32">
        <f t="shared" si="149"/>
        <v>0</v>
      </c>
      <c r="V154" s="32">
        <f t="shared" si="150"/>
        <v>0</v>
      </c>
      <c r="W154" s="32">
        <f t="shared" si="151"/>
        <v>0</v>
      </c>
      <c r="X154" s="66">
        <f t="shared" si="125"/>
        <v>0</v>
      </c>
      <c r="Y154" s="32">
        <f t="shared" si="126"/>
        <v>0</v>
      </c>
      <c r="Z154" s="32">
        <f t="shared" si="127"/>
        <v>0</v>
      </c>
      <c r="AA154" s="32">
        <f t="shared" si="128"/>
        <v>0</v>
      </c>
      <c r="AB154" s="59">
        <f t="shared" si="119"/>
        <v>0</v>
      </c>
    </row>
    <row r="155" spans="1:29" ht="50.25" customHeight="1" x14ac:dyDescent="0.25">
      <c r="A155" s="24" t="s">
        <v>106</v>
      </c>
      <c r="B155" s="144">
        <v>915</v>
      </c>
      <c r="C155" s="145"/>
      <c r="D155" s="145"/>
      <c r="E155" s="145"/>
      <c r="F155" s="146"/>
      <c r="G155" s="86">
        <f>G156</f>
        <v>0</v>
      </c>
      <c r="H155" s="4">
        <f t="shared" ref="H155:S155" si="165">H156</f>
        <v>0</v>
      </c>
      <c r="I155" s="4">
        <f t="shared" si="165"/>
        <v>0</v>
      </c>
      <c r="J155" s="63">
        <f t="shared" si="165"/>
        <v>0</v>
      </c>
      <c r="K155" s="4">
        <f t="shared" si="165"/>
        <v>0</v>
      </c>
      <c r="L155" s="71">
        <f t="shared" si="165"/>
        <v>0</v>
      </c>
      <c r="M155" s="78">
        <f t="shared" si="165"/>
        <v>0</v>
      </c>
      <c r="N155" s="81">
        <f t="shared" si="165"/>
        <v>0</v>
      </c>
      <c r="O155" s="83">
        <f t="shared" si="165"/>
        <v>0</v>
      </c>
      <c r="P155" s="89">
        <f t="shared" si="165"/>
        <v>0</v>
      </c>
      <c r="Q155" s="91">
        <f t="shared" si="165"/>
        <v>0</v>
      </c>
      <c r="R155" s="94">
        <f t="shared" si="165"/>
        <v>0</v>
      </c>
      <c r="S155" s="78">
        <f t="shared" si="165"/>
        <v>0</v>
      </c>
      <c r="T155" s="66">
        <f t="shared" si="148"/>
        <v>0</v>
      </c>
      <c r="U155" s="32">
        <f t="shared" si="149"/>
        <v>0</v>
      </c>
      <c r="V155" s="32">
        <f t="shared" si="150"/>
        <v>0</v>
      </c>
      <c r="W155" s="32">
        <f t="shared" si="151"/>
        <v>0</v>
      </c>
      <c r="X155" s="66">
        <f t="shared" si="125"/>
        <v>0</v>
      </c>
      <c r="Y155" s="32">
        <f t="shared" si="126"/>
        <v>0</v>
      </c>
      <c r="Z155" s="32">
        <f t="shared" si="127"/>
        <v>0</v>
      </c>
      <c r="AA155" s="32">
        <f t="shared" si="128"/>
        <v>0</v>
      </c>
      <c r="AB155" s="59">
        <f t="shared" si="119"/>
        <v>0</v>
      </c>
    </row>
    <row r="156" spans="1:29" ht="89.25" customHeight="1" x14ac:dyDescent="0.25">
      <c r="A156" s="23" t="s">
        <v>228</v>
      </c>
      <c r="B156" s="129" t="s">
        <v>229</v>
      </c>
      <c r="C156" s="130"/>
      <c r="D156" s="130"/>
      <c r="E156" s="130"/>
      <c r="F156" s="131"/>
      <c r="G156" s="86">
        <v>0</v>
      </c>
      <c r="H156" s="4">
        <v>0</v>
      </c>
      <c r="I156" s="4">
        <v>0</v>
      </c>
      <c r="J156" s="63">
        <v>0</v>
      </c>
      <c r="K156" s="4">
        <v>0</v>
      </c>
      <c r="L156" s="71">
        <v>0</v>
      </c>
      <c r="M156" s="78">
        <v>0</v>
      </c>
      <c r="N156" s="81">
        <v>0</v>
      </c>
      <c r="O156" s="83">
        <v>0</v>
      </c>
      <c r="P156" s="89">
        <v>0</v>
      </c>
      <c r="Q156" s="91">
        <v>0</v>
      </c>
      <c r="R156" s="94">
        <v>0</v>
      </c>
      <c r="S156" s="78">
        <v>0</v>
      </c>
      <c r="T156" s="66">
        <f t="shared" si="148"/>
        <v>0</v>
      </c>
      <c r="U156" s="32">
        <f t="shared" si="149"/>
        <v>0</v>
      </c>
      <c r="V156" s="32">
        <f t="shared" si="150"/>
        <v>0</v>
      </c>
      <c r="W156" s="32">
        <f t="shared" si="151"/>
        <v>0</v>
      </c>
      <c r="X156" s="66">
        <f t="shared" si="125"/>
        <v>0</v>
      </c>
      <c r="Y156" s="32">
        <f t="shared" si="126"/>
        <v>0</v>
      </c>
      <c r="Z156" s="32">
        <f t="shared" si="127"/>
        <v>0</v>
      </c>
      <c r="AA156" s="32">
        <f t="shared" si="128"/>
        <v>0</v>
      </c>
      <c r="AB156" s="59">
        <f t="shared" si="119"/>
        <v>0</v>
      </c>
    </row>
    <row r="157" spans="1:29" ht="54" customHeight="1" x14ac:dyDescent="0.25">
      <c r="A157" s="13" t="s">
        <v>37</v>
      </c>
      <c r="B157" s="138" t="s">
        <v>154</v>
      </c>
      <c r="C157" s="106"/>
      <c r="D157" s="106"/>
      <c r="E157" s="106"/>
      <c r="F157" s="107"/>
      <c r="G157" s="86">
        <f>G155</f>
        <v>0</v>
      </c>
      <c r="H157" s="4">
        <f t="shared" ref="H157:S157" si="166">H155</f>
        <v>0</v>
      </c>
      <c r="I157" s="4">
        <f t="shared" si="166"/>
        <v>0</v>
      </c>
      <c r="J157" s="63">
        <f t="shared" si="166"/>
        <v>0</v>
      </c>
      <c r="K157" s="4">
        <f t="shared" si="166"/>
        <v>0</v>
      </c>
      <c r="L157" s="71">
        <f t="shared" si="166"/>
        <v>0</v>
      </c>
      <c r="M157" s="78">
        <f t="shared" si="166"/>
        <v>0</v>
      </c>
      <c r="N157" s="81">
        <f t="shared" si="166"/>
        <v>0</v>
      </c>
      <c r="O157" s="83">
        <f t="shared" si="166"/>
        <v>0</v>
      </c>
      <c r="P157" s="89">
        <f t="shared" si="166"/>
        <v>0</v>
      </c>
      <c r="Q157" s="91">
        <f t="shared" si="166"/>
        <v>0</v>
      </c>
      <c r="R157" s="94">
        <f t="shared" si="166"/>
        <v>0</v>
      </c>
      <c r="S157" s="78">
        <f t="shared" si="166"/>
        <v>0</v>
      </c>
      <c r="T157" s="66">
        <f t="shared" si="148"/>
        <v>0</v>
      </c>
      <c r="U157" s="32">
        <f t="shared" si="149"/>
        <v>0</v>
      </c>
      <c r="V157" s="32">
        <f t="shared" si="150"/>
        <v>0</v>
      </c>
      <c r="W157" s="32">
        <f t="shared" si="151"/>
        <v>0</v>
      </c>
      <c r="X157" s="66">
        <f t="shared" si="125"/>
        <v>0</v>
      </c>
      <c r="Y157" s="32">
        <f t="shared" si="126"/>
        <v>0</v>
      </c>
      <c r="Z157" s="32">
        <f t="shared" si="127"/>
        <v>0</v>
      </c>
      <c r="AA157" s="32">
        <f t="shared" si="128"/>
        <v>0</v>
      </c>
      <c r="AB157" s="59">
        <f t="shared" si="119"/>
        <v>0</v>
      </c>
    </row>
    <row r="158" spans="1:29" ht="25.5" customHeight="1" x14ac:dyDescent="0.25">
      <c r="A158" s="14" t="s">
        <v>28</v>
      </c>
      <c r="B158" s="125"/>
      <c r="C158" s="106"/>
      <c r="D158" s="106"/>
      <c r="E158" s="106"/>
      <c r="F158" s="107"/>
      <c r="G158" s="7">
        <f t="shared" ref="G158:S158" si="167">G152+G157</f>
        <v>692855767.17000008</v>
      </c>
      <c r="H158" s="7">
        <f t="shared" si="167"/>
        <v>32843673</v>
      </c>
      <c r="I158" s="7">
        <f t="shared" si="167"/>
        <v>74085050.620000005</v>
      </c>
      <c r="J158" s="7">
        <f t="shared" si="167"/>
        <v>42942855.580000006</v>
      </c>
      <c r="K158" s="7">
        <f t="shared" si="167"/>
        <v>46860548.350000001</v>
      </c>
      <c r="L158" s="7">
        <f t="shared" si="167"/>
        <v>57893233.210000001</v>
      </c>
      <c r="M158" s="7">
        <f t="shared" si="167"/>
        <v>66527488.480000004</v>
      </c>
      <c r="N158" s="7">
        <f t="shared" si="167"/>
        <v>37274314.819999993</v>
      </c>
      <c r="O158" s="7">
        <f t="shared" si="167"/>
        <v>45629148.890000001</v>
      </c>
      <c r="P158" s="7">
        <f t="shared" si="167"/>
        <v>51917632.629999995</v>
      </c>
      <c r="Q158" s="7">
        <f t="shared" si="167"/>
        <v>97021300.580000013</v>
      </c>
      <c r="R158" s="7">
        <f t="shared" si="167"/>
        <v>48696372.07</v>
      </c>
      <c r="S158" s="7">
        <f t="shared" si="167"/>
        <v>85358520.879999995</v>
      </c>
      <c r="T158" s="66">
        <f t="shared" si="148"/>
        <v>149871579.20000002</v>
      </c>
      <c r="U158" s="32">
        <f t="shared" si="149"/>
        <v>321152849.24000001</v>
      </c>
      <c r="V158" s="32">
        <f t="shared" si="150"/>
        <v>455973945.57999998</v>
      </c>
      <c r="W158" s="32">
        <f t="shared" si="151"/>
        <v>687050139.11000001</v>
      </c>
      <c r="X158" s="66">
        <f t="shared" si="125"/>
        <v>173213941.79250002</v>
      </c>
      <c r="Y158" s="32">
        <f t="shared" si="126"/>
        <v>346427883.58500004</v>
      </c>
      <c r="Z158" s="32">
        <f t="shared" si="127"/>
        <v>519641825.37750006</v>
      </c>
      <c r="AA158" s="32">
        <f t="shared" si="128"/>
        <v>692855767.17000008</v>
      </c>
      <c r="AB158" s="59">
        <f t="shared" si="119"/>
        <v>23342362.592500001</v>
      </c>
      <c r="AC158" s="59"/>
    </row>
    <row r="159" spans="1:29" ht="15" customHeight="1" x14ac:dyDescent="0.25">
      <c r="A159" s="140" t="s">
        <v>29</v>
      </c>
      <c r="B159" s="127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8"/>
      <c r="T159" s="66">
        <f t="shared" si="148"/>
        <v>0</v>
      </c>
      <c r="U159" s="32">
        <f t="shared" si="149"/>
        <v>0</v>
      </c>
      <c r="V159" s="32">
        <f t="shared" si="150"/>
        <v>0</v>
      </c>
      <c r="W159" s="32">
        <f t="shared" si="151"/>
        <v>0</v>
      </c>
      <c r="X159" s="136" t="s">
        <v>291</v>
      </c>
      <c r="Y159" s="123" t="s">
        <v>292</v>
      </c>
      <c r="Z159" s="123" t="s">
        <v>293</v>
      </c>
      <c r="AA159" s="123" t="s">
        <v>294</v>
      </c>
      <c r="AB159" s="59" t="e">
        <f t="shared" si="119"/>
        <v>#VALUE!</v>
      </c>
    </row>
    <row r="160" spans="1:29" ht="15" customHeight="1" x14ac:dyDescent="0.25">
      <c r="A160" s="141" t="s">
        <v>38</v>
      </c>
      <c r="B160" s="142"/>
      <c r="C160" s="142"/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3"/>
      <c r="T160" s="66">
        <f t="shared" si="148"/>
        <v>0</v>
      </c>
      <c r="U160" s="32">
        <f t="shared" si="149"/>
        <v>0</v>
      </c>
      <c r="V160" s="32">
        <f t="shared" si="150"/>
        <v>0</v>
      </c>
      <c r="W160" s="32">
        <f t="shared" si="151"/>
        <v>0</v>
      </c>
      <c r="X160" s="137"/>
      <c r="Y160" s="124"/>
      <c r="Z160" s="124"/>
      <c r="AA160" s="124"/>
      <c r="AB160" s="59">
        <f t="shared" si="119"/>
        <v>0</v>
      </c>
    </row>
    <row r="161" spans="1:28" ht="25.5" customHeight="1" x14ac:dyDescent="0.25">
      <c r="A161" s="15" t="s">
        <v>107</v>
      </c>
      <c r="B161" s="16" t="s">
        <v>108</v>
      </c>
      <c r="C161" s="17"/>
      <c r="D161" s="17"/>
      <c r="E161" s="17"/>
      <c r="F161" s="17"/>
      <c r="G161" s="8">
        <f>G162+G169+G171+G175+G180+G185+G187+G193+G195+G199+G202</f>
        <v>679529529.18999994</v>
      </c>
      <c r="H161" s="8">
        <f t="shared" ref="H161:S161" si="168">H162+H169+H171+H175+H180+H185+H187+H193+H195+H199+H202</f>
        <v>23917173.660000004</v>
      </c>
      <c r="I161" s="8">
        <f t="shared" si="168"/>
        <v>47434374.780000009</v>
      </c>
      <c r="J161" s="8">
        <f t="shared" si="168"/>
        <v>41277624.310000002</v>
      </c>
      <c r="K161" s="8">
        <f t="shared" si="168"/>
        <v>50501088</v>
      </c>
      <c r="L161" s="8">
        <f t="shared" si="168"/>
        <v>67833811.569999993</v>
      </c>
      <c r="M161" s="8">
        <f t="shared" si="168"/>
        <v>69383562.340000004</v>
      </c>
      <c r="N161" s="8">
        <f t="shared" si="168"/>
        <v>37043539.740000002</v>
      </c>
      <c r="O161" s="8">
        <f t="shared" si="168"/>
        <v>44428855.799999997</v>
      </c>
      <c r="P161" s="8">
        <f t="shared" si="168"/>
        <v>48681657.660000004</v>
      </c>
      <c r="Q161" s="8">
        <f t="shared" si="168"/>
        <v>84247186.910000011</v>
      </c>
      <c r="R161" s="8">
        <f t="shared" si="168"/>
        <v>59130995.210000001</v>
      </c>
      <c r="S161" s="44">
        <f t="shared" si="168"/>
        <v>95871875.800000012</v>
      </c>
      <c r="T161" s="66">
        <f t="shared" si="148"/>
        <v>112629172.75000001</v>
      </c>
      <c r="U161" s="32">
        <f t="shared" si="149"/>
        <v>300347634.65999997</v>
      </c>
      <c r="V161" s="32">
        <f t="shared" si="150"/>
        <v>430501687.86000001</v>
      </c>
      <c r="W161" s="32">
        <f t="shared" si="151"/>
        <v>669751745.77999997</v>
      </c>
      <c r="X161" s="68">
        <f>G161/100*20</f>
        <v>135905905.838</v>
      </c>
      <c r="Y161" s="33">
        <f>G161/100*40</f>
        <v>271811811.676</v>
      </c>
      <c r="Z161" s="33">
        <f>G161/100*70</f>
        <v>475670670.43299997</v>
      </c>
      <c r="AA161" s="33">
        <f>G161/100*95</f>
        <v>645553052.73049998</v>
      </c>
      <c r="AB161" s="59">
        <f t="shared" si="119"/>
        <v>23276733.087999985</v>
      </c>
    </row>
    <row r="162" spans="1:28" ht="25.5" customHeight="1" x14ac:dyDescent="0.25">
      <c r="A162" s="15" t="s">
        <v>159</v>
      </c>
      <c r="B162" s="16" t="s">
        <v>108</v>
      </c>
      <c r="C162" s="16" t="s">
        <v>109</v>
      </c>
      <c r="D162" s="17"/>
      <c r="E162" s="17"/>
      <c r="F162" s="17"/>
      <c r="G162" s="8">
        <f>G163+G164+G165+G167+G168+G166</f>
        <v>60527425.299999997</v>
      </c>
      <c r="H162" s="8">
        <f t="shared" ref="H162:S162" si="169">H163+H164+H165+H167+H168+H166</f>
        <v>2412504.42</v>
      </c>
      <c r="I162" s="8">
        <f t="shared" si="169"/>
        <v>5549519.8100000005</v>
      </c>
      <c r="J162" s="8">
        <f t="shared" si="169"/>
        <v>3957812.0700000003</v>
      </c>
      <c r="K162" s="8">
        <f t="shared" si="169"/>
        <v>6192501.2300000004</v>
      </c>
      <c r="L162" s="8">
        <f t="shared" si="169"/>
        <v>5627874.3700000001</v>
      </c>
      <c r="M162" s="8">
        <f t="shared" si="169"/>
        <v>7260316.5599999996</v>
      </c>
      <c r="N162" s="8">
        <f t="shared" si="169"/>
        <v>5053097.09</v>
      </c>
      <c r="O162" s="8">
        <f t="shared" si="169"/>
        <v>2417815.52</v>
      </c>
      <c r="P162" s="8">
        <f t="shared" si="169"/>
        <v>4703281.3900000006</v>
      </c>
      <c r="Q162" s="8">
        <f t="shared" si="169"/>
        <v>4260711.88</v>
      </c>
      <c r="R162" s="8">
        <f t="shared" si="169"/>
        <v>5343798.55</v>
      </c>
      <c r="S162" s="44">
        <f t="shared" si="169"/>
        <v>7256755.0699999994</v>
      </c>
      <c r="T162" s="66">
        <f t="shared" si="148"/>
        <v>11919836.300000001</v>
      </c>
      <c r="U162" s="32">
        <f t="shared" si="149"/>
        <v>31000528.460000001</v>
      </c>
      <c r="V162" s="32">
        <f t="shared" si="150"/>
        <v>43174722.460000001</v>
      </c>
      <c r="W162" s="32">
        <f t="shared" si="151"/>
        <v>60035987.960000001</v>
      </c>
      <c r="X162" s="68">
        <f t="shared" ref="X162:X223" si="170">G162/100*20</f>
        <v>12105485.060000001</v>
      </c>
      <c r="Y162" s="33">
        <f t="shared" ref="Y162:Y223" si="171">G162/100*40</f>
        <v>24210970.120000001</v>
      </c>
      <c r="Z162" s="33">
        <f t="shared" ref="Z162:Z223" si="172">G162/100*70</f>
        <v>42369197.710000001</v>
      </c>
      <c r="AA162" s="33">
        <f t="shared" ref="AA162:AA223" si="173">G162/100*95</f>
        <v>57501054.035000004</v>
      </c>
      <c r="AB162" s="59">
        <f t="shared" si="119"/>
        <v>185648.75999999978</v>
      </c>
    </row>
    <row r="163" spans="1:28" ht="76.5" customHeight="1" x14ac:dyDescent="0.25">
      <c r="A163" s="15" t="s">
        <v>193</v>
      </c>
      <c r="B163" s="16" t="s">
        <v>108</v>
      </c>
      <c r="C163" s="16" t="s">
        <v>110</v>
      </c>
      <c r="D163" s="17"/>
      <c r="E163" s="17"/>
      <c r="F163" s="17"/>
      <c r="G163" s="8">
        <v>2908580.75</v>
      </c>
      <c r="H163" s="4">
        <v>198997.92</v>
      </c>
      <c r="I163" s="36">
        <v>634829.27</v>
      </c>
      <c r="J163" s="63">
        <v>-158252.73000000001</v>
      </c>
      <c r="K163" s="36">
        <v>159477.20000000001</v>
      </c>
      <c r="L163" s="71">
        <v>198997.92</v>
      </c>
      <c r="M163" s="78">
        <v>677943.67</v>
      </c>
      <c r="N163" s="81">
        <v>0</v>
      </c>
      <c r="O163" s="83">
        <v>551829.41</v>
      </c>
      <c r="P163" s="89">
        <v>0</v>
      </c>
      <c r="Q163" s="91">
        <v>0</v>
      </c>
      <c r="R163" s="94">
        <v>177396.03</v>
      </c>
      <c r="S163" s="78">
        <v>467362.06</v>
      </c>
      <c r="T163" s="66">
        <f t="shared" si="148"/>
        <v>675574.46000000008</v>
      </c>
      <c r="U163" s="32">
        <f t="shared" si="149"/>
        <v>1711993.2500000002</v>
      </c>
      <c r="V163" s="32">
        <f t="shared" si="150"/>
        <v>2263822.66</v>
      </c>
      <c r="W163" s="32">
        <f t="shared" si="151"/>
        <v>2908580.75</v>
      </c>
      <c r="X163" s="68">
        <f t="shared" si="170"/>
        <v>581716.15</v>
      </c>
      <c r="Y163" s="33">
        <f t="shared" si="171"/>
        <v>1163432.3</v>
      </c>
      <c r="Z163" s="33">
        <f t="shared" si="172"/>
        <v>2036006.5249999999</v>
      </c>
      <c r="AA163" s="33">
        <f t="shared" si="173"/>
        <v>2763151.7124999999</v>
      </c>
      <c r="AB163" s="59">
        <f t="shared" si="119"/>
        <v>-93858.310000000056</v>
      </c>
    </row>
    <row r="164" spans="1:28" ht="102" customHeight="1" x14ac:dyDescent="0.25">
      <c r="A164" s="15" t="s">
        <v>192</v>
      </c>
      <c r="B164" s="16" t="s">
        <v>108</v>
      </c>
      <c r="C164" s="16" t="s">
        <v>111</v>
      </c>
      <c r="D164" s="17"/>
      <c r="E164" s="17"/>
      <c r="F164" s="17"/>
      <c r="G164" s="8">
        <v>34478175.740000002</v>
      </c>
      <c r="H164" s="4">
        <v>2119988.17</v>
      </c>
      <c r="I164" s="36">
        <v>2113393.9900000002</v>
      </c>
      <c r="J164" s="63">
        <v>2288128.7000000002</v>
      </c>
      <c r="K164" s="36">
        <v>3775120.88</v>
      </c>
      <c r="L164" s="71">
        <v>3009112.08</v>
      </c>
      <c r="M164" s="78">
        <v>3016404.55</v>
      </c>
      <c r="N164" s="81">
        <v>3157985.88</v>
      </c>
      <c r="O164" s="83">
        <v>1842991.95</v>
      </c>
      <c r="P164" s="89">
        <v>2293164.1</v>
      </c>
      <c r="Q164" s="91">
        <v>2374564.6</v>
      </c>
      <c r="R164" s="94">
        <v>2565162.84</v>
      </c>
      <c r="S164" s="78">
        <v>5858623.7199999997</v>
      </c>
      <c r="T164" s="66">
        <f t="shared" si="148"/>
        <v>6521510.8600000003</v>
      </c>
      <c r="U164" s="32">
        <f t="shared" si="149"/>
        <v>16322148.370000001</v>
      </c>
      <c r="V164" s="32">
        <f t="shared" si="150"/>
        <v>23616290.300000001</v>
      </c>
      <c r="W164" s="32">
        <f t="shared" si="151"/>
        <v>34414641.460000001</v>
      </c>
      <c r="X164" s="68">
        <f t="shared" si="170"/>
        <v>6895635.148</v>
      </c>
      <c r="Y164" s="33">
        <f t="shared" si="171"/>
        <v>13791270.296</v>
      </c>
      <c r="Z164" s="33">
        <f t="shared" si="172"/>
        <v>24134723.017999999</v>
      </c>
      <c r="AA164" s="33">
        <f t="shared" si="173"/>
        <v>32754266.953000002</v>
      </c>
      <c r="AB164" s="59">
        <f t="shared" si="119"/>
        <v>374124.28799999971</v>
      </c>
    </row>
    <row r="165" spans="1:28" ht="15" customHeight="1" x14ac:dyDescent="0.25">
      <c r="A165" s="15" t="s">
        <v>191</v>
      </c>
      <c r="B165" s="16" t="s">
        <v>108</v>
      </c>
      <c r="C165" s="16" t="s">
        <v>112</v>
      </c>
      <c r="D165" s="17"/>
      <c r="E165" s="17"/>
      <c r="F165" s="17"/>
      <c r="G165" s="8">
        <v>4137.6499999999996</v>
      </c>
      <c r="H165" s="4">
        <v>0</v>
      </c>
      <c r="I165" s="4">
        <v>0</v>
      </c>
      <c r="J165" s="63">
        <v>4080</v>
      </c>
      <c r="K165" s="4">
        <v>0</v>
      </c>
      <c r="L165" s="71">
        <v>0</v>
      </c>
      <c r="M165" s="78">
        <v>0</v>
      </c>
      <c r="N165" s="81">
        <v>0</v>
      </c>
      <c r="O165" s="83">
        <v>0</v>
      </c>
      <c r="P165" s="89">
        <v>0</v>
      </c>
      <c r="Q165" s="91">
        <v>0</v>
      </c>
      <c r="R165" s="94">
        <v>0</v>
      </c>
      <c r="S165" s="78">
        <v>0</v>
      </c>
      <c r="T165" s="66">
        <f t="shared" si="148"/>
        <v>4080</v>
      </c>
      <c r="U165" s="32">
        <f t="shared" si="149"/>
        <v>4080</v>
      </c>
      <c r="V165" s="32">
        <f t="shared" si="150"/>
        <v>4080</v>
      </c>
      <c r="W165" s="32">
        <f t="shared" si="151"/>
        <v>4080</v>
      </c>
      <c r="X165" s="68">
        <f t="shared" si="170"/>
        <v>827.52999999999986</v>
      </c>
      <c r="Y165" s="33">
        <f t="shared" si="171"/>
        <v>1655.0599999999997</v>
      </c>
      <c r="Z165" s="33">
        <f t="shared" si="172"/>
        <v>2896.3549999999996</v>
      </c>
      <c r="AA165" s="33">
        <f t="shared" si="173"/>
        <v>3930.7674999999995</v>
      </c>
      <c r="AB165" s="59">
        <f t="shared" ref="AB165:AB224" si="174">X165-T165</f>
        <v>-3252.4700000000003</v>
      </c>
    </row>
    <row r="166" spans="1:28" ht="25.5" x14ac:dyDescent="0.25">
      <c r="A166" s="52" t="s">
        <v>331</v>
      </c>
      <c r="B166" s="16">
        <v>914</v>
      </c>
      <c r="C166" s="16" t="s">
        <v>330</v>
      </c>
      <c r="D166" s="17"/>
      <c r="E166" s="17"/>
      <c r="F166" s="17"/>
      <c r="G166" s="8">
        <v>1000000</v>
      </c>
      <c r="H166" s="36">
        <v>0</v>
      </c>
      <c r="I166" s="36">
        <v>0</v>
      </c>
      <c r="J166" s="63">
        <v>0</v>
      </c>
      <c r="K166" s="36">
        <v>0</v>
      </c>
      <c r="L166" s="71">
        <v>0</v>
      </c>
      <c r="M166" s="78">
        <v>1000000</v>
      </c>
      <c r="N166" s="81">
        <v>0</v>
      </c>
      <c r="O166" s="83">
        <v>0</v>
      </c>
      <c r="P166" s="89">
        <v>0</v>
      </c>
      <c r="Q166" s="91">
        <v>0</v>
      </c>
      <c r="R166" s="94">
        <v>0</v>
      </c>
      <c r="S166" s="78">
        <v>0</v>
      </c>
      <c r="T166" s="66"/>
      <c r="U166" s="32"/>
      <c r="V166" s="32"/>
      <c r="W166" s="32"/>
      <c r="X166" s="68">
        <f t="shared" si="170"/>
        <v>200000</v>
      </c>
      <c r="Y166" s="33">
        <f t="shared" si="171"/>
        <v>400000</v>
      </c>
      <c r="Z166" s="33">
        <f t="shared" si="172"/>
        <v>700000</v>
      </c>
      <c r="AA166" s="33">
        <f t="shared" si="173"/>
        <v>950000</v>
      </c>
      <c r="AB166" s="59">
        <f t="shared" si="174"/>
        <v>200000</v>
      </c>
    </row>
    <row r="167" spans="1:28" ht="15" customHeight="1" x14ac:dyDescent="0.25">
      <c r="A167" s="15" t="s">
        <v>190</v>
      </c>
      <c r="B167" s="16" t="s">
        <v>108</v>
      </c>
      <c r="C167" s="16" t="s">
        <v>113</v>
      </c>
      <c r="D167" s="17"/>
      <c r="E167" s="17"/>
      <c r="F167" s="17"/>
      <c r="G167" s="8">
        <v>300000</v>
      </c>
      <c r="H167" s="4">
        <v>0</v>
      </c>
      <c r="I167" s="4">
        <v>0</v>
      </c>
      <c r="J167" s="63">
        <v>0</v>
      </c>
      <c r="K167" s="4">
        <v>0</v>
      </c>
      <c r="L167" s="71">
        <v>0</v>
      </c>
      <c r="M167" s="78">
        <v>0</v>
      </c>
      <c r="N167" s="81">
        <v>0</v>
      </c>
      <c r="O167" s="83">
        <v>0</v>
      </c>
      <c r="P167" s="89">
        <v>0</v>
      </c>
      <c r="Q167" s="91">
        <v>0</v>
      </c>
      <c r="R167" s="94">
        <v>0</v>
      </c>
      <c r="S167" s="78">
        <v>0</v>
      </c>
      <c r="T167" s="66">
        <f t="shared" si="148"/>
        <v>0</v>
      </c>
      <c r="U167" s="32">
        <f t="shared" si="149"/>
        <v>0</v>
      </c>
      <c r="V167" s="32">
        <f t="shared" si="150"/>
        <v>0</v>
      </c>
      <c r="W167" s="32">
        <f t="shared" si="151"/>
        <v>0</v>
      </c>
      <c r="X167" s="68">
        <f t="shared" si="170"/>
        <v>60000</v>
      </c>
      <c r="Y167" s="33">
        <f t="shared" si="171"/>
        <v>120000</v>
      </c>
      <c r="Z167" s="33">
        <f t="shared" si="172"/>
        <v>210000</v>
      </c>
      <c r="AA167" s="33">
        <f t="shared" si="173"/>
        <v>285000</v>
      </c>
      <c r="AB167" s="59">
        <f t="shared" si="174"/>
        <v>60000</v>
      </c>
    </row>
    <row r="168" spans="1:28" ht="38.25" customHeight="1" x14ac:dyDescent="0.25">
      <c r="A168" s="15" t="s">
        <v>157</v>
      </c>
      <c r="B168" s="16" t="s">
        <v>108</v>
      </c>
      <c r="C168" s="16" t="s">
        <v>114</v>
      </c>
      <c r="D168" s="17"/>
      <c r="E168" s="17"/>
      <c r="F168" s="17"/>
      <c r="G168" s="8">
        <v>21836531.16</v>
      </c>
      <c r="H168" s="86">
        <v>93518.33</v>
      </c>
      <c r="I168" s="36">
        <v>2801296.55</v>
      </c>
      <c r="J168" s="63">
        <v>1823856.1</v>
      </c>
      <c r="K168" s="36">
        <v>2257903.15</v>
      </c>
      <c r="L168" s="71">
        <v>2419764.37</v>
      </c>
      <c r="M168" s="78">
        <v>2565968.34</v>
      </c>
      <c r="N168" s="81">
        <v>1895111.21</v>
      </c>
      <c r="O168" s="83">
        <v>22994.16</v>
      </c>
      <c r="P168" s="89">
        <v>2410117.29</v>
      </c>
      <c r="Q168" s="91">
        <v>1886147.28</v>
      </c>
      <c r="R168" s="94">
        <v>2601239.6800000002</v>
      </c>
      <c r="S168" s="78">
        <v>930769.29</v>
      </c>
      <c r="T168" s="66">
        <f t="shared" si="148"/>
        <v>4718670.9800000004</v>
      </c>
      <c r="U168" s="32">
        <f t="shared" si="149"/>
        <v>11962306.84</v>
      </c>
      <c r="V168" s="32">
        <f t="shared" si="150"/>
        <v>16290529.5</v>
      </c>
      <c r="W168" s="32">
        <f t="shared" si="151"/>
        <v>21708685.75</v>
      </c>
      <c r="X168" s="68">
        <f t="shared" si="170"/>
        <v>4367306.2320000008</v>
      </c>
      <c r="Y168" s="33">
        <f t="shared" si="171"/>
        <v>8734612.4640000015</v>
      </c>
      <c r="Z168" s="33">
        <f t="shared" si="172"/>
        <v>15285571.812000001</v>
      </c>
      <c r="AA168" s="33">
        <f t="shared" si="173"/>
        <v>20744704.602000002</v>
      </c>
      <c r="AB168" s="59">
        <f t="shared" si="174"/>
        <v>-351364.74799999967</v>
      </c>
    </row>
    <row r="169" spans="1:28" ht="25.5" customHeight="1" x14ac:dyDescent="0.25">
      <c r="A169" s="15" t="s">
        <v>289</v>
      </c>
      <c r="B169" s="16" t="s">
        <v>108</v>
      </c>
      <c r="C169" s="16" t="s">
        <v>115</v>
      </c>
      <c r="D169" s="17"/>
      <c r="E169" s="17"/>
      <c r="F169" s="17"/>
      <c r="G169" s="8">
        <f>G170</f>
        <v>1244365</v>
      </c>
      <c r="H169" s="4">
        <f>H170</f>
        <v>0</v>
      </c>
      <c r="I169" s="4">
        <f t="shared" ref="I169:S169" si="175">I170</f>
        <v>83505.75</v>
      </c>
      <c r="J169" s="63">
        <f t="shared" si="175"/>
        <v>41752.879999999997</v>
      </c>
      <c r="K169" s="4">
        <f t="shared" si="175"/>
        <v>41752.89</v>
      </c>
      <c r="L169" s="71">
        <f t="shared" si="175"/>
        <v>41752.879999999997</v>
      </c>
      <c r="M169" s="78">
        <f t="shared" si="175"/>
        <v>46591.18</v>
      </c>
      <c r="N169" s="81">
        <f t="shared" si="175"/>
        <v>46591.19</v>
      </c>
      <c r="O169" s="83">
        <f t="shared" si="175"/>
        <v>86485.79</v>
      </c>
      <c r="P169" s="89">
        <f t="shared" si="175"/>
        <v>4545.6099999999997</v>
      </c>
      <c r="Q169" s="91">
        <f t="shared" si="175"/>
        <v>46595.98</v>
      </c>
      <c r="R169" s="94">
        <f t="shared" si="175"/>
        <v>46595.98</v>
      </c>
      <c r="S169" s="78">
        <f t="shared" si="175"/>
        <v>748976.65</v>
      </c>
      <c r="T169" s="66">
        <f t="shared" si="148"/>
        <v>125258.63</v>
      </c>
      <c r="U169" s="32">
        <f t="shared" si="149"/>
        <v>255355.58000000002</v>
      </c>
      <c r="V169" s="32">
        <f t="shared" si="150"/>
        <v>392978.17</v>
      </c>
      <c r="W169" s="32">
        <f t="shared" si="151"/>
        <v>1235146.78</v>
      </c>
      <c r="X169" s="68">
        <f t="shared" si="170"/>
        <v>248873</v>
      </c>
      <c r="Y169" s="33">
        <f t="shared" si="171"/>
        <v>497746</v>
      </c>
      <c r="Z169" s="33">
        <f t="shared" si="172"/>
        <v>871055.5</v>
      </c>
      <c r="AA169" s="33">
        <f t="shared" si="173"/>
        <v>1182146.75</v>
      </c>
      <c r="AB169" s="59">
        <f t="shared" si="174"/>
        <v>123614.37</v>
      </c>
    </row>
    <row r="170" spans="1:28" ht="25.5" customHeight="1" x14ac:dyDescent="0.25">
      <c r="A170" s="15" t="s">
        <v>217</v>
      </c>
      <c r="B170" s="16" t="s">
        <v>108</v>
      </c>
      <c r="C170" s="16" t="s">
        <v>116</v>
      </c>
      <c r="D170" s="17"/>
      <c r="E170" s="17"/>
      <c r="F170" s="17"/>
      <c r="G170" s="8">
        <v>1244365</v>
      </c>
      <c r="H170" s="4">
        <v>0</v>
      </c>
      <c r="I170" s="36">
        <v>83505.75</v>
      </c>
      <c r="J170" s="63">
        <v>41752.879999999997</v>
      </c>
      <c r="K170" s="4">
        <v>41752.89</v>
      </c>
      <c r="L170" s="71">
        <v>41752.879999999997</v>
      </c>
      <c r="M170" s="78">
        <v>46591.18</v>
      </c>
      <c r="N170" s="81">
        <v>46591.19</v>
      </c>
      <c r="O170" s="83">
        <v>86485.79</v>
      </c>
      <c r="P170" s="89">
        <v>4545.6099999999997</v>
      </c>
      <c r="Q170" s="91">
        <v>46595.98</v>
      </c>
      <c r="R170" s="94">
        <v>46595.98</v>
      </c>
      <c r="S170" s="78">
        <v>748976.65</v>
      </c>
      <c r="T170" s="66">
        <f t="shared" ref="T170:T223" si="176">H170+I170+J170</f>
        <v>125258.63</v>
      </c>
      <c r="U170" s="32">
        <f t="shared" ref="U170:U223" si="177">H170+I170+J170+K170+L170+M170</f>
        <v>255355.58000000002</v>
      </c>
      <c r="V170" s="32">
        <f t="shared" ref="V170:V223" si="178">H170+I170+J170+K170+L170+M170+N170+O170+P170</f>
        <v>392978.17</v>
      </c>
      <c r="W170" s="32">
        <f t="shared" ref="W170:W223" si="179">H170+I170+J170+K170+L170+M170+N170+O170+P170+Q170+R170+S170</f>
        <v>1235146.78</v>
      </c>
      <c r="X170" s="68">
        <f t="shared" si="170"/>
        <v>248873</v>
      </c>
      <c r="Y170" s="33">
        <f t="shared" si="171"/>
        <v>497746</v>
      </c>
      <c r="Z170" s="33">
        <f t="shared" si="172"/>
        <v>871055.5</v>
      </c>
      <c r="AA170" s="33">
        <f t="shared" si="173"/>
        <v>1182146.75</v>
      </c>
      <c r="AB170" s="59">
        <f t="shared" si="174"/>
        <v>123614.37</v>
      </c>
    </row>
    <row r="171" spans="1:28" ht="51" customHeight="1" x14ac:dyDescent="0.25">
      <c r="A171" s="15" t="s">
        <v>189</v>
      </c>
      <c r="B171" s="16" t="s">
        <v>108</v>
      </c>
      <c r="C171" s="16" t="s">
        <v>117</v>
      </c>
      <c r="D171" s="17"/>
      <c r="E171" s="17"/>
      <c r="F171" s="17"/>
      <c r="G171" s="8">
        <f>G172+G173+G174</f>
        <v>22554835.98</v>
      </c>
      <c r="H171" s="8">
        <f t="shared" ref="H171:S171" si="180">H172+H173+H174</f>
        <v>638468.15</v>
      </c>
      <c r="I171" s="8">
        <f t="shared" si="180"/>
        <v>2024386.17</v>
      </c>
      <c r="J171" s="8">
        <f t="shared" si="180"/>
        <v>2635985.8200000003</v>
      </c>
      <c r="K171" s="8">
        <f t="shared" si="180"/>
        <v>1774687.62</v>
      </c>
      <c r="L171" s="8">
        <f t="shared" si="180"/>
        <v>2179471.46</v>
      </c>
      <c r="M171" s="8">
        <f t="shared" si="180"/>
        <v>1947571.99</v>
      </c>
      <c r="N171" s="8">
        <f t="shared" si="180"/>
        <v>1215458.3599999999</v>
      </c>
      <c r="O171" s="8">
        <f t="shared" si="180"/>
        <v>1145250.51</v>
      </c>
      <c r="P171" s="8">
        <f t="shared" si="180"/>
        <v>1762345.64</v>
      </c>
      <c r="Q171" s="8">
        <f t="shared" si="180"/>
        <v>1118005.75</v>
      </c>
      <c r="R171" s="8">
        <f t="shared" si="180"/>
        <v>2441368.6</v>
      </c>
      <c r="S171" s="44">
        <f t="shared" si="180"/>
        <v>3602428.48</v>
      </c>
      <c r="T171" s="66">
        <f t="shared" si="176"/>
        <v>5298840.1400000006</v>
      </c>
      <c r="U171" s="32">
        <f t="shared" si="177"/>
        <v>11200571.210000001</v>
      </c>
      <c r="V171" s="32">
        <f t="shared" si="178"/>
        <v>15323625.720000001</v>
      </c>
      <c r="W171" s="32">
        <f t="shared" si="179"/>
        <v>22485428.550000001</v>
      </c>
      <c r="X171" s="68">
        <f t="shared" si="170"/>
        <v>4510967.1960000005</v>
      </c>
      <c r="Y171" s="33">
        <f t="shared" si="171"/>
        <v>9021934.3920000009</v>
      </c>
      <c r="Z171" s="33">
        <f t="shared" si="172"/>
        <v>15788385.186000001</v>
      </c>
      <c r="AA171" s="33">
        <f t="shared" si="173"/>
        <v>21427094.181000002</v>
      </c>
      <c r="AB171" s="59">
        <f t="shared" si="174"/>
        <v>-787872.94400000013</v>
      </c>
    </row>
    <row r="172" spans="1:28" ht="15" customHeight="1" x14ac:dyDescent="0.25">
      <c r="A172" s="15" t="s">
        <v>188</v>
      </c>
      <c r="B172" s="16" t="s">
        <v>108</v>
      </c>
      <c r="C172" s="16" t="s">
        <v>118</v>
      </c>
      <c r="D172" s="17"/>
      <c r="E172" s="17"/>
      <c r="F172" s="17"/>
      <c r="G172" s="8">
        <v>1447967</v>
      </c>
      <c r="H172" s="4">
        <v>96744.39</v>
      </c>
      <c r="I172" s="36">
        <v>87294.399999999994</v>
      </c>
      <c r="J172" s="63">
        <v>87694.39</v>
      </c>
      <c r="K172" s="4">
        <v>384283.33</v>
      </c>
      <c r="L172" s="71">
        <v>44668</v>
      </c>
      <c r="M172" s="78">
        <v>25138</v>
      </c>
      <c r="N172" s="81">
        <v>83021.7</v>
      </c>
      <c r="O172" s="83">
        <v>89363.61</v>
      </c>
      <c r="P172" s="89">
        <v>99400</v>
      </c>
      <c r="Q172" s="91">
        <v>152887.76999999999</v>
      </c>
      <c r="R172" s="94">
        <v>97157.27</v>
      </c>
      <c r="S172" s="78">
        <v>200314.14</v>
      </c>
      <c r="T172" s="66">
        <f t="shared" si="176"/>
        <v>271733.18</v>
      </c>
      <c r="U172" s="32">
        <f t="shared" si="177"/>
        <v>725822.51</v>
      </c>
      <c r="V172" s="32">
        <f t="shared" si="178"/>
        <v>997607.82</v>
      </c>
      <c r="W172" s="32">
        <f t="shared" si="179"/>
        <v>1447967</v>
      </c>
      <c r="X172" s="68">
        <f t="shared" si="170"/>
        <v>289593.40000000002</v>
      </c>
      <c r="Y172" s="33">
        <f t="shared" si="171"/>
        <v>579186.80000000005</v>
      </c>
      <c r="Z172" s="33">
        <f t="shared" si="172"/>
        <v>1013576.9</v>
      </c>
      <c r="AA172" s="33">
        <f t="shared" si="173"/>
        <v>1375568.65</v>
      </c>
      <c r="AB172" s="59">
        <f t="shared" si="174"/>
        <v>17860.22000000003</v>
      </c>
    </row>
    <row r="173" spans="1:28" ht="76.5" customHeight="1" x14ac:dyDescent="0.25">
      <c r="A173" s="15" t="s">
        <v>187</v>
      </c>
      <c r="B173" s="16" t="s">
        <v>108</v>
      </c>
      <c r="C173" s="16" t="s">
        <v>119</v>
      </c>
      <c r="D173" s="17"/>
      <c r="E173" s="17"/>
      <c r="F173" s="17"/>
      <c r="G173" s="8">
        <v>20863868.98</v>
      </c>
      <c r="H173" s="4">
        <v>541723.76</v>
      </c>
      <c r="I173" s="4">
        <v>1937091.77</v>
      </c>
      <c r="J173" s="63">
        <v>2548291.4300000002</v>
      </c>
      <c r="K173" s="4">
        <v>1390404.29</v>
      </c>
      <c r="L173" s="71">
        <v>2036103.46</v>
      </c>
      <c r="M173" s="78">
        <v>1909434.99</v>
      </c>
      <c r="N173" s="81">
        <v>1132436.6599999999</v>
      </c>
      <c r="O173" s="83">
        <v>1055886.8999999999</v>
      </c>
      <c r="P173" s="89">
        <v>1662945.64</v>
      </c>
      <c r="Q173" s="91">
        <v>912524</v>
      </c>
      <c r="R173" s="94">
        <v>2309749.6</v>
      </c>
      <c r="S173" s="78">
        <v>3357869.05</v>
      </c>
      <c r="T173" s="66">
        <f t="shared" si="176"/>
        <v>5027106.9600000009</v>
      </c>
      <c r="U173" s="32">
        <f t="shared" si="177"/>
        <v>10363049.700000001</v>
      </c>
      <c r="V173" s="32">
        <f t="shared" si="178"/>
        <v>14214318.900000002</v>
      </c>
      <c r="W173" s="32">
        <f t="shared" si="179"/>
        <v>20794461.550000004</v>
      </c>
      <c r="X173" s="68">
        <f t="shared" si="170"/>
        <v>4172773.7960000001</v>
      </c>
      <c r="Y173" s="33">
        <f t="shared" si="171"/>
        <v>8345547.5920000002</v>
      </c>
      <c r="Z173" s="33">
        <f t="shared" si="172"/>
        <v>14604708.286</v>
      </c>
      <c r="AA173" s="33">
        <f t="shared" si="173"/>
        <v>19820675.530999999</v>
      </c>
      <c r="AB173" s="59">
        <f t="shared" si="174"/>
        <v>-854333.1640000008</v>
      </c>
    </row>
    <row r="174" spans="1:28" ht="63.75" customHeight="1" x14ac:dyDescent="0.25">
      <c r="A174" s="15" t="s">
        <v>186</v>
      </c>
      <c r="B174" s="16" t="s">
        <v>108</v>
      </c>
      <c r="C174" s="16" t="s">
        <v>120</v>
      </c>
      <c r="D174" s="17"/>
      <c r="E174" s="17"/>
      <c r="F174" s="17"/>
      <c r="G174" s="8">
        <v>243000</v>
      </c>
      <c r="H174" s="4">
        <v>0</v>
      </c>
      <c r="I174" s="4">
        <v>0</v>
      </c>
      <c r="J174" s="63">
        <v>0</v>
      </c>
      <c r="K174" s="4">
        <v>0</v>
      </c>
      <c r="L174" s="71">
        <v>98700</v>
      </c>
      <c r="M174" s="78">
        <v>12999</v>
      </c>
      <c r="N174" s="81">
        <v>0</v>
      </c>
      <c r="O174" s="83">
        <v>0</v>
      </c>
      <c r="P174" s="89">
        <v>0</v>
      </c>
      <c r="Q174" s="91">
        <v>52593.98</v>
      </c>
      <c r="R174" s="94">
        <v>34461.730000000003</v>
      </c>
      <c r="S174" s="78">
        <v>44245.29</v>
      </c>
      <c r="T174" s="66">
        <f t="shared" si="176"/>
        <v>0</v>
      </c>
      <c r="U174" s="32">
        <f t="shared" si="177"/>
        <v>111699</v>
      </c>
      <c r="V174" s="32">
        <f t="shared" si="178"/>
        <v>111699</v>
      </c>
      <c r="W174" s="32">
        <f t="shared" si="179"/>
        <v>243000.00000000003</v>
      </c>
      <c r="X174" s="68">
        <f t="shared" si="170"/>
        <v>48600</v>
      </c>
      <c r="Y174" s="33">
        <f t="shared" si="171"/>
        <v>97200</v>
      </c>
      <c r="Z174" s="33">
        <f t="shared" si="172"/>
        <v>170100</v>
      </c>
      <c r="AA174" s="33">
        <f t="shared" si="173"/>
        <v>230850</v>
      </c>
      <c r="AB174" s="59">
        <f t="shared" si="174"/>
        <v>48600</v>
      </c>
    </row>
    <row r="175" spans="1:28" ht="25.5" customHeight="1" x14ac:dyDescent="0.25">
      <c r="A175" s="15" t="s">
        <v>185</v>
      </c>
      <c r="B175" s="16" t="s">
        <v>108</v>
      </c>
      <c r="C175" s="16" t="s">
        <v>121</v>
      </c>
      <c r="D175" s="17"/>
      <c r="E175" s="17"/>
      <c r="F175" s="17"/>
      <c r="G175" s="8">
        <f>G176+G177+G178+G179</f>
        <v>23010480.059999999</v>
      </c>
      <c r="H175" s="8">
        <f t="shared" ref="H175:S175" si="181">H176+H177+H178+H179</f>
        <v>802848.4</v>
      </c>
      <c r="I175" s="8">
        <f t="shared" si="181"/>
        <v>1108202.1399999999</v>
      </c>
      <c r="J175" s="8">
        <f t="shared" si="181"/>
        <v>1108229.4099999999</v>
      </c>
      <c r="K175" s="8">
        <f t="shared" si="181"/>
        <v>1151278.1399999999</v>
      </c>
      <c r="L175" s="8">
        <f t="shared" si="181"/>
        <v>1198629.74</v>
      </c>
      <c r="M175" s="8">
        <f t="shared" si="181"/>
        <v>1030761.41</v>
      </c>
      <c r="N175" s="8">
        <f t="shared" si="181"/>
        <v>931007.31</v>
      </c>
      <c r="O175" s="8">
        <f t="shared" si="181"/>
        <v>1239623.1499999999</v>
      </c>
      <c r="P175" s="8">
        <f t="shared" si="181"/>
        <v>917853.47</v>
      </c>
      <c r="Q175" s="8">
        <f t="shared" si="181"/>
        <v>10402717.439999999</v>
      </c>
      <c r="R175" s="8">
        <f t="shared" si="181"/>
        <v>289740.14</v>
      </c>
      <c r="S175" s="44">
        <f t="shared" si="181"/>
        <v>2468584.91</v>
      </c>
      <c r="T175" s="66">
        <f t="shared" si="176"/>
        <v>3019279.95</v>
      </c>
      <c r="U175" s="32">
        <f t="shared" si="177"/>
        <v>6399949.2400000002</v>
      </c>
      <c r="V175" s="32">
        <f t="shared" si="178"/>
        <v>9488433.1700000018</v>
      </c>
      <c r="W175" s="32">
        <f t="shared" si="179"/>
        <v>22649475.66</v>
      </c>
      <c r="X175" s="68">
        <f t="shared" si="170"/>
        <v>4602096.0120000001</v>
      </c>
      <c r="Y175" s="33">
        <f t="shared" si="171"/>
        <v>9204192.0240000002</v>
      </c>
      <c r="Z175" s="33">
        <f t="shared" si="172"/>
        <v>16107336.041999999</v>
      </c>
      <c r="AA175" s="33">
        <f t="shared" si="173"/>
        <v>21859956.057</v>
      </c>
      <c r="AB175" s="59">
        <f t="shared" si="174"/>
        <v>1582816.0619999999</v>
      </c>
    </row>
    <row r="176" spans="1:28" ht="25.5" customHeight="1" x14ac:dyDescent="0.25">
      <c r="A176" s="15" t="s">
        <v>184</v>
      </c>
      <c r="B176" s="16" t="s">
        <v>108</v>
      </c>
      <c r="C176" s="16" t="s">
        <v>122</v>
      </c>
      <c r="D176" s="17"/>
      <c r="E176" s="17"/>
      <c r="F176" s="17"/>
      <c r="G176" s="8">
        <v>410719</v>
      </c>
      <c r="H176" s="4">
        <v>0</v>
      </c>
      <c r="I176" s="4">
        <v>0</v>
      </c>
      <c r="J176" s="63">
        <v>0</v>
      </c>
      <c r="K176" s="4">
        <v>43076</v>
      </c>
      <c r="L176" s="71">
        <v>75383</v>
      </c>
      <c r="M176" s="78">
        <v>35519.01</v>
      </c>
      <c r="N176" s="81">
        <v>10769</v>
      </c>
      <c r="O176" s="83">
        <v>0</v>
      </c>
      <c r="P176" s="89">
        <v>0</v>
      </c>
      <c r="Q176" s="91">
        <v>10769</v>
      </c>
      <c r="R176" s="94">
        <v>21538</v>
      </c>
      <c r="S176" s="78">
        <v>76916.990000000005</v>
      </c>
      <c r="T176" s="66">
        <f t="shared" si="176"/>
        <v>0</v>
      </c>
      <c r="U176" s="32">
        <f t="shared" si="177"/>
        <v>153978.01</v>
      </c>
      <c r="V176" s="32">
        <f t="shared" si="178"/>
        <v>164747.01</v>
      </c>
      <c r="W176" s="32">
        <f t="shared" si="179"/>
        <v>273971</v>
      </c>
      <c r="X176" s="68">
        <f t="shared" si="170"/>
        <v>82143.799999999988</v>
      </c>
      <c r="Y176" s="33">
        <f t="shared" si="171"/>
        <v>164287.59999999998</v>
      </c>
      <c r="Z176" s="33">
        <f t="shared" si="172"/>
        <v>287503.3</v>
      </c>
      <c r="AA176" s="33">
        <f t="shared" si="173"/>
        <v>390183.05</v>
      </c>
      <c r="AB176" s="59">
        <f t="shared" si="174"/>
        <v>82143.799999999988</v>
      </c>
    </row>
    <row r="177" spans="1:28" ht="25.5" customHeight="1" x14ac:dyDescent="0.25">
      <c r="A177" s="15" t="s">
        <v>183</v>
      </c>
      <c r="B177" s="16" t="s">
        <v>108</v>
      </c>
      <c r="C177" s="16" t="s">
        <v>123</v>
      </c>
      <c r="D177" s="17"/>
      <c r="E177" s="17"/>
      <c r="F177" s="17"/>
      <c r="G177" s="8">
        <v>22316404.789999999</v>
      </c>
      <c r="H177" s="4">
        <v>802848.4</v>
      </c>
      <c r="I177" s="36">
        <v>1108202.1399999999</v>
      </c>
      <c r="J177" s="63">
        <v>1108202.1399999999</v>
      </c>
      <c r="K177" s="36">
        <v>1108202.1399999999</v>
      </c>
      <c r="L177" s="71">
        <v>1108202.1399999999</v>
      </c>
      <c r="M177" s="78">
        <v>975664</v>
      </c>
      <c r="N177" s="81">
        <v>909063.51</v>
      </c>
      <c r="O177" s="83">
        <v>1239623.1499999999</v>
      </c>
      <c r="P177" s="89">
        <v>917853.47</v>
      </c>
      <c r="Q177" s="91">
        <v>10391948.439999999</v>
      </c>
      <c r="R177" s="94">
        <v>268202.14</v>
      </c>
      <c r="S177" s="78">
        <v>2378393.12</v>
      </c>
      <c r="T177" s="66">
        <f t="shared" si="176"/>
        <v>3019252.6799999997</v>
      </c>
      <c r="U177" s="32">
        <f t="shared" si="177"/>
        <v>6211320.959999999</v>
      </c>
      <c r="V177" s="32">
        <f t="shared" si="178"/>
        <v>9277861.0899999999</v>
      </c>
      <c r="W177" s="32">
        <f t="shared" si="179"/>
        <v>22316404.790000003</v>
      </c>
      <c r="X177" s="68">
        <f t="shared" si="170"/>
        <v>4463280.9580000006</v>
      </c>
      <c r="Y177" s="33">
        <f t="shared" si="171"/>
        <v>8926561.9160000011</v>
      </c>
      <c r="Z177" s="33">
        <f t="shared" si="172"/>
        <v>15621483.353</v>
      </c>
      <c r="AA177" s="33">
        <f t="shared" si="173"/>
        <v>21200584.550500002</v>
      </c>
      <c r="AB177" s="59">
        <f t="shared" si="174"/>
        <v>1444028.2780000009</v>
      </c>
    </row>
    <row r="178" spans="1:28" ht="15" customHeight="1" x14ac:dyDescent="0.25">
      <c r="A178" s="15" t="s">
        <v>182</v>
      </c>
      <c r="B178" s="16" t="s">
        <v>108</v>
      </c>
      <c r="C178" s="16" t="s">
        <v>124</v>
      </c>
      <c r="D178" s="17"/>
      <c r="E178" s="17"/>
      <c r="F178" s="17"/>
      <c r="G178" s="8">
        <v>36184.400000000001</v>
      </c>
      <c r="H178" s="4">
        <v>0</v>
      </c>
      <c r="I178" s="4">
        <v>0</v>
      </c>
      <c r="J178" s="63">
        <v>0</v>
      </c>
      <c r="K178" s="4">
        <v>0</v>
      </c>
      <c r="L178" s="71">
        <v>0</v>
      </c>
      <c r="M178" s="78">
        <v>9578.4</v>
      </c>
      <c r="N178" s="81">
        <v>11174.8</v>
      </c>
      <c r="O178" s="83">
        <v>0</v>
      </c>
      <c r="P178" s="89">
        <v>0</v>
      </c>
      <c r="Q178" s="91">
        <v>0</v>
      </c>
      <c r="R178" s="94">
        <v>0</v>
      </c>
      <c r="S178" s="78">
        <v>11174.8</v>
      </c>
      <c r="T178" s="66">
        <f t="shared" si="176"/>
        <v>0</v>
      </c>
      <c r="U178" s="32">
        <f t="shared" si="177"/>
        <v>9578.4</v>
      </c>
      <c r="V178" s="32">
        <f t="shared" si="178"/>
        <v>20753.199999999997</v>
      </c>
      <c r="W178" s="32">
        <f t="shared" si="179"/>
        <v>31927.999999999996</v>
      </c>
      <c r="X178" s="68">
        <f t="shared" si="170"/>
        <v>7236.88</v>
      </c>
      <c r="Y178" s="33">
        <f t="shared" si="171"/>
        <v>14473.76</v>
      </c>
      <c r="Z178" s="33">
        <f t="shared" si="172"/>
        <v>25329.079999999998</v>
      </c>
      <c r="AA178" s="33">
        <f t="shared" si="173"/>
        <v>34375.18</v>
      </c>
      <c r="AB178" s="59">
        <f t="shared" si="174"/>
        <v>7236.88</v>
      </c>
    </row>
    <row r="179" spans="1:28" ht="26.25" customHeight="1" x14ac:dyDescent="0.25">
      <c r="A179" s="15" t="s">
        <v>181</v>
      </c>
      <c r="B179" s="16" t="s">
        <v>108</v>
      </c>
      <c r="C179" s="16" t="s">
        <v>125</v>
      </c>
      <c r="D179" s="17"/>
      <c r="E179" s="17"/>
      <c r="F179" s="17"/>
      <c r="G179" s="8">
        <v>247171.87</v>
      </c>
      <c r="H179" s="4">
        <v>0</v>
      </c>
      <c r="I179" s="4">
        <v>0</v>
      </c>
      <c r="J179" s="63">
        <v>27.27</v>
      </c>
      <c r="K179" s="4">
        <v>0</v>
      </c>
      <c r="L179" s="71">
        <v>15044.6</v>
      </c>
      <c r="M179" s="78">
        <v>10000</v>
      </c>
      <c r="N179" s="81">
        <v>0</v>
      </c>
      <c r="O179" s="83">
        <v>0</v>
      </c>
      <c r="P179" s="89">
        <v>0</v>
      </c>
      <c r="Q179" s="91">
        <v>0</v>
      </c>
      <c r="R179" s="94">
        <v>0</v>
      </c>
      <c r="S179" s="78">
        <v>2100</v>
      </c>
      <c r="T179" s="66">
        <f t="shared" si="176"/>
        <v>27.27</v>
      </c>
      <c r="U179" s="32">
        <f t="shared" si="177"/>
        <v>25071.870000000003</v>
      </c>
      <c r="V179" s="32">
        <f t="shared" si="178"/>
        <v>25071.870000000003</v>
      </c>
      <c r="W179" s="32">
        <f t="shared" si="179"/>
        <v>27171.870000000003</v>
      </c>
      <c r="X179" s="68">
        <f t="shared" si="170"/>
        <v>49434.373999999996</v>
      </c>
      <c r="Y179" s="33">
        <f t="shared" si="171"/>
        <v>98868.747999999992</v>
      </c>
      <c r="Z179" s="33">
        <f t="shared" si="172"/>
        <v>173020.30899999998</v>
      </c>
      <c r="AA179" s="33">
        <f t="shared" si="173"/>
        <v>234813.27649999998</v>
      </c>
      <c r="AB179" s="59">
        <f t="shared" si="174"/>
        <v>49407.103999999999</v>
      </c>
    </row>
    <row r="180" spans="1:28" ht="38.25" customHeight="1" x14ac:dyDescent="0.25">
      <c r="A180" s="15" t="s">
        <v>180</v>
      </c>
      <c r="B180" s="16" t="s">
        <v>108</v>
      </c>
      <c r="C180" s="16" t="s">
        <v>126</v>
      </c>
      <c r="D180" s="17"/>
      <c r="E180" s="17"/>
      <c r="F180" s="17"/>
      <c r="G180" s="8">
        <f t="shared" ref="G180:S180" si="182">G181+G182+G183+G184</f>
        <v>183319619.81999999</v>
      </c>
      <c r="H180" s="8">
        <f t="shared" si="182"/>
        <v>5785593.2400000002</v>
      </c>
      <c r="I180" s="8">
        <f t="shared" si="182"/>
        <v>6913432.5599999996</v>
      </c>
      <c r="J180" s="8">
        <f t="shared" si="182"/>
        <v>7500027.3500000006</v>
      </c>
      <c r="K180" s="8">
        <f t="shared" si="182"/>
        <v>8572605.6500000004</v>
      </c>
      <c r="L180" s="8">
        <f t="shared" si="182"/>
        <v>14469141.84</v>
      </c>
      <c r="M180" s="8">
        <f t="shared" si="182"/>
        <v>15243207.059999999</v>
      </c>
      <c r="N180" s="8">
        <f t="shared" si="182"/>
        <v>7710940.7200000007</v>
      </c>
      <c r="O180" s="8">
        <f t="shared" si="182"/>
        <v>9274894.620000001</v>
      </c>
      <c r="P180" s="8">
        <f t="shared" si="182"/>
        <v>11528874.120000001</v>
      </c>
      <c r="Q180" s="8">
        <f t="shared" si="182"/>
        <v>34109483.120000005</v>
      </c>
      <c r="R180" s="8">
        <f t="shared" si="182"/>
        <v>19070006.73</v>
      </c>
      <c r="S180" s="44">
        <f t="shared" si="182"/>
        <v>42751031.219999999</v>
      </c>
      <c r="T180" s="66">
        <f t="shared" si="176"/>
        <v>20199053.150000002</v>
      </c>
      <c r="U180" s="32">
        <f t="shared" si="177"/>
        <v>58484007.700000003</v>
      </c>
      <c r="V180" s="32">
        <f t="shared" si="178"/>
        <v>86998717.160000011</v>
      </c>
      <c r="W180" s="32">
        <f t="shared" si="179"/>
        <v>182929238.23000002</v>
      </c>
      <c r="X180" s="68">
        <f t="shared" si="170"/>
        <v>36663923.964000002</v>
      </c>
      <c r="Y180" s="33">
        <f t="shared" si="171"/>
        <v>73327847.928000003</v>
      </c>
      <c r="Z180" s="33">
        <f t="shared" si="172"/>
        <v>128323733.874</v>
      </c>
      <c r="AA180" s="33">
        <f t="shared" si="173"/>
        <v>174153638.829</v>
      </c>
      <c r="AB180" s="59">
        <f t="shared" si="174"/>
        <v>16464870.813999999</v>
      </c>
    </row>
    <row r="181" spans="1:28" ht="15" customHeight="1" x14ac:dyDescent="0.25">
      <c r="A181" s="15" t="s">
        <v>179</v>
      </c>
      <c r="B181" s="16" t="s">
        <v>108</v>
      </c>
      <c r="C181" s="16" t="s">
        <v>127</v>
      </c>
      <c r="D181" s="17"/>
      <c r="E181" s="17"/>
      <c r="F181" s="17"/>
      <c r="G181" s="8">
        <v>13452190.550000001</v>
      </c>
      <c r="H181" s="4">
        <v>0</v>
      </c>
      <c r="I181" s="36">
        <v>1108636.2</v>
      </c>
      <c r="J181" s="63">
        <v>1108636.2</v>
      </c>
      <c r="K181" s="36">
        <v>1108636.2</v>
      </c>
      <c r="L181" s="71">
        <v>1108286.7</v>
      </c>
      <c r="M181" s="78">
        <v>1108216.8</v>
      </c>
      <c r="N181" s="81">
        <v>1108216.8</v>
      </c>
      <c r="O181" s="83">
        <v>1108216.8</v>
      </c>
      <c r="P181" s="89">
        <v>1108216.8</v>
      </c>
      <c r="Q181" s="91">
        <v>1108216.8</v>
      </c>
      <c r="R181" s="94">
        <v>1108216.8</v>
      </c>
      <c r="S181" s="78">
        <v>2216433.6</v>
      </c>
      <c r="T181" s="66">
        <f t="shared" si="176"/>
        <v>2217272.4</v>
      </c>
      <c r="U181" s="32">
        <f t="shared" si="177"/>
        <v>5542412.0999999996</v>
      </c>
      <c r="V181" s="32">
        <f t="shared" si="178"/>
        <v>8867062.5</v>
      </c>
      <c r="W181" s="32">
        <f t="shared" si="179"/>
        <v>13299929.700000001</v>
      </c>
      <c r="X181" s="68">
        <f t="shared" si="170"/>
        <v>2690438.11</v>
      </c>
      <c r="Y181" s="33">
        <f t="shared" si="171"/>
        <v>5380876.2199999997</v>
      </c>
      <c r="Z181" s="33">
        <f t="shared" si="172"/>
        <v>9416533.3849999998</v>
      </c>
      <c r="AA181" s="33">
        <f t="shared" si="173"/>
        <v>12779581.022499999</v>
      </c>
      <c r="AB181" s="59">
        <f t="shared" si="174"/>
        <v>473165.70999999996</v>
      </c>
    </row>
    <row r="182" spans="1:28" ht="15" customHeight="1" x14ac:dyDescent="0.25">
      <c r="A182" s="15" t="s">
        <v>178</v>
      </c>
      <c r="B182" s="16" t="s">
        <v>108</v>
      </c>
      <c r="C182" s="16" t="s">
        <v>128</v>
      </c>
      <c r="D182" s="17"/>
      <c r="E182" s="17"/>
      <c r="F182" s="17"/>
      <c r="G182" s="8">
        <v>28631691.440000001</v>
      </c>
      <c r="H182" s="4">
        <v>272587.93</v>
      </c>
      <c r="I182" s="36">
        <v>275339.06</v>
      </c>
      <c r="J182" s="63">
        <v>468211.29</v>
      </c>
      <c r="K182" s="36">
        <v>1736014.37</v>
      </c>
      <c r="L182" s="71">
        <v>1435310.74</v>
      </c>
      <c r="M182" s="78">
        <v>1291607.32</v>
      </c>
      <c r="N182" s="81">
        <v>275883.81</v>
      </c>
      <c r="O182" s="83">
        <v>624988.31000000006</v>
      </c>
      <c r="P182" s="89">
        <v>4810770.6100000003</v>
      </c>
      <c r="Q182" s="91">
        <v>543749.69999999995</v>
      </c>
      <c r="R182" s="94">
        <v>7949493.8799999999</v>
      </c>
      <c r="S182" s="78">
        <v>8934670.6799999997</v>
      </c>
      <c r="T182" s="66">
        <f t="shared" si="176"/>
        <v>1016138.28</v>
      </c>
      <c r="U182" s="32">
        <f t="shared" si="177"/>
        <v>5479070.7100000009</v>
      </c>
      <c r="V182" s="32">
        <f t="shared" si="178"/>
        <v>11190713.440000001</v>
      </c>
      <c r="W182" s="32">
        <f t="shared" si="179"/>
        <v>28618627.699999999</v>
      </c>
      <c r="X182" s="68">
        <f t="shared" si="170"/>
        <v>5726338.2880000006</v>
      </c>
      <c r="Y182" s="33">
        <f t="shared" si="171"/>
        <v>11452676.576000001</v>
      </c>
      <c r="Z182" s="33">
        <f t="shared" si="172"/>
        <v>20042184.008000001</v>
      </c>
      <c r="AA182" s="33">
        <f t="shared" si="173"/>
        <v>27200106.868000001</v>
      </c>
      <c r="AB182" s="59">
        <f t="shared" si="174"/>
        <v>4710200.0080000004</v>
      </c>
    </row>
    <row r="183" spans="1:28" ht="15" customHeight="1" x14ac:dyDescent="0.25">
      <c r="A183" s="15" t="s">
        <v>177</v>
      </c>
      <c r="B183" s="16" t="s">
        <v>108</v>
      </c>
      <c r="C183" s="16" t="s">
        <v>129</v>
      </c>
      <c r="D183" s="17"/>
      <c r="E183" s="17"/>
      <c r="F183" s="17"/>
      <c r="G183" s="8">
        <v>62685379.32</v>
      </c>
      <c r="H183" s="4">
        <v>763949.14</v>
      </c>
      <c r="I183" s="4">
        <v>541518.12</v>
      </c>
      <c r="J183" s="63">
        <v>954533.75</v>
      </c>
      <c r="K183" s="4">
        <v>980443.75</v>
      </c>
      <c r="L183" s="71">
        <v>835094.75</v>
      </c>
      <c r="M183" s="78">
        <v>7563652.8799999999</v>
      </c>
      <c r="N183" s="81">
        <v>1628560.33</v>
      </c>
      <c r="O183" s="83">
        <v>859502.27</v>
      </c>
      <c r="P183" s="89">
        <v>338456.75</v>
      </c>
      <c r="Q183" s="91">
        <v>21744135.530000001</v>
      </c>
      <c r="R183" s="94">
        <v>2005118</v>
      </c>
      <c r="S183" s="78">
        <v>24449357.050000001</v>
      </c>
      <c r="T183" s="66">
        <f t="shared" si="176"/>
        <v>2260001.0099999998</v>
      </c>
      <c r="U183" s="32">
        <f t="shared" si="177"/>
        <v>11639192.390000001</v>
      </c>
      <c r="V183" s="32">
        <f t="shared" si="178"/>
        <v>14465711.74</v>
      </c>
      <c r="W183" s="32">
        <f t="shared" si="179"/>
        <v>62664322.320000008</v>
      </c>
      <c r="X183" s="68">
        <f t="shared" si="170"/>
        <v>12537075.864</v>
      </c>
      <c r="Y183" s="33">
        <f t="shared" si="171"/>
        <v>25074151.728</v>
      </c>
      <c r="Z183" s="33">
        <f t="shared" si="172"/>
        <v>43879765.523999996</v>
      </c>
      <c r="AA183" s="33">
        <f t="shared" si="173"/>
        <v>59551110.353999995</v>
      </c>
      <c r="AB183" s="59">
        <f t="shared" si="174"/>
        <v>10277074.854</v>
      </c>
    </row>
    <row r="184" spans="1:28" ht="38.25" customHeight="1" x14ac:dyDescent="0.25">
      <c r="A184" s="15" t="s">
        <v>176</v>
      </c>
      <c r="B184" s="16" t="s">
        <v>108</v>
      </c>
      <c r="C184" s="16" t="s">
        <v>130</v>
      </c>
      <c r="D184" s="17"/>
      <c r="E184" s="17"/>
      <c r="F184" s="17"/>
      <c r="G184" s="8">
        <v>78550358.510000005</v>
      </c>
      <c r="H184" s="4">
        <v>4749056.17</v>
      </c>
      <c r="I184" s="4">
        <v>4987939.18</v>
      </c>
      <c r="J184" s="63">
        <v>4968646.1100000003</v>
      </c>
      <c r="K184" s="4">
        <v>4747511.33</v>
      </c>
      <c r="L184" s="71">
        <v>11090449.65</v>
      </c>
      <c r="M184" s="78">
        <v>5279730.0599999996</v>
      </c>
      <c r="N184" s="81">
        <v>4698279.78</v>
      </c>
      <c r="O184" s="83">
        <v>6682187.2400000002</v>
      </c>
      <c r="P184" s="89">
        <v>5271429.96</v>
      </c>
      <c r="Q184" s="91">
        <v>10713381.09</v>
      </c>
      <c r="R184" s="94">
        <v>8007178.0499999998</v>
      </c>
      <c r="S184" s="78">
        <v>7150569.8899999997</v>
      </c>
      <c r="T184" s="66">
        <f t="shared" si="176"/>
        <v>14705641.460000001</v>
      </c>
      <c r="U184" s="32">
        <f t="shared" si="177"/>
        <v>35823332.5</v>
      </c>
      <c r="V184" s="32">
        <f t="shared" si="178"/>
        <v>52475229.480000004</v>
      </c>
      <c r="W184" s="32">
        <f t="shared" si="179"/>
        <v>78346358.510000005</v>
      </c>
      <c r="X184" s="68">
        <f t="shared" si="170"/>
        <v>15710071.702</v>
      </c>
      <c r="Y184" s="33">
        <f t="shared" si="171"/>
        <v>31420143.403999999</v>
      </c>
      <c r="Z184" s="33">
        <f t="shared" si="172"/>
        <v>54985250.957000002</v>
      </c>
      <c r="AA184" s="33">
        <f t="shared" si="173"/>
        <v>74622840.5845</v>
      </c>
      <c r="AB184" s="59">
        <f t="shared" si="174"/>
        <v>1004430.2419999987</v>
      </c>
    </row>
    <row r="185" spans="1:28" ht="25.5" customHeight="1" x14ac:dyDescent="0.25">
      <c r="A185" s="15" t="s">
        <v>175</v>
      </c>
      <c r="B185" s="16" t="s">
        <v>108</v>
      </c>
      <c r="C185" s="16" t="s">
        <v>131</v>
      </c>
      <c r="D185" s="17"/>
      <c r="E185" s="17"/>
      <c r="F185" s="17"/>
      <c r="G185" s="8">
        <f>G186</f>
        <v>30000</v>
      </c>
      <c r="H185" s="4">
        <f>H186</f>
        <v>0</v>
      </c>
      <c r="I185" s="4">
        <f t="shared" ref="I185:S185" si="183">I186</f>
        <v>0</v>
      </c>
      <c r="J185" s="63">
        <f t="shared" si="183"/>
        <v>0</v>
      </c>
      <c r="K185" s="4">
        <f t="shared" si="183"/>
        <v>0</v>
      </c>
      <c r="L185" s="71">
        <f t="shared" si="183"/>
        <v>0</v>
      </c>
      <c r="M185" s="78">
        <f t="shared" si="183"/>
        <v>0</v>
      </c>
      <c r="N185" s="81">
        <f t="shared" si="183"/>
        <v>0</v>
      </c>
      <c r="O185" s="83">
        <f t="shared" si="183"/>
        <v>0</v>
      </c>
      <c r="P185" s="89">
        <f t="shared" si="183"/>
        <v>0</v>
      </c>
      <c r="Q185" s="91">
        <f t="shared" si="183"/>
        <v>0</v>
      </c>
      <c r="R185" s="94">
        <f t="shared" si="183"/>
        <v>0</v>
      </c>
      <c r="S185" s="78">
        <f t="shared" si="183"/>
        <v>0</v>
      </c>
      <c r="T185" s="66">
        <f t="shared" si="176"/>
        <v>0</v>
      </c>
      <c r="U185" s="32">
        <f t="shared" si="177"/>
        <v>0</v>
      </c>
      <c r="V185" s="32">
        <f t="shared" si="178"/>
        <v>0</v>
      </c>
      <c r="W185" s="32">
        <f t="shared" si="179"/>
        <v>0</v>
      </c>
      <c r="X185" s="68">
        <f t="shared" si="170"/>
        <v>6000</v>
      </c>
      <c r="Y185" s="33">
        <f t="shared" si="171"/>
        <v>12000</v>
      </c>
      <c r="Z185" s="33">
        <f t="shared" si="172"/>
        <v>21000</v>
      </c>
      <c r="AA185" s="33">
        <f t="shared" si="173"/>
        <v>28500</v>
      </c>
      <c r="AB185" s="59">
        <f t="shared" si="174"/>
        <v>6000</v>
      </c>
    </row>
    <row r="186" spans="1:28" ht="38.25" customHeight="1" x14ac:dyDescent="0.25">
      <c r="A186" s="15" t="s">
        <v>174</v>
      </c>
      <c r="B186" s="16" t="s">
        <v>108</v>
      </c>
      <c r="C186" s="16" t="s">
        <v>132</v>
      </c>
      <c r="D186" s="17"/>
      <c r="E186" s="17"/>
      <c r="F186" s="17"/>
      <c r="G186" s="8">
        <v>30000</v>
      </c>
      <c r="H186" s="4">
        <v>0</v>
      </c>
      <c r="I186" s="4">
        <v>0</v>
      </c>
      <c r="J186" s="63">
        <v>0</v>
      </c>
      <c r="K186" s="4">
        <v>0</v>
      </c>
      <c r="L186" s="71">
        <v>0</v>
      </c>
      <c r="M186" s="78">
        <v>0</v>
      </c>
      <c r="N186" s="81">
        <v>0</v>
      </c>
      <c r="O186" s="83">
        <v>0</v>
      </c>
      <c r="P186" s="89">
        <v>0</v>
      </c>
      <c r="Q186" s="91">
        <v>0</v>
      </c>
      <c r="R186" s="94">
        <v>0</v>
      </c>
      <c r="S186" s="78">
        <v>0</v>
      </c>
      <c r="T186" s="66">
        <f t="shared" si="176"/>
        <v>0</v>
      </c>
      <c r="U186" s="32">
        <f t="shared" si="177"/>
        <v>0</v>
      </c>
      <c r="V186" s="32">
        <f t="shared" si="178"/>
        <v>0</v>
      </c>
      <c r="W186" s="32">
        <f t="shared" si="179"/>
        <v>0</v>
      </c>
      <c r="X186" s="68">
        <f t="shared" si="170"/>
        <v>6000</v>
      </c>
      <c r="Y186" s="33">
        <f t="shared" si="171"/>
        <v>12000</v>
      </c>
      <c r="Z186" s="33">
        <f t="shared" si="172"/>
        <v>21000</v>
      </c>
      <c r="AA186" s="33">
        <f t="shared" si="173"/>
        <v>28500</v>
      </c>
      <c r="AB186" s="59">
        <f t="shared" si="174"/>
        <v>6000</v>
      </c>
    </row>
    <row r="187" spans="1:28" ht="15" customHeight="1" x14ac:dyDescent="0.25">
      <c r="A187" s="15" t="s">
        <v>173</v>
      </c>
      <c r="B187" s="16" t="s">
        <v>108</v>
      </c>
      <c r="C187" s="16" t="s">
        <v>133</v>
      </c>
      <c r="D187" s="17"/>
      <c r="E187" s="17"/>
      <c r="F187" s="17"/>
      <c r="G187" s="8">
        <f>G188+G189+G190+G191+G192</f>
        <v>312307503.72000003</v>
      </c>
      <c r="H187" s="4">
        <f>H188+H189+H190+H191+H192</f>
        <v>12553987.17</v>
      </c>
      <c r="I187" s="4">
        <f t="shared" ref="I187:R187" si="184">I188+I189+I190+I191+I192</f>
        <v>22073455.580000002</v>
      </c>
      <c r="J187" s="63">
        <f t="shared" si="184"/>
        <v>18973218.139999997</v>
      </c>
      <c r="K187" s="4">
        <f t="shared" si="184"/>
        <v>24893081.690000001</v>
      </c>
      <c r="L187" s="71">
        <f t="shared" si="184"/>
        <v>37330083.32</v>
      </c>
      <c r="M187" s="78">
        <f t="shared" si="184"/>
        <v>36235174.890000001</v>
      </c>
      <c r="N187" s="81">
        <f t="shared" si="184"/>
        <v>16815306.199999999</v>
      </c>
      <c r="O187" s="83">
        <f t="shared" si="184"/>
        <v>25044056.699999999</v>
      </c>
      <c r="P187" s="89">
        <f t="shared" si="184"/>
        <v>24708844.670000002</v>
      </c>
      <c r="Q187" s="91">
        <f t="shared" si="184"/>
        <v>29861760.890000001</v>
      </c>
      <c r="R187" s="94">
        <f t="shared" si="184"/>
        <v>26029084.719999999</v>
      </c>
      <c r="S187" s="78">
        <f>S188+S189+S190+S191+S192</f>
        <v>33597024.219999999</v>
      </c>
      <c r="T187" s="66">
        <f t="shared" si="176"/>
        <v>53600660.890000001</v>
      </c>
      <c r="U187" s="32">
        <f t="shared" si="177"/>
        <v>152059000.79000002</v>
      </c>
      <c r="V187" s="32">
        <f t="shared" si="178"/>
        <v>218627208.36000001</v>
      </c>
      <c r="W187" s="32">
        <f t="shared" si="179"/>
        <v>308115078.19000006</v>
      </c>
      <c r="X187" s="68">
        <f t="shared" si="170"/>
        <v>62461500.744000003</v>
      </c>
      <c r="Y187" s="33">
        <f t="shared" si="171"/>
        <v>124923001.48800001</v>
      </c>
      <c r="Z187" s="33">
        <f t="shared" si="172"/>
        <v>218615252.604</v>
      </c>
      <c r="AA187" s="33">
        <f t="shared" si="173"/>
        <v>296692128.53400004</v>
      </c>
      <c r="AB187" s="59">
        <f t="shared" si="174"/>
        <v>8860839.8540000021</v>
      </c>
    </row>
    <row r="188" spans="1:28" ht="15" customHeight="1" x14ac:dyDescent="0.25">
      <c r="A188" s="15" t="s">
        <v>172</v>
      </c>
      <c r="B188" s="16" t="s">
        <v>108</v>
      </c>
      <c r="C188" s="16" t="s">
        <v>134</v>
      </c>
      <c r="D188" s="17"/>
      <c r="E188" s="17"/>
      <c r="F188" s="17"/>
      <c r="G188" s="8">
        <v>106350406.23999999</v>
      </c>
      <c r="H188" s="4">
        <v>4500000</v>
      </c>
      <c r="I188" s="4">
        <v>11121365</v>
      </c>
      <c r="J188" s="63">
        <v>9641663.8699999992</v>
      </c>
      <c r="K188" s="4">
        <v>9941000</v>
      </c>
      <c r="L188" s="71">
        <v>16892700</v>
      </c>
      <c r="M188" s="78">
        <v>9564757.8900000006</v>
      </c>
      <c r="N188" s="81">
        <v>4682206</v>
      </c>
      <c r="O188" s="83">
        <v>7703094.29</v>
      </c>
      <c r="P188" s="89">
        <v>6230500.1399999997</v>
      </c>
      <c r="Q188" s="91">
        <v>11225436.789999999</v>
      </c>
      <c r="R188" s="94">
        <v>6665001.3799999999</v>
      </c>
      <c r="S188" s="78">
        <v>8048270.6900000004</v>
      </c>
      <c r="T188" s="66">
        <f t="shared" si="176"/>
        <v>25263028.869999997</v>
      </c>
      <c r="U188" s="32">
        <f t="shared" si="177"/>
        <v>61661486.759999998</v>
      </c>
      <c r="V188" s="32">
        <f t="shared" si="178"/>
        <v>80277287.189999998</v>
      </c>
      <c r="W188" s="32">
        <f t="shared" si="179"/>
        <v>106215996.04999998</v>
      </c>
      <c r="X188" s="68">
        <f t="shared" si="170"/>
        <v>21270081.248</v>
      </c>
      <c r="Y188" s="33">
        <f t="shared" si="171"/>
        <v>42540162.495999999</v>
      </c>
      <c r="Z188" s="33">
        <f t="shared" si="172"/>
        <v>74445284.368000001</v>
      </c>
      <c r="AA188" s="33">
        <f t="shared" si="173"/>
        <v>101032885.92799999</v>
      </c>
      <c r="AB188" s="59">
        <f t="shared" si="174"/>
        <v>-3992947.6219999976</v>
      </c>
    </row>
    <row r="189" spans="1:28" ht="15" customHeight="1" x14ac:dyDescent="0.25">
      <c r="A189" s="15" t="s">
        <v>171</v>
      </c>
      <c r="B189" s="16" t="s">
        <v>108</v>
      </c>
      <c r="C189" s="16" t="s">
        <v>135</v>
      </c>
      <c r="D189" s="17"/>
      <c r="E189" s="17"/>
      <c r="F189" s="17"/>
      <c r="G189" s="8">
        <v>139121297.22</v>
      </c>
      <c r="H189" s="4">
        <v>6100000</v>
      </c>
      <c r="I189" s="4">
        <v>6889096.6600000001</v>
      </c>
      <c r="J189" s="63">
        <v>4731039.96</v>
      </c>
      <c r="K189" s="4">
        <v>11045600</v>
      </c>
      <c r="L189" s="71">
        <v>13505103.060000001</v>
      </c>
      <c r="M189" s="78">
        <v>21146905.399999999</v>
      </c>
      <c r="N189" s="81">
        <v>6706100</v>
      </c>
      <c r="O189" s="83">
        <v>10693462.789999999</v>
      </c>
      <c r="P189" s="89">
        <v>11968518.130000001</v>
      </c>
      <c r="Q189" s="91">
        <v>15584400.23</v>
      </c>
      <c r="R189" s="94">
        <v>14292914.32</v>
      </c>
      <c r="S189" s="78">
        <v>16209271.970000001</v>
      </c>
      <c r="T189" s="66">
        <f t="shared" si="176"/>
        <v>17720136.620000001</v>
      </c>
      <c r="U189" s="32">
        <f t="shared" si="177"/>
        <v>63417745.079999998</v>
      </c>
      <c r="V189" s="32">
        <f t="shared" si="178"/>
        <v>92785826</v>
      </c>
      <c r="W189" s="32">
        <f t="shared" si="179"/>
        <v>138872412.52000001</v>
      </c>
      <c r="X189" s="68">
        <f t="shared" si="170"/>
        <v>27824259.443999998</v>
      </c>
      <c r="Y189" s="33">
        <f t="shared" si="171"/>
        <v>55648518.887999997</v>
      </c>
      <c r="Z189" s="33">
        <f t="shared" si="172"/>
        <v>97384908.05399999</v>
      </c>
      <c r="AA189" s="33">
        <f t="shared" si="173"/>
        <v>132165232.359</v>
      </c>
      <c r="AB189" s="59">
        <f t="shared" si="174"/>
        <v>10104122.823999997</v>
      </c>
    </row>
    <row r="190" spans="1:28" ht="25.5" customHeight="1" x14ac:dyDescent="0.25">
      <c r="A190" s="15" t="s">
        <v>170</v>
      </c>
      <c r="B190" s="16" t="s">
        <v>108</v>
      </c>
      <c r="C190" s="16" t="s">
        <v>136</v>
      </c>
      <c r="D190" s="17"/>
      <c r="E190" s="17"/>
      <c r="F190" s="17"/>
      <c r="G190" s="8">
        <v>33352855.16</v>
      </c>
      <c r="H190" s="4">
        <v>1750000</v>
      </c>
      <c r="I190" s="4">
        <v>3171236.96</v>
      </c>
      <c r="J190" s="63">
        <v>1974280.66</v>
      </c>
      <c r="K190" s="4">
        <v>2900220</v>
      </c>
      <c r="L190" s="71">
        <v>4917620</v>
      </c>
      <c r="M190" s="78">
        <v>2875380</v>
      </c>
      <c r="N190" s="81">
        <v>2110380</v>
      </c>
      <c r="O190" s="83">
        <v>2577232.48</v>
      </c>
      <c r="P190" s="89">
        <v>2043329</v>
      </c>
      <c r="Q190" s="91">
        <v>2550600</v>
      </c>
      <c r="R190" s="94">
        <v>3493864.47</v>
      </c>
      <c r="S190" s="78">
        <v>2891810.77</v>
      </c>
      <c r="T190" s="66">
        <f t="shared" si="176"/>
        <v>6895517.6200000001</v>
      </c>
      <c r="U190" s="32">
        <f t="shared" si="177"/>
        <v>17588737.620000001</v>
      </c>
      <c r="V190" s="32">
        <f t="shared" si="178"/>
        <v>24319679.100000001</v>
      </c>
      <c r="W190" s="32">
        <f t="shared" si="179"/>
        <v>33255954.34</v>
      </c>
      <c r="X190" s="68">
        <f t="shared" si="170"/>
        <v>6670571.0319999997</v>
      </c>
      <c r="Y190" s="33">
        <f t="shared" si="171"/>
        <v>13341142.063999999</v>
      </c>
      <c r="Z190" s="33">
        <f t="shared" si="172"/>
        <v>23346998.612</v>
      </c>
      <c r="AA190" s="33">
        <f t="shared" si="173"/>
        <v>31685212.401999999</v>
      </c>
      <c r="AB190" s="59">
        <f t="shared" si="174"/>
        <v>-224946.58800000045</v>
      </c>
    </row>
    <row r="191" spans="1:28" s="1" customFormat="1" ht="15" customHeight="1" x14ac:dyDescent="0.25">
      <c r="A191" s="52" t="s">
        <v>169</v>
      </c>
      <c r="B191" s="73" t="s">
        <v>108</v>
      </c>
      <c r="C191" s="73" t="s">
        <v>137</v>
      </c>
      <c r="D191" s="74"/>
      <c r="E191" s="74"/>
      <c r="F191" s="74"/>
      <c r="G191" s="8">
        <v>9353327.2300000004</v>
      </c>
      <c r="H191" s="71">
        <v>0</v>
      </c>
      <c r="I191" s="71">
        <v>20000</v>
      </c>
      <c r="J191" s="71">
        <v>298555</v>
      </c>
      <c r="K191" s="71">
        <v>33947.769999999997</v>
      </c>
      <c r="L191" s="71">
        <v>549112.18999999994</v>
      </c>
      <c r="M191" s="78">
        <v>544937.79</v>
      </c>
      <c r="N191" s="81">
        <v>592965.92000000004</v>
      </c>
      <c r="O191" s="83">
        <v>1339351.8</v>
      </c>
      <c r="P191" s="89">
        <v>1877043.07</v>
      </c>
      <c r="Q191" s="91">
        <v>-214766</v>
      </c>
      <c r="R191" s="94">
        <v>173674.64</v>
      </c>
      <c r="S191" s="78">
        <v>3708355.69</v>
      </c>
      <c r="T191" s="43">
        <f t="shared" si="176"/>
        <v>318555</v>
      </c>
      <c r="U191" s="43">
        <f t="shared" si="177"/>
        <v>1446552.75</v>
      </c>
      <c r="V191" s="43">
        <f t="shared" si="178"/>
        <v>5255913.54</v>
      </c>
      <c r="W191" s="43">
        <f t="shared" si="179"/>
        <v>8923177.8699999992</v>
      </c>
      <c r="X191" s="75">
        <f t="shared" si="170"/>
        <v>1870665.4460000002</v>
      </c>
      <c r="Y191" s="76">
        <f t="shared" si="171"/>
        <v>3741330.8920000005</v>
      </c>
      <c r="Z191" s="76">
        <f t="shared" si="172"/>
        <v>6547329.0610000007</v>
      </c>
      <c r="AA191" s="76">
        <f t="shared" si="173"/>
        <v>8885660.8685000017</v>
      </c>
      <c r="AB191" s="77">
        <f t="shared" si="174"/>
        <v>1552110.4460000002</v>
      </c>
    </row>
    <row r="192" spans="1:28" ht="25.5" customHeight="1" x14ac:dyDescent="0.25">
      <c r="A192" s="15" t="s">
        <v>168</v>
      </c>
      <c r="B192" s="16" t="s">
        <v>108</v>
      </c>
      <c r="C192" s="16" t="s">
        <v>138</v>
      </c>
      <c r="D192" s="17"/>
      <c r="E192" s="17"/>
      <c r="F192" s="17"/>
      <c r="G192" s="8">
        <v>24129617.870000001</v>
      </c>
      <c r="H192" s="4">
        <v>203987.17</v>
      </c>
      <c r="I192" s="4">
        <v>871756.96</v>
      </c>
      <c r="J192" s="63">
        <v>2327678.65</v>
      </c>
      <c r="K192" s="4">
        <v>972313.92</v>
      </c>
      <c r="L192" s="71">
        <v>1465548.07</v>
      </c>
      <c r="M192" s="78">
        <v>2103193.81</v>
      </c>
      <c r="N192" s="81">
        <v>2723654.28</v>
      </c>
      <c r="O192" s="83">
        <v>2730915.34</v>
      </c>
      <c r="P192" s="89">
        <v>2589454.33</v>
      </c>
      <c r="Q192" s="91">
        <v>716089.87</v>
      </c>
      <c r="R192" s="94">
        <v>1403629.91</v>
      </c>
      <c r="S192" s="78">
        <v>2739315.1</v>
      </c>
      <c r="T192" s="66">
        <f t="shared" si="176"/>
        <v>3403422.78</v>
      </c>
      <c r="U192" s="32">
        <f t="shared" si="177"/>
        <v>7944478.5800000001</v>
      </c>
      <c r="V192" s="32">
        <f t="shared" si="178"/>
        <v>15988502.529999999</v>
      </c>
      <c r="W192" s="32">
        <f t="shared" si="179"/>
        <v>20847537.41</v>
      </c>
      <c r="X192" s="68">
        <f t="shared" si="170"/>
        <v>4825923.574</v>
      </c>
      <c r="Y192" s="33">
        <f t="shared" si="171"/>
        <v>9651847.148</v>
      </c>
      <c r="Z192" s="33">
        <f t="shared" si="172"/>
        <v>16890732.509</v>
      </c>
      <c r="AA192" s="33">
        <f t="shared" si="173"/>
        <v>22923136.976500001</v>
      </c>
      <c r="AB192" s="59">
        <f t="shared" si="174"/>
        <v>1422500.7940000002</v>
      </c>
    </row>
    <row r="193" spans="1:28" ht="25.5" customHeight="1" x14ac:dyDescent="0.25">
      <c r="A193" s="15" t="s">
        <v>167</v>
      </c>
      <c r="B193" s="16" t="s">
        <v>108</v>
      </c>
      <c r="C193" s="16" t="s">
        <v>139</v>
      </c>
      <c r="D193" s="17"/>
      <c r="E193" s="17"/>
      <c r="F193" s="17"/>
      <c r="G193" s="8">
        <f>G194</f>
        <v>14628553.66</v>
      </c>
      <c r="H193" s="4">
        <f>H194</f>
        <v>200000</v>
      </c>
      <c r="I193" s="4">
        <f t="shared" ref="I193:S193" si="185">I194</f>
        <v>1870800</v>
      </c>
      <c r="J193" s="63">
        <f t="shared" si="185"/>
        <v>2256983.61</v>
      </c>
      <c r="K193" s="4">
        <f t="shared" si="185"/>
        <v>2323895.96</v>
      </c>
      <c r="L193" s="71">
        <f t="shared" si="185"/>
        <v>1063300</v>
      </c>
      <c r="M193" s="78">
        <f t="shared" si="185"/>
        <v>1488431.89</v>
      </c>
      <c r="N193" s="81">
        <f t="shared" si="185"/>
        <v>1008002</v>
      </c>
      <c r="O193" s="83">
        <f t="shared" si="185"/>
        <v>1225998</v>
      </c>
      <c r="P193" s="89">
        <f t="shared" si="185"/>
        <v>1492846.11</v>
      </c>
      <c r="Q193" s="91">
        <f t="shared" si="185"/>
        <v>1066600</v>
      </c>
      <c r="R193" s="94">
        <f t="shared" si="185"/>
        <v>659653.04</v>
      </c>
      <c r="S193" s="78">
        <f t="shared" si="185"/>
        <v>-33235.949999999997</v>
      </c>
      <c r="T193" s="66">
        <f t="shared" si="176"/>
        <v>4327783.6099999994</v>
      </c>
      <c r="U193" s="32">
        <f t="shared" si="177"/>
        <v>9203411.459999999</v>
      </c>
      <c r="V193" s="32">
        <f t="shared" si="178"/>
        <v>12930257.569999998</v>
      </c>
      <c r="W193" s="32">
        <f t="shared" si="179"/>
        <v>14623274.66</v>
      </c>
      <c r="X193" s="68">
        <f t="shared" si="170"/>
        <v>2925710.7319999998</v>
      </c>
      <c r="Y193" s="33">
        <f t="shared" si="171"/>
        <v>5851421.4639999997</v>
      </c>
      <c r="Z193" s="33">
        <f t="shared" si="172"/>
        <v>10239987.561999999</v>
      </c>
      <c r="AA193" s="33">
        <f t="shared" si="173"/>
        <v>13897125.977</v>
      </c>
      <c r="AB193" s="59">
        <f t="shared" si="174"/>
        <v>-1402072.8779999996</v>
      </c>
    </row>
    <row r="194" spans="1:28" ht="15" customHeight="1" x14ac:dyDescent="0.25">
      <c r="A194" s="15" t="s">
        <v>166</v>
      </c>
      <c r="B194" s="16" t="s">
        <v>108</v>
      </c>
      <c r="C194" s="16" t="s">
        <v>140</v>
      </c>
      <c r="D194" s="17"/>
      <c r="E194" s="17"/>
      <c r="F194" s="17"/>
      <c r="G194" s="8">
        <v>14628553.66</v>
      </c>
      <c r="H194" s="4">
        <v>200000</v>
      </c>
      <c r="I194" s="36">
        <v>1870800</v>
      </c>
      <c r="J194" s="63">
        <v>2256983.61</v>
      </c>
      <c r="K194" s="36">
        <v>2323895.96</v>
      </c>
      <c r="L194" s="71">
        <v>1063300</v>
      </c>
      <c r="M194" s="78">
        <v>1488431.89</v>
      </c>
      <c r="N194" s="81">
        <v>1008002</v>
      </c>
      <c r="O194" s="83">
        <v>1225998</v>
      </c>
      <c r="P194" s="89">
        <v>1492846.11</v>
      </c>
      <c r="Q194" s="91">
        <v>1066600</v>
      </c>
      <c r="R194" s="94">
        <v>659653.04</v>
      </c>
      <c r="S194" s="78">
        <v>-33235.949999999997</v>
      </c>
      <c r="T194" s="66">
        <f t="shared" si="176"/>
        <v>4327783.6099999994</v>
      </c>
      <c r="U194" s="32">
        <f t="shared" si="177"/>
        <v>9203411.459999999</v>
      </c>
      <c r="V194" s="32">
        <f t="shared" si="178"/>
        <v>12930257.569999998</v>
      </c>
      <c r="W194" s="32">
        <f t="shared" si="179"/>
        <v>14623274.66</v>
      </c>
      <c r="X194" s="68">
        <f t="shared" si="170"/>
        <v>2925710.7319999998</v>
      </c>
      <c r="Y194" s="33">
        <f t="shared" si="171"/>
        <v>5851421.4639999997</v>
      </c>
      <c r="Z194" s="33">
        <f t="shared" si="172"/>
        <v>10239987.561999999</v>
      </c>
      <c r="AA194" s="33">
        <f t="shared" si="173"/>
        <v>13897125.977</v>
      </c>
      <c r="AB194" s="59">
        <f t="shared" si="174"/>
        <v>-1402072.8779999996</v>
      </c>
    </row>
    <row r="195" spans="1:28" ht="25.5" customHeight="1" x14ac:dyDescent="0.25">
      <c r="A195" s="15" t="s">
        <v>156</v>
      </c>
      <c r="B195" s="16" t="s">
        <v>108</v>
      </c>
      <c r="C195" s="16" t="s">
        <v>141</v>
      </c>
      <c r="D195" s="17"/>
      <c r="E195" s="17"/>
      <c r="F195" s="17"/>
      <c r="G195" s="8">
        <f>G196+G197+G198</f>
        <v>24251378.359999999</v>
      </c>
      <c r="H195" s="4">
        <f>H196+H197+H198</f>
        <v>523772.28</v>
      </c>
      <c r="I195" s="4">
        <f t="shared" ref="I195:S195" si="186">I196+I197+I198</f>
        <v>2827072.77</v>
      </c>
      <c r="J195" s="63">
        <f t="shared" si="186"/>
        <v>1491195.7</v>
      </c>
      <c r="K195" s="4">
        <f t="shared" si="186"/>
        <v>1915659.8199999998</v>
      </c>
      <c r="L195" s="71">
        <f t="shared" si="186"/>
        <v>1770855.96</v>
      </c>
      <c r="M195" s="78">
        <f t="shared" si="186"/>
        <v>2024316.85</v>
      </c>
      <c r="N195" s="81">
        <f t="shared" si="186"/>
        <v>1476676.87</v>
      </c>
      <c r="O195" s="83">
        <f t="shared" si="186"/>
        <v>1300103.55</v>
      </c>
      <c r="P195" s="89">
        <f t="shared" si="186"/>
        <v>1520070.69</v>
      </c>
      <c r="Q195" s="91">
        <f t="shared" si="186"/>
        <v>1601139.45</v>
      </c>
      <c r="R195" s="94">
        <f t="shared" si="186"/>
        <v>1723581.09</v>
      </c>
      <c r="S195" s="78">
        <f t="shared" si="186"/>
        <v>1861702.1800000002</v>
      </c>
      <c r="T195" s="66">
        <f t="shared" si="176"/>
        <v>4842040.75</v>
      </c>
      <c r="U195" s="32">
        <f t="shared" si="177"/>
        <v>10552873.380000001</v>
      </c>
      <c r="V195" s="32">
        <f t="shared" si="178"/>
        <v>14849724.49</v>
      </c>
      <c r="W195" s="32">
        <f t="shared" si="179"/>
        <v>20036147.210000001</v>
      </c>
      <c r="X195" s="68">
        <f t="shared" si="170"/>
        <v>4850275.6720000003</v>
      </c>
      <c r="Y195" s="33">
        <f t="shared" si="171"/>
        <v>9700551.3440000005</v>
      </c>
      <c r="Z195" s="33">
        <f t="shared" si="172"/>
        <v>16975964.851999998</v>
      </c>
      <c r="AA195" s="33">
        <f t="shared" si="173"/>
        <v>23038809.441999998</v>
      </c>
      <c r="AB195" s="59">
        <f t="shared" si="174"/>
        <v>8234.9220000002533</v>
      </c>
    </row>
    <row r="196" spans="1:28" ht="15" customHeight="1" x14ac:dyDescent="0.25">
      <c r="A196" s="15" t="s">
        <v>155</v>
      </c>
      <c r="B196" s="16" t="s">
        <v>108</v>
      </c>
      <c r="C196" s="16" t="s">
        <v>142</v>
      </c>
      <c r="D196" s="17"/>
      <c r="E196" s="17"/>
      <c r="F196" s="17"/>
      <c r="G196" s="8">
        <v>46146.36</v>
      </c>
      <c r="H196" s="4">
        <v>7101.5</v>
      </c>
      <c r="I196" s="36">
        <v>4649.2</v>
      </c>
      <c r="J196" s="63">
        <v>4649.2</v>
      </c>
      <c r="K196" s="36">
        <v>4649.2</v>
      </c>
      <c r="L196" s="71">
        <v>4649.2</v>
      </c>
      <c r="M196" s="78">
        <v>4649.2</v>
      </c>
      <c r="N196" s="81">
        <v>2500</v>
      </c>
      <c r="O196" s="83">
        <v>2500</v>
      </c>
      <c r="P196" s="89">
        <v>2500</v>
      </c>
      <c r="Q196" s="91">
        <v>2500</v>
      </c>
      <c r="R196" s="94">
        <v>2899.43</v>
      </c>
      <c r="S196" s="78">
        <v>2899.43</v>
      </c>
      <c r="T196" s="66">
        <f t="shared" si="176"/>
        <v>16399.900000000001</v>
      </c>
      <c r="U196" s="32">
        <f t="shared" si="177"/>
        <v>30347.500000000004</v>
      </c>
      <c r="V196" s="32">
        <f t="shared" si="178"/>
        <v>37847.5</v>
      </c>
      <c r="W196" s="32">
        <f t="shared" si="179"/>
        <v>46146.36</v>
      </c>
      <c r="X196" s="68">
        <f t="shared" si="170"/>
        <v>9229.271999999999</v>
      </c>
      <c r="Y196" s="33">
        <f t="shared" si="171"/>
        <v>18458.543999999998</v>
      </c>
      <c r="Z196" s="33">
        <f t="shared" si="172"/>
        <v>32302.451999999997</v>
      </c>
      <c r="AA196" s="33">
        <f t="shared" si="173"/>
        <v>43839.042000000001</v>
      </c>
      <c r="AB196" s="59">
        <f t="shared" si="174"/>
        <v>-7170.6280000000024</v>
      </c>
    </row>
    <row r="197" spans="1:28" ht="25.5" customHeight="1" x14ac:dyDescent="0.25">
      <c r="A197" s="15" t="s">
        <v>165</v>
      </c>
      <c r="B197" s="16" t="s">
        <v>108</v>
      </c>
      <c r="C197" s="16" t="s">
        <v>143</v>
      </c>
      <c r="D197" s="17"/>
      <c r="E197" s="17"/>
      <c r="F197" s="17"/>
      <c r="G197" s="8">
        <v>12512600</v>
      </c>
      <c r="H197" s="4">
        <v>0</v>
      </c>
      <c r="I197" s="36">
        <v>2000000</v>
      </c>
      <c r="J197" s="63">
        <v>800000</v>
      </c>
      <c r="K197" s="36">
        <v>1081500</v>
      </c>
      <c r="L197" s="71">
        <v>1047000</v>
      </c>
      <c r="M197" s="78">
        <v>1105000</v>
      </c>
      <c r="N197" s="81">
        <v>1013500</v>
      </c>
      <c r="O197" s="83">
        <v>750000</v>
      </c>
      <c r="P197" s="89">
        <v>870000</v>
      </c>
      <c r="Q197" s="91">
        <v>886500</v>
      </c>
      <c r="R197" s="94">
        <v>947000</v>
      </c>
      <c r="S197" s="78">
        <v>759053.9</v>
      </c>
      <c r="T197" s="66">
        <f t="shared" si="176"/>
        <v>2800000</v>
      </c>
      <c r="U197" s="32">
        <f t="shared" si="177"/>
        <v>6033500</v>
      </c>
      <c r="V197" s="32">
        <f t="shared" si="178"/>
        <v>8667000</v>
      </c>
      <c r="W197" s="32">
        <f t="shared" si="179"/>
        <v>11259553.9</v>
      </c>
      <c r="X197" s="68">
        <f t="shared" si="170"/>
        <v>2502520</v>
      </c>
      <c r="Y197" s="33">
        <f t="shared" si="171"/>
        <v>5005040</v>
      </c>
      <c r="Z197" s="33">
        <f t="shared" si="172"/>
        <v>8758820</v>
      </c>
      <c r="AA197" s="33">
        <f t="shared" si="173"/>
        <v>11886970</v>
      </c>
      <c r="AB197" s="59">
        <f t="shared" si="174"/>
        <v>-297480</v>
      </c>
    </row>
    <row r="198" spans="1:28" ht="15" customHeight="1" x14ac:dyDescent="0.25">
      <c r="A198" s="15" t="s">
        <v>164</v>
      </c>
      <c r="B198" s="16" t="s">
        <v>108</v>
      </c>
      <c r="C198" s="16" t="s">
        <v>144</v>
      </c>
      <c r="D198" s="17"/>
      <c r="E198" s="17"/>
      <c r="F198" s="17"/>
      <c r="G198" s="8">
        <v>11692632</v>
      </c>
      <c r="H198" s="4">
        <v>516670.78</v>
      </c>
      <c r="I198" s="36">
        <v>822423.57</v>
      </c>
      <c r="J198" s="63">
        <v>686546.5</v>
      </c>
      <c r="K198" s="36">
        <v>829510.62</v>
      </c>
      <c r="L198" s="71">
        <v>719206.76</v>
      </c>
      <c r="M198" s="78">
        <v>914667.65</v>
      </c>
      <c r="N198" s="81">
        <v>460676.87</v>
      </c>
      <c r="O198" s="83">
        <v>547603.55000000005</v>
      </c>
      <c r="P198" s="89">
        <v>647570.68999999994</v>
      </c>
      <c r="Q198" s="91">
        <v>712139.45</v>
      </c>
      <c r="R198" s="94">
        <v>773681.66</v>
      </c>
      <c r="S198" s="78">
        <v>1099748.8500000001</v>
      </c>
      <c r="T198" s="66">
        <f t="shared" si="176"/>
        <v>2025640.85</v>
      </c>
      <c r="U198" s="32">
        <f t="shared" si="177"/>
        <v>4489025.8800000008</v>
      </c>
      <c r="V198" s="32">
        <f t="shared" si="178"/>
        <v>6144876.9900000002</v>
      </c>
      <c r="W198" s="32">
        <f t="shared" si="179"/>
        <v>8730446.9500000011</v>
      </c>
      <c r="X198" s="68">
        <f t="shared" si="170"/>
        <v>2338526.4000000004</v>
      </c>
      <c r="Y198" s="33">
        <f t="shared" si="171"/>
        <v>4677052.8000000007</v>
      </c>
      <c r="Z198" s="33">
        <f t="shared" si="172"/>
        <v>8184842.4000000004</v>
      </c>
      <c r="AA198" s="33">
        <f t="shared" si="173"/>
        <v>11108000.4</v>
      </c>
      <c r="AB198" s="59">
        <f t="shared" si="174"/>
        <v>312885.55000000028</v>
      </c>
    </row>
    <row r="199" spans="1:28" ht="25.5" customHeight="1" x14ac:dyDescent="0.25">
      <c r="A199" s="15" t="s">
        <v>163</v>
      </c>
      <c r="B199" s="16" t="s">
        <v>108</v>
      </c>
      <c r="C199" s="16" t="s">
        <v>145</v>
      </c>
      <c r="D199" s="17"/>
      <c r="E199" s="17"/>
      <c r="F199" s="17"/>
      <c r="G199" s="8">
        <f>G200+G201</f>
        <v>31009248.390000001</v>
      </c>
      <c r="H199" s="4">
        <f>H200+H201</f>
        <v>1000000</v>
      </c>
      <c r="I199" s="4">
        <f t="shared" ref="I199:S199" si="187">I200+I201</f>
        <v>4091300</v>
      </c>
      <c r="J199" s="63">
        <f t="shared" si="187"/>
        <v>2730955.97</v>
      </c>
      <c r="K199" s="4">
        <f t="shared" si="187"/>
        <v>2902225</v>
      </c>
      <c r="L199" s="71">
        <f t="shared" si="187"/>
        <v>3464302</v>
      </c>
      <c r="M199" s="78">
        <f t="shared" si="187"/>
        <v>3211825.5100000002</v>
      </c>
      <c r="N199" s="81">
        <f t="shared" si="187"/>
        <v>2458450</v>
      </c>
      <c r="O199" s="83">
        <f t="shared" si="187"/>
        <v>2351227.96</v>
      </c>
      <c r="P199" s="89">
        <f t="shared" si="187"/>
        <v>1793595.96</v>
      </c>
      <c r="Q199" s="91">
        <f t="shared" si="187"/>
        <v>1334622.68</v>
      </c>
      <c r="R199" s="94">
        <f t="shared" si="187"/>
        <v>2550391.2999999998</v>
      </c>
      <c r="S199" s="78">
        <f t="shared" si="187"/>
        <v>3108070.12</v>
      </c>
      <c r="T199" s="66">
        <f t="shared" si="176"/>
        <v>7822255.9700000007</v>
      </c>
      <c r="U199" s="32">
        <f t="shared" si="177"/>
        <v>17400608.48</v>
      </c>
      <c r="V199" s="32">
        <f t="shared" si="178"/>
        <v>24003882.400000002</v>
      </c>
      <c r="W199" s="32">
        <f t="shared" si="179"/>
        <v>30996966.500000004</v>
      </c>
      <c r="X199" s="68">
        <f t="shared" si="170"/>
        <v>6201849.6779999994</v>
      </c>
      <c r="Y199" s="33">
        <f t="shared" si="171"/>
        <v>12403699.355999999</v>
      </c>
      <c r="Z199" s="33">
        <f t="shared" si="172"/>
        <v>21706473.873</v>
      </c>
      <c r="AA199" s="33">
        <f t="shared" si="173"/>
        <v>29458785.9705</v>
      </c>
      <c r="AB199" s="59">
        <f t="shared" si="174"/>
        <v>-1620406.2920000013</v>
      </c>
    </row>
    <row r="200" spans="1:28" ht="15" customHeight="1" x14ac:dyDescent="0.25">
      <c r="A200" s="15" t="s">
        <v>162</v>
      </c>
      <c r="B200" s="16" t="s">
        <v>108</v>
      </c>
      <c r="C200" s="16" t="s">
        <v>146</v>
      </c>
      <c r="D200" s="17"/>
      <c r="E200" s="17"/>
      <c r="F200" s="17"/>
      <c r="G200" s="8">
        <v>240000</v>
      </c>
      <c r="H200" s="4">
        <v>0</v>
      </c>
      <c r="I200" s="4">
        <v>84000</v>
      </c>
      <c r="J200" s="63">
        <v>51360</v>
      </c>
      <c r="K200" s="4">
        <v>30000</v>
      </c>
      <c r="L200" s="71">
        <v>0</v>
      </c>
      <c r="M200" s="78">
        <v>21729.54</v>
      </c>
      <c r="N200" s="81">
        <v>9950</v>
      </c>
      <c r="O200" s="83">
        <v>0</v>
      </c>
      <c r="P200" s="89">
        <v>25000</v>
      </c>
      <c r="Q200" s="91">
        <v>-11000</v>
      </c>
      <c r="R200" s="94">
        <v>-5736.95</v>
      </c>
      <c r="S200" s="78">
        <v>25947.97</v>
      </c>
      <c r="T200" s="66">
        <f t="shared" si="176"/>
        <v>135360</v>
      </c>
      <c r="U200" s="32">
        <f t="shared" si="177"/>
        <v>187089.54</v>
      </c>
      <c r="V200" s="32">
        <f t="shared" si="178"/>
        <v>222039.54</v>
      </c>
      <c r="W200" s="32">
        <f t="shared" si="179"/>
        <v>231250.56</v>
      </c>
      <c r="X200" s="68">
        <f t="shared" si="170"/>
        <v>48000</v>
      </c>
      <c r="Y200" s="33">
        <f t="shared" si="171"/>
        <v>96000</v>
      </c>
      <c r="Z200" s="33">
        <f t="shared" si="172"/>
        <v>168000</v>
      </c>
      <c r="AA200" s="33">
        <f t="shared" si="173"/>
        <v>228000</v>
      </c>
      <c r="AB200" s="59">
        <f t="shared" si="174"/>
        <v>-87360</v>
      </c>
    </row>
    <row r="201" spans="1:28" ht="15" customHeight="1" x14ac:dyDescent="0.25">
      <c r="A201" s="15" t="s">
        <v>161</v>
      </c>
      <c r="B201" s="16" t="s">
        <v>108</v>
      </c>
      <c r="C201" s="16" t="s">
        <v>147</v>
      </c>
      <c r="D201" s="17"/>
      <c r="E201" s="17"/>
      <c r="F201" s="17"/>
      <c r="G201" s="8">
        <v>30769248.390000001</v>
      </c>
      <c r="H201" s="4">
        <v>1000000</v>
      </c>
      <c r="I201" s="36">
        <v>4007300</v>
      </c>
      <c r="J201" s="63">
        <v>2679595.9700000002</v>
      </c>
      <c r="K201" s="4">
        <v>2872225</v>
      </c>
      <c r="L201" s="71">
        <v>3464302</v>
      </c>
      <c r="M201" s="78">
        <v>3190095.97</v>
      </c>
      <c r="N201" s="81">
        <v>2448500</v>
      </c>
      <c r="O201" s="83">
        <v>2351227.96</v>
      </c>
      <c r="P201" s="89">
        <v>1768595.96</v>
      </c>
      <c r="Q201" s="91">
        <v>1345622.68</v>
      </c>
      <c r="R201" s="94">
        <v>2556128.25</v>
      </c>
      <c r="S201" s="78">
        <v>3082122.15</v>
      </c>
      <c r="T201" s="66">
        <f t="shared" si="176"/>
        <v>7686895.9700000007</v>
      </c>
      <c r="U201" s="32">
        <f t="shared" si="177"/>
        <v>17213518.940000001</v>
      </c>
      <c r="V201" s="32">
        <f t="shared" si="178"/>
        <v>23781842.860000003</v>
      </c>
      <c r="W201" s="32">
        <f t="shared" si="179"/>
        <v>30765715.940000001</v>
      </c>
      <c r="X201" s="68">
        <f t="shared" si="170"/>
        <v>6153849.6779999994</v>
      </c>
      <c r="Y201" s="33">
        <f t="shared" si="171"/>
        <v>12307699.355999999</v>
      </c>
      <c r="Z201" s="33">
        <f t="shared" si="172"/>
        <v>21538473.873</v>
      </c>
      <c r="AA201" s="33">
        <f t="shared" si="173"/>
        <v>29230785.9705</v>
      </c>
      <c r="AB201" s="59">
        <f t="shared" si="174"/>
        <v>-1533046.2920000013</v>
      </c>
    </row>
    <row r="202" spans="1:28" ht="25.5" customHeight="1" x14ac:dyDescent="0.25">
      <c r="A202" s="15" t="s">
        <v>290</v>
      </c>
      <c r="B202" s="16" t="s">
        <v>108</v>
      </c>
      <c r="C202" s="16" t="s">
        <v>148</v>
      </c>
      <c r="D202" s="17"/>
      <c r="E202" s="17"/>
      <c r="F202" s="17"/>
      <c r="G202" s="8">
        <f>G203</f>
        <v>6646118.9000000004</v>
      </c>
      <c r="H202" s="4">
        <f>H203</f>
        <v>0</v>
      </c>
      <c r="I202" s="4">
        <f t="shared" ref="I202:S202" si="188">I203</f>
        <v>892700</v>
      </c>
      <c r="J202" s="63">
        <f t="shared" si="188"/>
        <v>581463.36</v>
      </c>
      <c r="K202" s="4">
        <f t="shared" si="188"/>
        <v>733400</v>
      </c>
      <c r="L202" s="71">
        <f t="shared" si="188"/>
        <v>688400</v>
      </c>
      <c r="M202" s="78">
        <f t="shared" si="188"/>
        <v>895365</v>
      </c>
      <c r="N202" s="81">
        <f t="shared" si="188"/>
        <v>328010</v>
      </c>
      <c r="O202" s="83">
        <f t="shared" si="188"/>
        <v>343400</v>
      </c>
      <c r="P202" s="89">
        <f t="shared" si="188"/>
        <v>249400</v>
      </c>
      <c r="Q202" s="91">
        <f t="shared" si="188"/>
        <v>445549.72</v>
      </c>
      <c r="R202" s="94">
        <f t="shared" si="188"/>
        <v>976775.06</v>
      </c>
      <c r="S202" s="78">
        <f t="shared" si="188"/>
        <v>510538.9</v>
      </c>
      <c r="T202" s="66">
        <f t="shared" si="176"/>
        <v>1474163.3599999999</v>
      </c>
      <c r="U202" s="32">
        <f t="shared" si="177"/>
        <v>3791328.36</v>
      </c>
      <c r="V202" s="32">
        <f t="shared" si="178"/>
        <v>4712138.3599999994</v>
      </c>
      <c r="W202" s="32">
        <f t="shared" si="179"/>
        <v>6645002.0399999991</v>
      </c>
      <c r="X202" s="68">
        <f t="shared" si="170"/>
        <v>1329223.78</v>
      </c>
      <c r="Y202" s="33">
        <f t="shared" si="171"/>
        <v>2658447.56</v>
      </c>
      <c r="Z202" s="33">
        <f t="shared" si="172"/>
        <v>4652283.2299999995</v>
      </c>
      <c r="AA202" s="33">
        <f t="shared" si="173"/>
        <v>6313812.9550000001</v>
      </c>
      <c r="AB202" s="59">
        <f t="shared" si="174"/>
        <v>-144939.57999999984</v>
      </c>
    </row>
    <row r="203" spans="1:28" ht="25.5" customHeight="1" x14ac:dyDescent="0.25">
      <c r="A203" s="15" t="s">
        <v>160</v>
      </c>
      <c r="B203" s="16" t="s">
        <v>108</v>
      </c>
      <c r="C203" s="16" t="s">
        <v>149</v>
      </c>
      <c r="D203" s="17"/>
      <c r="E203" s="17"/>
      <c r="F203" s="17"/>
      <c r="G203" s="8">
        <v>6646118.9000000004</v>
      </c>
      <c r="H203" s="4">
        <v>0</v>
      </c>
      <c r="I203" s="36">
        <v>892700</v>
      </c>
      <c r="J203" s="63">
        <v>581463.36</v>
      </c>
      <c r="K203" s="4">
        <v>733400</v>
      </c>
      <c r="L203" s="71">
        <v>688400</v>
      </c>
      <c r="M203" s="78">
        <v>895365</v>
      </c>
      <c r="N203" s="81">
        <v>328010</v>
      </c>
      <c r="O203" s="83">
        <v>343400</v>
      </c>
      <c r="P203" s="89">
        <v>249400</v>
      </c>
      <c r="Q203" s="91">
        <v>445549.72</v>
      </c>
      <c r="R203" s="94">
        <v>976775.06</v>
      </c>
      <c r="S203" s="78">
        <v>510538.9</v>
      </c>
      <c r="T203" s="66">
        <f t="shared" si="176"/>
        <v>1474163.3599999999</v>
      </c>
      <c r="U203" s="32">
        <f t="shared" si="177"/>
        <v>3791328.36</v>
      </c>
      <c r="V203" s="32">
        <f t="shared" si="178"/>
        <v>4712138.3599999994</v>
      </c>
      <c r="W203" s="32">
        <f t="shared" si="179"/>
        <v>6645002.0399999991</v>
      </c>
      <c r="X203" s="68">
        <f t="shared" si="170"/>
        <v>1329223.78</v>
      </c>
      <c r="Y203" s="33">
        <f t="shared" si="171"/>
        <v>2658447.56</v>
      </c>
      <c r="Z203" s="33">
        <f t="shared" si="172"/>
        <v>4652283.2299999995</v>
      </c>
      <c r="AA203" s="33">
        <f t="shared" si="173"/>
        <v>6313812.9550000001</v>
      </c>
      <c r="AB203" s="59">
        <f t="shared" si="174"/>
        <v>-144939.57999999984</v>
      </c>
    </row>
    <row r="204" spans="1:28" ht="51.75" customHeight="1" x14ac:dyDescent="0.25">
      <c r="A204" s="15" t="s">
        <v>106</v>
      </c>
      <c r="B204" s="16" t="s">
        <v>150</v>
      </c>
      <c r="C204" s="17"/>
      <c r="D204" s="17"/>
      <c r="E204" s="17"/>
      <c r="F204" s="17"/>
      <c r="G204" s="8">
        <f t="shared" ref="G204:S204" si="189">G205+G207</f>
        <v>9730721.5099999998</v>
      </c>
      <c r="H204" s="4">
        <f t="shared" si="189"/>
        <v>586903.96</v>
      </c>
      <c r="I204" s="4">
        <f>I205+I207</f>
        <v>601434.62</v>
      </c>
      <c r="J204" s="63">
        <f t="shared" si="189"/>
        <v>888466.81</v>
      </c>
      <c r="K204" s="4">
        <f t="shared" si="189"/>
        <v>497328.2</v>
      </c>
      <c r="L204" s="71">
        <f t="shared" si="189"/>
        <v>760485.86</v>
      </c>
      <c r="M204" s="78">
        <f t="shared" si="189"/>
        <v>629141.26</v>
      </c>
      <c r="N204" s="81">
        <f t="shared" si="189"/>
        <v>1309908.8500000001</v>
      </c>
      <c r="O204" s="83">
        <f t="shared" si="189"/>
        <v>287966.03000000003</v>
      </c>
      <c r="P204" s="89">
        <f t="shared" si="189"/>
        <v>1140778.3899999999</v>
      </c>
      <c r="Q204" s="91">
        <f t="shared" si="189"/>
        <v>662156.66</v>
      </c>
      <c r="R204" s="94">
        <f t="shared" si="189"/>
        <v>637343.30000000005</v>
      </c>
      <c r="S204" s="98">
        <f t="shared" si="189"/>
        <v>1725754.69</v>
      </c>
      <c r="T204" s="66">
        <f t="shared" si="176"/>
        <v>2076805.3900000001</v>
      </c>
      <c r="U204" s="32">
        <f t="shared" si="177"/>
        <v>3963760.71</v>
      </c>
      <c r="V204" s="32">
        <f t="shared" si="178"/>
        <v>6702413.9800000004</v>
      </c>
      <c r="W204" s="32">
        <f t="shared" si="179"/>
        <v>9727668.6300000008</v>
      </c>
      <c r="X204" s="68">
        <f t="shared" si="170"/>
        <v>1946144.3020000001</v>
      </c>
      <c r="Y204" s="33">
        <f t="shared" si="171"/>
        <v>3892288.6040000003</v>
      </c>
      <c r="Z204" s="33">
        <f t="shared" si="172"/>
        <v>6811505.057</v>
      </c>
      <c r="AA204" s="33">
        <f t="shared" si="173"/>
        <v>9244185.4344999995</v>
      </c>
      <c r="AB204" s="59">
        <f t="shared" si="174"/>
        <v>-130661.08799999999</v>
      </c>
    </row>
    <row r="205" spans="1:28" ht="25.5" customHeight="1" x14ac:dyDescent="0.25">
      <c r="A205" s="15" t="s">
        <v>159</v>
      </c>
      <c r="B205" s="16" t="s">
        <v>150</v>
      </c>
      <c r="C205" s="16" t="s">
        <v>109</v>
      </c>
      <c r="D205" s="17"/>
      <c r="E205" s="17"/>
      <c r="F205" s="17"/>
      <c r="G205" s="8">
        <f>G206</f>
        <v>9724721.5099999998</v>
      </c>
      <c r="H205" s="8">
        <f t="shared" ref="H205:S205" si="190">H206</f>
        <v>586403.96</v>
      </c>
      <c r="I205" s="8">
        <f t="shared" si="190"/>
        <v>600934.62</v>
      </c>
      <c r="J205" s="8">
        <f t="shared" si="190"/>
        <v>887966.81</v>
      </c>
      <c r="K205" s="8">
        <f t="shared" si="190"/>
        <v>496828.2</v>
      </c>
      <c r="L205" s="8">
        <f t="shared" si="190"/>
        <v>759985.86</v>
      </c>
      <c r="M205" s="8">
        <f t="shared" si="190"/>
        <v>628641.26</v>
      </c>
      <c r="N205" s="8">
        <f t="shared" si="190"/>
        <v>1309408.8500000001</v>
      </c>
      <c r="O205" s="8">
        <f t="shared" si="190"/>
        <v>287466.03000000003</v>
      </c>
      <c r="P205" s="8">
        <f t="shared" si="190"/>
        <v>1140278.3899999999</v>
      </c>
      <c r="Q205" s="8">
        <f t="shared" si="190"/>
        <v>661656.66</v>
      </c>
      <c r="R205" s="8">
        <f t="shared" si="190"/>
        <v>636843.30000000005</v>
      </c>
      <c r="S205" s="44">
        <f t="shared" si="190"/>
        <v>1725254.69</v>
      </c>
      <c r="T205" s="66">
        <f t="shared" si="176"/>
        <v>2075305.3900000001</v>
      </c>
      <c r="U205" s="32">
        <f t="shared" si="177"/>
        <v>3960760.71</v>
      </c>
      <c r="V205" s="32">
        <f t="shared" si="178"/>
        <v>6697913.9800000004</v>
      </c>
      <c r="W205" s="32">
        <f t="shared" si="179"/>
        <v>9721668.6300000008</v>
      </c>
      <c r="X205" s="68">
        <f t="shared" si="170"/>
        <v>1944944.3020000001</v>
      </c>
      <c r="Y205" s="33">
        <f t="shared" si="171"/>
        <v>3889888.6040000003</v>
      </c>
      <c r="Z205" s="33">
        <f t="shared" si="172"/>
        <v>6807305.057</v>
      </c>
      <c r="AA205" s="33">
        <f t="shared" si="173"/>
        <v>9238485.4344999995</v>
      </c>
      <c r="AB205" s="59">
        <f t="shared" si="174"/>
        <v>-130361.08799999999</v>
      </c>
    </row>
    <row r="206" spans="1:28" ht="102" customHeight="1" x14ac:dyDescent="0.25">
      <c r="A206" s="15" t="s">
        <v>192</v>
      </c>
      <c r="B206" s="16" t="s">
        <v>150</v>
      </c>
      <c r="C206" s="16" t="s">
        <v>111</v>
      </c>
      <c r="D206" s="17"/>
      <c r="E206" s="17"/>
      <c r="F206" s="17"/>
      <c r="G206" s="8">
        <v>9724721.5099999998</v>
      </c>
      <c r="H206" s="4">
        <v>586403.96</v>
      </c>
      <c r="I206" s="4">
        <v>600934.62</v>
      </c>
      <c r="J206" s="63">
        <v>887966.81</v>
      </c>
      <c r="K206" s="36">
        <v>496828.2</v>
      </c>
      <c r="L206" s="71">
        <v>759985.86</v>
      </c>
      <c r="M206" s="78">
        <v>628641.26</v>
      </c>
      <c r="N206" s="81">
        <v>1309408.8500000001</v>
      </c>
      <c r="O206" s="83">
        <v>287466.03000000003</v>
      </c>
      <c r="P206" s="89">
        <v>1140278.3899999999</v>
      </c>
      <c r="Q206" s="91">
        <v>661656.66</v>
      </c>
      <c r="R206" s="94">
        <v>636843.30000000005</v>
      </c>
      <c r="S206" s="78">
        <v>1725254.69</v>
      </c>
      <c r="T206" s="66">
        <f t="shared" si="176"/>
        <v>2075305.3900000001</v>
      </c>
      <c r="U206" s="32">
        <f t="shared" si="177"/>
        <v>3960760.71</v>
      </c>
      <c r="V206" s="32">
        <f t="shared" si="178"/>
        <v>6697913.9800000004</v>
      </c>
      <c r="W206" s="32">
        <f t="shared" si="179"/>
        <v>9721668.6300000008</v>
      </c>
      <c r="X206" s="68">
        <f t="shared" si="170"/>
        <v>1944944.3020000001</v>
      </c>
      <c r="Y206" s="33">
        <f t="shared" si="171"/>
        <v>3889888.6040000003</v>
      </c>
      <c r="Z206" s="33">
        <f t="shared" si="172"/>
        <v>6807305.057</v>
      </c>
      <c r="AA206" s="33">
        <f t="shared" si="173"/>
        <v>9238485.4344999995</v>
      </c>
      <c r="AB206" s="59">
        <f t="shared" si="174"/>
        <v>-130361.08799999999</v>
      </c>
    </row>
    <row r="207" spans="1:28" ht="25.5" customHeight="1" x14ac:dyDescent="0.25">
      <c r="A207" s="15" t="s">
        <v>156</v>
      </c>
      <c r="B207" s="16" t="s">
        <v>150</v>
      </c>
      <c r="C207" s="16" t="s">
        <v>141</v>
      </c>
      <c r="D207" s="17"/>
      <c r="E207" s="17"/>
      <c r="F207" s="17"/>
      <c r="G207" s="8">
        <f>G208</f>
        <v>6000</v>
      </c>
      <c r="H207" s="4">
        <f>H208</f>
        <v>500</v>
      </c>
      <c r="I207" s="4">
        <f t="shared" ref="I207:S207" si="191">I208</f>
        <v>500</v>
      </c>
      <c r="J207" s="63">
        <f t="shared" si="191"/>
        <v>500</v>
      </c>
      <c r="K207" s="4">
        <f t="shared" si="191"/>
        <v>500</v>
      </c>
      <c r="L207" s="71">
        <f t="shared" si="191"/>
        <v>500</v>
      </c>
      <c r="M207" s="78">
        <f t="shared" si="191"/>
        <v>500</v>
      </c>
      <c r="N207" s="81">
        <f t="shared" si="191"/>
        <v>500</v>
      </c>
      <c r="O207" s="83">
        <f t="shared" si="191"/>
        <v>500</v>
      </c>
      <c r="P207" s="89">
        <f t="shared" si="191"/>
        <v>500</v>
      </c>
      <c r="Q207" s="91">
        <f t="shared" si="191"/>
        <v>500</v>
      </c>
      <c r="R207" s="94">
        <f t="shared" si="191"/>
        <v>500</v>
      </c>
      <c r="S207" s="78">
        <f t="shared" si="191"/>
        <v>500</v>
      </c>
      <c r="T207" s="66">
        <f t="shared" si="176"/>
        <v>1500</v>
      </c>
      <c r="U207" s="32">
        <f t="shared" si="177"/>
        <v>3000</v>
      </c>
      <c r="V207" s="32">
        <f t="shared" si="178"/>
        <v>4500</v>
      </c>
      <c r="W207" s="32">
        <f t="shared" si="179"/>
        <v>6000</v>
      </c>
      <c r="X207" s="68">
        <f t="shared" si="170"/>
        <v>1200</v>
      </c>
      <c r="Y207" s="33">
        <f t="shared" si="171"/>
        <v>2400</v>
      </c>
      <c r="Z207" s="33">
        <f t="shared" si="172"/>
        <v>4200</v>
      </c>
      <c r="AA207" s="33">
        <f t="shared" si="173"/>
        <v>5700</v>
      </c>
      <c r="AB207" s="59">
        <f t="shared" si="174"/>
        <v>-300</v>
      </c>
    </row>
    <row r="208" spans="1:28" ht="15" customHeight="1" x14ac:dyDescent="0.25">
      <c r="A208" s="15" t="s">
        <v>155</v>
      </c>
      <c r="B208" s="16" t="s">
        <v>150</v>
      </c>
      <c r="C208" s="16" t="s">
        <v>142</v>
      </c>
      <c r="D208" s="17"/>
      <c r="E208" s="17"/>
      <c r="F208" s="17"/>
      <c r="G208" s="8">
        <v>6000</v>
      </c>
      <c r="H208" s="4">
        <v>500</v>
      </c>
      <c r="I208" s="4">
        <v>500</v>
      </c>
      <c r="J208" s="63">
        <v>500</v>
      </c>
      <c r="K208" s="4">
        <v>500</v>
      </c>
      <c r="L208" s="71">
        <v>500</v>
      </c>
      <c r="M208" s="78">
        <v>500</v>
      </c>
      <c r="N208" s="81">
        <v>500</v>
      </c>
      <c r="O208" s="83">
        <v>500</v>
      </c>
      <c r="P208" s="89">
        <v>500</v>
      </c>
      <c r="Q208" s="91">
        <v>500</v>
      </c>
      <c r="R208" s="94">
        <v>500</v>
      </c>
      <c r="S208" s="78">
        <v>500</v>
      </c>
      <c r="T208" s="66">
        <f t="shared" si="176"/>
        <v>1500</v>
      </c>
      <c r="U208" s="32">
        <f t="shared" si="177"/>
        <v>3000</v>
      </c>
      <c r="V208" s="32">
        <f t="shared" si="178"/>
        <v>4500</v>
      </c>
      <c r="W208" s="32">
        <f t="shared" si="179"/>
        <v>6000</v>
      </c>
      <c r="X208" s="68">
        <f t="shared" si="170"/>
        <v>1200</v>
      </c>
      <c r="Y208" s="33">
        <f t="shared" si="171"/>
        <v>2400</v>
      </c>
      <c r="Z208" s="33">
        <f t="shared" si="172"/>
        <v>4200</v>
      </c>
      <c r="AA208" s="33">
        <f t="shared" si="173"/>
        <v>5700</v>
      </c>
      <c r="AB208" s="59">
        <f t="shared" si="174"/>
        <v>-300</v>
      </c>
    </row>
    <row r="209" spans="1:28" ht="76.5" customHeight="1" x14ac:dyDescent="0.25">
      <c r="A209" s="15" t="s">
        <v>151</v>
      </c>
      <c r="B209" s="16" t="s">
        <v>152</v>
      </c>
      <c r="C209" s="17"/>
      <c r="D209" s="17"/>
      <c r="E209" s="17"/>
      <c r="F209" s="17"/>
      <c r="G209" s="8">
        <f t="shared" ref="G209:S209" si="192">G210+G212</f>
        <v>5466640.3799999999</v>
      </c>
      <c r="H209" s="8">
        <f t="shared" si="192"/>
        <v>289355.98</v>
      </c>
      <c r="I209" s="8">
        <f t="shared" si="192"/>
        <v>343619.2</v>
      </c>
      <c r="J209" s="8">
        <f t="shared" si="192"/>
        <v>444100.61</v>
      </c>
      <c r="K209" s="8">
        <f t="shared" si="192"/>
        <v>231599.27</v>
      </c>
      <c r="L209" s="8">
        <f t="shared" si="192"/>
        <v>458712.01</v>
      </c>
      <c r="M209" s="8">
        <f t="shared" si="192"/>
        <v>577720.48</v>
      </c>
      <c r="N209" s="8">
        <f t="shared" si="192"/>
        <v>92372.76</v>
      </c>
      <c r="O209" s="8">
        <f t="shared" si="192"/>
        <v>301417.62</v>
      </c>
      <c r="P209" s="8">
        <f t="shared" si="192"/>
        <v>465831.22</v>
      </c>
      <c r="Q209" s="8">
        <f t="shared" si="192"/>
        <v>1218936.6100000001</v>
      </c>
      <c r="R209" s="54">
        <f t="shared" si="192"/>
        <v>321769.56</v>
      </c>
      <c r="S209" s="44">
        <f t="shared" si="192"/>
        <v>715142.35</v>
      </c>
      <c r="T209" s="66">
        <f t="shared" si="176"/>
        <v>1077075.79</v>
      </c>
      <c r="U209" s="32">
        <f t="shared" si="177"/>
        <v>2345107.5499999998</v>
      </c>
      <c r="V209" s="32">
        <f t="shared" si="178"/>
        <v>3204729.1499999994</v>
      </c>
      <c r="W209" s="32">
        <f t="shared" si="179"/>
        <v>5460577.669999999</v>
      </c>
      <c r="X209" s="68">
        <f t="shared" si="170"/>
        <v>1093328.0759999999</v>
      </c>
      <c r="Y209" s="33">
        <f t="shared" si="171"/>
        <v>2186656.1519999998</v>
      </c>
      <c r="Z209" s="33">
        <f t="shared" si="172"/>
        <v>3826648.2659999998</v>
      </c>
      <c r="AA209" s="33">
        <f t="shared" si="173"/>
        <v>5193308.3609999996</v>
      </c>
      <c r="AB209" s="59">
        <f t="shared" si="174"/>
        <v>16252.285999999847</v>
      </c>
    </row>
    <row r="210" spans="1:28" ht="25.5" customHeight="1" x14ac:dyDescent="0.25">
      <c r="A210" s="15" t="s">
        <v>159</v>
      </c>
      <c r="B210" s="16" t="s">
        <v>152</v>
      </c>
      <c r="C210" s="16" t="s">
        <v>109</v>
      </c>
      <c r="D210" s="17"/>
      <c r="E210" s="17"/>
      <c r="F210" s="17"/>
      <c r="G210" s="8">
        <f>G211</f>
        <v>5460640.3799999999</v>
      </c>
      <c r="H210" s="8">
        <f t="shared" ref="H210:S210" si="193">H211</f>
        <v>288855.98</v>
      </c>
      <c r="I210" s="8">
        <f t="shared" si="193"/>
        <v>343119.2</v>
      </c>
      <c r="J210" s="8">
        <f t="shared" si="193"/>
        <v>443600.61</v>
      </c>
      <c r="K210" s="8">
        <f t="shared" si="193"/>
        <v>231099.27</v>
      </c>
      <c r="L210" s="8">
        <f t="shared" si="193"/>
        <v>458212.01</v>
      </c>
      <c r="M210" s="8">
        <f t="shared" si="193"/>
        <v>577220.48</v>
      </c>
      <c r="N210" s="8">
        <f t="shared" si="193"/>
        <v>91872.76</v>
      </c>
      <c r="O210" s="8">
        <f t="shared" si="193"/>
        <v>300917.62</v>
      </c>
      <c r="P210" s="8">
        <f t="shared" si="193"/>
        <v>465331.22</v>
      </c>
      <c r="Q210" s="8">
        <f t="shared" si="193"/>
        <v>1218436.6100000001</v>
      </c>
      <c r="R210" s="44">
        <f t="shared" si="193"/>
        <v>321269.56</v>
      </c>
      <c r="S210" s="44">
        <f t="shared" si="193"/>
        <v>714642.35</v>
      </c>
      <c r="T210" s="66">
        <f t="shared" si="176"/>
        <v>1075575.79</v>
      </c>
      <c r="U210" s="32">
        <f t="shared" si="177"/>
        <v>2342107.5499999998</v>
      </c>
      <c r="V210" s="32">
        <f t="shared" si="178"/>
        <v>3200229.1499999994</v>
      </c>
      <c r="W210" s="32">
        <f t="shared" si="179"/>
        <v>5454577.669999999</v>
      </c>
      <c r="X210" s="68">
        <f t="shared" si="170"/>
        <v>1092128.0759999999</v>
      </c>
      <c r="Y210" s="33">
        <f t="shared" si="171"/>
        <v>2184256.1519999998</v>
      </c>
      <c r="Z210" s="33">
        <f t="shared" si="172"/>
        <v>3822448.2659999998</v>
      </c>
      <c r="AA210" s="33">
        <f t="shared" si="173"/>
        <v>5187608.3609999996</v>
      </c>
      <c r="AB210" s="59">
        <f t="shared" si="174"/>
        <v>16552.285999999847</v>
      </c>
    </row>
    <row r="211" spans="1:28" ht="88.5" customHeight="1" x14ac:dyDescent="0.25">
      <c r="A211" s="15" t="s">
        <v>158</v>
      </c>
      <c r="B211" s="16" t="s">
        <v>152</v>
      </c>
      <c r="C211" s="16" t="s">
        <v>153</v>
      </c>
      <c r="D211" s="17"/>
      <c r="E211" s="17"/>
      <c r="F211" s="17"/>
      <c r="G211" s="8">
        <v>5460640.3799999999</v>
      </c>
      <c r="H211" s="4">
        <v>288855.98</v>
      </c>
      <c r="I211" s="4">
        <v>343119.2</v>
      </c>
      <c r="J211" s="63">
        <v>443600.61</v>
      </c>
      <c r="K211" s="4">
        <v>231099.27</v>
      </c>
      <c r="L211" s="71">
        <v>458212.01</v>
      </c>
      <c r="M211" s="78">
        <v>577220.48</v>
      </c>
      <c r="N211" s="81">
        <v>91872.76</v>
      </c>
      <c r="O211" s="83">
        <v>300917.62</v>
      </c>
      <c r="P211" s="89">
        <v>465331.22</v>
      </c>
      <c r="Q211" s="96">
        <v>1218436.6100000001</v>
      </c>
      <c r="R211" s="94">
        <v>321269.56</v>
      </c>
      <c r="S211" s="78">
        <v>714642.35</v>
      </c>
      <c r="T211" s="66">
        <f t="shared" si="176"/>
        <v>1075575.79</v>
      </c>
      <c r="U211" s="32">
        <f t="shared" si="177"/>
        <v>2342107.5499999998</v>
      </c>
      <c r="V211" s="32">
        <f t="shared" si="178"/>
        <v>3200229.1499999994</v>
      </c>
      <c r="W211" s="32">
        <f t="shared" si="179"/>
        <v>5454577.669999999</v>
      </c>
      <c r="X211" s="68">
        <f t="shared" si="170"/>
        <v>1092128.0759999999</v>
      </c>
      <c r="Y211" s="33">
        <f t="shared" si="171"/>
        <v>2184256.1519999998</v>
      </c>
      <c r="Z211" s="33">
        <f t="shared" si="172"/>
        <v>3822448.2659999998</v>
      </c>
      <c r="AA211" s="33">
        <f t="shared" si="173"/>
        <v>5187608.3609999996</v>
      </c>
      <c r="AB211" s="59">
        <f t="shared" si="174"/>
        <v>16552.285999999847</v>
      </c>
    </row>
    <row r="212" spans="1:28" ht="25.5" customHeight="1" x14ac:dyDescent="0.25">
      <c r="A212" s="15" t="s">
        <v>156</v>
      </c>
      <c r="B212" s="16" t="s">
        <v>152</v>
      </c>
      <c r="C212" s="16" t="s">
        <v>141</v>
      </c>
      <c r="D212" s="17"/>
      <c r="E212" s="17"/>
      <c r="F212" s="17"/>
      <c r="G212" s="8">
        <f>G213</f>
        <v>6000</v>
      </c>
      <c r="H212" s="8">
        <f t="shared" ref="H212:S212" si="194">H213</f>
        <v>500</v>
      </c>
      <c r="I212" s="8">
        <f t="shared" si="194"/>
        <v>500</v>
      </c>
      <c r="J212" s="8">
        <f t="shared" si="194"/>
        <v>500</v>
      </c>
      <c r="K212" s="8">
        <f t="shared" si="194"/>
        <v>500</v>
      </c>
      <c r="L212" s="8">
        <f t="shared" si="194"/>
        <v>500</v>
      </c>
      <c r="M212" s="8">
        <f t="shared" si="194"/>
        <v>500</v>
      </c>
      <c r="N212" s="8">
        <f t="shared" si="194"/>
        <v>500</v>
      </c>
      <c r="O212" s="8">
        <f t="shared" si="194"/>
        <v>500</v>
      </c>
      <c r="P212" s="8">
        <f t="shared" si="194"/>
        <v>500</v>
      </c>
      <c r="Q212" s="8">
        <f t="shared" si="194"/>
        <v>500</v>
      </c>
      <c r="R212" s="44">
        <f t="shared" si="194"/>
        <v>500</v>
      </c>
      <c r="S212" s="44">
        <f t="shared" si="194"/>
        <v>500</v>
      </c>
      <c r="T212" s="66">
        <f t="shared" si="176"/>
        <v>1500</v>
      </c>
      <c r="U212" s="32">
        <f t="shared" si="177"/>
        <v>3000</v>
      </c>
      <c r="V212" s="32">
        <f t="shared" si="178"/>
        <v>4500</v>
      </c>
      <c r="W212" s="32">
        <f t="shared" si="179"/>
        <v>6000</v>
      </c>
      <c r="X212" s="68">
        <f t="shared" si="170"/>
        <v>1200</v>
      </c>
      <c r="Y212" s="33">
        <f t="shared" si="171"/>
        <v>2400</v>
      </c>
      <c r="Z212" s="33">
        <f t="shared" si="172"/>
        <v>4200</v>
      </c>
      <c r="AA212" s="33">
        <f t="shared" si="173"/>
        <v>5700</v>
      </c>
      <c r="AB212" s="59">
        <f t="shared" si="174"/>
        <v>-300</v>
      </c>
    </row>
    <row r="213" spans="1:28" ht="15" customHeight="1" x14ac:dyDescent="0.25">
      <c r="A213" s="15" t="s">
        <v>155</v>
      </c>
      <c r="B213" s="16" t="s">
        <v>152</v>
      </c>
      <c r="C213" s="16" t="s">
        <v>142</v>
      </c>
      <c r="D213" s="17"/>
      <c r="E213" s="17"/>
      <c r="F213" s="17"/>
      <c r="G213" s="54">
        <v>6000</v>
      </c>
      <c r="H213" s="55">
        <v>500</v>
      </c>
      <c r="I213" s="55">
        <v>500</v>
      </c>
      <c r="J213" s="55">
        <v>500</v>
      </c>
      <c r="K213" s="55">
        <v>500</v>
      </c>
      <c r="L213" s="55">
        <v>500</v>
      </c>
      <c r="M213" s="55">
        <v>500</v>
      </c>
      <c r="N213" s="55">
        <v>500</v>
      </c>
      <c r="O213" s="55">
        <v>500</v>
      </c>
      <c r="P213" s="55">
        <v>500</v>
      </c>
      <c r="Q213" s="97">
        <v>500</v>
      </c>
      <c r="R213" s="94">
        <v>500</v>
      </c>
      <c r="S213" s="78">
        <v>500</v>
      </c>
      <c r="T213" s="66">
        <f t="shared" si="176"/>
        <v>1500</v>
      </c>
      <c r="U213" s="32">
        <f t="shared" si="177"/>
        <v>3000</v>
      </c>
      <c r="V213" s="32">
        <f t="shared" si="178"/>
        <v>4500</v>
      </c>
      <c r="W213" s="32">
        <f t="shared" si="179"/>
        <v>6000</v>
      </c>
      <c r="X213" s="68">
        <f t="shared" si="170"/>
        <v>1200</v>
      </c>
      <c r="Y213" s="33">
        <f t="shared" si="171"/>
        <v>2400</v>
      </c>
      <c r="Z213" s="33">
        <f t="shared" si="172"/>
        <v>4200</v>
      </c>
      <c r="AA213" s="33">
        <f t="shared" si="173"/>
        <v>5700</v>
      </c>
      <c r="AB213" s="59">
        <f t="shared" si="174"/>
        <v>-300</v>
      </c>
    </row>
    <row r="214" spans="1:28" ht="25.5" x14ac:dyDescent="0.25">
      <c r="A214" s="15" t="s">
        <v>335</v>
      </c>
      <c r="B214" s="16" t="s">
        <v>332</v>
      </c>
      <c r="C214" s="16"/>
      <c r="D214" s="17"/>
      <c r="E214" s="17"/>
      <c r="F214" s="53"/>
      <c r="G214" s="44">
        <f>G215</f>
        <v>3954927.69</v>
      </c>
      <c r="H214" s="44">
        <f t="shared" ref="H214:S214" si="195">H215</f>
        <v>226930.26</v>
      </c>
      <c r="I214" s="44">
        <f t="shared" si="195"/>
        <v>102630.25</v>
      </c>
      <c r="J214" s="44">
        <f t="shared" si="195"/>
        <v>355263.62</v>
      </c>
      <c r="K214" s="44">
        <f t="shared" si="195"/>
        <v>204687.77</v>
      </c>
      <c r="L214" s="44">
        <f t="shared" si="195"/>
        <v>556293.06000000006</v>
      </c>
      <c r="M214" s="44">
        <f t="shared" si="195"/>
        <v>244915.94</v>
      </c>
      <c r="N214" s="44">
        <f t="shared" si="195"/>
        <v>426832.85</v>
      </c>
      <c r="O214" s="44">
        <f t="shared" si="195"/>
        <v>168649.79</v>
      </c>
      <c r="P214" s="44">
        <f t="shared" si="195"/>
        <v>438886.5</v>
      </c>
      <c r="Q214" s="44">
        <f t="shared" si="195"/>
        <v>262164.44</v>
      </c>
      <c r="R214" s="44">
        <f t="shared" si="195"/>
        <v>346369.69</v>
      </c>
      <c r="S214" s="44">
        <f t="shared" si="195"/>
        <v>621053.42000000004</v>
      </c>
      <c r="T214" s="66"/>
      <c r="U214" s="32"/>
      <c r="V214" s="32"/>
      <c r="W214" s="32"/>
      <c r="X214" s="68"/>
      <c r="Y214" s="33"/>
      <c r="Z214" s="33"/>
      <c r="AA214" s="33"/>
      <c r="AB214" s="59">
        <f t="shared" si="174"/>
        <v>0</v>
      </c>
    </row>
    <row r="215" spans="1:28" ht="25.5" x14ac:dyDescent="0.25">
      <c r="A215" s="15" t="s">
        <v>159</v>
      </c>
      <c r="B215" s="16" t="s">
        <v>332</v>
      </c>
      <c r="C215" s="57" t="s">
        <v>109</v>
      </c>
      <c r="D215" s="17"/>
      <c r="E215" s="17"/>
      <c r="F215" s="53"/>
      <c r="G215" s="44">
        <f>G216</f>
        <v>3954927.69</v>
      </c>
      <c r="H215" s="44">
        <f t="shared" ref="H215:S215" si="196">H216</f>
        <v>226930.26</v>
      </c>
      <c r="I215" s="44">
        <f t="shared" si="196"/>
        <v>102630.25</v>
      </c>
      <c r="J215" s="44">
        <f t="shared" si="196"/>
        <v>355263.62</v>
      </c>
      <c r="K215" s="44">
        <f t="shared" si="196"/>
        <v>204687.77</v>
      </c>
      <c r="L215" s="44">
        <f t="shared" si="196"/>
        <v>556293.06000000006</v>
      </c>
      <c r="M215" s="44">
        <f t="shared" si="196"/>
        <v>244915.94</v>
      </c>
      <c r="N215" s="44">
        <f t="shared" si="196"/>
        <v>426832.85</v>
      </c>
      <c r="O215" s="44">
        <f t="shared" si="196"/>
        <v>168649.79</v>
      </c>
      <c r="P215" s="44">
        <f t="shared" si="196"/>
        <v>438886.5</v>
      </c>
      <c r="Q215" s="44">
        <f t="shared" si="196"/>
        <v>262164.44</v>
      </c>
      <c r="R215" s="44">
        <f t="shared" si="196"/>
        <v>346369.69</v>
      </c>
      <c r="S215" s="44">
        <f t="shared" si="196"/>
        <v>621053.42000000004</v>
      </c>
      <c r="T215" s="66"/>
      <c r="U215" s="32"/>
      <c r="V215" s="32"/>
      <c r="W215" s="32"/>
      <c r="X215" s="68"/>
      <c r="Y215" s="33"/>
      <c r="Z215" s="33"/>
      <c r="AA215" s="33"/>
      <c r="AB215" s="59">
        <f t="shared" si="174"/>
        <v>0</v>
      </c>
    </row>
    <row r="216" spans="1:28" ht="76.5" customHeight="1" x14ac:dyDescent="0.25">
      <c r="A216" s="15" t="s">
        <v>334</v>
      </c>
      <c r="B216" s="16" t="s">
        <v>332</v>
      </c>
      <c r="C216" s="57" t="s">
        <v>333</v>
      </c>
      <c r="D216" s="17"/>
      <c r="E216" s="17"/>
      <c r="F216" s="53"/>
      <c r="G216" s="44">
        <v>3954927.69</v>
      </c>
      <c r="H216" s="36">
        <v>226930.26</v>
      </c>
      <c r="I216" s="36">
        <v>102630.25</v>
      </c>
      <c r="J216" s="63">
        <v>355263.62</v>
      </c>
      <c r="K216" s="36">
        <v>204687.77</v>
      </c>
      <c r="L216" s="71">
        <v>556293.06000000006</v>
      </c>
      <c r="M216" s="78">
        <v>244915.94</v>
      </c>
      <c r="N216" s="81">
        <v>426832.85</v>
      </c>
      <c r="O216" s="83">
        <v>168649.79</v>
      </c>
      <c r="P216" s="89">
        <v>438886.5</v>
      </c>
      <c r="Q216" s="96">
        <v>262164.44</v>
      </c>
      <c r="R216" s="94">
        <v>346369.69</v>
      </c>
      <c r="S216" s="78">
        <v>621053.42000000004</v>
      </c>
      <c r="T216" s="66"/>
      <c r="U216" s="32"/>
      <c r="V216" s="32"/>
      <c r="W216" s="32"/>
      <c r="X216" s="68"/>
      <c r="Y216" s="33"/>
      <c r="Z216" s="33"/>
      <c r="AA216" s="33"/>
      <c r="AB216" s="59">
        <f t="shared" si="174"/>
        <v>0</v>
      </c>
    </row>
    <row r="217" spans="1:28" ht="15" customHeight="1" x14ac:dyDescent="0.25">
      <c r="A217" s="27" t="s">
        <v>30</v>
      </c>
      <c r="B217" s="138" t="s">
        <v>154</v>
      </c>
      <c r="C217" s="106"/>
      <c r="D217" s="106"/>
      <c r="E217" s="106"/>
      <c r="F217" s="107"/>
      <c r="G217" s="56">
        <f>G161+G204+G209+G214</f>
        <v>698681818.76999998</v>
      </c>
      <c r="H217" s="56">
        <f t="shared" ref="H217:S217" si="197">H161+H204+H209+H214</f>
        <v>25020363.860000007</v>
      </c>
      <c r="I217" s="56">
        <f t="shared" si="197"/>
        <v>48482058.850000009</v>
      </c>
      <c r="J217" s="56">
        <f t="shared" si="197"/>
        <v>42965455.350000001</v>
      </c>
      <c r="K217" s="56">
        <f t="shared" si="197"/>
        <v>51434703.24000001</v>
      </c>
      <c r="L217" s="56">
        <f t="shared" si="197"/>
        <v>69609302.5</v>
      </c>
      <c r="M217" s="56">
        <f t="shared" si="197"/>
        <v>70835340.020000011</v>
      </c>
      <c r="N217" s="56">
        <f t="shared" si="197"/>
        <v>38872654.200000003</v>
      </c>
      <c r="O217" s="56">
        <f t="shared" si="197"/>
        <v>45186889.239999995</v>
      </c>
      <c r="P217" s="56">
        <f t="shared" si="197"/>
        <v>50727153.770000003</v>
      </c>
      <c r="Q217" s="56">
        <f t="shared" si="197"/>
        <v>86390444.620000005</v>
      </c>
      <c r="R217" s="56">
        <f t="shared" si="197"/>
        <v>60436477.759999998</v>
      </c>
      <c r="S217" s="58">
        <f t="shared" si="197"/>
        <v>98933826.260000005</v>
      </c>
      <c r="T217" s="66">
        <f t="shared" si="176"/>
        <v>116467878.06</v>
      </c>
      <c r="U217" s="32">
        <f t="shared" si="177"/>
        <v>308347223.82000005</v>
      </c>
      <c r="V217" s="32">
        <f t="shared" si="178"/>
        <v>443133921.03000003</v>
      </c>
      <c r="W217" s="32">
        <f t="shared" si="179"/>
        <v>688894669.67000008</v>
      </c>
      <c r="X217" s="68">
        <f t="shared" si="170"/>
        <v>139736363.75400001</v>
      </c>
      <c r="Y217" s="33">
        <f t="shared" si="171"/>
        <v>279472727.50800002</v>
      </c>
      <c r="Z217" s="33">
        <f t="shared" si="172"/>
        <v>489077273.139</v>
      </c>
      <c r="AA217" s="33">
        <f t="shared" si="173"/>
        <v>663747727.83149993</v>
      </c>
      <c r="AB217" s="59">
        <f t="shared" si="174"/>
        <v>23268485.694000006</v>
      </c>
    </row>
    <row r="218" spans="1:28" ht="25.5" customHeight="1" x14ac:dyDescent="0.25">
      <c r="A218" s="13" t="s">
        <v>31</v>
      </c>
      <c r="B218" s="138" t="s">
        <v>154</v>
      </c>
      <c r="C218" s="106"/>
      <c r="D218" s="106"/>
      <c r="E218" s="106"/>
      <c r="F218" s="107"/>
      <c r="G218" s="7">
        <f>G217</f>
        <v>698681818.76999998</v>
      </c>
      <c r="H218" s="7">
        <f>H217</f>
        <v>25020363.860000007</v>
      </c>
      <c r="I218" s="7">
        <f t="shared" ref="I218:S218" si="198">I217</f>
        <v>48482058.850000009</v>
      </c>
      <c r="J218" s="7">
        <f t="shared" si="198"/>
        <v>42965455.350000001</v>
      </c>
      <c r="K218" s="7">
        <f t="shared" si="198"/>
        <v>51434703.24000001</v>
      </c>
      <c r="L218" s="7">
        <f t="shared" si="198"/>
        <v>69609302.5</v>
      </c>
      <c r="M218" s="7">
        <f t="shared" si="198"/>
        <v>70835340.020000011</v>
      </c>
      <c r="N218" s="7">
        <f t="shared" si="198"/>
        <v>38872654.200000003</v>
      </c>
      <c r="O218" s="7">
        <f t="shared" si="198"/>
        <v>45186889.239999995</v>
      </c>
      <c r="P218" s="7">
        <f t="shared" si="198"/>
        <v>50727153.770000003</v>
      </c>
      <c r="Q218" s="7">
        <f t="shared" si="198"/>
        <v>86390444.620000005</v>
      </c>
      <c r="R218" s="7">
        <f t="shared" si="198"/>
        <v>60436477.759999998</v>
      </c>
      <c r="S218" s="7">
        <f t="shared" si="198"/>
        <v>98933826.260000005</v>
      </c>
      <c r="T218" s="66">
        <f t="shared" si="176"/>
        <v>116467878.06</v>
      </c>
      <c r="U218" s="32">
        <f t="shared" si="177"/>
        <v>308347223.82000005</v>
      </c>
      <c r="V218" s="32">
        <f t="shared" si="178"/>
        <v>443133921.03000003</v>
      </c>
      <c r="W218" s="32">
        <f t="shared" si="179"/>
        <v>688894669.67000008</v>
      </c>
      <c r="X218" s="68">
        <f t="shared" si="170"/>
        <v>139736363.75400001</v>
      </c>
      <c r="Y218" s="33">
        <f t="shared" si="171"/>
        <v>279472727.50800002</v>
      </c>
      <c r="Z218" s="33">
        <f t="shared" si="172"/>
        <v>489077273.139</v>
      </c>
      <c r="AA218" s="33">
        <f t="shared" si="173"/>
        <v>663747727.83149993</v>
      </c>
      <c r="AB218" s="59">
        <f t="shared" si="174"/>
        <v>23268485.694000006</v>
      </c>
    </row>
    <row r="219" spans="1:28" ht="51" customHeight="1" x14ac:dyDescent="0.25">
      <c r="A219" s="13" t="s">
        <v>32</v>
      </c>
      <c r="B219" s="138" t="s">
        <v>154</v>
      </c>
      <c r="C219" s="106"/>
      <c r="D219" s="106"/>
      <c r="E219" s="106"/>
      <c r="F219" s="107"/>
      <c r="G219" s="86">
        <f>G220</f>
        <v>0</v>
      </c>
      <c r="H219" s="4">
        <f t="shared" ref="H219:S219" si="199">H220</f>
        <v>0</v>
      </c>
      <c r="I219" s="4">
        <f t="shared" si="199"/>
        <v>0</v>
      </c>
      <c r="J219" s="63">
        <f t="shared" si="199"/>
        <v>0</v>
      </c>
      <c r="K219" s="4">
        <f t="shared" si="199"/>
        <v>0</v>
      </c>
      <c r="L219" s="71">
        <f t="shared" si="199"/>
        <v>0</v>
      </c>
      <c r="M219" s="78">
        <f t="shared" si="199"/>
        <v>0</v>
      </c>
      <c r="N219" s="81">
        <f t="shared" si="199"/>
        <v>0</v>
      </c>
      <c r="O219" s="83">
        <f t="shared" si="199"/>
        <v>0</v>
      </c>
      <c r="P219" s="89">
        <f t="shared" si="199"/>
        <v>0</v>
      </c>
      <c r="Q219" s="91">
        <f t="shared" si="199"/>
        <v>0</v>
      </c>
      <c r="R219" s="94">
        <f t="shared" si="199"/>
        <v>0</v>
      </c>
      <c r="S219" s="78">
        <f t="shared" si="199"/>
        <v>0</v>
      </c>
      <c r="T219" s="66">
        <f t="shared" si="176"/>
        <v>0</v>
      </c>
      <c r="U219" s="32">
        <f t="shared" si="177"/>
        <v>0</v>
      </c>
      <c r="V219" s="32">
        <f t="shared" si="178"/>
        <v>0</v>
      </c>
      <c r="W219" s="32">
        <f t="shared" si="179"/>
        <v>0</v>
      </c>
      <c r="X219" s="68">
        <f t="shared" si="170"/>
        <v>0</v>
      </c>
      <c r="Y219" s="33">
        <f t="shared" si="171"/>
        <v>0</v>
      </c>
      <c r="Z219" s="33">
        <f t="shared" si="172"/>
        <v>0</v>
      </c>
      <c r="AA219" s="33">
        <f t="shared" si="173"/>
        <v>0</v>
      </c>
      <c r="AB219" s="59">
        <f t="shared" si="174"/>
        <v>0</v>
      </c>
    </row>
    <row r="220" spans="1:28" ht="53.25" customHeight="1" x14ac:dyDescent="0.25">
      <c r="A220" s="28" t="s">
        <v>106</v>
      </c>
      <c r="B220" s="144">
        <v>915</v>
      </c>
      <c r="C220" s="145"/>
      <c r="D220" s="145"/>
      <c r="E220" s="145"/>
      <c r="F220" s="146"/>
      <c r="G220" s="88">
        <f>G221</f>
        <v>0</v>
      </c>
      <c r="H220" s="4">
        <f>H221</f>
        <v>0</v>
      </c>
      <c r="I220" s="4">
        <f t="shared" ref="I220:S220" si="200">I221</f>
        <v>0</v>
      </c>
      <c r="J220" s="63">
        <f t="shared" si="200"/>
        <v>0</v>
      </c>
      <c r="K220" s="4">
        <f t="shared" si="200"/>
        <v>0</v>
      </c>
      <c r="L220" s="71">
        <f t="shared" si="200"/>
        <v>0</v>
      </c>
      <c r="M220" s="78">
        <f t="shared" si="200"/>
        <v>0</v>
      </c>
      <c r="N220" s="81">
        <f t="shared" si="200"/>
        <v>0</v>
      </c>
      <c r="O220" s="83">
        <f t="shared" si="200"/>
        <v>0</v>
      </c>
      <c r="P220" s="89">
        <f t="shared" si="200"/>
        <v>0</v>
      </c>
      <c r="Q220" s="91">
        <f t="shared" si="200"/>
        <v>0</v>
      </c>
      <c r="R220" s="94">
        <f t="shared" si="200"/>
        <v>0</v>
      </c>
      <c r="S220" s="78">
        <f t="shared" si="200"/>
        <v>0</v>
      </c>
      <c r="T220" s="66">
        <f t="shared" si="176"/>
        <v>0</v>
      </c>
      <c r="U220" s="32">
        <f t="shared" si="177"/>
        <v>0</v>
      </c>
      <c r="V220" s="32">
        <f t="shared" si="178"/>
        <v>0</v>
      </c>
      <c r="W220" s="32">
        <f t="shared" si="179"/>
        <v>0</v>
      </c>
      <c r="X220" s="68">
        <f t="shared" si="170"/>
        <v>0</v>
      </c>
      <c r="Y220" s="33">
        <f t="shared" si="171"/>
        <v>0</v>
      </c>
      <c r="Z220" s="33">
        <f t="shared" si="172"/>
        <v>0</v>
      </c>
      <c r="AA220" s="33">
        <f t="shared" si="173"/>
        <v>0</v>
      </c>
      <c r="AB220" s="59">
        <f t="shared" si="174"/>
        <v>0</v>
      </c>
    </row>
    <row r="221" spans="1:28" ht="89.25" customHeight="1" x14ac:dyDescent="0.25">
      <c r="A221" s="29" t="s">
        <v>226</v>
      </c>
      <c r="B221" s="129" t="s">
        <v>227</v>
      </c>
      <c r="C221" s="130"/>
      <c r="D221" s="130"/>
      <c r="E221" s="130"/>
      <c r="F221" s="131"/>
      <c r="G221" s="3">
        <v>0</v>
      </c>
      <c r="H221" s="22">
        <v>0</v>
      </c>
      <c r="I221" s="22">
        <v>0</v>
      </c>
      <c r="J221" s="3">
        <v>0</v>
      </c>
      <c r="K221" s="22">
        <v>0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66">
        <f t="shared" si="176"/>
        <v>0</v>
      </c>
      <c r="U221" s="32">
        <f t="shared" si="177"/>
        <v>0</v>
      </c>
      <c r="V221" s="32">
        <f t="shared" si="178"/>
        <v>0</v>
      </c>
      <c r="W221" s="32">
        <f t="shared" si="179"/>
        <v>0</v>
      </c>
      <c r="X221" s="68">
        <f t="shared" si="170"/>
        <v>0</v>
      </c>
      <c r="Y221" s="33">
        <f t="shared" si="171"/>
        <v>0</v>
      </c>
      <c r="Z221" s="33">
        <f t="shared" si="172"/>
        <v>0</v>
      </c>
      <c r="AA221" s="33">
        <f t="shared" si="173"/>
        <v>0</v>
      </c>
      <c r="AB221" s="59">
        <f t="shared" si="174"/>
        <v>0</v>
      </c>
    </row>
    <row r="222" spans="1:28" ht="52.5" customHeight="1" x14ac:dyDescent="0.25">
      <c r="A222" s="13" t="s">
        <v>33</v>
      </c>
      <c r="B222" s="138" t="s">
        <v>154</v>
      </c>
      <c r="C222" s="106"/>
      <c r="D222" s="106"/>
      <c r="E222" s="106"/>
      <c r="F222" s="107"/>
      <c r="G222" s="86">
        <f t="shared" ref="G222:S222" si="201">G219</f>
        <v>0</v>
      </c>
      <c r="H222" s="4">
        <f t="shared" si="201"/>
        <v>0</v>
      </c>
      <c r="I222" s="4">
        <f t="shared" si="201"/>
        <v>0</v>
      </c>
      <c r="J222" s="63">
        <f t="shared" si="201"/>
        <v>0</v>
      </c>
      <c r="K222" s="4">
        <f t="shared" si="201"/>
        <v>0</v>
      </c>
      <c r="L222" s="71">
        <f t="shared" si="201"/>
        <v>0</v>
      </c>
      <c r="M222" s="78">
        <f t="shared" si="201"/>
        <v>0</v>
      </c>
      <c r="N222" s="81">
        <f t="shared" si="201"/>
        <v>0</v>
      </c>
      <c r="O222" s="83">
        <f t="shared" si="201"/>
        <v>0</v>
      </c>
      <c r="P222" s="89">
        <f t="shared" si="201"/>
        <v>0</v>
      </c>
      <c r="Q222" s="91">
        <f t="shared" si="201"/>
        <v>0</v>
      </c>
      <c r="R222" s="94">
        <f t="shared" si="201"/>
        <v>0</v>
      </c>
      <c r="S222" s="78">
        <f t="shared" si="201"/>
        <v>0</v>
      </c>
      <c r="T222" s="66">
        <f t="shared" si="176"/>
        <v>0</v>
      </c>
      <c r="U222" s="32">
        <f t="shared" si="177"/>
        <v>0</v>
      </c>
      <c r="V222" s="32">
        <f t="shared" si="178"/>
        <v>0</v>
      </c>
      <c r="W222" s="32">
        <f t="shared" si="179"/>
        <v>0</v>
      </c>
      <c r="X222" s="68">
        <f t="shared" si="170"/>
        <v>0</v>
      </c>
      <c r="Y222" s="33">
        <f t="shared" si="171"/>
        <v>0</v>
      </c>
      <c r="Z222" s="33">
        <f t="shared" si="172"/>
        <v>0</v>
      </c>
      <c r="AA222" s="33">
        <f t="shared" si="173"/>
        <v>0</v>
      </c>
      <c r="AB222" s="59">
        <f t="shared" si="174"/>
        <v>0</v>
      </c>
    </row>
    <row r="223" spans="1:28" ht="25.5" customHeight="1" x14ac:dyDescent="0.25">
      <c r="A223" s="13" t="s">
        <v>34</v>
      </c>
      <c r="B223" s="138" t="s">
        <v>154</v>
      </c>
      <c r="C223" s="106"/>
      <c r="D223" s="106"/>
      <c r="E223" s="106"/>
      <c r="F223" s="107"/>
      <c r="G223" s="86">
        <f>G218+G219</f>
        <v>698681818.76999998</v>
      </c>
      <c r="H223" s="35">
        <f t="shared" ref="H223:S223" si="202">H218+H219</f>
        <v>25020363.860000007</v>
      </c>
      <c r="I223" s="35">
        <f t="shared" si="202"/>
        <v>48482058.850000009</v>
      </c>
      <c r="J223" s="63">
        <f t="shared" si="202"/>
        <v>42965455.350000001</v>
      </c>
      <c r="K223" s="35">
        <f t="shared" si="202"/>
        <v>51434703.24000001</v>
      </c>
      <c r="L223" s="71">
        <f t="shared" si="202"/>
        <v>69609302.5</v>
      </c>
      <c r="M223" s="78">
        <f t="shared" si="202"/>
        <v>70835340.020000011</v>
      </c>
      <c r="N223" s="81">
        <f t="shared" si="202"/>
        <v>38872654.200000003</v>
      </c>
      <c r="O223" s="83">
        <f t="shared" si="202"/>
        <v>45186889.239999995</v>
      </c>
      <c r="P223" s="89">
        <f t="shared" si="202"/>
        <v>50727153.770000003</v>
      </c>
      <c r="Q223" s="91">
        <f t="shared" si="202"/>
        <v>86390444.620000005</v>
      </c>
      <c r="R223" s="94">
        <f t="shared" si="202"/>
        <v>60436477.759999998</v>
      </c>
      <c r="S223" s="78">
        <f t="shared" si="202"/>
        <v>98933826.260000005</v>
      </c>
      <c r="T223" s="66">
        <f t="shared" si="176"/>
        <v>116467878.06</v>
      </c>
      <c r="U223" s="45">
        <f t="shared" si="177"/>
        <v>308347223.82000005</v>
      </c>
      <c r="V223" s="45">
        <f t="shared" si="178"/>
        <v>443133921.03000003</v>
      </c>
      <c r="W223" s="45">
        <f t="shared" si="179"/>
        <v>688894669.67000008</v>
      </c>
      <c r="X223" s="64">
        <f t="shared" si="170"/>
        <v>139736363.75400001</v>
      </c>
      <c r="Y223" s="46">
        <f t="shared" si="171"/>
        <v>279472727.50800002</v>
      </c>
      <c r="Z223" s="46">
        <f t="shared" si="172"/>
        <v>489077273.139</v>
      </c>
      <c r="AA223" s="46">
        <f t="shared" si="173"/>
        <v>663747727.83149993</v>
      </c>
      <c r="AB223" s="59">
        <f t="shared" si="174"/>
        <v>23268485.694000006</v>
      </c>
    </row>
    <row r="224" spans="1:28" ht="26.25" x14ac:dyDescent="0.25">
      <c r="A224" s="38" t="s">
        <v>299</v>
      </c>
      <c r="B224" s="138" t="s">
        <v>154</v>
      </c>
      <c r="C224" s="106"/>
      <c r="D224" s="106"/>
      <c r="E224" s="106"/>
      <c r="F224" s="107"/>
      <c r="G224" s="86">
        <f t="shared" ref="G224:S224" si="203">G152-G218</f>
        <v>-5826051.5999999046</v>
      </c>
      <c r="H224" s="35">
        <f t="shared" si="203"/>
        <v>7823309.1399999931</v>
      </c>
      <c r="I224" s="35">
        <f t="shared" si="203"/>
        <v>25602991.769999996</v>
      </c>
      <c r="J224" s="63">
        <f t="shared" si="203"/>
        <v>-22599.769999995828</v>
      </c>
      <c r="K224" s="35">
        <f t="shared" si="203"/>
        <v>-4574154.890000008</v>
      </c>
      <c r="L224" s="71">
        <f>L152-L218</f>
        <v>-11716069.289999999</v>
      </c>
      <c r="M224" s="78">
        <f t="shared" si="203"/>
        <v>-4307851.5400000066</v>
      </c>
      <c r="N224" s="81">
        <f t="shared" si="203"/>
        <v>-1598339.3800000101</v>
      </c>
      <c r="O224" s="83">
        <f t="shared" si="203"/>
        <v>442259.65000000596</v>
      </c>
      <c r="P224" s="89">
        <f t="shared" si="203"/>
        <v>1190478.859999992</v>
      </c>
      <c r="Q224" s="91">
        <f t="shared" si="203"/>
        <v>10630855.960000008</v>
      </c>
      <c r="R224" s="94">
        <f t="shared" si="203"/>
        <v>-11740105.689999998</v>
      </c>
      <c r="S224" s="78">
        <f t="shared" si="203"/>
        <v>-13575305.38000001</v>
      </c>
      <c r="T224" s="66">
        <f t="shared" ref="T224:AA224" si="204">T158</f>
        <v>149871579.20000002</v>
      </c>
      <c r="U224" s="45">
        <f t="shared" si="204"/>
        <v>321152849.24000001</v>
      </c>
      <c r="V224" s="45">
        <f t="shared" si="204"/>
        <v>455973945.57999998</v>
      </c>
      <c r="W224" s="45">
        <f t="shared" si="204"/>
        <v>687050139.11000001</v>
      </c>
      <c r="X224" s="64">
        <f t="shared" si="204"/>
        <v>173213941.79250002</v>
      </c>
      <c r="Y224" s="45">
        <f t="shared" si="204"/>
        <v>346427883.58500004</v>
      </c>
      <c r="Z224" s="45">
        <f t="shared" si="204"/>
        <v>519641825.37750006</v>
      </c>
      <c r="AA224" s="45">
        <f t="shared" si="204"/>
        <v>692855767.17000008</v>
      </c>
      <c r="AB224" s="59">
        <f t="shared" si="174"/>
        <v>23342362.592500001</v>
      </c>
    </row>
    <row r="225" spans="1:27" ht="26.25" x14ac:dyDescent="0.25">
      <c r="A225" s="38" t="s">
        <v>300</v>
      </c>
      <c r="B225" s="138" t="s">
        <v>154</v>
      </c>
      <c r="C225" s="106"/>
      <c r="D225" s="106"/>
      <c r="E225" s="106"/>
      <c r="F225" s="107"/>
      <c r="G225" s="5">
        <f t="shared" ref="G225:S225" si="205">G15+G224+G157-G222</f>
        <v>8470429.3600000963</v>
      </c>
      <c r="H225" s="5">
        <f t="shared" si="205"/>
        <v>22119790.099999994</v>
      </c>
      <c r="I225" s="5">
        <f t="shared" si="205"/>
        <v>47722781.86999999</v>
      </c>
      <c r="J225" s="5">
        <f t="shared" si="205"/>
        <v>47700182.099999994</v>
      </c>
      <c r="K225" s="5">
        <f t="shared" si="205"/>
        <v>43126027.209999986</v>
      </c>
      <c r="L225" s="5">
        <f t="shared" si="205"/>
        <v>31409957.919999987</v>
      </c>
      <c r="M225" s="5">
        <f t="shared" si="205"/>
        <v>27102106.37999998</v>
      </c>
      <c r="N225" s="5">
        <f t="shared" si="205"/>
        <v>25503766.99999997</v>
      </c>
      <c r="O225" s="5">
        <f t="shared" si="205"/>
        <v>25946026.649999976</v>
      </c>
      <c r="P225" s="5">
        <f t="shared" si="205"/>
        <v>27136505.509999968</v>
      </c>
      <c r="Q225" s="5">
        <f t="shared" si="205"/>
        <v>37767361.469999976</v>
      </c>
      <c r="R225" s="5">
        <f t="shared" si="205"/>
        <v>26027255.779999979</v>
      </c>
      <c r="S225" s="5">
        <f t="shared" si="205"/>
        <v>12451950.399999969</v>
      </c>
      <c r="T225" s="67"/>
      <c r="U225"/>
      <c r="V225"/>
      <c r="W225"/>
      <c r="X225" s="69"/>
      <c r="Y225"/>
      <c r="Z225"/>
      <c r="AA225"/>
    </row>
    <row r="227" spans="1:27" x14ac:dyDescent="0.25">
      <c r="A227" s="147"/>
      <c r="B227" s="147"/>
      <c r="C227" s="147"/>
      <c r="D227" s="147"/>
      <c r="E227" s="147"/>
      <c r="F227" s="139"/>
      <c r="G227" s="139"/>
      <c r="H227" s="139"/>
      <c r="N227" s="20"/>
    </row>
    <row r="228" spans="1:27" x14ac:dyDescent="0.25">
      <c r="F228" s="139"/>
      <c r="G228" s="139"/>
      <c r="H228" s="139"/>
      <c r="N228" s="20"/>
    </row>
    <row r="270" spans="1:1" x14ac:dyDescent="0.25">
      <c r="A270" s="70">
        <f>H139+I139+J139+H135+I135+J135+K135+L135+M135+N135+O135+P135+Q135+R135+S135</f>
        <v>633629.42000000004</v>
      </c>
    </row>
    <row r="271" spans="1:1" x14ac:dyDescent="0.25">
      <c r="A271" s="70">
        <f>SUM(H152:S152)-A270</f>
        <v>686416509.69000006</v>
      </c>
    </row>
    <row r="272" spans="1:1" x14ac:dyDescent="0.25">
      <c r="A272" s="70">
        <f>G152</f>
        <v>692855767.17000008</v>
      </c>
    </row>
  </sheetData>
  <mergeCells count="197">
    <mergeCell ref="A1:S1"/>
    <mergeCell ref="Q3:S3"/>
    <mergeCell ref="A18:S18"/>
    <mergeCell ref="A16:S16"/>
    <mergeCell ref="A17:S17"/>
    <mergeCell ref="B37:F37"/>
    <mergeCell ref="B38:F38"/>
    <mergeCell ref="B15:F15"/>
    <mergeCell ref="B24:F24"/>
    <mergeCell ref="B25:F25"/>
    <mergeCell ref="B27:F27"/>
    <mergeCell ref="B28:F28"/>
    <mergeCell ref="B29:F29"/>
    <mergeCell ref="B19:F19"/>
    <mergeCell ref="B20:F20"/>
    <mergeCell ref="B21:F21"/>
    <mergeCell ref="B22:F22"/>
    <mergeCell ref="B23:F23"/>
    <mergeCell ref="A12:A14"/>
    <mergeCell ref="B12:F14"/>
    <mergeCell ref="G12:G14"/>
    <mergeCell ref="H12:J12"/>
    <mergeCell ref="B26:F26"/>
    <mergeCell ref="Q4:S4"/>
    <mergeCell ref="R5:S5"/>
    <mergeCell ref="K12:M12"/>
    <mergeCell ref="N12:P12"/>
    <mergeCell ref="B125:F125"/>
    <mergeCell ref="B117:F117"/>
    <mergeCell ref="B118:F118"/>
    <mergeCell ref="B122:F122"/>
    <mergeCell ref="B123:F123"/>
    <mergeCell ref="B67:F67"/>
    <mergeCell ref="B68:F68"/>
    <mergeCell ref="B69:F69"/>
    <mergeCell ref="B70:F70"/>
    <mergeCell ref="B124:F124"/>
    <mergeCell ref="B111:F111"/>
    <mergeCell ref="B112:F112"/>
    <mergeCell ref="B114:F114"/>
    <mergeCell ref="B115:F115"/>
    <mergeCell ref="B116:F116"/>
    <mergeCell ref="B113:F113"/>
    <mergeCell ref="B87:F87"/>
    <mergeCell ref="B86:F86"/>
    <mergeCell ref="B85:F85"/>
    <mergeCell ref="B84:F84"/>
    <mergeCell ref="B83:F83"/>
    <mergeCell ref="B146:F146"/>
    <mergeCell ref="B147:F147"/>
    <mergeCell ref="B142:F142"/>
    <mergeCell ref="B149:F149"/>
    <mergeCell ref="B132:F132"/>
    <mergeCell ref="B144:F144"/>
    <mergeCell ref="B141:F141"/>
    <mergeCell ref="B133:F133"/>
    <mergeCell ref="B148:F148"/>
    <mergeCell ref="B138:F138"/>
    <mergeCell ref="B139:F139"/>
    <mergeCell ref="B140:F140"/>
    <mergeCell ref="B143:F143"/>
    <mergeCell ref="B134:F134"/>
    <mergeCell ref="B135:F135"/>
    <mergeCell ref="B136:F136"/>
    <mergeCell ref="F228:H228"/>
    <mergeCell ref="A159:S159"/>
    <mergeCell ref="A160:S160"/>
    <mergeCell ref="B221:F221"/>
    <mergeCell ref="B222:F222"/>
    <mergeCell ref="B223:F223"/>
    <mergeCell ref="B224:F224"/>
    <mergeCell ref="B220:F220"/>
    <mergeCell ref="B217:F217"/>
    <mergeCell ref="B218:F218"/>
    <mergeCell ref="B219:F219"/>
    <mergeCell ref="B225:F225"/>
    <mergeCell ref="A227:E227"/>
    <mergeCell ref="F227:H227"/>
    <mergeCell ref="Y159:Y160"/>
    <mergeCell ref="Z159:Z160"/>
    <mergeCell ref="AA159:AA160"/>
    <mergeCell ref="T8:T18"/>
    <mergeCell ref="U8:U18"/>
    <mergeCell ref="V8:V18"/>
    <mergeCell ref="W8:W18"/>
    <mergeCell ref="B158:F158"/>
    <mergeCell ref="A154:S154"/>
    <mergeCell ref="Z8:Z18"/>
    <mergeCell ref="B156:F156"/>
    <mergeCell ref="B150:F150"/>
    <mergeCell ref="B151:F151"/>
    <mergeCell ref="B130:F130"/>
    <mergeCell ref="B131:F131"/>
    <mergeCell ref="B127:F127"/>
    <mergeCell ref="X159:X160"/>
    <mergeCell ref="B157:F157"/>
    <mergeCell ref="B137:F137"/>
    <mergeCell ref="AA8:AA18"/>
    <mergeCell ref="B152:F152"/>
    <mergeCell ref="B153:F153"/>
    <mergeCell ref="B155:F155"/>
    <mergeCell ref="B145:F145"/>
    <mergeCell ref="B31:F31"/>
    <mergeCell ref="Y8:Y18"/>
    <mergeCell ref="B66:F66"/>
    <mergeCell ref="B92:F92"/>
    <mergeCell ref="B36:F36"/>
    <mergeCell ref="B79:F79"/>
    <mergeCell ref="B78:F78"/>
    <mergeCell ref="B105:F105"/>
    <mergeCell ref="B106:F106"/>
    <mergeCell ref="A10:S10"/>
    <mergeCell ref="Q12:S12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B97:F97"/>
    <mergeCell ref="B98:F98"/>
    <mergeCell ref="B103:F103"/>
    <mergeCell ref="B102:F102"/>
    <mergeCell ref="B110:F110"/>
    <mergeCell ref="B109:F109"/>
    <mergeCell ref="X7:AA7"/>
    <mergeCell ref="T7:W7"/>
    <mergeCell ref="X6:AA6"/>
    <mergeCell ref="B108:F108"/>
    <mergeCell ref="B71:F71"/>
    <mergeCell ref="B72:F72"/>
    <mergeCell ref="B73:F73"/>
    <mergeCell ref="B74:F74"/>
    <mergeCell ref="B75:F75"/>
    <mergeCell ref="X8:X18"/>
    <mergeCell ref="B34:F34"/>
    <mergeCell ref="B46:F46"/>
    <mergeCell ref="B47:F47"/>
    <mergeCell ref="B48:F48"/>
    <mergeCell ref="B39:F39"/>
    <mergeCell ref="B40:F40"/>
    <mergeCell ref="B45:F45"/>
    <mergeCell ref="B30:F30"/>
    <mergeCell ref="B126:F126"/>
    <mergeCell ref="B32:F32"/>
    <mergeCell ref="B33:F33"/>
    <mergeCell ref="B35:F35"/>
    <mergeCell ref="B51:F51"/>
    <mergeCell ref="B52:F52"/>
    <mergeCell ref="B53:F53"/>
    <mergeCell ref="B54:F54"/>
    <mergeCell ref="B55:F55"/>
    <mergeCell ref="B56:F56"/>
    <mergeCell ref="B43:F43"/>
    <mergeCell ref="B49:F49"/>
    <mergeCell ref="B50:F50"/>
    <mergeCell ref="B42:F42"/>
    <mergeCell ref="B44:F44"/>
    <mergeCell ref="B119:F119"/>
    <mergeCell ref="B120:F120"/>
    <mergeCell ref="B121:F121"/>
    <mergeCell ref="B107:F107"/>
    <mergeCell ref="B96:F96"/>
    <mergeCell ref="B99:F99"/>
    <mergeCell ref="B100:F100"/>
    <mergeCell ref="B101:F101"/>
    <mergeCell ref="B104:F104"/>
    <mergeCell ref="B128:F128"/>
    <mergeCell ref="B129:F129"/>
    <mergeCell ref="B63:F63"/>
    <mergeCell ref="B64:F64"/>
    <mergeCell ref="B65:F65"/>
    <mergeCell ref="B58:F58"/>
    <mergeCell ref="B59:F59"/>
    <mergeCell ref="B60:F60"/>
    <mergeCell ref="B41:F41"/>
    <mergeCell ref="B57:F57"/>
    <mergeCell ref="B61:F61"/>
    <mergeCell ref="B62:F62"/>
    <mergeCell ref="B81:F81"/>
    <mergeCell ref="B82:F82"/>
    <mergeCell ref="B80:F80"/>
    <mergeCell ref="B91:F91"/>
    <mergeCell ref="B93:F93"/>
    <mergeCell ref="B94:F94"/>
    <mergeCell ref="B95:F95"/>
    <mergeCell ref="B76:F76"/>
    <mergeCell ref="B77:F77"/>
    <mergeCell ref="B88:F88"/>
    <mergeCell ref="B89:F89"/>
    <mergeCell ref="B90:F90"/>
  </mergeCells>
  <pageMargins left="0.78740157480314965" right="0" top="0.39370078740157483" bottom="0.39370078740157483" header="0" footer="0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ежемес.</vt:lpstr>
      <vt:lpstr>ежемес.!Область_печати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2023-01-23T12:23:10Z</cp:lastPrinted>
  <dcterms:created xsi:type="dcterms:W3CDTF">2020-01-20T14:38:19Z</dcterms:created>
  <dcterms:modified xsi:type="dcterms:W3CDTF">2023-01-23T12:23:32Z</dcterms:modified>
</cp:coreProperties>
</file>