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2022 первый\"/>
    </mc:Choice>
  </mc:AlternateContent>
  <bookViews>
    <workbookView xWindow="0" yWindow="0" windowWidth="14370" windowHeight="12360"/>
  </bookViews>
  <sheets>
    <sheet name="первоначальная" sheetId="1" r:id="rId1"/>
  </sheets>
  <definedNames>
    <definedName name="_xlnm._FilterDatabase" localSheetId="0" hidden="1">первоначальная!$A$19:$AB$205</definedName>
    <definedName name="_xlnm.Print_Area" localSheetId="0">первоначальная!$A$1:$S$209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S72" i="1" l="1"/>
  <c r="G131" i="1" l="1"/>
  <c r="S64" i="1" l="1"/>
  <c r="S115" i="1"/>
  <c r="S114" i="1" s="1"/>
  <c r="S99" i="1"/>
  <c r="S98" i="1"/>
  <c r="S95" i="1"/>
  <c r="S112" i="1" l="1"/>
  <c r="Q111" i="1"/>
  <c r="P111" i="1"/>
  <c r="N111" i="1"/>
  <c r="I111" i="1"/>
  <c r="H111" i="1"/>
  <c r="M111" i="1"/>
  <c r="L111" i="1"/>
  <c r="J111" i="1"/>
  <c r="K111" i="1"/>
  <c r="O111" i="1"/>
  <c r="R111" i="1"/>
  <c r="S111" i="1"/>
  <c r="S109" i="1"/>
  <c r="S107" i="1"/>
  <c r="S105" i="1"/>
  <c r="S103" i="1"/>
  <c r="S101" i="1"/>
  <c r="R93" i="1"/>
  <c r="Q93" i="1"/>
  <c r="P93" i="1"/>
  <c r="I93" i="1"/>
  <c r="J93" i="1"/>
  <c r="K93" i="1"/>
  <c r="L93" i="1"/>
  <c r="H93" i="1"/>
  <c r="S91" i="1"/>
  <c r="S90" i="1" s="1"/>
  <c r="S89" i="1"/>
  <c r="S88" i="1" s="1"/>
  <c r="H86" i="1"/>
  <c r="S93" i="1" l="1"/>
  <c r="H195" i="1"/>
  <c r="H194" i="1" s="1"/>
  <c r="I195" i="1"/>
  <c r="I194" i="1" s="1"/>
  <c r="J195" i="1"/>
  <c r="K195" i="1"/>
  <c r="K194" i="1" s="1"/>
  <c r="L195" i="1"/>
  <c r="L194" i="1" s="1"/>
  <c r="M195" i="1"/>
  <c r="M194" i="1" s="1"/>
  <c r="N195" i="1"/>
  <c r="N194" i="1" s="1"/>
  <c r="O195" i="1"/>
  <c r="O194" i="1" s="1"/>
  <c r="P195" i="1"/>
  <c r="P194" i="1" s="1"/>
  <c r="Q195" i="1"/>
  <c r="Q194" i="1" s="1"/>
  <c r="R195" i="1"/>
  <c r="R194" i="1" s="1"/>
  <c r="G195" i="1"/>
  <c r="G194" i="1" s="1"/>
  <c r="S196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G190" i="1"/>
  <c r="H185" i="1"/>
  <c r="I185" i="1"/>
  <c r="J185" i="1"/>
  <c r="K185" i="1"/>
  <c r="L185" i="1"/>
  <c r="M185" i="1"/>
  <c r="N185" i="1"/>
  <c r="O185" i="1"/>
  <c r="P185" i="1"/>
  <c r="Q185" i="1"/>
  <c r="R185" i="1"/>
  <c r="G185" i="1"/>
  <c r="S195" i="1" l="1"/>
  <c r="J194" i="1"/>
  <c r="S194" i="1" s="1"/>
  <c r="H142" i="1"/>
  <c r="I142" i="1"/>
  <c r="J142" i="1"/>
  <c r="K142" i="1"/>
  <c r="L142" i="1"/>
  <c r="M142" i="1"/>
  <c r="N142" i="1"/>
  <c r="O142" i="1"/>
  <c r="P142" i="1"/>
  <c r="Q142" i="1"/>
  <c r="R142" i="1"/>
  <c r="G142" i="1"/>
  <c r="S146" i="1" l="1"/>
  <c r="X146" i="1"/>
  <c r="Y146" i="1"/>
  <c r="Z146" i="1"/>
  <c r="AA146" i="1"/>
  <c r="S61" i="1" l="1"/>
  <c r="S59" i="1"/>
  <c r="S58" i="1" s="1"/>
  <c r="S57" i="1"/>
  <c r="H23" i="1"/>
  <c r="G130" i="1"/>
  <c r="R117" i="1"/>
  <c r="R116" i="1" s="1"/>
  <c r="Q117" i="1"/>
  <c r="Q116" i="1" s="1"/>
  <c r="P117" i="1"/>
  <c r="P116" i="1" s="1"/>
  <c r="O117" i="1"/>
  <c r="O116" i="1" s="1"/>
  <c r="N117" i="1"/>
  <c r="N116" i="1" s="1"/>
  <c r="M116" i="1"/>
  <c r="L117" i="1"/>
  <c r="L116" i="1" s="1"/>
  <c r="K117" i="1"/>
  <c r="K116" i="1" s="1"/>
  <c r="J117" i="1"/>
  <c r="J116" i="1" s="1"/>
  <c r="I117" i="1"/>
  <c r="I116" i="1" s="1"/>
  <c r="H117" i="1"/>
  <c r="G116" i="1"/>
  <c r="G111" i="1"/>
  <c r="G108" i="1"/>
  <c r="Z108" i="1" s="1"/>
  <c r="H108" i="1"/>
  <c r="I108" i="1"/>
  <c r="J108" i="1"/>
  <c r="K108" i="1"/>
  <c r="L108" i="1"/>
  <c r="M108" i="1"/>
  <c r="N108" i="1"/>
  <c r="O108" i="1"/>
  <c r="P108" i="1"/>
  <c r="Q108" i="1"/>
  <c r="R108" i="1"/>
  <c r="X108" i="1"/>
  <c r="R88" i="1"/>
  <c r="Q88" i="1"/>
  <c r="P88" i="1"/>
  <c r="O88" i="1"/>
  <c r="N88" i="1"/>
  <c r="M88" i="1"/>
  <c r="L88" i="1"/>
  <c r="K88" i="1"/>
  <c r="J88" i="1"/>
  <c r="I88" i="1"/>
  <c r="H88" i="1"/>
  <c r="G88" i="1"/>
  <c r="S117" i="1" l="1"/>
  <c r="S116" i="1" s="1"/>
  <c r="H116" i="1"/>
  <c r="I23" i="1"/>
  <c r="V108" i="1"/>
  <c r="U108" i="1"/>
  <c r="AA108" i="1"/>
  <c r="Y108" i="1"/>
  <c r="T108" i="1"/>
  <c r="X23" i="1"/>
  <c r="Y23" i="1"/>
  <c r="Z23" i="1"/>
  <c r="AA23" i="1"/>
  <c r="X24" i="1"/>
  <c r="Y24" i="1"/>
  <c r="Z24" i="1"/>
  <c r="AA24" i="1"/>
  <c r="X25" i="1"/>
  <c r="Y25" i="1"/>
  <c r="Z25" i="1"/>
  <c r="AA25" i="1"/>
  <c r="X29" i="1"/>
  <c r="Y29" i="1"/>
  <c r="Z29" i="1"/>
  <c r="AA29" i="1"/>
  <c r="X31" i="1"/>
  <c r="Y31" i="1"/>
  <c r="Z31" i="1"/>
  <c r="AA31" i="1"/>
  <c r="X33" i="1"/>
  <c r="Y33" i="1"/>
  <c r="Z33" i="1"/>
  <c r="AA33" i="1"/>
  <c r="X37" i="1"/>
  <c r="Y37" i="1"/>
  <c r="Z37" i="1"/>
  <c r="AA37" i="1"/>
  <c r="X39" i="1"/>
  <c r="Y39" i="1"/>
  <c r="Z39" i="1"/>
  <c r="AA39" i="1"/>
  <c r="X41" i="1"/>
  <c r="Y41" i="1"/>
  <c r="Z41" i="1"/>
  <c r="AA41" i="1"/>
  <c r="X43" i="1"/>
  <c r="Y43" i="1"/>
  <c r="Z43" i="1"/>
  <c r="AA43" i="1"/>
  <c r="X46" i="1"/>
  <c r="Y46" i="1"/>
  <c r="Z46" i="1"/>
  <c r="AA46" i="1"/>
  <c r="X49" i="1"/>
  <c r="Y49" i="1"/>
  <c r="Z49" i="1"/>
  <c r="AA49" i="1"/>
  <c r="X52" i="1"/>
  <c r="Y52" i="1"/>
  <c r="Z52" i="1"/>
  <c r="AA52" i="1"/>
  <c r="X57" i="1"/>
  <c r="Y57" i="1"/>
  <c r="Z57" i="1"/>
  <c r="AA57" i="1"/>
  <c r="X59" i="1"/>
  <c r="Y59" i="1"/>
  <c r="Z59" i="1"/>
  <c r="AA59" i="1"/>
  <c r="X61" i="1"/>
  <c r="Y61" i="1"/>
  <c r="Z61" i="1"/>
  <c r="AA61" i="1"/>
  <c r="X64" i="1"/>
  <c r="Y64" i="1"/>
  <c r="Z64" i="1"/>
  <c r="AA64" i="1"/>
  <c r="X66" i="1"/>
  <c r="Y66" i="1"/>
  <c r="Z66" i="1"/>
  <c r="AA66" i="1"/>
  <c r="X67" i="1"/>
  <c r="Y67" i="1"/>
  <c r="Z67" i="1"/>
  <c r="AA67" i="1"/>
  <c r="X68" i="1"/>
  <c r="Y68" i="1"/>
  <c r="Z68" i="1"/>
  <c r="AA68" i="1"/>
  <c r="X72" i="1"/>
  <c r="Y72" i="1"/>
  <c r="Z72" i="1"/>
  <c r="AA72" i="1"/>
  <c r="X76" i="1"/>
  <c r="Y76" i="1"/>
  <c r="Z76" i="1"/>
  <c r="AA76" i="1"/>
  <c r="X82" i="1"/>
  <c r="Y82" i="1"/>
  <c r="Z82" i="1"/>
  <c r="AA82" i="1"/>
  <c r="X84" i="1"/>
  <c r="Y84" i="1"/>
  <c r="Z84" i="1"/>
  <c r="AA84" i="1"/>
  <c r="X86" i="1"/>
  <c r="Y86" i="1"/>
  <c r="Z86" i="1"/>
  <c r="AA86" i="1"/>
  <c r="X91" i="1"/>
  <c r="Y91" i="1"/>
  <c r="Z91" i="1"/>
  <c r="AA91" i="1"/>
  <c r="X93" i="1"/>
  <c r="Y93" i="1"/>
  <c r="Z93" i="1"/>
  <c r="AA93" i="1"/>
  <c r="X95" i="1"/>
  <c r="Y95" i="1"/>
  <c r="Z95" i="1"/>
  <c r="AA95" i="1"/>
  <c r="X98" i="1"/>
  <c r="Y98" i="1"/>
  <c r="Z98" i="1"/>
  <c r="AA98" i="1"/>
  <c r="X99" i="1"/>
  <c r="Y99" i="1"/>
  <c r="Z99" i="1"/>
  <c r="AA99" i="1"/>
  <c r="X101" i="1"/>
  <c r="Y101" i="1"/>
  <c r="Z101" i="1"/>
  <c r="AA101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5" i="1"/>
  <c r="Y115" i="1"/>
  <c r="Z115" i="1"/>
  <c r="AA115" i="1"/>
  <c r="X122" i="1"/>
  <c r="Y122" i="1"/>
  <c r="Z122" i="1"/>
  <c r="AA122" i="1"/>
  <c r="X125" i="1"/>
  <c r="Y125" i="1"/>
  <c r="Z125" i="1"/>
  <c r="AA125" i="1"/>
  <c r="X126" i="1"/>
  <c r="Y126" i="1"/>
  <c r="Z126" i="1"/>
  <c r="AA126" i="1"/>
  <c r="X134" i="1"/>
  <c r="Y134" i="1"/>
  <c r="Z134" i="1"/>
  <c r="AA134" i="1"/>
  <c r="X136" i="1"/>
  <c r="Y136" i="1"/>
  <c r="Z136" i="1"/>
  <c r="AA136" i="1"/>
  <c r="G129" i="1" l="1"/>
  <c r="X130" i="1" l="1"/>
  <c r="Y130" i="1"/>
  <c r="Z130" i="1"/>
  <c r="AA130" i="1"/>
  <c r="X129" i="1"/>
  <c r="Y129" i="1"/>
  <c r="Z129" i="1"/>
  <c r="AA129" i="1"/>
  <c r="S168" i="1" l="1"/>
  <c r="R165" i="1"/>
  <c r="H192" i="1"/>
  <c r="I192" i="1"/>
  <c r="I189" i="1" s="1"/>
  <c r="J192" i="1"/>
  <c r="K192" i="1"/>
  <c r="L192" i="1"/>
  <c r="M192" i="1"/>
  <c r="M189" i="1" s="1"/>
  <c r="N192" i="1"/>
  <c r="O192" i="1"/>
  <c r="P192" i="1"/>
  <c r="Q192" i="1"/>
  <c r="Q189" i="1" s="1"/>
  <c r="R192" i="1"/>
  <c r="G192" i="1"/>
  <c r="G187" i="1"/>
  <c r="G182" i="1"/>
  <c r="G179" i="1"/>
  <c r="G175" i="1"/>
  <c r="G173" i="1"/>
  <c r="G167" i="1"/>
  <c r="G165" i="1"/>
  <c r="H160" i="1"/>
  <c r="I160" i="1"/>
  <c r="J160" i="1"/>
  <c r="K160" i="1"/>
  <c r="L160" i="1"/>
  <c r="M160" i="1"/>
  <c r="N160" i="1"/>
  <c r="O160" i="1"/>
  <c r="P160" i="1"/>
  <c r="Q160" i="1"/>
  <c r="R160" i="1"/>
  <c r="G160" i="1"/>
  <c r="H155" i="1"/>
  <c r="I155" i="1"/>
  <c r="J155" i="1"/>
  <c r="K155" i="1"/>
  <c r="L155" i="1"/>
  <c r="M155" i="1"/>
  <c r="N155" i="1"/>
  <c r="O155" i="1"/>
  <c r="P155" i="1"/>
  <c r="Q155" i="1"/>
  <c r="R155" i="1"/>
  <c r="G155" i="1"/>
  <c r="S153" i="1"/>
  <c r="H151" i="1"/>
  <c r="I151" i="1"/>
  <c r="J151" i="1"/>
  <c r="K151" i="1"/>
  <c r="L151" i="1"/>
  <c r="M151" i="1"/>
  <c r="N151" i="1"/>
  <c r="O151" i="1"/>
  <c r="P151" i="1"/>
  <c r="Q151" i="1"/>
  <c r="R151" i="1"/>
  <c r="G151" i="1"/>
  <c r="G149" i="1"/>
  <c r="G114" i="1"/>
  <c r="H90" i="1"/>
  <c r="I90" i="1"/>
  <c r="J90" i="1"/>
  <c r="K90" i="1"/>
  <c r="L90" i="1"/>
  <c r="M90" i="1"/>
  <c r="N90" i="1"/>
  <c r="O90" i="1"/>
  <c r="P90" i="1"/>
  <c r="Q90" i="1"/>
  <c r="R90" i="1"/>
  <c r="G40" i="1"/>
  <c r="S113" i="1" l="1"/>
  <c r="G113" i="1"/>
  <c r="O189" i="1"/>
  <c r="K189" i="1"/>
  <c r="G141" i="1"/>
  <c r="P189" i="1"/>
  <c r="L189" i="1"/>
  <c r="H189" i="1"/>
  <c r="R189" i="1"/>
  <c r="N189" i="1"/>
  <c r="J189" i="1"/>
  <c r="G189" i="1"/>
  <c r="X114" i="1"/>
  <c r="Y114" i="1"/>
  <c r="Z114" i="1"/>
  <c r="AA114" i="1"/>
  <c r="G184" i="1"/>
  <c r="X131" i="1"/>
  <c r="Y131" i="1"/>
  <c r="Z131" i="1"/>
  <c r="AA131" i="1"/>
  <c r="X40" i="1"/>
  <c r="Y40" i="1"/>
  <c r="Z40" i="1"/>
  <c r="AA40" i="1"/>
  <c r="G83" i="1"/>
  <c r="I84" i="1"/>
  <c r="I83" i="1" s="1"/>
  <c r="J84" i="1"/>
  <c r="J83" i="1" s="1"/>
  <c r="K84" i="1"/>
  <c r="K83" i="1" s="1"/>
  <c r="L84" i="1"/>
  <c r="L83" i="1" s="1"/>
  <c r="M84" i="1"/>
  <c r="M83" i="1" s="1"/>
  <c r="N84" i="1"/>
  <c r="N83" i="1" s="1"/>
  <c r="O84" i="1"/>
  <c r="O83" i="1" s="1"/>
  <c r="P84" i="1"/>
  <c r="P83" i="1" s="1"/>
  <c r="Q84" i="1"/>
  <c r="Q83" i="1" s="1"/>
  <c r="R84" i="1"/>
  <c r="R83" i="1" s="1"/>
  <c r="H84" i="1"/>
  <c r="H83" i="1" s="1"/>
  <c r="G75" i="1"/>
  <c r="G197" i="1" l="1"/>
  <c r="X113" i="1"/>
  <c r="Y113" i="1"/>
  <c r="Z113" i="1"/>
  <c r="AA113" i="1"/>
  <c r="X83" i="1"/>
  <c r="Y83" i="1"/>
  <c r="Z83" i="1"/>
  <c r="AA83" i="1"/>
  <c r="X75" i="1"/>
  <c r="Y75" i="1"/>
  <c r="Z75" i="1"/>
  <c r="AA75" i="1"/>
  <c r="G74" i="1"/>
  <c r="S84" i="1"/>
  <c r="S83" i="1" s="1"/>
  <c r="X74" i="1" l="1"/>
  <c r="Y74" i="1"/>
  <c r="Z74" i="1"/>
  <c r="AA74" i="1"/>
  <c r="X142" i="1"/>
  <c r="Y142" i="1"/>
  <c r="Z142" i="1"/>
  <c r="AA142" i="1"/>
  <c r="X143" i="1"/>
  <c r="Y143" i="1"/>
  <c r="Z143" i="1"/>
  <c r="AA143" i="1"/>
  <c r="X144" i="1"/>
  <c r="Y144" i="1"/>
  <c r="Z144" i="1"/>
  <c r="AA144" i="1"/>
  <c r="X145" i="1"/>
  <c r="Y145" i="1"/>
  <c r="Z145" i="1"/>
  <c r="AA145" i="1"/>
  <c r="X147" i="1"/>
  <c r="Y147" i="1"/>
  <c r="Z147" i="1"/>
  <c r="AA147" i="1"/>
  <c r="X148" i="1"/>
  <c r="Y148" i="1"/>
  <c r="Z148" i="1"/>
  <c r="AA148" i="1"/>
  <c r="X149" i="1"/>
  <c r="Y149" i="1"/>
  <c r="Z149" i="1"/>
  <c r="AA149" i="1"/>
  <c r="X150" i="1"/>
  <c r="Y150" i="1"/>
  <c r="Z150" i="1"/>
  <c r="AA150" i="1"/>
  <c r="X151" i="1"/>
  <c r="Y151" i="1"/>
  <c r="Z151" i="1"/>
  <c r="AA151" i="1"/>
  <c r="X152" i="1"/>
  <c r="Y152" i="1"/>
  <c r="Z152" i="1"/>
  <c r="AA152" i="1"/>
  <c r="X153" i="1"/>
  <c r="Y153" i="1"/>
  <c r="Z153" i="1"/>
  <c r="AA153" i="1"/>
  <c r="X154" i="1"/>
  <c r="Y154" i="1"/>
  <c r="Z154" i="1"/>
  <c r="AA154" i="1"/>
  <c r="X155" i="1"/>
  <c r="Y155" i="1"/>
  <c r="Z155" i="1"/>
  <c r="AA155" i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7" i="1"/>
  <c r="Y197" i="1"/>
  <c r="Z197" i="1"/>
  <c r="AA197" i="1"/>
  <c r="X201" i="1"/>
  <c r="Y201" i="1"/>
  <c r="Z201" i="1"/>
  <c r="AA201" i="1"/>
  <c r="AA141" i="1"/>
  <c r="Z141" i="1"/>
  <c r="Y141" i="1"/>
  <c r="X141" i="1"/>
  <c r="T57" i="1"/>
  <c r="U57" i="1"/>
  <c r="V57" i="1"/>
  <c r="W57" i="1"/>
  <c r="T59" i="1"/>
  <c r="U59" i="1"/>
  <c r="V59" i="1"/>
  <c r="W59" i="1"/>
  <c r="T64" i="1"/>
  <c r="U64" i="1"/>
  <c r="V64" i="1"/>
  <c r="W64" i="1"/>
  <c r="T72" i="1"/>
  <c r="U72" i="1"/>
  <c r="V72" i="1"/>
  <c r="W72" i="1"/>
  <c r="T91" i="1"/>
  <c r="U91" i="1"/>
  <c r="V91" i="1"/>
  <c r="T93" i="1"/>
  <c r="U93" i="1"/>
  <c r="V93" i="1"/>
  <c r="T95" i="1"/>
  <c r="U95" i="1"/>
  <c r="V95" i="1"/>
  <c r="T98" i="1"/>
  <c r="U98" i="1"/>
  <c r="V98" i="1"/>
  <c r="T99" i="1"/>
  <c r="U99" i="1"/>
  <c r="V99" i="1"/>
  <c r="T101" i="1"/>
  <c r="U101" i="1"/>
  <c r="V101" i="1"/>
  <c r="T103" i="1"/>
  <c r="U103" i="1"/>
  <c r="V103" i="1"/>
  <c r="T105" i="1"/>
  <c r="U105" i="1"/>
  <c r="V105" i="1"/>
  <c r="T107" i="1"/>
  <c r="U107" i="1"/>
  <c r="V107" i="1"/>
  <c r="T109" i="1"/>
  <c r="U109" i="1"/>
  <c r="V109" i="1"/>
  <c r="T115" i="1"/>
  <c r="U115" i="1"/>
  <c r="V115" i="1"/>
  <c r="T122" i="1"/>
  <c r="U122" i="1"/>
  <c r="V122" i="1"/>
  <c r="W122" i="1"/>
  <c r="T125" i="1"/>
  <c r="U125" i="1"/>
  <c r="V125" i="1"/>
  <c r="W125" i="1"/>
  <c r="T126" i="1"/>
  <c r="U126" i="1"/>
  <c r="V126" i="1"/>
  <c r="W126" i="1"/>
  <c r="T134" i="1"/>
  <c r="U134" i="1"/>
  <c r="V134" i="1"/>
  <c r="W134" i="1"/>
  <c r="T136" i="1"/>
  <c r="U136" i="1"/>
  <c r="V136" i="1"/>
  <c r="W136" i="1"/>
  <c r="T139" i="1"/>
  <c r="U139" i="1"/>
  <c r="V139" i="1"/>
  <c r="W139" i="1"/>
  <c r="T140" i="1"/>
  <c r="U140" i="1"/>
  <c r="V140" i="1"/>
  <c r="W140" i="1"/>
  <c r="T143" i="1"/>
  <c r="U143" i="1"/>
  <c r="V143" i="1"/>
  <c r="T144" i="1"/>
  <c r="U144" i="1"/>
  <c r="V144" i="1"/>
  <c r="T145" i="1"/>
  <c r="U145" i="1"/>
  <c r="V145" i="1"/>
  <c r="T147" i="1"/>
  <c r="U147" i="1"/>
  <c r="V147" i="1"/>
  <c r="T148" i="1"/>
  <c r="U148" i="1"/>
  <c r="V148" i="1"/>
  <c r="T150" i="1"/>
  <c r="U150" i="1"/>
  <c r="V150" i="1"/>
  <c r="T152" i="1"/>
  <c r="U152" i="1"/>
  <c r="V152" i="1"/>
  <c r="T153" i="1"/>
  <c r="U153" i="1"/>
  <c r="V153" i="1"/>
  <c r="T154" i="1"/>
  <c r="U154" i="1"/>
  <c r="V154" i="1"/>
  <c r="T156" i="1"/>
  <c r="U156" i="1"/>
  <c r="V156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3" i="1"/>
  <c r="U163" i="1"/>
  <c r="V163" i="1"/>
  <c r="T164" i="1"/>
  <c r="U164" i="1"/>
  <c r="V164" i="1"/>
  <c r="T166" i="1"/>
  <c r="U166" i="1"/>
  <c r="V166" i="1"/>
  <c r="T168" i="1"/>
  <c r="U168" i="1"/>
  <c r="V168" i="1"/>
  <c r="T169" i="1"/>
  <c r="U169" i="1"/>
  <c r="V169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1" i="1"/>
  <c r="U181" i="1"/>
  <c r="V181" i="1"/>
  <c r="T183" i="1"/>
  <c r="U183" i="1"/>
  <c r="V183" i="1"/>
  <c r="T186" i="1"/>
  <c r="U186" i="1"/>
  <c r="V186" i="1"/>
  <c r="T188" i="1"/>
  <c r="U188" i="1"/>
  <c r="V188" i="1"/>
  <c r="T191" i="1"/>
  <c r="U191" i="1"/>
  <c r="V191" i="1"/>
  <c r="T193" i="1"/>
  <c r="U193" i="1"/>
  <c r="V193" i="1"/>
  <c r="T201" i="1"/>
  <c r="U201" i="1"/>
  <c r="V201" i="1"/>
  <c r="W201" i="1"/>
  <c r="H135" i="1" l="1"/>
  <c r="I135" i="1"/>
  <c r="I137" i="1" s="1"/>
  <c r="J135" i="1"/>
  <c r="J137" i="1" s="1"/>
  <c r="K135" i="1"/>
  <c r="K137" i="1" s="1"/>
  <c r="L135" i="1"/>
  <c r="L137" i="1" s="1"/>
  <c r="M135" i="1"/>
  <c r="M137" i="1" s="1"/>
  <c r="N135" i="1"/>
  <c r="N137" i="1" s="1"/>
  <c r="O135" i="1"/>
  <c r="O137" i="1" s="1"/>
  <c r="P135" i="1"/>
  <c r="P137" i="1" s="1"/>
  <c r="Q135" i="1"/>
  <c r="Q137" i="1" s="1"/>
  <c r="R135" i="1"/>
  <c r="R137" i="1" s="1"/>
  <c r="S135" i="1"/>
  <c r="S137" i="1" s="1"/>
  <c r="G135" i="1"/>
  <c r="G200" i="1"/>
  <c r="I200" i="1"/>
  <c r="I199" i="1" s="1"/>
  <c r="H200" i="1"/>
  <c r="G137" i="1" l="1"/>
  <c r="X135" i="1"/>
  <c r="Y135" i="1"/>
  <c r="Z135" i="1"/>
  <c r="AA135" i="1"/>
  <c r="G199" i="1"/>
  <c r="Y200" i="1"/>
  <c r="Z200" i="1"/>
  <c r="X200" i="1"/>
  <c r="AA200" i="1"/>
  <c r="H137" i="1"/>
  <c r="V135" i="1"/>
  <c r="U135" i="1"/>
  <c r="T135" i="1"/>
  <c r="W135" i="1"/>
  <c r="H199" i="1"/>
  <c r="H202" i="1" s="1"/>
  <c r="I202" i="1"/>
  <c r="G202" i="1"/>
  <c r="X137" i="1" l="1"/>
  <c r="Y137" i="1"/>
  <c r="Z137" i="1"/>
  <c r="AA137" i="1"/>
  <c r="Y202" i="1"/>
  <c r="Z202" i="1"/>
  <c r="X202" i="1"/>
  <c r="AA202" i="1"/>
  <c r="V137" i="1"/>
  <c r="W137" i="1"/>
  <c r="T137" i="1"/>
  <c r="U137" i="1"/>
  <c r="Y199" i="1"/>
  <c r="Z199" i="1"/>
  <c r="X199" i="1"/>
  <c r="AA199" i="1"/>
  <c r="H82" i="1"/>
  <c r="R82" i="1"/>
  <c r="Q82" i="1"/>
  <c r="P82" i="1"/>
  <c r="O82" i="1"/>
  <c r="N82" i="1"/>
  <c r="M82" i="1"/>
  <c r="L82" i="1"/>
  <c r="K82" i="1"/>
  <c r="J82" i="1"/>
  <c r="I82" i="1"/>
  <c r="R86" i="1"/>
  <c r="Q86" i="1"/>
  <c r="P86" i="1"/>
  <c r="O86" i="1"/>
  <c r="N86" i="1"/>
  <c r="M86" i="1"/>
  <c r="L86" i="1"/>
  <c r="K86" i="1"/>
  <c r="J86" i="1"/>
  <c r="I86" i="1"/>
  <c r="S158" i="1"/>
  <c r="W158" i="1" s="1"/>
  <c r="J131" i="1" l="1"/>
  <c r="N131" i="1"/>
  <c r="R131" i="1"/>
  <c r="K131" i="1"/>
  <c r="O131" i="1"/>
  <c r="H131" i="1"/>
  <c r="L131" i="1"/>
  <c r="P131" i="1"/>
  <c r="I131" i="1"/>
  <c r="M131" i="1"/>
  <c r="Q131" i="1"/>
  <c r="V142" i="1"/>
  <c r="U142" i="1"/>
  <c r="T142" i="1"/>
  <c r="U86" i="1"/>
  <c r="V86" i="1"/>
  <c r="T86" i="1"/>
  <c r="U82" i="1"/>
  <c r="V82" i="1"/>
  <c r="T82" i="1"/>
  <c r="S82" i="1"/>
  <c r="S86" i="1"/>
  <c r="W86" i="1" s="1"/>
  <c r="G198" i="1"/>
  <c r="I187" i="1"/>
  <c r="J187" i="1"/>
  <c r="K187" i="1"/>
  <c r="L187" i="1"/>
  <c r="M187" i="1"/>
  <c r="N187" i="1"/>
  <c r="O187" i="1"/>
  <c r="P187" i="1"/>
  <c r="Q187" i="1"/>
  <c r="R187" i="1"/>
  <c r="H187" i="1"/>
  <c r="W82" i="1" l="1"/>
  <c r="V190" i="1"/>
  <c r="T190" i="1"/>
  <c r="U190" i="1"/>
  <c r="V187" i="1"/>
  <c r="T187" i="1"/>
  <c r="U187" i="1"/>
  <c r="V185" i="1"/>
  <c r="U185" i="1"/>
  <c r="T185" i="1"/>
  <c r="G203" i="1"/>
  <c r="Y198" i="1"/>
  <c r="Z198" i="1"/>
  <c r="X198" i="1"/>
  <c r="AA198" i="1"/>
  <c r="V192" i="1"/>
  <c r="U192" i="1"/>
  <c r="T192" i="1"/>
  <c r="V131" i="1"/>
  <c r="T131" i="1"/>
  <c r="U131" i="1"/>
  <c r="L184" i="1"/>
  <c r="H184" i="1"/>
  <c r="O184" i="1"/>
  <c r="K184" i="1"/>
  <c r="R184" i="1"/>
  <c r="N184" i="1"/>
  <c r="J184" i="1"/>
  <c r="P184" i="1"/>
  <c r="Q184" i="1"/>
  <c r="M184" i="1"/>
  <c r="I184" i="1"/>
  <c r="I182" i="1"/>
  <c r="J182" i="1"/>
  <c r="K182" i="1"/>
  <c r="L182" i="1"/>
  <c r="M182" i="1"/>
  <c r="N182" i="1"/>
  <c r="O182" i="1"/>
  <c r="P182" i="1"/>
  <c r="Q182" i="1"/>
  <c r="R182" i="1"/>
  <c r="H182" i="1"/>
  <c r="I179" i="1"/>
  <c r="J179" i="1"/>
  <c r="K179" i="1"/>
  <c r="L179" i="1"/>
  <c r="M179" i="1"/>
  <c r="N179" i="1"/>
  <c r="O179" i="1"/>
  <c r="P179" i="1"/>
  <c r="Q179" i="1"/>
  <c r="R179" i="1"/>
  <c r="H179" i="1"/>
  <c r="I175" i="1"/>
  <c r="J175" i="1"/>
  <c r="K175" i="1"/>
  <c r="L175" i="1"/>
  <c r="M175" i="1"/>
  <c r="N175" i="1"/>
  <c r="O175" i="1"/>
  <c r="P175" i="1"/>
  <c r="Q175" i="1"/>
  <c r="R175" i="1"/>
  <c r="H175" i="1"/>
  <c r="I173" i="1"/>
  <c r="J173" i="1"/>
  <c r="K173" i="1"/>
  <c r="L173" i="1"/>
  <c r="M173" i="1"/>
  <c r="N173" i="1"/>
  <c r="O173" i="1"/>
  <c r="P173" i="1"/>
  <c r="Q173" i="1"/>
  <c r="R173" i="1"/>
  <c r="H173" i="1"/>
  <c r="I167" i="1"/>
  <c r="J167" i="1"/>
  <c r="K167" i="1"/>
  <c r="L167" i="1"/>
  <c r="M167" i="1"/>
  <c r="N167" i="1"/>
  <c r="O167" i="1"/>
  <c r="P167" i="1"/>
  <c r="Q167" i="1"/>
  <c r="R167" i="1"/>
  <c r="H167" i="1"/>
  <c r="I165" i="1"/>
  <c r="J165" i="1"/>
  <c r="K165" i="1"/>
  <c r="L165" i="1"/>
  <c r="M165" i="1"/>
  <c r="N165" i="1"/>
  <c r="O165" i="1"/>
  <c r="P165" i="1"/>
  <c r="Q165" i="1"/>
  <c r="H165" i="1"/>
  <c r="S161" i="1"/>
  <c r="I149" i="1"/>
  <c r="J149" i="1"/>
  <c r="K149" i="1"/>
  <c r="L149" i="1"/>
  <c r="M149" i="1"/>
  <c r="N149" i="1"/>
  <c r="O149" i="1"/>
  <c r="P149" i="1"/>
  <c r="Q149" i="1"/>
  <c r="R149" i="1"/>
  <c r="H149" i="1"/>
  <c r="Q141" i="1" l="1"/>
  <c r="Q197" i="1" s="1"/>
  <c r="M141" i="1"/>
  <c r="M197" i="1" s="1"/>
  <c r="I141" i="1"/>
  <c r="I197" i="1" s="1"/>
  <c r="O141" i="1"/>
  <c r="O197" i="1" s="1"/>
  <c r="K141" i="1"/>
  <c r="K197" i="1" s="1"/>
  <c r="H141" i="1"/>
  <c r="H197" i="1" s="1"/>
  <c r="R141" i="1"/>
  <c r="R197" i="1" s="1"/>
  <c r="L141" i="1"/>
  <c r="L197" i="1" s="1"/>
  <c r="P141" i="1"/>
  <c r="P197" i="1" s="1"/>
  <c r="N141" i="1"/>
  <c r="N197" i="1" s="1"/>
  <c r="J141" i="1"/>
  <c r="J197" i="1" s="1"/>
  <c r="W161" i="1"/>
  <c r="V173" i="1"/>
  <c r="T173" i="1"/>
  <c r="U173" i="1"/>
  <c r="V167" i="1"/>
  <c r="U167" i="1"/>
  <c r="T167" i="1"/>
  <c r="V149" i="1"/>
  <c r="T149" i="1"/>
  <c r="U149" i="1"/>
  <c r="V155" i="1"/>
  <c r="T155" i="1"/>
  <c r="U155" i="1"/>
  <c r="V175" i="1"/>
  <c r="U175" i="1"/>
  <c r="T175" i="1"/>
  <c r="V189" i="1"/>
  <c r="U189" i="1"/>
  <c r="T189" i="1"/>
  <c r="V184" i="1"/>
  <c r="T184" i="1"/>
  <c r="U184" i="1"/>
  <c r="V151" i="1"/>
  <c r="U151" i="1"/>
  <c r="T151" i="1"/>
  <c r="V182" i="1"/>
  <c r="U182" i="1"/>
  <c r="T182" i="1"/>
  <c r="V160" i="1"/>
  <c r="U160" i="1"/>
  <c r="T160" i="1"/>
  <c r="V165" i="1"/>
  <c r="T165" i="1"/>
  <c r="U165" i="1"/>
  <c r="V179" i="1"/>
  <c r="T179" i="1"/>
  <c r="U179" i="1"/>
  <c r="Y203" i="1"/>
  <c r="Z203" i="1"/>
  <c r="X203" i="1"/>
  <c r="AA203" i="1"/>
  <c r="P200" i="1"/>
  <c r="L200" i="1"/>
  <c r="K200" i="1"/>
  <c r="S144" i="1"/>
  <c r="W144" i="1" s="1"/>
  <c r="S145" i="1"/>
  <c r="W145" i="1" s="1"/>
  <c r="S147" i="1"/>
  <c r="W147" i="1" s="1"/>
  <c r="S148" i="1"/>
  <c r="W148" i="1" s="1"/>
  <c r="S150" i="1"/>
  <c r="S152" i="1"/>
  <c r="W153" i="1"/>
  <c r="S154" i="1"/>
  <c r="W154" i="1" s="1"/>
  <c r="S156" i="1"/>
  <c r="S157" i="1"/>
  <c r="W157" i="1" s="1"/>
  <c r="S159" i="1"/>
  <c r="W159" i="1" s="1"/>
  <c r="S162" i="1"/>
  <c r="W162" i="1" s="1"/>
  <c r="S163" i="1"/>
  <c r="W163" i="1" s="1"/>
  <c r="S164" i="1"/>
  <c r="W164" i="1" s="1"/>
  <c r="S166" i="1"/>
  <c r="W168" i="1"/>
  <c r="S169" i="1"/>
  <c r="W169" i="1" s="1"/>
  <c r="S170" i="1"/>
  <c r="W170" i="1" s="1"/>
  <c r="S171" i="1"/>
  <c r="W171" i="1" s="1"/>
  <c r="S172" i="1"/>
  <c r="W172" i="1" s="1"/>
  <c r="S174" i="1"/>
  <c r="S176" i="1"/>
  <c r="W176" i="1" s="1"/>
  <c r="S177" i="1"/>
  <c r="W177" i="1" s="1"/>
  <c r="S178" i="1"/>
  <c r="W178" i="1" s="1"/>
  <c r="S180" i="1"/>
  <c r="W180" i="1" s="1"/>
  <c r="S181" i="1"/>
  <c r="W181" i="1" s="1"/>
  <c r="S183" i="1"/>
  <c r="S186" i="1"/>
  <c r="S188" i="1"/>
  <c r="S193" i="1"/>
  <c r="S192" i="1" s="1"/>
  <c r="S143" i="1"/>
  <c r="W186" i="1" l="1"/>
  <c r="S185" i="1"/>
  <c r="S142" i="1"/>
  <c r="W142" i="1" s="1"/>
  <c r="W191" i="1"/>
  <c r="S189" i="1"/>
  <c r="W152" i="1"/>
  <c r="S151" i="1"/>
  <c r="W151" i="1" s="1"/>
  <c r="W143" i="1"/>
  <c r="S160" i="1"/>
  <c r="W160" i="1" s="1"/>
  <c r="W156" i="1"/>
  <c r="S155" i="1"/>
  <c r="W155" i="1" s="1"/>
  <c r="S165" i="1"/>
  <c r="W165" i="1" s="1"/>
  <c r="W166" i="1"/>
  <c r="W192" i="1"/>
  <c r="W193" i="1"/>
  <c r="S173" i="1"/>
  <c r="W173" i="1" s="1"/>
  <c r="W174" i="1"/>
  <c r="S149" i="1"/>
  <c r="W149" i="1" s="1"/>
  <c r="W150" i="1"/>
  <c r="H198" i="1"/>
  <c r="H203" i="1" s="1"/>
  <c r="V141" i="1"/>
  <c r="T141" i="1"/>
  <c r="U141" i="1"/>
  <c r="S182" i="1"/>
  <c r="W182" i="1" s="1"/>
  <c r="W183" i="1"/>
  <c r="S187" i="1"/>
  <c r="W187" i="1" s="1"/>
  <c r="W188" i="1"/>
  <c r="P199" i="1"/>
  <c r="P202" i="1" s="1"/>
  <c r="K199" i="1"/>
  <c r="K202" i="1" s="1"/>
  <c r="L199" i="1"/>
  <c r="L202" i="1" s="1"/>
  <c r="P198" i="1"/>
  <c r="R198" i="1"/>
  <c r="R200" i="1"/>
  <c r="Q198" i="1"/>
  <c r="Q200" i="1"/>
  <c r="N198" i="1"/>
  <c r="N200" i="1"/>
  <c r="M198" i="1"/>
  <c r="M200" i="1"/>
  <c r="O198" i="1"/>
  <c r="O200" i="1"/>
  <c r="I198" i="1"/>
  <c r="I203" i="1" s="1"/>
  <c r="J198" i="1"/>
  <c r="J200" i="1"/>
  <c r="K198" i="1"/>
  <c r="L198" i="1"/>
  <c r="S179" i="1"/>
  <c r="W179" i="1" s="1"/>
  <c r="S175" i="1"/>
  <c r="W175" i="1" s="1"/>
  <c r="S167" i="1"/>
  <c r="W167" i="1" s="1"/>
  <c r="S141" i="1" l="1"/>
  <c r="P203" i="1"/>
  <c r="K203" i="1"/>
  <c r="L203" i="1"/>
  <c r="W189" i="1"/>
  <c r="W190" i="1"/>
  <c r="V198" i="1"/>
  <c r="U198" i="1"/>
  <c r="T198" i="1"/>
  <c r="T200" i="1"/>
  <c r="U200" i="1"/>
  <c r="V200" i="1"/>
  <c r="S184" i="1"/>
  <c r="W184" i="1" s="1"/>
  <c r="W185" i="1"/>
  <c r="V197" i="1"/>
  <c r="T197" i="1"/>
  <c r="U197" i="1"/>
  <c r="O199" i="1"/>
  <c r="O202" i="1" s="1"/>
  <c r="N199" i="1"/>
  <c r="N202" i="1" s="1"/>
  <c r="R199" i="1"/>
  <c r="R202" i="1" s="1"/>
  <c r="J199" i="1"/>
  <c r="J203" i="1" s="1"/>
  <c r="M199" i="1"/>
  <c r="M202" i="1" s="1"/>
  <c r="Q199" i="1"/>
  <c r="Q202" i="1" s="1"/>
  <c r="G90" i="1"/>
  <c r="S131" i="1"/>
  <c r="H121" i="1"/>
  <c r="I121" i="1"/>
  <c r="I120" i="1" s="1"/>
  <c r="J121" i="1"/>
  <c r="J120" i="1" s="1"/>
  <c r="K121" i="1"/>
  <c r="K120" i="1" s="1"/>
  <c r="L121" i="1"/>
  <c r="L120" i="1" s="1"/>
  <c r="M121" i="1"/>
  <c r="M120" i="1" s="1"/>
  <c r="N121" i="1"/>
  <c r="N120" i="1" s="1"/>
  <c r="O121" i="1"/>
  <c r="O120" i="1" s="1"/>
  <c r="P121" i="1"/>
  <c r="P120" i="1" s="1"/>
  <c r="Q121" i="1"/>
  <c r="Q120" i="1" s="1"/>
  <c r="R121" i="1"/>
  <c r="R120" i="1" s="1"/>
  <c r="S121" i="1"/>
  <c r="S120" i="1" s="1"/>
  <c r="H124" i="1"/>
  <c r="I124" i="1"/>
  <c r="I123" i="1" s="1"/>
  <c r="J124" i="1"/>
  <c r="J123" i="1" s="1"/>
  <c r="K124" i="1"/>
  <c r="K123" i="1" s="1"/>
  <c r="L124" i="1"/>
  <c r="L123" i="1" s="1"/>
  <c r="M124" i="1"/>
  <c r="M123" i="1" s="1"/>
  <c r="N124" i="1"/>
  <c r="N123" i="1" s="1"/>
  <c r="O124" i="1"/>
  <c r="O123" i="1" s="1"/>
  <c r="P124" i="1"/>
  <c r="P123" i="1" s="1"/>
  <c r="Q124" i="1"/>
  <c r="Q123" i="1" s="1"/>
  <c r="R124" i="1"/>
  <c r="R123" i="1" s="1"/>
  <c r="S124" i="1"/>
  <c r="S123" i="1" s="1"/>
  <c r="G121" i="1"/>
  <c r="G124" i="1"/>
  <c r="S197" i="1" l="1"/>
  <c r="S198" i="1" s="1"/>
  <c r="G123" i="1"/>
  <c r="X124" i="1"/>
  <c r="Y124" i="1"/>
  <c r="Z124" i="1"/>
  <c r="AA124" i="1"/>
  <c r="G120" i="1"/>
  <c r="X121" i="1"/>
  <c r="Y121" i="1"/>
  <c r="Z121" i="1"/>
  <c r="AA121" i="1"/>
  <c r="X90" i="1"/>
  <c r="Z90" i="1"/>
  <c r="AA90" i="1"/>
  <c r="Y90" i="1"/>
  <c r="R119" i="1"/>
  <c r="R118" i="1" s="1"/>
  <c r="R114" i="1"/>
  <c r="R113" i="1" s="1"/>
  <c r="N119" i="1"/>
  <c r="N118" i="1" s="1"/>
  <c r="N114" i="1"/>
  <c r="N113" i="1" s="1"/>
  <c r="J119" i="1"/>
  <c r="J118" i="1" s="1"/>
  <c r="J114" i="1"/>
  <c r="J113" i="1" s="1"/>
  <c r="Q119" i="1"/>
  <c r="Q118" i="1" s="1"/>
  <c r="Q114" i="1"/>
  <c r="Q113" i="1" s="1"/>
  <c r="M119" i="1"/>
  <c r="M118" i="1" s="1"/>
  <c r="M114" i="1"/>
  <c r="M113" i="1" s="1"/>
  <c r="I119" i="1"/>
  <c r="I118" i="1" s="1"/>
  <c r="I114" i="1"/>
  <c r="I113" i="1" s="1"/>
  <c r="P119" i="1"/>
  <c r="P118" i="1" s="1"/>
  <c r="P114" i="1"/>
  <c r="P113" i="1" s="1"/>
  <c r="L119" i="1"/>
  <c r="L118" i="1" s="1"/>
  <c r="L114" i="1"/>
  <c r="L113" i="1" s="1"/>
  <c r="S119" i="1"/>
  <c r="S118" i="1" s="1"/>
  <c r="O119" i="1"/>
  <c r="O118" i="1" s="1"/>
  <c r="O114" i="1"/>
  <c r="O113" i="1" s="1"/>
  <c r="K119" i="1"/>
  <c r="K118" i="1" s="1"/>
  <c r="K114" i="1"/>
  <c r="K113" i="1" s="1"/>
  <c r="M203" i="1"/>
  <c r="Q203" i="1"/>
  <c r="R203" i="1"/>
  <c r="N203" i="1"/>
  <c r="O203" i="1"/>
  <c r="H120" i="1"/>
  <c r="V121" i="1"/>
  <c r="T121" i="1"/>
  <c r="U121" i="1"/>
  <c r="W121" i="1"/>
  <c r="J202" i="1"/>
  <c r="V199" i="1"/>
  <c r="T199" i="1"/>
  <c r="U199" i="1"/>
  <c r="W141" i="1"/>
  <c r="H123" i="1"/>
  <c r="V124" i="1"/>
  <c r="U124" i="1"/>
  <c r="W124" i="1"/>
  <c r="T124" i="1"/>
  <c r="W131" i="1"/>
  <c r="W99" i="1"/>
  <c r="H68" i="1"/>
  <c r="H67" i="1"/>
  <c r="H66" i="1"/>
  <c r="H52" i="1"/>
  <c r="H49" i="1"/>
  <c r="H46" i="1"/>
  <c r="H43" i="1"/>
  <c r="H41" i="1"/>
  <c r="H40" i="1" s="1"/>
  <c r="H39" i="1"/>
  <c r="H37" i="1"/>
  <c r="H33" i="1"/>
  <c r="H31" i="1"/>
  <c r="H29" i="1"/>
  <c r="H25" i="1"/>
  <c r="H24" i="1"/>
  <c r="H114" i="1" l="1"/>
  <c r="H113" i="1" s="1"/>
  <c r="H130" i="1"/>
  <c r="G119" i="1"/>
  <c r="X120" i="1"/>
  <c r="Y120" i="1"/>
  <c r="Z120" i="1"/>
  <c r="AA120" i="1"/>
  <c r="X123" i="1"/>
  <c r="Y123" i="1"/>
  <c r="Z123" i="1"/>
  <c r="AA123" i="1"/>
  <c r="H129" i="1"/>
  <c r="H75" i="1"/>
  <c r="H74" i="1" s="1"/>
  <c r="W198" i="1"/>
  <c r="I25" i="1"/>
  <c r="J25" i="1" s="1"/>
  <c r="S200" i="1"/>
  <c r="W197" i="1"/>
  <c r="V202" i="1"/>
  <c r="T202" i="1"/>
  <c r="U202" i="1"/>
  <c r="I24" i="1"/>
  <c r="V123" i="1"/>
  <c r="T123" i="1"/>
  <c r="U123" i="1"/>
  <c r="W123" i="1"/>
  <c r="H119" i="1"/>
  <c r="V120" i="1"/>
  <c r="W120" i="1"/>
  <c r="T120" i="1"/>
  <c r="U120" i="1"/>
  <c r="I68" i="1"/>
  <c r="I67" i="1"/>
  <c r="I66" i="1"/>
  <c r="I130" i="1"/>
  <c r="I52" i="1"/>
  <c r="I49" i="1"/>
  <c r="I46" i="1"/>
  <c r="I43" i="1"/>
  <c r="I41" i="1"/>
  <c r="I39" i="1"/>
  <c r="I37" i="1"/>
  <c r="I33" i="1"/>
  <c r="I31" i="1"/>
  <c r="I29" i="1"/>
  <c r="G118" i="1" l="1"/>
  <c r="X119" i="1"/>
  <c r="Y119" i="1"/>
  <c r="AA119" i="1"/>
  <c r="Z119" i="1"/>
  <c r="J24" i="1"/>
  <c r="K24" i="1" s="1"/>
  <c r="I129" i="1"/>
  <c r="I75" i="1"/>
  <c r="I74" i="1" s="1"/>
  <c r="I40" i="1"/>
  <c r="T25" i="1"/>
  <c r="W200" i="1"/>
  <c r="S199" i="1"/>
  <c r="S203" i="1" s="1"/>
  <c r="H118" i="1"/>
  <c r="V119" i="1"/>
  <c r="U119" i="1"/>
  <c r="W119" i="1"/>
  <c r="T119" i="1"/>
  <c r="J23" i="1"/>
  <c r="J68" i="1"/>
  <c r="J67" i="1"/>
  <c r="T67" i="1" s="1"/>
  <c r="J66" i="1"/>
  <c r="J130" i="1"/>
  <c r="J52" i="1"/>
  <c r="J49" i="1"/>
  <c r="T49" i="1" s="1"/>
  <c r="J46" i="1"/>
  <c r="J43" i="1"/>
  <c r="T43" i="1" s="1"/>
  <c r="J41" i="1"/>
  <c r="J39" i="1"/>
  <c r="J37" i="1"/>
  <c r="J33" i="1"/>
  <c r="T33" i="1" s="1"/>
  <c r="J31" i="1"/>
  <c r="J29" i="1"/>
  <c r="T29" i="1" s="1"/>
  <c r="K25" i="1"/>
  <c r="L25" i="1" s="1"/>
  <c r="T24" i="1" l="1"/>
  <c r="X118" i="1"/>
  <c r="Y118" i="1"/>
  <c r="Z118" i="1"/>
  <c r="AA118" i="1"/>
  <c r="J129" i="1"/>
  <c r="K23" i="1"/>
  <c r="J75" i="1"/>
  <c r="K41" i="1"/>
  <c r="J40" i="1"/>
  <c r="T52" i="1"/>
  <c r="K29" i="1"/>
  <c r="L29" i="1" s="1"/>
  <c r="M29" i="1" s="1"/>
  <c r="K43" i="1"/>
  <c r="K130" i="1"/>
  <c r="T68" i="1"/>
  <c r="T61" i="1"/>
  <c r="K31" i="1"/>
  <c r="L31" i="1" s="1"/>
  <c r="M31" i="1" s="1"/>
  <c r="T31" i="1"/>
  <c r="T46" i="1"/>
  <c r="T66" i="1"/>
  <c r="T76" i="1"/>
  <c r="V118" i="1"/>
  <c r="T118" i="1"/>
  <c r="W118" i="1"/>
  <c r="U118" i="1"/>
  <c r="S202" i="1"/>
  <c r="W202" i="1" s="1"/>
  <c r="W199" i="1"/>
  <c r="T37" i="1"/>
  <c r="T23" i="1"/>
  <c r="T41" i="1"/>
  <c r="T39" i="1"/>
  <c r="K52" i="1"/>
  <c r="M25" i="1"/>
  <c r="N25" i="1" s="1"/>
  <c r="K68" i="1"/>
  <c r="K67" i="1"/>
  <c r="K66" i="1"/>
  <c r="K49" i="1"/>
  <c r="K46" i="1"/>
  <c r="K39" i="1"/>
  <c r="K37" i="1"/>
  <c r="L37" i="1" s="1"/>
  <c r="K33" i="1"/>
  <c r="L24" i="1"/>
  <c r="L130" i="1" l="1"/>
  <c r="K129" i="1"/>
  <c r="L23" i="1"/>
  <c r="K75" i="1"/>
  <c r="K74" i="1" s="1"/>
  <c r="J74" i="1"/>
  <c r="T75" i="1"/>
  <c r="K40" i="1"/>
  <c r="L41" i="1"/>
  <c r="M41" i="1" s="1"/>
  <c r="U29" i="1"/>
  <c r="U31" i="1"/>
  <c r="T129" i="1"/>
  <c r="T130" i="1"/>
  <c r="L43" i="1"/>
  <c r="U25" i="1"/>
  <c r="L52" i="1"/>
  <c r="O25" i="1"/>
  <c r="P25" i="1" s="1"/>
  <c r="Q25" i="1" s="1"/>
  <c r="L68" i="1"/>
  <c r="L67" i="1"/>
  <c r="L66" i="1"/>
  <c r="L49" i="1"/>
  <c r="L46" i="1"/>
  <c r="L39" i="1"/>
  <c r="M37" i="1"/>
  <c r="L33" i="1"/>
  <c r="N31" i="1"/>
  <c r="O31" i="1" s="1"/>
  <c r="P31" i="1" s="1"/>
  <c r="N29" i="1"/>
  <c r="M24" i="1"/>
  <c r="M130" i="1" l="1"/>
  <c r="L129" i="1"/>
  <c r="M23" i="1"/>
  <c r="L75" i="1"/>
  <c r="L74" i="1" s="1"/>
  <c r="L40" i="1"/>
  <c r="U41" i="1"/>
  <c r="M40" i="1"/>
  <c r="V25" i="1"/>
  <c r="V31" i="1"/>
  <c r="U24" i="1"/>
  <c r="O29" i="1"/>
  <c r="P29" i="1" s="1"/>
  <c r="M43" i="1"/>
  <c r="U37" i="1"/>
  <c r="M52" i="1"/>
  <c r="R25" i="1"/>
  <c r="M68" i="1"/>
  <c r="U68" i="1" s="1"/>
  <c r="M67" i="1"/>
  <c r="M66" i="1"/>
  <c r="M49" i="1"/>
  <c r="N49" i="1" s="1"/>
  <c r="M46" i="1"/>
  <c r="N41" i="1"/>
  <c r="M39" i="1"/>
  <c r="U39" i="1" s="1"/>
  <c r="N37" i="1"/>
  <c r="M33" i="1"/>
  <c r="Q31" i="1"/>
  <c r="N24" i="1"/>
  <c r="U61" i="1" l="1"/>
  <c r="N130" i="1"/>
  <c r="M129" i="1"/>
  <c r="U129" i="1" s="1"/>
  <c r="U23" i="1"/>
  <c r="N23" i="1"/>
  <c r="N40" i="1"/>
  <c r="U76" i="1"/>
  <c r="M75" i="1"/>
  <c r="M74" i="1" s="1"/>
  <c r="Q29" i="1"/>
  <c r="R29" i="1" s="1"/>
  <c r="S29" i="1" s="1"/>
  <c r="R31" i="1"/>
  <c r="S31" i="1" s="1"/>
  <c r="U46" i="1"/>
  <c r="S25" i="1"/>
  <c r="W25" i="1" s="1"/>
  <c r="U52" i="1"/>
  <c r="U66" i="1"/>
  <c r="U33" i="1"/>
  <c r="U49" i="1"/>
  <c r="U67" i="1"/>
  <c r="O24" i="1"/>
  <c r="N43" i="1"/>
  <c r="O43" i="1" s="1"/>
  <c r="U43" i="1"/>
  <c r="V29" i="1"/>
  <c r="N52" i="1"/>
  <c r="N68" i="1"/>
  <c r="N67" i="1"/>
  <c r="O67" i="1" s="1"/>
  <c r="N66" i="1"/>
  <c r="O49" i="1"/>
  <c r="P49" i="1" s="1"/>
  <c r="Q49" i="1" s="1"/>
  <c r="R49" i="1" s="1"/>
  <c r="N46" i="1"/>
  <c r="O46" i="1" s="1"/>
  <c r="O41" i="1"/>
  <c r="N39" i="1"/>
  <c r="O37" i="1"/>
  <c r="P37" i="1" s="1"/>
  <c r="Q37" i="1" s="1"/>
  <c r="R37" i="1" s="1"/>
  <c r="S37" i="1" s="1"/>
  <c r="N33" i="1"/>
  <c r="O23" i="1" l="1"/>
  <c r="N129" i="1"/>
  <c r="N75" i="1"/>
  <c r="N74" i="1" s="1"/>
  <c r="P41" i="1"/>
  <c r="O40" i="1"/>
  <c r="U75" i="1"/>
  <c r="U130" i="1"/>
  <c r="W29" i="1"/>
  <c r="V49" i="1"/>
  <c r="W31" i="1"/>
  <c r="P24" i="1"/>
  <c r="V24" i="1" s="1"/>
  <c r="W37" i="1"/>
  <c r="P43" i="1"/>
  <c r="Q43" i="1" s="1"/>
  <c r="R43" i="1" s="1"/>
  <c r="S43" i="1" s="1"/>
  <c r="V37" i="1"/>
  <c r="O52" i="1"/>
  <c r="P46" i="1"/>
  <c r="Q46" i="1" s="1"/>
  <c r="P67" i="1"/>
  <c r="Q67" i="1" s="1"/>
  <c r="R67" i="1" s="1"/>
  <c r="S67" i="1" s="1"/>
  <c r="O66" i="1"/>
  <c r="P66" i="1" s="1"/>
  <c r="Q66" i="1" s="1"/>
  <c r="O68" i="1"/>
  <c r="P68" i="1" s="1"/>
  <c r="Q68" i="1" s="1"/>
  <c r="R68" i="1" s="1"/>
  <c r="S49" i="1"/>
  <c r="W49" i="1" s="1"/>
  <c r="O39" i="1"/>
  <c r="O33" i="1"/>
  <c r="P130" i="1" l="1"/>
  <c r="O130" i="1"/>
  <c r="O129" i="1"/>
  <c r="P23" i="1"/>
  <c r="Q23" i="1" s="1"/>
  <c r="P75" i="1"/>
  <c r="P74" i="1" s="1"/>
  <c r="V41" i="1"/>
  <c r="Q41" i="1"/>
  <c r="P40" i="1"/>
  <c r="V76" i="1"/>
  <c r="O75" i="1"/>
  <c r="V68" i="1"/>
  <c r="P33" i="1"/>
  <c r="Q33" i="1" s="1"/>
  <c r="R33" i="1" s="1"/>
  <c r="S33" i="1" s="1"/>
  <c r="W43" i="1"/>
  <c r="V46" i="1"/>
  <c r="Q24" i="1"/>
  <c r="V67" i="1"/>
  <c r="P39" i="1"/>
  <c r="Q39" i="1" s="1"/>
  <c r="R39" i="1" s="1"/>
  <c r="S39" i="1" s="1"/>
  <c r="V43" i="1"/>
  <c r="W67" i="1"/>
  <c r="V66" i="1"/>
  <c r="P52" i="1"/>
  <c r="R46" i="1"/>
  <c r="S46" i="1" s="1"/>
  <c r="S68" i="1"/>
  <c r="W68" i="1" s="1"/>
  <c r="R66" i="1"/>
  <c r="S66" i="1" s="1"/>
  <c r="H97" i="1"/>
  <c r="I97" i="1"/>
  <c r="J97" i="1"/>
  <c r="K97" i="1"/>
  <c r="L97" i="1"/>
  <c r="M97" i="1"/>
  <c r="N97" i="1"/>
  <c r="O97" i="1"/>
  <c r="P97" i="1"/>
  <c r="Q97" i="1"/>
  <c r="R97" i="1"/>
  <c r="G97" i="1"/>
  <c r="Q130" i="1" l="1"/>
  <c r="V61" i="1"/>
  <c r="Z97" i="1"/>
  <c r="AA97" i="1"/>
  <c r="X97" i="1"/>
  <c r="Y97" i="1"/>
  <c r="P129" i="1"/>
  <c r="V129" i="1" s="1"/>
  <c r="R23" i="1"/>
  <c r="S23" i="1" s="1"/>
  <c r="V23" i="1"/>
  <c r="R41" i="1"/>
  <c r="Q40" i="1"/>
  <c r="O74" i="1"/>
  <c r="V75" i="1"/>
  <c r="V33" i="1"/>
  <c r="V52" i="1"/>
  <c r="W33" i="1"/>
  <c r="V39" i="1"/>
  <c r="U97" i="1"/>
  <c r="V97" i="1"/>
  <c r="T97" i="1"/>
  <c r="W46" i="1"/>
  <c r="R24" i="1"/>
  <c r="S24" i="1" s="1"/>
  <c r="W66" i="1"/>
  <c r="W39" i="1"/>
  <c r="Q52" i="1"/>
  <c r="W105" i="1"/>
  <c r="G102" i="1"/>
  <c r="I102" i="1"/>
  <c r="J102" i="1"/>
  <c r="K102" i="1"/>
  <c r="L102" i="1"/>
  <c r="M102" i="1"/>
  <c r="N102" i="1"/>
  <c r="O102" i="1"/>
  <c r="P102" i="1"/>
  <c r="Q102" i="1"/>
  <c r="R102" i="1"/>
  <c r="H102" i="1"/>
  <c r="W101" i="1"/>
  <c r="W95" i="1"/>
  <c r="W93" i="1"/>
  <c r="I63" i="1"/>
  <c r="I62" i="1" s="1"/>
  <c r="J63" i="1"/>
  <c r="J62" i="1" s="1"/>
  <c r="K63" i="1"/>
  <c r="K62" i="1" s="1"/>
  <c r="L63" i="1"/>
  <c r="L62" i="1" s="1"/>
  <c r="M63" i="1"/>
  <c r="M62" i="1" s="1"/>
  <c r="N63" i="1"/>
  <c r="N62" i="1" s="1"/>
  <c r="O63" i="1"/>
  <c r="O62" i="1" s="1"/>
  <c r="P63" i="1"/>
  <c r="P62" i="1" s="1"/>
  <c r="Q63" i="1"/>
  <c r="Q62" i="1" s="1"/>
  <c r="R63" i="1"/>
  <c r="R62" i="1" s="1"/>
  <c r="S63" i="1"/>
  <c r="S62" i="1" s="1"/>
  <c r="H63" i="1"/>
  <c r="R130" i="1" l="1"/>
  <c r="W109" i="1"/>
  <c r="S108" i="1"/>
  <c r="X102" i="1"/>
  <c r="Y102" i="1"/>
  <c r="Z102" i="1"/>
  <c r="AA102" i="1"/>
  <c r="Q129" i="1"/>
  <c r="S130" i="1"/>
  <c r="S22" i="1"/>
  <c r="S21" i="1" s="1"/>
  <c r="W91" i="1"/>
  <c r="W115" i="1"/>
  <c r="Q75" i="1"/>
  <c r="Q74" i="1" s="1"/>
  <c r="W107" i="1"/>
  <c r="S106" i="1"/>
  <c r="S76" i="1"/>
  <c r="S41" i="1"/>
  <c r="R40" i="1"/>
  <c r="V130" i="1"/>
  <c r="H62" i="1"/>
  <c r="U63" i="1"/>
  <c r="V63" i="1"/>
  <c r="T63" i="1"/>
  <c r="W63" i="1"/>
  <c r="S102" i="1"/>
  <c r="W102" i="1" s="1"/>
  <c r="W103" i="1"/>
  <c r="U102" i="1"/>
  <c r="V102" i="1"/>
  <c r="T102" i="1"/>
  <c r="S97" i="1"/>
  <c r="W97" i="1" s="1"/>
  <c r="W98" i="1"/>
  <c r="W24" i="1"/>
  <c r="R52" i="1"/>
  <c r="H22" i="1"/>
  <c r="I22" i="1"/>
  <c r="I21" i="1" s="1"/>
  <c r="J22" i="1"/>
  <c r="J21" i="1" s="1"/>
  <c r="K22" i="1"/>
  <c r="K21" i="1" s="1"/>
  <c r="L22" i="1"/>
  <c r="L21" i="1" s="1"/>
  <c r="M22" i="1"/>
  <c r="M21" i="1" s="1"/>
  <c r="N22" i="1"/>
  <c r="N21" i="1" s="1"/>
  <c r="O22" i="1"/>
  <c r="O21" i="1" s="1"/>
  <c r="P22" i="1"/>
  <c r="P21" i="1" s="1"/>
  <c r="Q22" i="1"/>
  <c r="Q21" i="1" s="1"/>
  <c r="R22" i="1"/>
  <c r="R21" i="1" s="1"/>
  <c r="H28" i="1"/>
  <c r="I28" i="1"/>
  <c r="J28" i="1"/>
  <c r="K28" i="1"/>
  <c r="L28" i="1"/>
  <c r="M28" i="1"/>
  <c r="N28" i="1"/>
  <c r="O28" i="1"/>
  <c r="P28" i="1"/>
  <c r="Q28" i="1"/>
  <c r="R28" i="1"/>
  <c r="S28" i="1"/>
  <c r="H30" i="1"/>
  <c r="I30" i="1"/>
  <c r="J30" i="1"/>
  <c r="K30" i="1"/>
  <c r="L30" i="1"/>
  <c r="M30" i="1"/>
  <c r="N30" i="1"/>
  <c r="O30" i="1"/>
  <c r="P30" i="1"/>
  <c r="Q30" i="1"/>
  <c r="R30" i="1"/>
  <c r="S30" i="1"/>
  <c r="H32" i="1"/>
  <c r="I32" i="1"/>
  <c r="J32" i="1"/>
  <c r="K32" i="1"/>
  <c r="L32" i="1"/>
  <c r="M32" i="1"/>
  <c r="N32" i="1"/>
  <c r="O32" i="1"/>
  <c r="P32" i="1"/>
  <c r="Q32" i="1"/>
  <c r="R32" i="1"/>
  <c r="S32" i="1"/>
  <c r="H36" i="1"/>
  <c r="I36" i="1"/>
  <c r="J36" i="1"/>
  <c r="K36" i="1"/>
  <c r="L36" i="1"/>
  <c r="M36" i="1"/>
  <c r="N36" i="1"/>
  <c r="O36" i="1"/>
  <c r="P36" i="1"/>
  <c r="Q36" i="1"/>
  <c r="R36" i="1"/>
  <c r="S36" i="1"/>
  <c r="H38" i="1"/>
  <c r="I38" i="1"/>
  <c r="J38" i="1"/>
  <c r="K38" i="1"/>
  <c r="L38" i="1"/>
  <c r="M38" i="1"/>
  <c r="N38" i="1"/>
  <c r="O38" i="1"/>
  <c r="P38" i="1"/>
  <c r="Q38" i="1"/>
  <c r="R38" i="1"/>
  <c r="S38" i="1"/>
  <c r="H42" i="1"/>
  <c r="I42" i="1"/>
  <c r="J42" i="1"/>
  <c r="K42" i="1"/>
  <c r="L42" i="1"/>
  <c r="M42" i="1"/>
  <c r="N42" i="1"/>
  <c r="O42" i="1"/>
  <c r="P42" i="1"/>
  <c r="Q42" i="1"/>
  <c r="R42" i="1"/>
  <c r="S42" i="1"/>
  <c r="H45" i="1"/>
  <c r="I45" i="1"/>
  <c r="J45" i="1"/>
  <c r="K45" i="1"/>
  <c r="L45" i="1"/>
  <c r="M45" i="1"/>
  <c r="N45" i="1"/>
  <c r="O45" i="1"/>
  <c r="P45" i="1"/>
  <c r="Q45" i="1"/>
  <c r="R45" i="1"/>
  <c r="S45" i="1"/>
  <c r="H48" i="1"/>
  <c r="I48" i="1"/>
  <c r="I47" i="1" s="1"/>
  <c r="J48" i="1"/>
  <c r="J47" i="1" s="1"/>
  <c r="K48" i="1"/>
  <c r="K47" i="1" s="1"/>
  <c r="L48" i="1"/>
  <c r="L47" i="1" s="1"/>
  <c r="M48" i="1"/>
  <c r="M47" i="1" s="1"/>
  <c r="N48" i="1"/>
  <c r="N47" i="1" s="1"/>
  <c r="O48" i="1"/>
  <c r="O47" i="1" s="1"/>
  <c r="P48" i="1"/>
  <c r="P47" i="1" s="1"/>
  <c r="Q48" i="1"/>
  <c r="Q47" i="1" s="1"/>
  <c r="R48" i="1"/>
  <c r="R47" i="1" s="1"/>
  <c r="S48" i="1"/>
  <c r="S47" i="1" s="1"/>
  <c r="W108" i="1" l="1"/>
  <c r="W61" i="1"/>
  <c r="R129" i="1"/>
  <c r="W23" i="1"/>
  <c r="R75" i="1"/>
  <c r="R74" i="1" s="1"/>
  <c r="R73" i="1" s="1"/>
  <c r="S40" i="1"/>
  <c r="W40" i="1" s="1"/>
  <c r="P35" i="1"/>
  <c r="P34" i="1" s="1"/>
  <c r="L35" i="1"/>
  <c r="L34" i="1" s="1"/>
  <c r="H35" i="1"/>
  <c r="S35" i="1"/>
  <c r="O35" i="1"/>
  <c r="O34" i="1" s="1"/>
  <c r="K35" i="1"/>
  <c r="K34" i="1" s="1"/>
  <c r="R35" i="1"/>
  <c r="R34" i="1" s="1"/>
  <c r="N35" i="1"/>
  <c r="N34" i="1" s="1"/>
  <c r="J35" i="1"/>
  <c r="J34" i="1" s="1"/>
  <c r="Q35" i="1"/>
  <c r="Q34" i="1" s="1"/>
  <c r="M35" i="1"/>
  <c r="M34" i="1" s="1"/>
  <c r="I35" i="1"/>
  <c r="I34" i="1" s="1"/>
  <c r="W41" i="1"/>
  <c r="S75" i="1"/>
  <c r="U62" i="1"/>
  <c r="V62" i="1"/>
  <c r="T62" i="1"/>
  <c r="W62" i="1"/>
  <c r="H47" i="1"/>
  <c r="H44" i="1" s="1"/>
  <c r="U48" i="1"/>
  <c r="V48" i="1"/>
  <c r="T48" i="1"/>
  <c r="W48" i="1"/>
  <c r="U45" i="1"/>
  <c r="V45" i="1"/>
  <c r="T45" i="1"/>
  <c r="W45" i="1"/>
  <c r="U42" i="1"/>
  <c r="V42" i="1"/>
  <c r="T42" i="1"/>
  <c r="W42" i="1"/>
  <c r="U40" i="1"/>
  <c r="V40" i="1"/>
  <c r="T40" i="1"/>
  <c r="U38" i="1"/>
  <c r="V38" i="1"/>
  <c r="T38" i="1"/>
  <c r="W38" i="1"/>
  <c r="U36" i="1"/>
  <c r="V36" i="1"/>
  <c r="T36" i="1"/>
  <c r="W36" i="1"/>
  <c r="U32" i="1"/>
  <c r="V32" i="1"/>
  <c r="T32" i="1"/>
  <c r="W32" i="1"/>
  <c r="U30" i="1"/>
  <c r="V30" i="1"/>
  <c r="T30" i="1"/>
  <c r="W30" i="1"/>
  <c r="U28" i="1"/>
  <c r="V28" i="1"/>
  <c r="T28" i="1"/>
  <c r="W28" i="1"/>
  <c r="H21" i="1"/>
  <c r="U22" i="1"/>
  <c r="V22" i="1"/>
  <c r="T22" i="1"/>
  <c r="W22" i="1"/>
  <c r="W76" i="1"/>
  <c r="S52" i="1"/>
  <c r="S129" i="1" s="1"/>
  <c r="Q44" i="1"/>
  <c r="M44" i="1"/>
  <c r="I44" i="1"/>
  <c r="P44" i="1"/>
  <c r="L44" i="1"/>
  <c r="S44" i="1"/>
  <c r="O44" i="1"/>
  <c r="K44" i="1"/>
  <c r="R44" i="1"/>
  <c r="N44" i="1"/>
  <c r="J44" i="1"/>
  <c r="P27" i="1"/>
  <c r="P26" i="1" s="1"/>
  <c r="P128" i="1" s="1"/>
  <c r="L27" i="1"/>
  <c r="L26" i="1" s="1"/>
  <c r="L128" i="1" s="1"/>
  <c r="H27" i="1"/>
  <c r="S27" i="1"/>
  <c r="S26" i="1" s="1"/>
  <c r="S128" i="1" s="1"/>
  <c r="O27" i="1"/>
  <c r="O26" i="1" s="1"/>
  <c r="O128" i="1" s="1"/>
  <c r="K27" i="1"/>
  <c r="K26" i="1" s="1"/>
  <c r="K128" i="1" s="1"/>
  <c r="R27" i="1"/>
  <c r="R26" i="1" s="1"/>
  <c r="R128" i="1" s="1"/>
  <c r="N27" i="1"/>
  <c r="N26" i="1" s="1"/>
  <c r="N128" i="1" s="1"/>
  <c r="J27" i="1"/>
  <c r="J26" i="1" s="1"/>
  <c r="J128" i="1" s="1"/>
  <c r="Q27" i="1"/>
  <c r="Q26" i="1" s="1"/>
  <c r="Q128" i="1" s="1"/>
  <c r="M27" i="1"/>
  <c r="M26" i="1" s="1"/>
  <c r="M128" i="1" s="1"/>
  <c r="I27" i="1"/>
  <c r="I26" i="1" s="1"/>
  <c r="I128" i="1" s="1"/>
  <c r="H51" i="1"/>
  <c r="I51" i="1"/>
  <c r="I50" i="1" s="1"/>
  <c r="J51" i="1"/>
  <c r="J50" i="1" s="1"/>
  <c r="K51" i="1"/>
  <c r="K50" i="1" s="1"/>
  <c r="L51" i="1"/>
  <c r="L50" i="1" s="1"/>
  <c r="M51" i="1"/>
  <c r="M50" i="1" s="1"/>
  <c r="N51" i="1"/>
  <c r="N50" i="1" s="1"/>
  <c r="O51" i="1"/>
  <c r="O50" i="1" s="1"/>
  <c r="P51" i="1"/>
  <c r="P50" i="1" s="1"/>
  <c r="Q51" i="1"/>
  <c r="Q50" i="1" s="1"/>
  <c r="R51" i="1"/>
  <c r="R50" i="1" s="1"/>
  <c r="L110" i="1"/>
  <c r="H110" i="1"/>
  <c r="I110" i="1"/>
  <c r="J110" i="1"/>
  <c r="K110" i="1"/>
  <c r="M110" i="1"/>
  <c r="N110" i="1"/>
  <c r="O110" i="1"/>
  <c r="P110" i="1"/>
  <c r="Q110" i="1"/>
  <c r="R110" i="1"/>
  <c r="S110" i="1"/>
  <c r="H106" i="1"/>
  <c r="I106" i="1"/>
  <c r="J106" i="1"/>
  <c r="K106" i="1"/>
  <c r="L106" i="1"/>
  <c r="M106" i="1"/>
  <c r="N106" i="1"/>
  <c r="O106" i="1"/>
  <c r="P106" i="1"/>
  <c r="Q106" i="1"/>
  <c r="R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H94" i="1"/>
  <c r="I94" i="1"/>
  <c r="J94" i="1"/>
  <c r="K94" i="1"/>
  <c r="L94" i="1"/>
  <c r="M94" i="1"/>
  <c r="N94" i="1"/>
  <c r="O94" i="1"/>
  <c r="P94" i="1"/>
  <c r="Q94" i="1"/>
  <c r="R94" i="1"/>
  <c r="S94" i="1"/>
  <c r="H92" i="1"/>
  <c r="I92" i="1"/>
  <c r="J92" i="1"/>
  <c r="K92" i="1"/>
  <c r="L92" i="1"/>
  <c r="M92" i="1"/>
  <c r="N92" i="1"/>
  <c r="O92" i="1"/>
  <c r="P92" i="1"/>
  <c r="Q92" i="1"/>
  <c r="R92" i="1"/>
  <c r="S92" i="1"/>
  <c r="S87" i="1" s="1"/>
  <c r="H85" i="1"/>
  <c r="I85" i="1"/>
  <c r="J85" i="1"/>
  <c r="K85" i="1"/>
  <c r="L85" i="1"/>
  <c r="M85" i="1"/>
  <c r="N85" i="1"/>
  <c r="O85" i="1"/>
  <c r="P85" i="1"/>
  <c r="Q85" i="1"/>
  <c r="R85" i="1"/>
  <c r="S85" i="1"/>
  <c r="H81" i="1"/>
  <c r="I81" i="1"/>
  <c r="J81" i="1"/>
  <c r="K81" i="1"/>
  <c r="L81" i="1"/>
  <c r="M81" i="1"/>
  <c r="N81" i="1"/>
  <c r="O81" i="1"/>
  <c r="P81" i="1"/>
  <c r="Q81" i="1"/>
  <c r="R81" i="1"/>
  <c r="S81" i="1"/>
  <c r="I73" i="1"/>
  <c r="J73" i="1"/>
  <c r="K73" i="1"/>
  <c r="L73" i="1"/>
  <c r="M73" i="1"/>
  <c r="N73" i="1"/>
  <c r="O73" i="1"/>
  <c r="P73" i="1"/>
  <c r="Q73" i="1"/>
  <c r="H71" i="1"/>
  <c r="I71" i="1"/>
  <c r="J71" i="1"/>
  <c r="K71" i="1"/>
  <c r="L71" i="1"/>
  <c r="M71" i="1"/>
  <c r="M70" i="1" s="1"/>
  <c r="M69" i="1" s="1"/>
  <c r="N71" i="1"/>
  <c r="N70" i="1" s="1"/>
  <c r="N69" i="1" s="1"/>
  <c r="O71" i="1"/>
  <c r="O70" i="1" s="1"/>
  <c r="O69" i="1" s="1"/>
  <c r="P71" i="1"/>
  <c r="P70" i="1" s="1"/>
  <c r="P69" i="1" s="1"/>
  <c r="Q71" i="1"/>
  <c r="Q70" i="1" s="1"/>
  <c r="Q69" i="1" s="1"/>
  <c r="R71" i="1"/>
  <c r="R70" i="1" s="1"/>
  <c r="R69" i="1" s="1"/>
  <c r="S71" i="1"/>
  <c r="S70" i="1" s="1"/>
  <c r="S69" i="1" s="1"/>
  <c r="H70" i="1"/>
  <c r="I70" i="1"/>
  <c r="I69" i="1" s="1"/>
  <c r="J70" i="1"/>
  <c r="J69" i="1" s="1"/>
  <c r="K70" i="1"/>
  <c r="K69" i="1" s="1"/>
  <c r="L70" i="1"/>
  <c r="L69" i="1" s="1"/>
  <c r="H65" i="1"/>
  <c r="H127" i="1" s="1"/>
  <c r="I65" i="1"/>
  <c r="I127" i="1" s="1"/>
  <c r="J65" i="1"/>
  <c r="J127" i="1" s="1"/>
  <c r="K65" i="1"/>
  <c r="K127" i="1" s="1"/>
  <c r="L65" i="1"/>
  <c r="L127" i="1" s="1"/>
  <c r="M65" i="1"/>
  <c r="M127" i="1" s="1"/>
  <c r="N65" i="1"/>
  <c r="N127" i="1" s="1"/>
  <c r="O65" i="1"/>
  <c r="O127" i="1" s="1"/>
  <c r="P65" i="1"/>
  <c r="P127" i="1" s="1"/>
  <c r="Q65" i="1"/>
  <c r="Q127" i="1" s="1"/>
  <c r="R65" i="1"/>
  <c r="R127" i="1" s="1"/>
  <c r="S65" i="1"/>
  <c r="S127" i="1" s="1"/>
  <c r="H60" i="1"/>
  <c r="I60" i="1"/>
  <c r="J60" i="1"/>
  <c r="K60" i="1"/>
  <c r="L60" i="1"/>
  <c r="M60" i="1"/>
  <c r="N60" i="1"/>
  <c r="O60" i="1"/>
  <c r="P60" i="1"/>
  <c r="Q60" i="1"/>
  <c r="R60" i="1"/>
  <c r="S60" i="1"/>
  <c r="H58" i="1"/>
  <c r="I58" i="1"/>
  <c r="J58" i="1"/>
  <c r="K58" i="1"/>
  <c r="L58" i="1"/>
  <c r="M58" i="1"/>
  <c r="N58" i="1"/>
  <c r="O58" i="1"/>
  <c r="P58" i="1"/>
  <c r="Q58" i="1"/>
  <c r="R58" i="1"/>
  <c r="H56" i="1"/>
  <c r="I56" i="1"/>
  <c r="J56" i="1"/>
  <c r="K56" i="1"/>
  <c r="L56" i="1"/>
  <c r="M56" i="1"/>
  <c r="N56" i="1"/>
  <c r="O56" i="1"/>
  <c r="P56" i="1"/>
  <c r="Q56" i="1"/>
  <c r="R56" i="1"/>
  <c r="S56" i="1"/>
  <c r="G106" i="1"/>
  <c r="G104" i="1"/>
  <c r="G100" i="1"/>
  <c r="G94" i="1"/>
  <c r="G92" i="1"/>
  <c r="G85" i="1"/>
  <c r="G81" i="1"/>
  <c r="G73" i="1"/>
  <c r="G71" i="1"/>
  <c r="G65" i="1"/>
  <c r="G63" i="1"/>
  <c r="G60" i="1"/>
  <c r="G58" i="1"/>
  <c r="G56" i="1"/>
  <c r="G51" i="1"/>
  <c r="G48" i="1"/>
  <c r="G45" i="1"/>
  <c r="G42" i="1"/>
  <c r="G38" i="1"/>
  <c r="G36" i="1"/>
  <c r="G32" i="1"/>
  <c r="G30" i="1"/>
  <c r="G28" i="1"/>
  <c r="G22" i="1"/>
  <c r="S96" i="1" l="1"/>
  <c r="S133" i="1" s="1"/>
  <c r="I96" i="1"/>
  <c r="R96" i="1"/>
  <c r="N96" i="1"/>
  <c r="J96" i="1"/>
  <c r="Q96" i="1"/>
  <c r="P96" i="1"/>
  <c r="L96" i="1"/>
  <c r="H96" i="1"/>
  <c r="M96" i="1"/>
  <c r="O96" i="1"/>
  <c r="K96" i="1"/>
  <c r="Q55" i="1"/>
  <c r="Q54" i="1" s="1"/>
  <c r="Q53" i="1" s="1"/>
  <c r="X58" i="1"/>
  <c r="Y58" i="1"/>
  <c r="Z58" i="1"/>
  <c r="AA58" i="1"/>
  <c r="P87" i="1"/>
  <c r="L87" i="1"/>
  <c r="H87" i="1"/>
  <c r="O87" i="1"/>
  <c r="K87" i="1"/>
  <c r="G110" i="1"/>
  <c r="G96" i="1" s="1"/>
  <c r="X111" i="1"/>
  <c r="Y111" i="1"/>
  <c r="Z111" i="1"/>
  <c r="AA111" i="1"/>
  <c r="R87" i="1"/>
  <c r="N87" i="1"/>
  <c r="J87" i="1"/>
  <c r="S55" i="1"/>
  <c r="S54" i="1" s="1"/>
  <c r="Q87" i="1"/>
  <c r="M87" i="1"/>
  <c r="I87" i="1"/>
  <c r="I133" i="1" s="1"/>
  <c r="X106" i="1"/>
  <c r="Y106" i="1"/>
  <c r="Z106" i="1"/>
  <c r="AA106" i="1"/>
  <c r="X104" i="1"/>
  <c r="Y104" i="1"/>
  <c r="Z104" i="1"/>
  <c r="AA104" i="1"/>
  <c r="X100" i="1"/>
  <c r="Y100" i="1"/>
  <c r="Z100" i="1"/>
  <c r="AA100" i="1"/>
  <c r="X94" i="1"/>
  <c r="Y94" i="1"/>
  <c r="Z94" i="1"/>
  <c r="AA94" i="1"/>
  <c r="X92" i="1"/>
  <c r="Y92" i="1"/>
  <c r="Z92" i="1"/>
  <c r="AA92" i="1"/>
  <c r="G87" i="1"/>
  <c r="X85" i="1"/>
  <c r="Y85" i="1"/>
  <c r="Z85" i="1"/>
  <c r="AA85" i="1"/>
  <c r="G80" i="1"/>
  <c r="X81" i="1"/>
  <c r="Y81" i="1"/>
  <c r="Z81" i="1"/>
  <c r="AA81" i="1"/>
  <c r="X73" i="1"/>
  <c r="Y73" i="1"/>
  <c r="Z73" i="1"/>
  <c r="AA73" i="1"/>
  <c r="G70" i="1"/>
  <c r="X71" i="1"/>
  <c r="Y71" i="1"/>
  <c r="Z71" i="1"/>
  <c r="AA71" i="1"/>
  <c r="G127" i="1"/>
  <c r="X65" i="1"/>
  <c r="Y65" i="1"/>
  <c r="Z65" i="1"/>
  <c r="AA65" i="1"/>
  <c r="G62" i="1"/>
  <c r="X63" i="1"/>
  <c r="Y63" i="1"/>
  <c r="Z63" i="1"/>
  <c r="AA63" i="1"/>
  <c r="X60" i="1"/>
  <c r="Y60" i="1"/>
  <c r="Z60" i="1"/>
  <c r="AA60" i="1"/>
  <c r="X56" i="1"/>
  <c r="Y56" i="1"/>
  <c r="Z56" i="1"/>
  <c r="AA56" i="1"/>
  <c r="G50" i="1"/>
  <c r="X51" i="1"/>
  <c r="Y51" i="1"/>
  <c r="Z51" i="1"/>
  <c r="AA51" i="1"/>
  <c r="G47" i="1"/>
  <c r="G44" i="1" s="1"/>
  <c r="X48" i="1"/>
  <c r="Y48" i="1"/>
  <c r="Z48" i="1"/>
  <c r="AA48" i="1"/>
  <c r="Z45" i="1"/>
  <c r="AA45" i="1"/>
  <c r="X45" i="1"/>
  <c r="Y45" i="1"/>
  <c r="X42" i="1"/>
  <c r="Y42" i="1"/>
  <c r="Z42" i="1"/>
  <c r="AA42" i="1"/>
  <c r="X38" i="1"/>
  <c r="Y38" i="1"/>
  <c r="Z38" i="1"/>
  <c r="AA38" i="1"/>
  <c r="G35" i="1"/>
  <c r="G34" i="1" s="1"/>
  <c r="X36" i="1"/>
  <c r="Y36" i="1"/>
  <c r="Z36" i="1"/>
  <c r="AA36" i="1"/>
  <c r="X32" i="1"/>
  <c r="Y32" i="1"/>
  <c r="Z32" i="1"/>
  <c r="AA32" i="1"/>
  <c r="J20" i="1"/>
  <c r="M20" i="1"/>
  <c r="X30" i="1"/>
  <c r="Y30" i="1"/>
  <c r="Z30" i="1"/>
  <c r="AA30" i="1"/>
  <c r="R20" i="1"/>
  <c r="O20" i="1"/>
  <c r="X28" i="1"/>
  <c r="Y28" i="1"/>
  <c r="Z28" i="1"/>
  <c r="AA28" i="1"/>
  <c r="I20" i="1"/>
  <c r="N20" i="1"/>
  <c r="L20" i="1"/>
  <c r="Q20" i="1"/>
  <c r="K20" i="1"/>
  <c r="P20" i="1"/>
  <c r="G21" i="1"/>
  <c r="X22" i="1"/>
  <c r="Y22" i="1"/>
  <c r="Z22" i="1"/>
  <c r="AA22" i="1"/>
  <c r="S34" i="1"/>
  <c r="R80" i="1"/>
  <c r="N80" i="1"/>
  <c r="J80" i="1"/>
  <c r="Q80" i="1"/>
  <c r="M80" i="1"/>
  <c r="I80" i="1"/>
  <c r="P80" i="1"/>
  <c r="L80" i="1"/>
  <c r="H80" i="1"/>
  <c r="S74" i="1"/>
  <c r="S73" i="1" s="1"/>
  <c r="W75" i="1"/>
  <c r="S80" i="1"/>
  <c r="O80" i="1"/>
  <c r="K80" i="1"/>
  <c r="W130" i="1"/>
  <c r="W129" i="1"/>
  <c r="U56" i="1"/>
  <c r="V56" i="1"/>
  <c r="T56" i="1"/>
  <c r="W56" i="1"/>
  <c r="U58" i="1"/>
  <c r="V58" i="1"/>
  <c r="T58" i="1"/>
  <c r="W58" i="1"/>
  <c r="U60" i="1"/>
  <c r="V60" i="1"/>
  <c r="T60" i="1"/>
  <c r="W60" i="1"/>
  <c r="U65" i="1"/>
  <c r="V65" i="1"/>
  <c r="T65" i="1"/>
  <c r="W65" i="1"/>
  <c r="H50" i="1"/>
  <c r="U51" i="1"/>
  <c r="V51" i="1"/>
  <c r="T51" i="1"/>
  <c r="U21" i="1"/>
  <c r="V21" i="1"/>
  <c r="T21" i="1"/>
  <c r="W21" i="1"/>
  <c r="H69" i="1"/>
  <c r="U70" i="1"/>
  <c r="V70" i="1"/>
  <c r="T70" i="1"/>
  <c r="W70" i="1"/>
  <c r="U71" i="1"/>
  <c r="V71" i="1"/>
  <c r="T71" i="1"/>
  <c r="W71" i="1"/>
  <c r="H73" i="1"/>
  <c r="U74" i="1"/>
  <c r="V74" i="1"/>
  <c r="T74" i="1"/>
  <c r="U90" i="1"/>
  <c r="V90" i="1"/>
  <c r="T90" i="1"/>
  <c r="W90" i="1"/>
  <c r="U92" i="1"/>
  <c r="V92" i="1"/>
  <c r="T92" i="1"/>
  <c r="W92" i="1"/>
  <c r="U94" i="1"/>
  <c r="V94" i="1"/>
  <c r="T94" i="1"/>
  <c r="W94" i="1"/>
  <c r="U100" i="1"/>
  <c r="V100" i="1"/>
  <c r="T100" i="1"/>
  <c r="W100" i="1"/>
  <c r="U104" i="1"/>
  <c r="V104" i="1"/>
  <c r="T104" i="1"/>
  <c r="W104" i="1"/>
  <c r="U106" i="1"/>
  <c r="V106" i="1"/>
  <c r="W106" i="1"/>
  <c r="T106" i="1"/>
  <c r="U110" i="1"/>
  <c r="T110" i="1"/>
  <c r="V110" i="1"/>
  <c r="W110" i="1"/>
  <c r="U111" i="1"/>
  <c r="V111" i="1"/>
  <c r="T111" i="1"/>
  <c r="W111" i="1"/>
  <c r="U47" i="1"/>
  <c r="V47" i="1"/>
  <c r="T47" i="1"/>
  <c r="W47" i="1"/>
  <c r="U81" i="1"/>
  <c r="V81" i="1"/>
  <c r="T81" i="1"/>
  <c r="W81" i="1"/>
  <c r="U85" i="1"/>
  <c r="V85" i="1"/>
  <c r="T85" i="1"/>
  <c r="W85" i="1"/>
  <c r="H26" i="1"/>
  <c r="H128" i="1" s="1"/>
  <c r="U27" i="1"/>
  <c r="V27" i="1"/>
  <c r="T27" i="1"/>
  <c r="W27" i="1"/>
  <c r="H34" i="1"/>
  <c r="U35" i="1"/>
  <c r="V35" i="1"/>
  <c r="T35" i="1"/>
  <c r="W35" i="1"/>
  <c r="U44" i="1"/>
  <c r="V44" i="1"/>
  <c r="T44" i="1"/>
  <c r="W44" i="1"/>
  <c r="W52" i="1"/>
  <c r="S51" i="1"/>
  <c r="S50" i="1" s="1"/>
  <c r="M55" i="1"/>
  <c r="M54" i="1" s="1"/>
  <c r="M53" i="1" s="1"/>
  <c r="G55" i="1"/>
  <c r="P55" i="1"/>
  <c r="P54" i="1" s="1"/>
  <c r="P53" i="1" s="1"/>
  <c r="L55" i="1"/>
  <c r="L54" i="1" s="1"/>
  <c r="L53" i="1" s="1"/>
  <c r="I55" i="1"/>
  <c r="I54" i="1" s="1"/>
  <c r="I53" i="1" s="1"/>
  <c r="K55" i="1"/>
  <c r="K54" i="1" s="1"/>
  <c r="K53" i="1" s="1"/>
  <c r="O55" i="1"/>
  <c r="O54" i="1" s="1"/>
  <c r="O53" i="1" s="1"/>
  <c r="H55" i="1"/>
  <c r="R55" i="1"/>
  <c r="R54" i="1" s="1"/>
  <c r="R53" i="1" s="1"/>
  <c r="N55" i="1"/>
  <c r="N54" i="1" s="1"/>
  <c r="N53" i="1" s="1"/>
  <c r="J55" i="1"/>
  <c r="J54" i="1" s="1"/>
  <c r="J53" i="1" s="1"/>
  <c r="G27" i="1"/>
  <c r="N133" i="1" l="1"/>
  <c r="N79" i="1"/>
  <c r="N78" i="1" s="1"/>
  <c r="H133" i="1"/>
  <c r="O79" i="1"/>
  <c r="O78" i="1" s="1"/>
  <c r="M79" i="1"/>
  <c r="R79" i="1"/>
  <c r="L133" i="1"/>
  <c r="S79" i="1"/>
  <c r="S78" i="1" s="1"/>
  <c r="Q79" i="1"/>
  <c r="Q78" i="1" s="1"/>
  <c r="J133" i="1"/>
  <c r="K133" i="1"/>
  <c r="P79" i="1"/>
  <c r="J79" i="1"/>
  <c r="M133" i="1"/>
  <c r="O133" i="1"/>
  <c r="L79" i="1"/>
  <c r="P133" i="1"/>
  <c r="K79" i="1"/>
  <c r="K78" i="1" s="1"/>
  <c r="I79" i="1"/>
  <c r="I78" i="1" s="1"/>
  <c r="Q133" i="1"/>
  <c r="R133" i="1"/>
  <c r="S53" i="1"/>
  <c r="S20" i="1"/>
  <c r="P78" i="1"/>
  <c r="J78" i="1"/>
  <c r="H79" i="1"/>
  <c r="H78" i="1" s="1"/>
  <c r="M78" i="1"/>
  <c r="R78" i="1"/>
  <c r="X110" i="1"/>
  <c r="Y110" i="1"/>
  <c r="Z110" i="1"/>
  <c r="AA110" i="1"/>
  <c r="Z96" i="1"/>
  <c r="AA96" i="1"/>
  <c r="X96" i="1"/>
  <c r="Y96" i="1"/>
  <c r="X87" i="1"/>
  <c r="Y87" i="1"/>
  <c r="Z87" i="1"/>
  <c r="AA87" i="1"/>
  <c r="Q19" i="1"/>
  <c r="Q77" i="1" s="1"/>
  <c r="X80" i="1"/>
  <c r="Y80" i="1"/>
  <c r="Z80" i="1"/>
  <c r="AA80" i="1"/>
  <c r="G79" i="1"/>
  <c r="G69" i="1"/>
  <c r="X70" i="1"/>
  <c r="Y70" i="1"/>
  <c r="Z70" i="1"/>
  <c r="AA70" i="1"/>
  <c r="X127" i="1"/>
  <c r="Y127" i="1"/>
  <c r="Z127" i="1"/>
  <c r="AA127" i="1"/>
  <c r="X62" i="1"/>
  <c r="Y62" i="1"/>
  <c r="Z62" i="1"/>
  <c r="AA62" i="1"/>
  <c r="G54" i="1"/>
  <c r="X55" i="1"/>
  <c r="Y55" i="1"/>
  <c r="Z55" i="1"/>
  <c r="AA55" i="1"/>
  <c r="X50" i="1"/>
  <c r="Y50" i="1"/>
  <c r="Z50" i="1"/>
  <c r="AA50" i="1"/>
  <c r="X47" i="1"/>
  <c r="Y47" i="1"/>
  <c r="Z47" i="1"/>
  <c r="AA47" i="1"/>
  <c r="Z44" i="1"/>
  <c r="AA44" i="1"/>
  <c r="X44" i="1"/>
  <c r="Y44" i="1"/>
  <c r="X34" i="1"/>
  <c r="Y34" i="1"/>
  <c r="Z34" i="1"/>
  <c r="AA34" i="1"/>
  <c r="X35" i="1"/>
  <c r="Y35" i="1"/>
  <c r="Z35" i="1"/>
  <c r="AA35" i="1"/>
  <c r="J19" i="1"/>
  <c r="J77" i="1" s="1"/>
  <c r="M19" i="1"/>
  <c r="M77" i="1" s="1"/>
  <c r="N19" i="1"/>
  <c r="N77" i="1" s="1"/>
  <c r="I19" i="1"/>
  <c r="I77" i="1" s="1"/>
  <c r="R19" i="1"/>
  <c r="R77" i="1" s="1"/>
  <c r="O19" i="1"/>
  <c r="O77" i="1" s="1"/>
  <c r="P19" i="1"/>
  <c r="P77" i="1" s="1"/>
  <c r="G26" i="1"/>
  <c r="G20" i="1" s="1"/>
  <c r="X27" i="1"/>
  <c r="Y27" i="1"/>
  <c r="Z27" i="1"/>
  <c r="AA27" i="1"/>
  <c r="K19" i="1"/>
  <c r="K77" i="1" s="1"/>
  <c r="L19" i="1"/>
  <c r="L77" i="1" s="1"/>
  <c r="H20" i="1"/>
  <c r="X21" i="1"/>
  <c r="Y21" i="1"/>
  <c r="Z21" i="1"/>
  <c r="AA21" i="1"/>
  <c r="U80" i="1"/>
  <c r="W74" i="1"/>
  <c r="T80" i="1"/>
  <c r="W51" i="1"/>
  <c r="V80" i="1"/>
  <c r="U96" i="1"/>
  <c r="V96" i="1"/>
  <c r="T96" i="1"/>
  <c r="W96" i="1"/>
  <c r="U87" i="1"/>
  <c r="V87" i="1"/>
  <c r="T87" i="1"/>
  <c r="W87" i="1"/>
  <c r="W80" i="1"/>
  <c r="U73" i="1"/>
  <c r="V73" i="1"/>
  <c r="T73" i="1"/>
  <c r="W73" i="1"/>
  <c r="H54" i="1"/>
  <c r="H53" i="1" s="1"/>
  <c r="U55" i="1"/>
  <c r="V55" i="1"/>
  <c r="T55" i="1"/>
  <c r="W55" i="1"/>
  <c r="U69" i="1"/>
  <c r="V69" i="1"/>
  <c r="T69" i="1"/>
  <c r="W69" i="1"/>
  <c r="U34" i="1"/>
  <c r="V34" i="1"/>
  <c r="T34" i="1"/>
  <c r="W34" i="1"/>
  <c r="U50" i="1"/>
  <c r="V50" i="1"/>
  <c r="T50" i="1"/>
  <c r="W50" i="1"/>
  <c r="U26" i="1"/>
  <c r="V26" i="1"/>
  <c r="T26" i="1"/>
  <c r="W26" i="1"/>
  <c r="V127" i="1"/>
  <c r="W127" i="1"/>
  <c r="T127" i="1"/>
  <c r="U127" i="1"/>
  <c r="G133" i="1" l="1"/>
  <c r="S19" i="1"/>
  <c r="S77" i="1" s="1"/>
  <c r="S132" i="1" s="1"/>
  <c r="S204" i="1" s="1"/>
  <c r="M132" i="1"/>
  <c r="M204" i="1" s="1"/>
  <c r="X79" i="1"/>
  <c r="Y79" i="1"/>
  <c r="Z79" i="1"/>
  <c r="AA79" i="1"/>
  <c r="G78" i="1"/>
  <c r="J132" i="1"/>
  <c r="J204" i="1" s="1"/>
  <c r="Q132" i="1"/>
  <c r="Q204" i="1" s="1"/>
  <c r="I132" i="1"/>
  <c r="I204" i="1" s="1"/>
  <c r="K132" i="1"/>
  <c r="K204" i="1" s="1"/>
  <c r="R132" i="1"/>
  <c r="R204" i="1" s="1"/>
  <c r="P132" i="1"/>
  <c r="P204" i="1" s="1"/>
  <c r="N132" i="1"/>
  <c r="N204" i="1" s="1"/>
  <c r="X69" i="1"/>
  <c r="Y69" i="1"/>
  <c r="Z69" i="1"/>
  <c r="AA69" i="1"/>
  <c r="H19" i="1"/>
  <c r="G53" i="1"/>
  <c r="G19" i="1" s="1"/>
  <c r="X54" i="1"/>
  <c r="Y54" i="1"/>
  <c r="Z54" i="1"/>
  <c r="AA54" i="1"/>
  <c r="G128" i="1"/>
  <c r="X26" i="1"/>
  <c r="Y26" i="1"/>
  <c r="Z26" i="1"/>
  <c r="AA26" i="1"/>
  <c r="X20" i="1"/>
  <c r="Y20" i="1"/>
  <c r="Z20" i="1"/>
  <c r="AA20" i="1"/>
  <c r="O132" i="1"/>
  <c r="O204" i="1" s="1"/>
  <c r="V128" i="1"/>
  <c r="T128" i="1"/>
  <c r="U128" i="1"/>
  <c r="W128" i="1"/>
  <c r="U79" i="1"/>
  <c r="V79" i="1"/>
  <c r="T79" i="1"/>
  <c r="W79" i="1"/>
  <c r="U20" i="1"/>
  <c r="V20" i="1"/>
  <c r="T20" i="1"/>
  <c r="W20" i="1"/>
  <c r="V133" i="1"/>
  <c r="T133" i="1"/>
  <c r="W133" i="1"/>
  <c r="U133" i="1"/>
  <c r="U54" i="1"/>
  <c r="V54" i="1"/>
  <c r="T54" i="1"/>
  <c r="W54" i="1"/>
  <c r="L78" i="1"/>
  <c r="L132" i="1" s="1"/>
  <c r="X133" i="1" l="1"/>
  <c r="Y133" i="1"/>
  <c r="Z133" i="1"/>
  <c r="AA133" i="1"/>
  <c r="L204" i="1"/>
  <c r="X78" i="1"/>
  <c r="Y78" i="1"/>
  <c r="Z78" i="1"/>
  <c r="AA78" i="1"/>
  <c r="X53" i="1"/>
  <c r="Y53" i="1"/>
  <c r="Z53" i="1"/>
  <c r="AA53" i="1"/>
  <c r="X128" i="1"/>
  <c r="Y128" i="1"/>
  <c r="Z128" i="1"/>
  <c r="AA128" i="1"/>
  <c r="AA19" i="1"/>
  <c r="Z19" i="1"/>
  <c r="Y19" i="1"/>
  <c r="X19" i="1"/>
  <c r="G77" i="1"/>
  <c r="G132" i="1" s="1"/>
  <c r="O138" i="1"/>
  <c r="Q138" i="1"/>
  <c r="S138" i="1"/>
  <c r="P138" i="1"/>
  <c r="N138" i="1"/>
  <c r="M138" i="1"/>
  <c r="K138" i="1"/>
  <c r="R138" i="1"/>
  <c r="L138" i="1"/>
  <c r="J138" i="1"/>
  <c r="U78" i="1"/>
  <c r="V78" i="1"/>
  <c r="T78" i="1"/>
  <c r="W78" i="1"/>
  <c r="U53" i="1"/>
  <c r="V53" i="1"/>
  <c r="T53" i="1"/>
  <c r="W53" i="1"/>
  <c r="I138" i="1"/>
  <c r="X77" i="1" l="1"/>
  <c r="Y77" i="1"/>
  <c r="Z77" i="1"/>
  <c r="AA77" i="1"/>
  <c r="H77" i="1"/>
  <c r="H132" i="1" s="1"/>
  <c r="U19" i="1"/>
  <c r="W19" i="1"/>
  <c r="V19" i="1"/>
  <c r="T19" i="1"/>
  <c r="G204" i="1" l="1"/>
  <c r="G205" i="1" s="1"/>
  <c r="X132" i="1"/>
  <c r="Y132" i="1"/>
  <c r="Z132" i="1"/>
  <c r="AA132" i="1"/>
  <c r="G138" i="1"/>
  <c r="T203" i="1"/>
  <c r="U77" i="1"/>
  <c r="V77" i="1"/>
  <c r="T77" i="1"/>
  <c r="W77" i="1"/>
  <c r="H204" i="1"/>
  <c r="H205" i="1" s="1"/>
  <c r="I15" i="1" s="1"/>
  <c r="I205" i="1" l="1"/>
  <c r="J15" i="1" s="1"/>
  <c r="X138" i="1"/>
  <c r="X204" i="1" s="1"/>
  <c r="Y138" i="1"/>
  <c r="Y204" i="1" s="1"/>
  <c r="AA138" i="1"/>
  <c r="AA204" i="1" s="1"/>
  <c r="Z138" i="1"/>
  <c r="Z204" i="1" s="1"/>
  <c r="U203" i="1"/>
  <c r="H138" i="1"/>
  <c r="V132" i="1"/>
  <c r="T132" i="1"/>
  <c r="U132" i="1"/>
  <c r="W132" i="1"/>
  <c r="V203" i="1"/>
  <c r="J205" i="1" l="1"/>
  <c r="K15" i="1" s="1"/>
  <c r="W203" i="1"/>
  <c r="V138" i="1"/>
  <c r="V204" i="1" s="1"/>
  <c r="U138" i="1"/>
  <c r="U204" i="1" s="1"/>
  <c r="W138" i="1"/>
  <c r="W204" i="1" s="1"/>
  <c r="T138" i="1"/>
  <c r="T204" i="1" s="1"/>
  <c r="K205" i="1" l="1"/>
  <c r="L15" i="1" s="1"/>
  <c r="L205" i="1" l="1"/>
  <c r="M15" i="1" s="1"/>
  <c r="M205" i="1" l="1"/>
  <c r="N15" i="1" s="1"/>
  <c r="N205" i="1" l="1"/>
  <c r="O15" i="1" s="1"/>
  <c r="O205" i="1" l="1"/>
  <c r="P15" i="1" s="1"/>
  <c r="P205" i="1" l="1"/>
  <c r="Q15" i="1" s="1"/>
  <c r="Q205" i="1" l="1"/>
  <c r="R15" i="1" s="1"/>
  <c r="R205" i="1" l="1"/>
  <c r="S15" i="1" s="1"/>
  <c r="S205" i="1" l="1"/>
</calcChain>
</file>

<file path=xl/sharedStrings.xml><?xml version="1.0" encoding="utf-8"?>
<sst xmlns="http://schemas.openxmlformats.org/spreadsheetml/2006/main" count="462" uniqueCount="368">
  <si>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</si>
  <si>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</si>
  <si>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</si>
  <si>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</si>
  <si>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</si>
  <si>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</si>
  <si>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</si>
  <si>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</si>
  <si>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</si>
  <si>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</si>
  <si>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</si>
  <si>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</si>
  <si>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</si>
  <si>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</si>
  <si>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</si>
  <si>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</si>
  <si>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</si>
  <si>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</si>
  <si>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</si>
  <si>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</si>
  <si>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</si>
  <si>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</si>
  <si>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</si>
  <si>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</si>
  <si>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</si>
  <si>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</si>
  <si>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</si>
  <si>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</si>
  <si>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</si>
  <si>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</si>
  <si>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</si>
  <si>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</si>
  <si>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</si>
  <si>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</si>
  <si>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</si>
  <si>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</si>
  <si>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</si>
  <si>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</si>
  <si>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</si>
  <si>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</si>
  <si>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</si>
  <si>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</si>
  <si>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</si>
  <si>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</si>
  <si>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</si>
  <si>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</si>
  <si>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</si>
  <si>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</si>
  <si>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</si>
  <si>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</si>
  <si>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</si>
  <si>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</si>
  <si>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</si>
  <si>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</si>
  <si>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</si>
  <si>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</si>
  <si>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</si>
  <si>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</si>
  <si>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</si>
  <si>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</si>
  <si>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</si>
  <si>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</si>
  <si>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</si>
  <si>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</si>
  <si>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</si>
  <si>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</si>
  <si>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</si>
  <si>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</si>
  <si>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</si>
  <si>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</si>
  <si>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</si>
  <si>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</si>
  <si>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</si>
  <si>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</si>
  <si>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</si>
  <si>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</si>
  <si>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</si>
  <si>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</si>
  <si>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</si>
  <si>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</si>
  <si>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</si>
  <si>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</si>
  <si>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</si>
  <si>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</si>
  <si>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</si>
  <si>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</si>
  <si>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</si>
  <si>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</si>
  <si>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</si>
  <si>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</si>
  <si>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</si>
  <si>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</si>
  <si>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</si>
  <si>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</si>
  <si>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</si>
  <si>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</si>
  <si>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</si>
  <si>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</si>
  <si>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</si>
  <si>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</si>
  <si>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</si>
  <si>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</si>
  <si>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</si>
  <si>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</si>
  <si>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</si>
  <si>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</si>
  <si>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</si>
  <si>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</si>
  <si>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</si>
  <si>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</si>
  <si>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</si>
  <si>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</si>
  <si>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</si>
  <si>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</si>
  <si>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</si>
  <si>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</si>
  <si>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</si>
  <si>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</si>
  <si>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</si>
  <si>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</si>
  <si>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</si>
  <si>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</si>
  <si>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</si>
  <si>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</si>
  <si>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</si>
  <si>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</si>
  <si>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</si>
  <si>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</si>
  <si>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</si>
  <si>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</si>
  <si>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</si>
  <si>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</si>
  <si>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</si>
  <si>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</si>
  <si>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</si>
  <si>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</si>
  <si>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</si>
  <si>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</si>
  <si>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</si>
  <si>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</si>
  <si>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</si>
  <si>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</si>
  <si>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</si>
  <si>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</si>
  <si>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</si>
  <si>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</si>
  <si>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</si>
  <si>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</si>
  <si>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</si>
  <si>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</si>
  <si>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</si>
  <si>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</si>
  <si>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</si>
  <si>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</si>
  <si>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</si>
  <si>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</si>
  <si>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</si>
  <si>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</si>
  <si>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</si>
  <si>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</si>
  <si>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</si>
  <si>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</si>
  <si>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</si>
  <si>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</si>
  <si>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</si>
  <si>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</si>
  <si>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</si>
  <si>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</si>
  <si>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</si>
  <si>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</si>
  <si>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</si>
  <si>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</si>
  <si>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</si>
  <si>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</si>
  <si>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</si>
  <si>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</si>
  <si>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</si>
  <si>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</si>
  <si>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</si>
  <si>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</si>
  <si>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</si>
  <si>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</si>
  <si>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</si>
  <si>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</si>
  <si>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</si>
  <si>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</si>
  <si>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</si>
  <si>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</si>
  <si>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</si>
  <si>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</si>
  <si>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</si>
  <si>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</si>
  <si>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</si>
  <si>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</si>
  <si>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</si>
  <si>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</si>
  <si>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</si>
  <si>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</si>
  <si>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</si>
  <si>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</si>
  <si>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</si>
  <si>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</si>
  <si>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</si>
  <si>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</si>
  <si>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</si>
  <si>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</si>
  <si>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</si>
  <si>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</si>
  <si>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</si>
  <si>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</si>
  <si>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</si>
  <si>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</si>
  <si>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</si>
  <si>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</si>
  <si>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</si>
  <si>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</si>
  <si>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</si>
  <si>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</si>
  <si>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</si>
  <si>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</si>
  <si>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</si>
  <si>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</si>
  <si>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</si>
  <si>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</si>
  <si>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</si>
  <si>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</si>
  <si>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</si>
  <si>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</si>
  <si>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</si>
  <si>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</si>
  <si>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</si>
  <si>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</si>
  <si>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</si>
  <si>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</si>
  <si>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</si>
  <si>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</si>
  <si>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</si>
  <si>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</si>
  <si>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</si>
  <si>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</si>
  <si>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</si>
  <si>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</si>
  <si>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</si>
  <si>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</si>
  <si>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</si>
  <si>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</si>
  <si>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</si>
  <si>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</si>
  <si>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</si>
  <si>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</si>
  <si>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</si>
  <si>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</si>
  <si>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</si>
  <si>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</si>
  <si>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</si>
  <si>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</si>
  <si>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</si>
  <si>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</si>
  <si>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</si>
  <si>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</si>
  <si>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</si>
  <si>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</si>
  <si>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</si>
  <si>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</si>
  <si>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</si>
  <si>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</si>
  <si>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</si>
  <si>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</si>
  <si>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</si>
  <si>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</si>
  <si>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</si>
  <si>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</si>
  <si>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</si>
  <si>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</si>
  <si>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</si>
  <si>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</si>
  <si>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</si>
  <si>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</si>
  <si>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</si>
  <si>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</si>
  <si>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</si>
  <si>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</si>
  <si>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</si>
  <si>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</si>
  <si>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</si>
  <si>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</si>
  <si>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</si>
  <si>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</si>
  <si>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</si>
  <si>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</si>
  <si>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</si>
  <si>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</si>
  <si>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</si>
  <si>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</si>
  <si>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</si>
  <si>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</si>
  <si>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</si>
  <si>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</si>
  <si>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</si>
  <si>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</si>
  <si>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</si>
  <si>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</si>
  <si>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</si>
  <si>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</si>
  <si>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</si>
  <si>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</si>
  <si>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</si>
  <si>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</si>
  <si>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</si>
  <si>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</si>
  <si>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</si>
  <si>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</si>
  <si>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</si>
  <si>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</si>
  <si>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</si>
  <si>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</si>
  <si>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</si>
  <si>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</si>
  <si>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</si>
  <si>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</si>
  <si>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</si>
  <si>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</si>
  <si>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</si>
  <si>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</si>
  <si>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</si>
  <si>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</si>
  <si>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</si>
  <si>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</si>
  <si>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</si>
  <si>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</si>
  <si>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</si>
  <si>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</si>
  <si>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</si>
  <si>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>914 2 02 45594 04 0000 150</t>
  </si>
  <si>
    <t>000 2 02 45594 00 0000 150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</si>
  <si>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</si>
  <si>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</si>
  <si>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Межбюджетный трансферт, передаваемый бюджетам на реализацию проектов развития социальной и инженерной инфраструктур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</si>
  <si>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</si>
  <si>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</si>
  <si>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</si>
  <si>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</si>
  <si>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</si>
  <si>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</si>
  <si>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</si>
  <si>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 xml:space="preserve">Кассовый план исполнения бюджета ЗАТО Видяево на 2022 год </t>
  </si>
  <si>
    <t>000 2 19 00000 00 0000 000</t>
  </si>
  <si>
    <t>000 2 19 00000 04 0000 150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</si>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</sst>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35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left" wrapText="1"/>
    </xf>
    <xf numFmtId="0" fontId="5" fillId="2" borderId="8" xfId="0" applyNumberFormat="1" applyFont="1" applyFill="1" applyBorder="1" applyAlignment="1">
      <alignment horizontal="left" wrapText="1"/>
    </xf>
    <xf numFmtId="0" fontId="5" fillId="2" borderId="9" xfId="0" applyNumberFormat="1" applyFont="1" applyFill="1" applyBorder="1" applyAlignment="1">
      <alignment horizontal="left" wrapText="1"/>
    </xf>
    <xf numFmtId="0" fontId="12" fillId="0" borderId="9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8"/>
  <sheetViews>
    <sheetView tabSelected="1" zoomScaleNormal="100" workbookViewId="0">
      <selection activeCell="H23" sqref="H23"/>
    </sheetView>
  </sheetViews>
  <sheetFormatPr defaultRowHeight="15" outlineLevelCol="1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32" hidden="1" customWidth="1" outlineLevel="1"/>
    <col min="21" max="24" width="13.7109375" style="32" hidden="1" customWidth="1" outlineLevel="1"/>
    <col min="25" max="27" width="11.7109375" style="32" hidden="1" customWidth="1" outlineLevel="1"/>
    <col min="28" max="28" width="9.140625" customWidth="1" collapsed="1"/>
  </cols>
  <sheetData>
    <row r="1" spans="1:27" ht="15.75" x14ac:dyDescent="0.25">
      <c r="A1" s="117" t="s">
        <v>324</v>
      </c>
      <c r="B1" s="117"/>
      <c r="C1" s="117"/>
      <c r="D1" s="117"/>
      <c r="E1" s="117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9"/>
      <c r="Q1" s="118"/>
      <c r="R1" s="118"/>
      <c r="S1" s="118"/>
    </row>
    <row r="2" spans="1:27" ht="15.75" x14ac:dyDescent="0.25">
      <c r="A2" s="51"/>
      <c r="B2" s="51"/>
      <c r="C2" s="51"/>
      <c r="D2" s="51"/>
      <c r="E2" s="51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7" ht="15.75" x14ac:dyDescent="0.25">
      <c r="A3" s="51"/>
      <c r="B3" s="51"/>
      <c r="C3" s="51"/>
      <c r="D3" s="51"/>
      <c r="E3" s="51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116" t="s">
        <v>325</v>
      </c>
      <c r="R3" s="116"/>
      <c r="S3" s="116"/>
    </row>
    <row r="4" spans="1:27" s="1" customFormat="1" ht="15.75" x14ac:dyDescent="0.25">
      <c r="A4" s="51"/>
      <c r="B4" s="51"/>
      <c r="C4" s="51"/>
      <c r="D4" s="51"/>
      <c r="E4" s="51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116" t="s">
        <v>326</v>
      </c>
      <c r="R4" s="116"/>
      <c r="S4" s="116"/>
      <c r="T4" s="33"/>
      <c r="U4" s="33"/>
      <c r="V4" s="33"/>
      <c r="W4" s="33"/>
      <c r="X4" s="33"/>
      <c r="Y4" s="33"/>
      <c r="Z4" s="33"/>
      <c r="AA4" s="33"/>
    </row>
    <row r="5" spans="1:27" s="1" customFormat="1" ht="15.75" x14ac:dyDescent="0.25">
      <c r="A5" s="51"/>
      <c r="B5" s="51"/>
      <c r="C5" s="51"/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  <c r="R5" s="54"/>
      <c r="S5" s="53" t="s">
        <v>327</v>
      </c>
      <c r="T5" s="33"/>
      <c r="U5" s="33"/>
      <c r="V5" s="33"/>
      <c r="W5" s="33"/>
      <c r="X5" s="33"/>
      <c r="Y5" s="33"/>
      <c r="Z5" s="33"/>
      <c r="AA5" s="33"/>
    </row>
    <row r="6" spans="1:27" s="1" customFormat="1" ht="15.75" x14ac:dyDescent="0.25">
      <c r="A6" s="51"/>
      <c r="B6" s="51"/>
      <c r="C6" s="51"/>
      <c r="D6" s="51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5" t="s">
        <v>328</v>
      </c>
      <c r="R6" s="54"/>
      <c r="S6" s="55" t="s">
        <v>329</v>
      </c>
      <c r="T6" s="33"/>
      <c r="U6" s="33"/>
      <c r="V6" s="33"/>
      <c r="W6" s="33"/>
      <c r="X6" s="83" t="s">
        <v>300</v>
      </c>
      <c r="Y6" s="84"/>
      <c r="Z6" s="84"/>
      <c r="AA6" s="84"/>
    </row>
    <row r="7" spans="1:27" ht="15.75" x14ac:dyDescent="0.25">
      <c r="A7" s="51"/>
      <c r="B7" s="51"/>
      <c r="C7" s="51"/>
      <c r="D7" s="51"/>
      <c r="E7" s="51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5"/>
      <c r="R7" s="56">
        <v>44578</v>
      </c>
      <c r="S7" s="55"/>
      <c r="T7" s="70" t="s">
        <v>299</v>
      </c>
      <c r="U7" s="70"/>
      <c r="V7" s="70"/>
      <c r="W7" s="70"/>
      <c r="X7" s="70" t="s">
        <v>298</v>
      </c>
      <c r="Y7" s="70"/>
      <c r="Z7" s="70"/>
      <c r="AA7" s="70"/>
    </row>
    <row r="8" spans="1:27" ht="15" customHeight="1" x14ac:dyDescent="0.25">
      <c r="A8" s="51"/>
      <c r="B8" s="51"/>
      <c r="C8" s="51"/>
      <c r="D8" s="51"/>
      <c r="E8" s="51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5"/>
      <c r="R8" s="55" t="s">
        <v>330</v>
      </c>
      <c r="S8" s="55"/>
      <c r="T8" s="68" t="s">
        <v>294</v>
      </c>
      <c r="U8" s="68" t="s">
        <v>295</v>
      </c>
      <c r="V8" s="68" t="s">
        <v>296</v>
      </c>
      <c r="W8" s="68" t="s">
        <v>297</v>
      </c>
      <c r="X8" s="68" t="s">
        <v>294</v>
      </c>
      <c r="Y8" s="68" t="s">
        <v>295</v>
      </c>
      <c r="Z8" s="68" t="s">
        <v>296</v>
      </c>
      <c r="AA8" s="68" t="s">
        <v>297</v>
      </c>
    </row>
    <row r="9" spans="1:27" s="1" customFormat="1" ht="15.75" x14ac:dyDescent="0.25">
      <c r="A9" s="66"/>
      <c r="B9" s="66"/>
      <c r="C9" s="66"/>
      <c r="D9" s="66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9"/>
      <c r="U9" s="70"/>
      <c r="V9" s="70"/>
      <c r="W9" s="70"/>
      <c r="X9" s="69"/>
      <c r="Y9" s="70"/>
      <c r="Z9" s="70"/>
      <c r="AA9" s="70"/>
    </row>
    <row r="10" spans="1:27" s="1" customFormat="1" ht="58.5" customHeight="1" x14ac:dyDescent="0.25">
      <c r="A10" s="130" t="s">
        <v>345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29"/>
      <c r="U10" s="70"/>
      <c r="V10" s="70"/>
      <c r="W10" s="70"/>
      <c r="X10" s="69"/>
      <c r="Y10" s="70"/>
      <c r="Z10" s="70"/>
      <c r="AA10" s="70"/>
    </row>
    <row r="11" spans="1:27" s="1" customFormat="1" ht="15.75" x14ac:dyDescent="0.25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4" t="s">
        <v>367</v>
      </c>
      <c r="T11" s="129"/>
      <c r="U11" s="70"/>
      <c r="V11" s="70"/>
      <c r="W11" s="70"/>
      <c r="X11" s="69"/>
      <c r="Y11" s="70"/>
      <c r="Z11" s="70"/>
      <c r="AA11" s="70"/>
    </row>
    <row r="12" spans="1:27" s="1" customFormat="1" x14ac:dyDescent="0.25">
      <c r="A12" s="131" t="s">
        <v>348</v>
      </c>
      <c r="B12" s="132" t="s">
        <v>349</v>
      </c>
      <c r="C12" s="132"/>
      <c r="D12" s="132"/>
      <c r="E12" s="132"/>
      <c r="F12" s="132"/>
      <c r="G12" s="79" t="s">
        <v>350</v>
      </c>
      <c r="H12" s="121" t="s">
        <v>351</v>
      </c>
      <c r="I12" s="121"/>
      <c r="J12" s="121"/>
      <c r="K12" s="121" t="s">
        <v>352</v>
      </c>
      <c r="L12" s="121"/>
      <c r="M12" s="121"/>
      <c r="N12" s="121" t="s">
        <v>353</v>
      </c>
      <c r="O12" s="121"/>
      <c r="P12" s="121"/>
      <c r="Q12" s="121" t="s">
        <v>354</v>
      </c>
      <c r="R12" s="121"/>
      <c r="S12" s="121"/>
      <c r="T12" s="69"/>
      <c r="U12" s="70"/>
      <c r="V12" s="70"/>
      <c r="W12" s="70"/>
      <c r="X12" s="69"/>
      <c r="Y12" s="70"/>
      <c r="Z12" s="70"/>
      <c r="AA12" s="70"/>
    </row>
    <row r="13" spans="1:27" s="1" customFormat="1" x14ac:dyDescent="0.25">
      <c r="A13" s="131"/>
      <c r="B13" s="132"/>
      <c r="C13" s="132"/>
      <c r="D13" s="132"/>
      <c r="E13" s="132"/>
      <c r="F13" s="132"/>
      <c r="G13" s="79"/>
      <c r="H13" s="122" t="s">
        <v>355</v>
      </c>
      <c r="I13" s="122" t="s">
        <v>356</v>
      </c>
      <c r="J13" s="122" t="s">
        <v>357</v>
      </c>
      <c r="K13" s="122" t="s">
        <v>358</v>
      </c>
      <c r="L13" s="122" t="s">
        <v>359</v>
      </c>
      <c r="M13" s="122" t="s">
        <v>360</v>
      </c>
      <c r="N13" s="122" t="s">
        <v>361</v>
      </c>
      <c r="O13" s="122" t="s">
        <v>362</v>
      </c>
      <c r="P13" s="122" t="s">
        <v>363</v>
      </c>
      <c r="Q13" s="122" t="s">
        <v>364</v>
      </c>
      <c r="R13" s="122" t="s">
        <v>365</v>
      </c>
      <c r="S13" s="122" t="s">
        <v>366</v>
      </c>
      <c r="T13" s="69"/>
      <c r="U13" s="70"/>
      <c r="V13" s="70"/>
      <c r="W13" s="70"/>
      <c r="X13" s="69"/>
      <c r="Y13" s="70"/>
      <c r="Z13" s="70"/>
      <c r="AA13" s="70"/>
    </row>
    <row r="14" spans="1:27" s="1" customFormat="1" ht="58.5" customHeight="1" x14ac:dyDescent="0.25">
      <c r="A14" s="131"/>
      <c r="B14" s="132"/>
      <c r="C14" s="132"/>
      <c r="D14" s="132"/>
      <c r="E14" s="132"/>
      <c r="F14" s="132"/>
      <c r="G14" s="79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69"/>
      <c r="U14" s="70"/>
      <c r="V14" s="70"/>
      <c r="W14" s="70"/>
      <c r="X14" s="69"/>
      <c r="Y14" s="70"/>
      <c r="Z14" s="70"/>
      <c r="AA14" s="70"/>
    </row>
    <row r="15" spans="1:27" s="1" customFormat="1" ht="25.5" customHeight="1" x14ac:dyDescent="0.25">
      <c r="A15" s="14" t="s">
        <v>301</v>
      </c>
      <c r="B15" s="99" t="s">
        <v>154</v>
      </c>
      <c r="C15" s="72"/>
      <c r="D15" s="72"/>
      <c r="E15" s="72"/>
      <c r="F15" s="73"/>
      <c r="G15" s="5">
        <v>14296480.960000001</v>
      </c>
      <c r="H15" s="5">
        <f>G15</f>
        <v>14296480.960000001</v>
      </c>
      <c r="I15" s="40">
        <f>H205</f>
        <v>6702992.5333333239</v>
      </c>
      <c r="J15" s="40">
        <f>I205</f>
        <v>9830811.5866666511</v>
      </c>
      <c r="K15" s="40">
        <f t="shared" ref="K15:S15" si="0">J205</f>
        <v>10726197.139999978</v>
      </c>
      <c r="L15" s="40">
        <f t="shared" si="0"/>
        <v>9318365.1133333072</v>
      </c>
      <c r="M15" s="40">
        <f t="shared" si="0"/>
        <v>10244422.076666638</v>
      </c>
      <c r="N15" s="40">
        <f t="shared" si="0"/>
        <v>-242981.56000003219</v>
      </c>
      <c r="O15" s="40">
        <f t="shared" si="0"/>
        <v>1569680.9533332959</v>
      </c>
      <c r="P15" s="40">
        <f t="shared" si="0"/>
        <v>4347320.6366666257</v>
      </c>
      <c r="Q15" s="40">
        <f t="shared" si="0"/>
        <v>5685468.769999966</v>
      </c>
      <c r="R15" s="40">
        <f t="shared" si="0"/>
        <v>8576085.9533332884</v>
      </c>
      <c r="S15" s="40">
        <f t="shared" si="0"/>
        <v>11756353.126666613</v>
      </c>
      <c r="T15" s="69"/>
      <c r="U15" s="70"/>
      <c r="V15" s="70"/>
      <c r="W15" s="70"/>
      <c r="X15" s="69"/>
      <c r="Y15" s="70"/>
      <c r="Z15" s="70"/>
      <c r="AA15" s="70"/>
    </row>
    <row r="16" spans="1:27" s="1" customFormat="1" ht="15" customHeight="1" x14ac:dyDescent="0.25">
      <c r="A16" s="123" t="s">
        <v>0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5"/>
      <c r="T16" s="69"/>
      <c r="U16" s="70"/>
      <c r="V16" s="70"/>
      <c r="W16" s="70"/>
      <c r="X16" s="69"/>
      <c r="Y16" s="70"/>
      <c r="Z16" s="70"/>
      <c r="AA16" s="70"/>
    </row>
    <row r="17" spans="1:27" s="1" customFormat="1" ht="15" customHeight="1" x14ac:dyDescent="0.25">
      <c r="A17" s="123" t="s">
        <v>1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69"/>
      <c r="U17" s="70"/>
      <c r="V17" s="70"/>
      <c r="W17" s="70"/>
      <c r="X17" s="69"/>
      <c r="Y17" s="70"/>
      <c r="Z17" s="70"/>
      <c r="AA17" s="70"/>
    </row>
    <row r="18" spans="1:27" s="1" customFormat="1" x14ac:dyDescent="0.25">
      <c r="A18" s="126" t="s">
        <v>39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8"/>
      <c r="T18" s="69"/>
      <c r="U18" s="70"/>
      <c r="V18" s="70"/>
      <c r="W18" s="70"/>
      <c r="X18" s="69"/>
      <c r="Y18" s="70"/>
      <c r="Z18" s="70"/>
      <c r="AA18" s="70"/>
    </row>
    <row r="19" spans="1:27" ht="38.25" x14ac:dyDescent="0.25">
      <c r="A19" s="10" t="s">
        <v>2</v>
      </c>
      <c r="B19" s="115" t="s">
        <v>3</v>
      </c>
      <c r="C19" s="72"/>
      <c r="D19" s="72"/>
      <c r="E19" s="72"/>
      <c r="F19" s="73"/>
      <c r="G19" s="2">
        <f>G20+G53</f>
        <v>92891125</v>
      </c>
      <c r="H19" s="2">
        <f t="shared" ref="H19:S19" si="1">H20+H53</f>
        <v>7685333.540000001</v>
      </c>
      <c r="I19" s="2">
        <f t="shared" si="1"/>
        <v>7566333.540000001</v>
      </c>
      <c r="J19" s="2">
        <f t="shared" si="1"/>
        <v>7822116.6300000008</v>
      </c>
      <c r="K19" s="2">
        <f t="shared" si="1"/>
        <v>7696333.540000001</v>
      </c>
      <c r="L19" s="2">
        <f t="shared" si="1"/>
        <v>7696333.5800000001</v>
      </c>
      <c r="M19" s="2">
        <f t="shared" si="1"/>
        <v>7802269.3000000007</v>
      </c>
      <c r="N19" s="2">
        <f t="shared" si="1"/>
        <v>7666333.5899999999</v>
      </c>
      <c r="O19" s="2">
        <f t="shared" si="1"/>
        <v>7636333.5899999999</v>
      </c>
      <c r="P19" s="2">
        <f t="shared" si="1"/>
        <v>7772269.3499999996</v>
      </c>
      <c r="Q19" s="2">
        <f t="shared" si="1"/>
        <v>7696333.629999999</v>
      </c>
      <c r="R19" s="2">
        <f t="shared" si="1"/>
        <v>7706333.629999999</v>
      </c>
      <c r="S19" s="2">
        <f t="shared" si="1"/>
        <v>8144801.0799999926</v>
      </c>
      <c r="T19" s="34">
        <f>H19+I19+J19</f>
        <v>23073783.710000001</v>
      </c>
      <c r="U19" s="34">
        <f>H19+I19+J19+K19+L19+M19</f>
        <v>46268720.129999995</v>
      </c>
      <c r="V19" s="34">
        <f>H19+I19+J19+K19+L19+M19+N19+O19+P19</f>
        <v>69343656.659999996</v>
      </c>
      <c r="W19" s="34">
        <f>H19+I19+J19+K19+L19+M19+N19+O19+P19+Q19+R19+S19</f>
        <v>92891124.999999985</v>
      </c>
      <c r="X19" s="34">
        <f>G19/100*25</f>
        <v>23222781.25</v>
      </c>
      <c r="Y19" s="34">
        <f>G19/100*50</f>
        <v>46445562.5</v>
      </c>
      <c r="Z19" s="34">
        <f>G19/100*75</f>
        <v>69668343.75</v>
      </c>
      <c r="AA19" s="34">
        <f>G19/100*100</f>
        <v>92891125</v>
      </c>
    </row>
    <row r="20" spans="1:27" ht="15" customHeight="1" x14ac:dyDescent="0.25">
      <c r="A20" s="10" t="s">
        <v>40</v>
      </c>
      <c r="B20" s="120"/>
      <c r="C20" s="72"/>
      <c r="D20" s="72"/>
      <c r="E20" s="72"/>
      <c r="F20" s="73"/>
      <c r="G20" s="2">
        <f>G21+G34+G50+G44+G26</f>
        <v>78180760</v>
      </c>
      <c r="H20" s="2">
        <f t="shared" ref="H20:S20" si="2">H21+H34+H50+H44+H26</f>
        <v>6515063.290000001</v>
      </c>
      <c r="I20" s="2">
        <f t="shared" si="2"/>
        <v>6515063.290000001</v>
      </c>
      <c r="J20" s="2">
        <f t="shared" si="2"/>
        <v>6515063.290000001</v>
      </c>
      <c r="K20" s="2">
        <f t="shared" si="2"/>
        <v>6515063.290000001</v>
      </c>
      <c r="L20" s="2">
        <f t="shared" si="2"/>
        <v>6515063.3300000001</v>
      </c>
      <c r="M20" s="2">
        <f t="shared" si="2"/>
        <v>6515063.3300000001</v>
      </c>
      <c r="N20" s="2">
        <f t="shared" si="2"/>
        <v>6515063.3399999999</v>
      </c>
      <c r="O20" s="2">
        <f t="shared" si="2"/>
        <v>6515063.3399999999</v>
      </c>
      <c r="P20" s="2">
        <f t="shared" si="2"/>
        <v>6515063.3699999992</v>
      </c>
      <c r="Q20" s="2">
        <f t="shared" si="2"/>
        <v>6515063.3699999992</v>
      </c>
      <c r="R20" s="2">
        <f t="shared" si="2"/>
        <v>6515063.3699999992</v>
      </c>
      <c r="S20" s="2">
        <f t="shared" si="2"/>
        <v>6515063.3899999922</v>
      </c>
      <c r="T20" s="34">
        <f t="shared" ref="T20:T81" si="3">H20+I20+J20</f>
        <v>19545189.870000005</v>
      </c>
      <c r="U20" s="34">
        <f t="shared" ref="U20:U81" si="4">H20+I20+J20+K20+L20+M20</f>
        <v>39090379.82</v>
      </c>
      <c r="V20" s="34">
        <f t="shared" ref="V20:V81" si="5">H20+I20+J20+K20+L20+M20+N20+O20+P20</f>
        <v>58635569.869999997</v>
      </c>
      <c r="W20" s="34">
        <f t="shared" ref="W20:W81" si="6">H20+I20+J20+K20+L20+M20+N20+O20+P20+Q20+R20+S20</f>
        <v>78180759.999999985</v>
      </c>
      <c r="X20" s="34">
        <f t="shared" ref="X20:X83" si="7">G20/100*25</f>
        <v>19545190</v>
      </c>
      <c r="Y20" s="34">
        <f t="shared" ref="Y20:Y83" si="8">G20/100*50</f>
        <v>39090380</v>
      </c>
      <c r="Z20" s="34">
        <f t="shared" ref="Z20:Z83" si="9">G20/100*75</f>
        <v>58635570</v>
      </c>
      <c r="AA20" s="34">
        <f t="shared" ref="AA20:AA83" si="10">G20/100*100</f>
        <v>78180760</v>
      </c>
    </row>
    <row r="21" spans="1:27" ht="25.5" customHeight="1" x14ac:dyDescent="0.25">
      <c r="A21" s="10" t="s">
        <v>4</v>
      </c>
      <c r="B21" s="115" t="s">
        <v>5</v>
      </c>
      <c r="C21" s="75"/>
      <c r="D21" s="75"/>
      <c r="E21" s="75"/>
      <c r="F21" s="76"/>
      <c r="G21" s="3">
        <f>G22</f>
        <v>73624766</v>
      </c>
      <c r="H21" s="3">
        <f t="shared" ref="H21:S21" si="11">H22</f>
        <v>6135397.1500000004</v>
      </c>
      <c r="I21" s="3">
        <f t="shared" si="11"/>
        <v>6135397.1500000004</v>
      </c>
      <c r="J21" s="3">
        <f t="shared" si="11"/>
        <v>6135397.1500000004</v>
      </c>
      <c r="K21" s="3">
        <f t="shared" si="11"/>
        <v>6135397.1500000004</v>
      </c>
      <c r="L21" s="3">
        <f t="shared" si="11"/>
        <v>6135397.1699999999</v>
      </c>
      <c r="M21" s="3">
        <f t="shared" si="11"/>
        <v>6135397.1699999999</v>
      </c>
      <c r="N21" s="3">
        <f t="shared" si="11"/>
        <v>6135397.1699999999</v>
      </c>
      <c r="O21" s="3">
        <f t="shared" si="11"/>
        <v>6135397.1699999999</v>
      </c>
      <c r="P21" s="3">
        <f t="shared" si="11"/>
        <v>6135397.1799999997</v>
      </c>
      <c r="Q21" s="3">
        <f t="shared" si="11"/>
        <v>6135397.1799999997</v>
      </c>
      <c r="R21" s="3">
        <f t="shared" si="11"/>
        <v>6135397.1699999999</v>
      </c>
      <c r="S21" s="3">
        <f t="shared" si="11"/>
        <v>6135397.189999992</v>
      </c>
      <c r="T21" s="34">
        <f t="shared" si="3"/>
        <v>18406191.450000003</v>
      </c>
      <c r="U21" s="34">
        <f t="shared" si="4"/>
        <v>36812382.940000005</v>
      </c>
      <c r="V21" s="34">
        <f t="shared" si="5"/>
        <v>55218574.460000008</v>
      </c>
      <c r="W21" s="34">
        <f t="shared" si="6"/>
        <v>73624766</v>
      </c>
      <c r="X21" s="34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</row>
    <row r="22" spans="1:27" ht="15" customHeight="1" x14ac:dyDescent="0.25">
      <c r="A22" s="10" t="s">
        <v>6</v>
      </c>
      <c r="B22" s="71" t="s">
        <v>7</v>
      </c>
      <c r="C22" s="75"/>
      <c r="D22" s="75"/>
      <c r="E22" s="75"/>
      <c r="F22" s="76"/>
      <c r="G22" s="3">
        <f>G23+G24+G25</f>
        <v>73624766</v>
      </c>
      <c r="H22" s="3">
        <f t="shared" ref="H22:S22" si="12">H23+H24+H25</f>
        <v>6135397.1500000004</v>
      </c>
      <c r="I22" s="3">
        <f t="shared" si="12"/>
        <v>6135397.1500000004</v>
      </c>
      <c r="J22" s="3">
        <f t="shared" si="12"/>
        <v>6135397.1500000004</v>
      </c>
      <c r="K22" s="3">
        <f t="shared" si="12"/>
        <v>6135397.1500000004</v>
      </c>
      <c r="L22" s="3">
        <f t="shared" si="12"/>
        <v>6135397.1699999999</v>
      </c>
      <c r="M22" s="3">
        <f t="shared" si="12"/>
        <v>6135397.1699999999</v>
      </c>
      <c r="N22" s="3">
        <f t="shared" si="12"/>
        <v>6135397.1699999999</v>
      </c>
      <c r="O22" s="3">
        <f t="shared" si="12"/>
        <v>6135397.1699999999</v>
      </c>
      <c r="P22" s="3">
        <f t="shared" si="12"/>
        <v>6135397.1799999997</v>
      </c>
      <c r="Q22" s="3">
        <f t="shared" si="12"/>
        <v>6135397.1799999997</v>
      </c>
      <c r="R22" s="3">
        <f t="shared" si="12"/>
        <v>6135397.1699999999</v>
      </c>
      <c r="S22" s="3">
        <f t="shared" si="12"/>
        <v>6135397.189999992</v>
      </c>
      <c r="T22" s="34">
        <f t="shared" si="3"/>
        <v>18406191.450000003</v>
      </c>
      <c r="U22" s="34">
        <f t="shared" si="4"/>
        <v>36812382.940000005</v>
      </c>
      <c r="V22" s="34">
        <f t="shared" si="5"/>
        <v>55218574.460000008</v>
      </c>
      <c r="W22" s="34">
        <f t="shared" si="6"/>
        <v>73624766</v>
      </c>
      <c r="X22" s="34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</row>
    <row r="23" spans="1:27" ht="153" customHeight="1" x14ac:dyDescent="0.25">
      <c r="A23" s="10" t="s">
        <v>41</v>
      </c>
      <c r="B23" s="71" t="s">
        <v>230</v>
      </c>
      <c r="C23" s="72"/>
      <c r="D23" s="72"/>
      <c r="E23" s="72"/>
      <c r="F23" s="73"/>
      <c r="G23" s="3">
        <v>73451666</v>
      </c>
      <c r="H23" s="44">
        <f>TRUNC((G23)/12,2)</f>
        <v>6120972.1600000001</v>
      </c>
      <c r="I23" s="44">
        <f>TRUNC((G23-H23)/11,2)</f>
        <v>6120972.1600000001</v>
      </c>
      <c r="J23" s="44">
        <f>TRUNC((G23-SUM(H23:I23))/10,2)</f>
        <v>6120972.1600000001</v>
      </c>
      <c r="K23" s="44">
        <f>TRUNC((G23-SUM(H23:J23))/9,2)</f>
        <v>6120972.1600000001</v>
      </c>
      <c r="L23" s="44">
        <f>TRUNC((G23-SUM(H23:K23))/8,2)</f>
        <v>6120972.1699999999</v>
      </c>
      <c r="M23" s="44">
        <f>TRUNC((G23-SUM(H23:L23))/7,2)</f>
        <v>6120972.1699999999</v>
      </c>
      <c r="N23" s="44">
        <f>TRUNC((G23-SUM(H23:M23))/6,2)</f>
        <v>6120972.1699999999</v>
      </c>
      <c r="O23" s="44">
        <f>TRUNC((G23-SUM(H23:N23))/5,2)</f>
        <v>6120972.1699999999</v>
      </c>
      <c r="P23" s="44">
        <f>TRUNC((G23-SUM(H23:O23))/4,2)</f>
        <v>6120972.1699999999</v>
      </c>
      <c r="Q23" s="44">
        <f>TRUNC((G23-SUM(H23:P23))/3,2)</f>
        <v>6120972.1699999999</v>
      </c>
      <c r="R23" s="44">
        <f>TRUNC((G23-SUM(H23:Q23))/2,2)</f>
        <v>6120972.1600000001</v>
      </c>
      <c r="S23" s="44">
        <f>G23-SUM(H23:R23)</f>
        <v>6120972.1799999923</v>
      </c>
      <c r="T23" s="34">
        <f t="shared" si="3"/>
        <v>18362916.48</v>
      </c>
      <c r="U23" s="34">
        <f t="shared" si="4"/>
        <v>36725832.980000004</v>
      </c>
      <c r="V23" s="34">
        <f t="shared" si="5"/>
        <v>55088749.49000001</v>
      </c>
      <c r="W23" s="34">
        <f t="shared" si="6"/>
        <v>73451666</v>
      </c>
      <c r="X23" s="34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</row>
    <row r="24" spans="1:27" ht="242.25" customHeight="1" x14ac:dyDescent="0.25">
      <c r="A24" s="10" t="s">
        <v>42</v>
      </c>
      <c r="B24" s="71" t="s">
        <v>231</v>
      </c>
      <c r="C24" s="72"/>
      <c r="D24" s="72"/>
      <c r="E24" s="72"/>
      <c r="F24" s="73"/>
      <c r="G24" s="3">
        <v>28100</v>
      </c>
      <c r="H24" s="43">
        <f t="shared" ref="H24" si="13">TRUNC((G24)/12,2)</f>
        <v>2341.66</v>
      </c>
      <c r="I24" s="44">
        <f t="shared" ref="I24:I25" si="14">TRUNC((G24-H24)/11,2)</f>
        <v>2341.66</v>
      </c>
      <c r="J24" s="44">
        <f t="shared" ref="J24:J25" si="15">TRUNC((G24-SUM(H24:I24))/10,2)</f>
        <v>2341.66</v>
      </c>
      <c r="K24" s="44">
        <f>TRUNC((G24-SUM(H24:J24))/9,2)</f>
        <v>2341.66</v>
      </c>
      <c r="L24" s="44">
        <f>TRUNC((G24-SUM(H24:K24))/8,2)</f>
        <v>2341.67</v>
      </c>
      <c r="M24" s="44">
        <f>TRUNC((G24-SUM(H24:L24))/7,2)</f>
        <v>2341.67</v>
      </c>
      <c r="N24" s="44">
        <f>TRUNC((G24-SUM(H24:M24))/6,2)</f>
        <v>2341.67</v>
      </c>
      <c r="O24" s="44">
        <f>TRUNC((G24-SUM(H24:N24))/5,2)</f>
        <v>2341.67</v>
      </c>
      <c r="P24" s="44">
        <f>TRUNC((G24-SUM(H24:O24))/4,2)</f>
        <v>2341.67</v>
      </c>
      <c r="Q24" s="44">
        <f>TRUNC((G24-SUM(H24:P24))/3,2)</f>
        <v>2341.67</v>
      </c>
      <c r="R24" s="44">
        <f>TRUNC((G24-SUM(H24:Q24))/2,2)</f>
        <v>2341.67</v>
      </c>
      <c r="S24" s="44">
        <f>G24-SUM(H24:R24)</f>
        <v>2341.6700000000055</v>
      </c>
      <c r="T24" s="34">
        <f t="shared" si="3"/>
        <v>7024.98</v>
      </c>
      <c r="U24" s="34">
        <f t="shared" si="4"/>
        <v>14049.98</v>
      </c>
      <c r="V24" s="34">
        <f t="shared" si="5"/>
        <v>21074.989999999998</v>
      </c>
      <c r="W24" s="34">
        <f t="shared" si="6"/>
        <v>28100</v>
      </c>
      <c r="X24" s="34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</row>
    <row r="25" spans="1:27" ht="89.25" customHeight="1" x14ac:dyDescent="0.25">
      <c r="A25" s="10" t="s">
        <v>43</v>
      </c>
      <c r="B25" s="71" t="s">
        <v>234</v>
      </c>
      <c r="C25" s="72"/>
      <c r="D25" s="72"/>
      <c r="E25" s="72"/>
      <c r="F25" s="73"/>
      <c r="G25" s="3">
        <v>145000</v>
      </c>
      <c r="H25" s="43">
        <f>TRUNC((G25)/12,2)</f>
        <v>12083.33</v>
      </c>
      <c r="I25" s="44">
        <f t="shared" si="14"/>
        <v>12083.33</v>
      </c>
      <c r="J25" s="44">
        <f t="shared" si="15"/>
        <v>12083.33</v>
      </c>
      <c r="K25" s="44">
        <f>TRUNC((G25-SUM(H25:J25))/9,2)</f>
        <v>12083.33</v>
      </c>
      <c r="L25" s="44">
        <f>TRUNC((G25-SUM(H25:K25))/8,2)</f>
        <v>12083.33</v>
      </c>
      <c r="M25" s="44">
        <f>TRUNC((G25-SUM(H25:L25))/7,2)</f>
        <v>12083.33</v>
      </c>
      <c r="N25" s="44">
        <f>TRUNC((G25-SUM(H25:M25))/6,2)</f>
        <v>12083.33</v>
      </c>
      <c r="O25" s="44">
        <f>TRUNC((G25-SUM(H25:N25))/5,2)</f>
        <v>12083.33</v>
      </c>
      <c r="P25" s="44">
        <f>TRUNC((G25-SUM(H25:O25))/4,2)</f>
        <v>12083.34</v>
      </c>
      <c r="Q25" s="44">
        <f>TRUNC((G25-SUM(H25:P25))/3,2)</f>
        <v>12083.34</v>
      </c>
      <c r="R25" s="44">
        <f>TRUNC((G25-SUM(H25:Q25))/2,2)</f>
        <v>12083.34</v>
      </c>
      <c r="S25" s="44">
        <f>G25-SUM(H25:R25)</f>
        <v>12083.339999999997</v>
      </c>
      <c r="T25" s="34">
        <f t="shared" si="3"/>
        <v>36249.99</v>
      </c>
      <c r="U25" s="34">
        <f t="shared" si="4"/>
        <v>72499.98</v>
      </c>
      <c r="V25" s="34">
        <f t="shared" si="5"/>
        <v>108749.98</v>
      </c>
      <c r="W25" s="34">
        <f t="shared" si="6"/>
        <v>145000</v>
      </c>
      <c r="X25" s="34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</row>
    <row r="26" spans="1:27" ht="76.5" customHeight="1" x14ac:dyDescent="0.25">
      <c r="A26" s="10" t="s">
        <v>8</v>
      </c>
      <c r="B26" s="115" t="s">
        <v>245</v>
      </c>
      <c r="C26" s="72"/>
      <c r="D26" s="72"/>
      <c r="E26" s="72"/>
      <c r="F26" s="73"/>
      <c r="G26" s="3">
        <f>G27</f>
        <v>2466650</v>
      </c>
      <c r="H26" s="3">
        <f t="shared" ref="H26:S26" si="16">H27</f>
        <v>205554.16</v>
      </c>
      <c r="I26" s="3">
        <f t="shared" si="16"/>
        <v>205554.16</v>
      </c>
      <c r="J26" s="3">
        <f t="shared" si="16"/>
        <v>205554.16</v>
      </c>
      <c r="K26" s="3">
        <f t="shared" si="16"/>
        <v>205554.16</v>
      </c>
      <c r="L26" s="3">
        <f t="shared" si="16"/>
        <v>205554.16999999998</v>
      </c>
      <c r="M26" s="3">
        <f t="shared" si="16"/>
        <v>205554.16999999998</v>
      </c>
      <c r="N26" s="3">
        <f t="shared" si="16"/>
        <v>205554.16999999998</v>
      </c>
      <c r="O26" s="3">
        <f t="shared" si="16"/>
        <v>205554.16999999998</v>
      </c>
      <c r="P26" s="3">
        <f t="shared" si="16"/>
        <v>205554.16999999998</v>
      </c>
      <c r="Q26" s="3">
        <f t="shared" si="16"/>
        <v>205554.16999999998</v>
      </c>
      <c r="R26" s="3">
        <f t="shared" si="16"/>
        <v>205554.16999999998</v>
      </c>
      <c r="S26" s="3">
        <f t="shared" si="16"/>
        <v>205554.16999999998</v>
      </c>
      <c r="T26" s="34">
        <f t="shared" si="3"/>
        <v>616662.48</v>
      </c>
      <c r="U26" s="34">
        <f t="shared" si="4"/>
        <v>1233324.98</v>
      </c>
      <c r="V26" s="34">
        <f t="shared" si="5"/>
        <v>1849987.4899999998</v>
      </c>
      <c r="W26" s="34">
        <f t="shared" si="6"/>
        <v>2466649.9999999995</v>
      </c>
      <c r="X26" s="34">
        <f t="shared" si="7"/>
        <v>616662.5</v>
      </c>
      <c r="Y26" s="34">
        <f t="shared" si="8"/>
        <v>1233325</v>
      </c>
      <c r="Z26" s="34">
        <f t="shared" si="9"/>
        <v>1849987.5</v>
      </c>
      <c r="AA26" s="34">
        <f t="shared" si="10"/>
        <v>2466650</v>
      </c>
    </row>
    <row r="27" spans="1:27" ht="63.75" customHeight="1" x14ac:dyDescent="0.25">
      <c r="A27" s="10" t="s">
        <v>44</v>
      </c>
      <c r="B27" s="115" t="s">
        <v>246</v>
      </c>
      <c r="C27" s="72"/>
      <c r="D27" s="72"/>
      <c r="E27" s="72"/>
      <c r="F27" s="73"/>
      <c r="G27" s="3">
        <f>G28+G30+G32</f>
        <v>2466650</v>
      </c>
      <c r="H27" s="3">
        <f t="shared" ref="H27:S27" si="17">H28+H30+H32</f>
        <v>205554.16</v>
      </c>
      <c r="I27" s="3">
        <f t="shared" si="17"/>
        <v>205554.16</v>
      </c>
      <c r="J27" s="3">
        <f t="shared" si="17"/>
        <v>205554.16</v>
      </c>
      <c r="K27" s="3">
        <f t="shared" si="17"/>
        <v>205554.16</v>
      </c>
      <c r="L27" s="3">
        <f t="shared" si="17"/>
        <v>205554.16999999998</v>
      </c>
      <c r="M27" s="3">
        <f t="shared" si="17"/>
        <v>205554.16999999998</v>
      </c>
      <c r="N27" s="3">
        <f t="shared" si="17"/>
        <v>205554.16999999998</v>
      </c>
      <c r="O27" s="3">
        <f t="shared" si="17"/>
        <v>205554.16999999998</v>
      </c>
      <c r="P27" s="3">
        <f t="shared" si="17"/>
        <v>205554.16999999998</v>
      </c>
      <c r="Q27" s="3">
        <f t="shared" si="17"/>
        <v>205554.16999999998</v>
      </c>
      <c r="R27" s="3">
        <f t="shared" si="17"/>
        <v>205554.16999999998</v>
      </c>
      <c r="S27" s="3">
        <f t="shared" si="17"/>
        <v>205554.16999999998</v>
      </c>
      <c r="T27" s="34">
        <f t="shared" si="3"/>
        <v>616662.48</v>
      </c>
      <c r="U27" s="34">
        <f t="shared" si="4"/>
        <v>1233324.98</v>
      </c>
      <c r="V27" s="34">
        <f t="shared" si="5"/>
        <v>1849987.4899999998</v>
      </c>
      <c r="W27" s="34">
        <f t="shared" si="6"/>
        <v>2466649.9999999995</v>
      </c>
      <c r="X27" s="34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</row>
    <row r="28" spans="1:27" ht="140.25" customHeight="1" x14ac:dyDescent="0.25">
      <c r="A28" s="10" t="s">
        <v>45</v>
      </c>
      <c r="B28" s="115" t="s">
        <v>237</v>
      </c>
      <c r="C28" s="72"/>
      <c r="D28" s="72"/>
      <c r="E28" s="72"/>
      <c r="F28" s="73"/>
      <c r="G28" s="3">
        <f>G29</f>
        <v>1115250</v>
      </c>
      <c r="H28" s="3">
        <f t="shared" ref="H28:S28" si="18">H29</f>
        <v>92937.5</v>
      </c>
      <c r="I28" s="3">
        <f t="shared" si="18"/>
        <v>92937.5</v>
      </c>
      <c r="J28" s="3">
        <f t="shared" si="18"/>
        <v>92937.5</v>
      </c>
      <c r="K28" s="3">
        <f t="shared" si="18"/>
        <v>92937.5</v>
      </c>
      <c r="L28" s="3">
        <f t="shared" si="18"/>
        <v>92937.5</v>
      </c>
      <c r="M28" s="3">
        <f t="shared" si="18"/>
        <v>92937.5</v>
      </c>
      <c r="N28" s="3">
        <f t="shared" si="18"/>
        <v>92937.5</v>
      </c>
      <c r="O28" s="3">
        <f t="shared" si="18"/>
        <v>92937.5</v>
      </c>
      <c r="P28" s="3">
        <f t="shared" si="18"/>
        <v>92937.5</v>
      </c>
      <c r="Q28" s="3">
        <f t="shared" si="18"/>
        <v>92937.5</v>
      </c>
      <c r="R28" s="3">
        <f t="shared" si="18"/>
        <v>92937.5</v>
      </c>
      <c r="S28" s="3">
        <f t="shared" si="18"/>
        <v>92937.5</v>
      </c>
      <c r="T28" s="34">
        <f t="shared" si="3"/>
        <v>278812.5</v>
      </c>
      <c r="U28" s="34">
        <f t="shared" si="4"/>
        <v>557625</v>
      </c>
      <c r="V28" s="34">
        <f t="shared" si="5"/>
        <v>836437.5</v>
      </c>
      <c r="W28" s="34">
        <f t="shared" si="6"/>
        <v>1115250</v>
      </c>
      <c r="X28" s="34">
        <f t="shared" si="7"/>
        <v>278812.5</v>
      </c>
      <c r="Y28" s="34">
        <f t="shared" si="8"/>
        <v>557625</v>
      </c>
      <c r="Z28" s="34">
        <f t="shared" si="9"/>
        <v>836437.5</v>
      </c>
      <c r="AA28" s="34">
        <f t="shared" si="10"/>
        <v>1115250</v>
      </c>
    </row>
    <row r="29" spans="1:27" ht="242.25" customHeight="1" x14ac:dyDescent="0.25">
      <c r="A29" s="10" t="s">
        <v>46</v>
      </c>
      <c r="B29" s="71" t="s">
        <v>238</v>
      </c>
      <c r="C29" s="72"/>
      <c r="D29" s="72"/>
      <c r="E29" s="72"/>
      <c r="F29" s="73"/>
      <c r="G29" s="3">
        <v>1115250</v>
      </c>
      <c r="H29" s="43">
        <f>TRUNC((G29)/12,2)</f>
        <v>92937.5</v>
      </c>
      <c r="I29" s="44">
        <f t="shared" ref="I29" si="19">TRUNC((G29-H29)/11,2)</f>
        <v>92937.5</v>
      </c>
      <c r="J29" s="44">
        <f t="shared" ref="J29" si="20">TRUNC((G29-SUM(H29:I29))/10,2)</f>
        <v>92937.5</v>
      </c>
      <c r="K29" s="44">
        <f>TRUNC((G29-SUM(H29:J29))/9,2)</f>
        <v>92937.5</v>
      </c>
      <c r="L29" s="44">
        <f>TRUNC((G29-SUM(H29:K29))/8,2)</f>
        <v>92937.5</v>
      </c>
      <c r="M29" s="44">
        <f>TRUNC((G29-SUM(H29:L29))/7,2)</f>
        <v>92937.5</v>
      </c>
      <c r="N29" s="44">
        <f>TRUNC((G29-SUM(H29:M29))/6,2)</f>
        <v>92937.5</v>
      </c>
      <c r="O29" s="44">
        <f>TRUNC((G29-SUM(H29:N29))/5,2)</f>
        <v>92937.5</v>
      </c>
      <c r="P29" s="44">
        <f>TRUNC((G29-SUM(H29:O29))/4,2)</f>
        <v>92937.5</v>
      </c>
      <c r="Q29" s="44">
        <f>TRUNC((G29-SUM(H29:P29))/3,2)</f>
        <v>92937.5</v>
      </c>
      <c r="R29" s="44">
        <f>TRUNC((G29-SUM(H29:Q29))/2,2)</f>
        <v>92937.5</v>
      </c>
      <c r="S29" s="44">
        <f>G29-SUM(H29:R29)</f>
        <v>92937.5</v>
      </c>
      <c r="T29" s="34">
        <f t="shared" si="3"/>
        <v>278812.5</v>
      </c>
      <c r="U29" s="34">
        <f t="shared" si="4"/>
        <v>557625</v>
      </c>
      <c r="V29" s="34">
        <f t="shared" si="5"/>
        <v>836437.5</v>
      </c>
      <c r="W29" s="34">
        <f t="shared" si="6"/>
        <v>1115250</v>
      </c>
      <c r="X29" s="34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</row>
    <row r="30" spans="1:27" ht="178.5" customHeight="1" x14ac:dyDescent="0.25">
      <c r="A30" s="10" t="s">
        <v>47</v>
      </c>
      <c r="B30" s="115" t="s">
        <v>239</v>
      </c>
      <c r="C30" s="72"/>
      <c r="D30" s="72"/>
      <c r="E30" s="72"/>
      <c r="F30" s="73"/>
      <c r="G30" s="3">
        <f>G31</f>
        <v>6170</v>
      </c>
      <c r="H30" s="3">
        <f t="shared" ref="H30:S30" si="21">H31</f>
        <v>514.16</v>
      </c>
      <c r="I30" s="3">
        <f t="shared" si="21"/>
        <v>514.16</v>
      </c>
      <c r="J30" s="3">
        <f t="shared" si="21"/>
        <v>514.16</v>
      </c>
      <c r="K30" s="3">
        <f t="shared" si="21"/>
        <v>514.16</v>
      </c>
      <c r="L30" s="3">
        <f t="shared" si="21"/>
        <v>514.16999999999996</v>
      </c>
      <c r="M30" s="3">
        <f t="shared" si="21"/>
        <v>514.16999999999996</v>
      </c>
      <c r="N30" s="3">
        <f t="shared" si="21"/>
        <v>514.16999999999996</v>
      </c>
      <c r="O30" s="3">
        <f t="shared" si="21"/>
        <v>514.16999999999996</v>
      </c>
      <c r="P30" s="3">
        <f t="shared" si="21"/>
        <v>514.16999999999996</v>
      </c>
      <c r="Q30" s="3">
        <f t="shared" si="21"/>
        <v>514.16999999999996</v>
      </c>
      <c r="R30" s="3">
        <f t="shared" si="21"/>
        <v>514.16999999999996</v>
      </c>
      <c r="S30" s="3">
        <f t="shared" si="21"/>
        <v>514.17000000000007</v>
      </c>
      <c r="T30" s="34">
        <f t="shared" si="3"/>
        <v>1542.48</v>
      </c>
      <c r="U30" s="34">
        <f t="shared" si="4"/>
        <v>3084.98</v>
      </c>
      <c r="V30" s="34">
        <f t="shared" si="5"/>
        <v>4627.49</v>
      </c>
      <c r="W30" s="34">
        <f t="shared" si="6"/>
        <v>6170</v>
      </c>
      <c r="X30" s="34">
        <f t="shared" si="7"/>
        <v>1542.5</v>
      </c>
      <c r="Y30" s="34">
        <f t="shared" si="8"/>
        <v>3085</v>
      </c>
      <c r="Z30" s="34">
        <f t="shared" si="9"/>
        <v>4627.5</v>
      </c>
      <c r="AA30" s="34">
        <f t="shared" si="10"/>
        <v>6170</v>
      </c>
    </row>
    <row r="31" spans="1:27" ht="280.5" customHeight="1" x14ac:dyDescent="0.25">
      <c r="A31" s="10" t="s">
        <v>48</v>
      </c>
      <c r="B31" s="71" t="s">
        <v>240</v>
      </c>
      <c r="C31" s="72"/>
      <c r="D31" s="72"/>
      <c r="E31" s="72"/>
      <c r="F31" s="73"/>
      <c r="G31" s="3">
        <v>6170</v>
      </c>
      <c r="H31" s="43">
        <f>TRUNC((G31)/12,2)</f>
        <v>514.16</v>
      </c>
      <c r="I31" s="44">
        <f t="shared" ref="I31" si="22">TRUNC((G31-H31)/11,2)</f>
        <v>514.16</v>
      </c>
      <c r="J31" s="44">
        <f t="shared" ref="J31" si="23">TRUNC((G31-SUM(H31:I31))/10,2)</f>
        <v>514.16</v>
      </c>
      <c r="K31" s="44">
        <f>TRUNC((G31-SUM(H31:J31))/9,2)</f>
        <v>514.16</v>
      </c>
      <c r="L31" s="44">
        <f>TRUNC((G31-SUM(H31:K31))/8,2)</f>
        <v>514.16999999999996</v>
      </c>
      <c r="M31" s="44">
        <f>TRUNC((G31-SUM(H31:L31))/7,2)</f>
        <v>514.16999999999996</v>
      </c>
      <c r="N31" s="44">
        <f>TRUNC((G31-SUM(H31:M31))/6,2)</f>
        <v>514.16999999999996</v>
      </c>
      <c r="O31" s="44">
        <f>TRUNC((G31-SUM(H31:N31))/5,2)</f>
        <v>514.16999999999996</v>
      </c>
      <c r="P31" s="44">
        <f>TRUNC((G31-SUM(H31:O31))/4,2)</f>
        <v>514.16999999999996</v>
      </c>
      <c r="Q31" s="44">
        <f>TRUNC((G31-SUM(H31:P31))/3,2)</f>
        <v>514.16999999999996</v>
      </c>
      <c r="R31" s="44">
        <f>TRUNC((G31-SUM(H31:Q31))/2,2)</f>
        <v>514.16999999999996</v>
      </c>
      <c r="S31" s="44">
        <f>G31-SUM(H31:R31)</f>
        <v>514.17000000000007</v>
      </c>
      <c r="T31" s="34">
        <f t="shared" si="3"/>
        <v>1542.48</v>
      </c>
      <c r="U31" s="34">
        <f t="shared" si="4"/>
        <v>3084.98</v>
      </c>
      <c r="V31" s="34">
        <f t="shared" si="5"/>
        <v>4627.49</v>
      </c>
      <c r="W31" s="34">
        <f t="shared" si="6"/>
        <v>6170</v>
      </c>
      <c r="X31" s="34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</row>
    <row r="32" spans="1:27" ht="153" customHeight="1" x14ac:dyDescent="0.25">
      <c r="A32" s="10" t="s">
        <v>49</v>
      </c>
      <c r="B32" s="115" t="s">
        <v>241</v>
      </c>
      <c r="C32" s="72"/>
      <c r="D32" s="72"/>
      <c r="E32" s="72"/>
      <c r="F32" s="73"/>
      <c r="G32" s="3">
        <f>G33</f>
        <v>1345230</v>
      </c>
      <c r="H32" s="3">
        <f t="shared" ref="H32:S32" si="24">H33</f>
        <v>112102.5</v>
      </c>
      <c r="I32" s="3">
        <f t="shared" si="24"/>
        <v>112102.5</v>
      </c>
      <c r="J32" s="3">
        <f t="shared" si="24"/>
        <v>112102.5</v>
      </c>
      <c r="K32" s="3">
        <f t="shared" si="24"/>
        <v>112102.5</v>
      </c>
      <c r="L32" s="3">
        <f t="shared" si="24"/>
        <v>112102.5</v>
      </c>
      <c r="M32" s="3">
        <f t="shared" si="24"/>
        <v>112102.5</v>
      </c>
      <c r="N32" s="3">
        <f t="shared" si="24"/>
        <v>112102.5</v>
      </c>
      <c r="O32" s="3">
        <f t="shared" si="24"/>
        <v>112102.5</v>
      </c>
      <c r="P32" s="3">
        <f t="shared" si="24"/>
        <v>112102.5</v>
      </c>
      <c r="Q32" s="3">
        <f t="shared" si="24"/>
        <v>112102.5</v>
      </c>
      <c r="R32" s="3">
        <f t="shared" si="24"/>
        <v>112102.5</v>
      </c>
      <c r="S32" s="3">
        <f t="shared" si="24"/>
        <v>112102.5</v>
      </c>
      <c r="T32" s="34">
        <f t="shared" si="3"/>
        <v>336307.5</v>
      </c>
      <c r="U32" s="34">
        <f t="shared" si="4"/>
        <v>672615</v>
      </c>
      <c r="V32" s="34">
        <f t="shared" si="5"/>
        <v>1008922.5</v>
      </c>
      <c r="W32" s="34">
        <f t="shared" si="6"/>
        <v>1345230</v>
      </c>
      <c r="X32" s="34">
        <f t="shared" si="7"/>
        <v>336307.5</v>
      </c>
      <c r="Y32" s="34">
        <f t="shared" si="8"/>
        <v>672615</v>
      </c>
      <c r="Z32" s="34">
        <f t="shared" si="9"/>
        <v>1008922.5</v>
      </c>
      <c r="AA32" s="34">
        <f t="shared" si="10"/>
        <v>1345230</v>
      </c>
    </row>
    <row r="33" spans="1:27" ht="243" customHeight="1" x14ac:dyDescent="0.25">
      <c r="A33" s="10" t="s">
        <v>50</v>
      </c>
      <c r="B33" s="71" t="s">
        <v>242</v>
      </c>
      <c r="C33" s="72"/>
      <c r="D33" s="72"/>
      <c r="E33" s="72"/>
      <c r="F33" s="73"/>
      <c r="G33" s="3">
        <v>1345230</v>
      </c>
      <c r="H33" s="43">
        <f>TRUNC((G33)/12,2)</f>
        <v>112102.5</v>
      </c>
      <c r="I33" s="44">
        <f t="shared" ref="I33" si="25">TRUNC((G33-H33)/11,2)</f>
        <v>112102.5</v>
      </c>
      <c r="J33" s="44">
        <f t="shared" ref="J33" si="26">TRUNC((G33-SUM(H33:I33))/10,2)</f>
        <v>112102.5</v>
      </c>
      <c r="K33" s="44">
        <f>TRUNC((G33-SUM(H33:J33))/9,2)</f>
        <v>112102.5</v>
      </c>
      <c r="L33" s="44">
        <f>TRUNC((G33-SUM(H33:K33))/8,2)</f>
        <v>112102.5</v>
      </c>
      <c r="M33" s="44">
        <f>TRUNC((G33-SUM(H33:L33))/7,2)</f>
        <v>112102.5</v>
      </c>
      <c r="N33" s="44">
        <f>TRUNC((G33-SUM(H33:M33))/6,2)</f>
        <v>112102.5</v>
      </c>
      <c r="O33" s="44">
        <f>TRUNC((G33-SUM(H33:N33))/5,2)</f>
        <v>112102.5</v>
      </c>
      <c r="P33" s="44">
        <f>TRUNC((G33-SUM(H33:O33))/4,2)</f>
        <v>112102.5</v>
      </c>
      <c r="Q33" s="44">
        <f>TRUNC((G33-SUM(H33:P33))/3,2)</f>
        <v>112102.5</v>
      </c>
      <c r="R33" s="44">
        <f>TRUNC((G33-SUM(H33:Q33))/2,2)</f>
        <v>112102.5</v>
      </c>
      <c r="S33" s="44">
        <f>G33-SUM(H33:R33)</f>
        <v>112102.5</v>
      </c>
      <c r="T33" s="34">
        <f t="shared" si="3"/>
        <v>336307.5</v>
      </c>
      <c r="U33" s="34">
        <f t="shared" si="4"/>
        <v>672615</v>
      </c>
      <c r="V33" s="34">
        <f t="shared" si="5"/>
        <v>1008922.5</v>
      </c>
      <c r="W33" s="34">
        <f t="shared" si="6"/>
        <v>1345230</v>
      </c>
      <c r="X33" s="34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</row>
    <row r="34" spans="1:27" ht="25.5" customHeight="1" x14ac:dyDescent="0.25">
      <c r="A34" s="10" t="s">
        <v>9</v>
      </c>
      <c r="B34" s="71" t="s">
        <v>247</v>
      </c>
      <c r="C34" s="72"/>
      <c r="D34" s="72"/>
      <c r="E34" s="72"/>
      <c r="F34" s="73"/>
      <c r="G34" s="3">
        <f t="shared" ref="G34:S34" si="27">G40+G35+G42</f>
        <v>1329459</v>
      </c>
      <c r="H34" s="3">
        <f t="shared" si="27"/>
        <v>110788.24</v>
      </c>
      <c r="I34" s="3">
        <f t="shared" si="27"/>
        <v>110788.24</v>
      </c>
      <c r="J34" s="3">
        <f t="shared" si="27"/>
        <v>110788.24</v>
      </c>
      <c r="K34" s="3">
        <f t="shared" si="27"/>
        <v>110788.24</v>
      </c>
      <c r="L34" s="3">
        <f t="shared" si="27"/>
        <v>110788.24</v>
      </c>
      <c r="M34" s="3">
        <f t="shared" si="27"/>
        <v>110788.24</v>
      </c>
      <c r="N34" s="3">
        <f t="shared" si="27"/>
        <v>110788.25</v>
      </c>
      <c r="O34" s="3">
        <f t="shared" si="27"/>
        <v>110788.25</v>
      </c>
      <c r="P34" s="3">
        <f t="shared" si="27"/>
        <v>110788.26</v>
      </c>
      <c r="Q34" s="3">
        <f t="shared" si="27"/>
        <v>110788.26</v>
      </c>
      <c r="R34" s="3">
        <f t="shared" si="27"/>
        <v>110788.26999999999</v>
      </c>
      <c r="S34" s="3">
        <f t="shared" si="27"/>
        <v>110788.27000000019</v>
      </c>
      <c r="T34" s="34">
        <f t="shared" si="3"/>
        <v>332364.72000000003</v>
      </c>
      <c r="U34" s="34">
        <f t="shared" si="4"/>
        <v>664729.44000000006</v>
      </c>
      <c r="V34" s="34">
        <f t="shared" si="5"/>
        <v>997094.20000000007</v>
      </c>
      <c r="W34" s="34">
        <f t="shared" si="6"/>
        <v>1329459.0000000002</v>
      </c>
      <c r="X34" s="34">
        <f t="shared" si="7"/>
        <v>332364.75</v>
      </c>
      <c r="Y34" s="34">
        <f t="shared" si="8"/>
        <v>664729.5</v>
      </c>
      <c r="Z34" s="34">
        <f t="shared" si="9"/>
        <v>997094.25</v>
      </c>
      <c r="AA34" s="34">
        <f t="shared" si="10"/>
        <v>1329459</v>
      </c>
    </row>
    <row r="35" spans="1:27" ht="51" customHeight="1" x14ac:dyDescent="0.25">
      <c r="A35" s="10" t="s">
        <v>51</v>
      </c>
      <c r="B35" s="71" t="s">
        <v>248</v>
      </c>
      <c r="C35" s="72"/>
      <c r="D35" s="72"/>
      <c r="E35" s="72"/>
      <c r="F35" s="73"/>
      <c r="G35" s="3">
        <f>G36+G38</f>
        <v>1163459</v>
      </c>
      <c r="H35" s="3">
        <f t="shared" ref="H35:S35" si="28">H36+H38</f>
        <v>96954.91</v>
      </c>
      <c r="I35" s="3">
        <f t="shared" si="28"/>
        <v>96954.91</v>
      </c>
      <c r="J35" s="3">
        <f t="shared" si="28"/>
        <v>96954.91</v>
      </c>
      <c r="K35" s="3">
        <f t="shared" si="28"/>
        <v>96954.91</v>
      </c>
      <c r="L35" s="3">
        <f t="shared" si="28"/>
        <v>96954.91</v>
      </c>
      <c r="M35" s="3">
        <f t="shared" si="28"/>
        <v>96954.91</v>
      </c>
      <c r="N35" s="3">
        <f t="shared" si="28"/>
        <v>96954.92</v>
      </c>
      <c r="O35" s="3">
        <f t="shared" si="28"/>
        <v>96954.92</v>
      </c>
      <c r="P35" s="3">
        <f t="shared" si="28"/>
        <v>96954.92</v>
      </c>
      <c r="Q35" s="3">
        <f t="shared" si="28"/>
        <v>96954.92</v>
      </c>
      <c r="R35" s="3">
        <f t="shared" si="28"/>
        <v>96954.93</v>
      </c>
      <c r="S35" s="3">
        <f t="shared" si="28"/>
        <v>96954.930000000197</v>
      </c>
      <c r="T35" s="34">
        <f t="shared" si="3"/>
        <v>290864.73</v>
      </c>
      <c r="U35" s="34">
        <f t="shared" si="4"/>
        <v>581729.46000000008</v>
      </c>
      <c r="V35" s="34">
        <f t="shared" si="5"/>
        <v>872594.2200000002</v>
      </c>
      <c r="W35" s="34">
        <f t="shared" si="6"/>
        <v>1163459.0000000005</v>
      </c>
      <c r="X35" s="34">
        <f t="shared" si="7"/>
        <v>290864.75</v>
      </c>
      <c r="Y35" s="34">
        <f t="shared" si="8"/>
        <v>581729.5</v>
      </c>
      <c r="Z35" s="34">
        <f t="shared" si="9"/>
        <v>872594.25</v>
      </c>
      <c r="AA35" s="34">
        <f t="shared" si="10"/>
        <v>1163459</v>
      </c>
    </row>
    <row r="36" spans="1:27" ht="63.75" customHeight="1" x14ac:dyDescent="0.25">
      <c r="A36" s="10" t="s">
        <v>52</v>
      </c>
      <c r="B36" s="71" t="s">
        <v>249</v>
      </c>
      <c r="C36" s="72"/>
      <c r="D36" s="72"/>
      <c r="E36" s="72"/>
      <c r="F36" s="73"/>
      <c r="G36" s="3">
        <f>G37</f>
        <v>929229.9</v>
      </c>
      <c r="H36" s="3">
        <f t="shared" ref="H36:S36" si="29">H37</f>
        <v>77435.820000000007</v>
      </c>
      <c r="I36" s="3">
        <f t="shared" si="29"/>
        <v>77435.820000000007</v>
      </c>
      <c r="J36" s="3">
        <f t="shared" si="29"/>
        <v>77435.820000000007</v>
      </c>
      <c r="K36" s="3">
        <f t="shared" si="29"/>
        <v>77435.820000000007</v>
      </c>
      <c r="L36" s="3">
        <f t="shared" si="29"/>
        <v>77435.820000000007</v>
      </c>
      <c r="M36" s="3">
        <f t="shared" si="29"/>
        <v>77435.820000000007</v>
      </c>
      <c r="N36" s="3">
        <f t="shared" si="29"/>
        <v>77435.83</v>
      </c>
      <c r="O36" s="3">
        <f t="shared" si="29"/>
        <v>77435.83</v>
      </c>
      <c r="P36" s="3">
        <f t="shared" si="29"/>
        <v>77435.83</v>
      </c>
      <c r="Q36" s="3">
        <f t="shared" si="29"/>
        <v>77435.83</v>
      </c>
      <c r="R36" s="3">
        <f t="shared" si="29"/>
        <v>77435.83</v>
      </c>
      <c r="S36" s="3">
        <f t="shared" si="29"/>
        <v>77435.830000000191</v>
      </c>
      <c r="T36" s="34">
        <f t="shared" si="3"/>
        <v>232307.46000000002</v>
      </c>
      <c r="U36" s="34">
        <f t="shared" si="4"/>
        <v>464614.92000000004</v>
      </c>
      <c r="V36" s="34">
        <f t="shared" si="5"/>
        <v>696922.40999999992</v>
      </c>
      <c r="W36" s="34">
        <f t="shared" si="6"/>
        <v>929229.9</v>
      </c>
      <c r="X36" s="34">
        <f t="shared" si="7"/>
        <v>232307.47500000003</v>
      </c>
      <c r="Y36" s="34">
        <f t="shared" si="8"/>
        <v>464614.95000000007</v>
      </c>
      <c r="Z36" s="34">
        <f t="shared" si="9"/>
        <v>696922.42500000005</v>
      </c>
      <c r="AA36" s="34">
        <f t="shared" si="10"/>
        <v>929229.90000000014</v>
      </c>
    </row>
    <row r="37" spans="1:27" ht="63.75" customHeight="1" x14ac:dyDescent="0.25">
      <c r="A37" s="10" t="s">
        <v>52</v>
      </c>
      <c r="B37" s="71" t="s">
        <v>250</v>
      </c>
      <c r="C37" s="72"/>
      <c r="D37" s="72"/>
      <c r="E37" s="72"/>
      <c r="F37" s="73"/>
      <c r="G37" s="3">
        <v>929229.9</v>
      </c>
      <c r="H37" s="43">
        <f>TRUNC((G37)/12,2)</f>
        <v>77435.820000000007</v>
      </c>
      <c r="I37" s="44">
        <f t="shared" ref="I37" si="30">TRUNC((G37-H37)/11,2)</f>
        <v>77435.820000000007</v>
      </c>
      <c r="J37" s="44">
        <f t="shared" ref="J37" si="31">TRUNC((G37-SUM(H37:I37))/10,2)</f>
        <v>77435.820000000007</v>
      </c>
      <c r="K37" s="44">
        <f>TRUNC((G37-SUM(H37:J37))/9,2)</f>
        <v>77435.820000000007</v>
      </c>
      <c r="L37" s="44">
        <f>TRUNC((G37-SUM(H37:K37))/8,2)</f>
        <v>77435.820000000007</v>
      </c>
      <c r="M37" s="44">
        <f>TRUNC((G37-SUM(H37:L37))/7,2)</f>
        <v>77435.820000000007</v>
      </c>
      <c r="N37" s="44">
        <f>TRUNC((G37-SUM(H37:M37))/6,2)</f>
        <v>77435.83</v>
      </c>
      <c r="O37" s="44">
        <f>TRUNC((G37-SUM(H37:N37))/5,2)</f>
        <v>77435.83</v>
      </c>
      <c r="P37" s="44">
        <f>TRUNC((G37-SUM(H37:O37))/4,2)</f>
        <v>77435.83</v>
      </c>
      <c r="Q37" s="44">
        <f>TRUNC((G37-SUM(H37:P37))/3,2)</f>
        <v>77435.83</v>
      </c>
      <c r="R37" s="44">
        <f>TRUNC((G37-SUM(H37:Q37))/2,2)</f>
        <v>77435.83</v>
      </c>
      <c r="S37" s="44">
        <f>G37-SUM(H37:R37)</f>
        <v>77435.830000000191</v>
      </c>
      <c r="T37" s="34">
        <f t="shared" si="3"/>
        <v>232307.46000000002</v>
      </c>
      <c r="U37" s="34">
        <f t="shared" si="4"/>
        <v>464614.92000000004</v>
      </c>
      <c r="V37" s="34">
        <f t="shared" si="5"/>
        <v>696922.40999999992</v>
      </c>
      <c r="W37" s="34">
        <f t="shared" si="6"/>
        <v>929229.9</v>
      </c>
      <c r="X37" s="34">
        <f t="shared" si="7"/>
        <v>232307.47500000003</v>
      </c>
      <c r="Y37" s="34">
        <f t="shared" si="8"/>
        <v>464614.95000000007</v>
      </c>
      <c r="Z37" s="34">
        <f t="shared" si="9"/>
        <v>696922.42500000005</v>
      </c>
      <c r="AA37" s="34">
        <f t="shared" si="10"/>
        <v>929229.90000000014</v>
      </c>
    </row>
    <row r="38" spans="1:27" ht="76.5" customHeight="1" x14ac:dyDescent="0.25">
      <c r="A38" s="10" t="s">
        <v>53</v>
      </c>
      <c r="B38" s="71" t="s">
        <v>251</v>
      </c>
      <c r="C38" s="72"/>
      <c r="D38" s="72"/>
      <c r="E38" s="72"/>
      <c r="F38" s="73"/>
      <c r="G38" s="3">
        <f>G39</f>
        <v>234229.1</v>
      </c>
      <c r="H38" s="3">
        <f t="shared" ref="H38:S38" si="32">H39</f>
        <v>19519.09</v>
      </c>
      <c r="I38" s="3">
        <f t="shared" si="32"/>
        <v>19519.09</v>
      </c>
      <c r="J38" s="3">
        <f t="shared" si="32"/>
        <v>19519.09</v>
      </c>
      <c r="K38" s="3">
        <f t="shared" si="32"/>
        <v>19519.09</v>
      </c>
      <c r="L38" s="3">
        <f t="shared" si="32"/>
        <v>19519.09</v>
      </c>
      <c r="M38" s="3">
        <f t="shared" si="32"/>
        <v>19519.09</v>
      </c>
      <c r="N38" s="3">
        <f t="shared" si="32"/>
        <v>19519.09</v>
      </c>
      <c r="O38" s="3">
        <f t="shared" si="32"/>
        <v>19519.09</v>
      </c>
      <c r="P38" s="3">
        <f t="shared" si="32"/>
        <v>19519.09</v>
      </c>
      <c r="Q38" s="3">
        <f t="shared" si="32"/>
        <v>19519.09</v>
      </c>
      <c r="R38" s="3">
        <f t="shared" si="32"/>
        <v>19519.099999999999</v>
      </c>
      <c r="S38" s="3">
        <f t="shared" si="32"/>
        <v>19519.100000000006</v>
      </c>
      <c r="T38" s="34">
        <f t="shared" si="3"/>
        <v>58557.270000000004</v>
      </c>
      <c r="U38" s="34">
        <f t="shared" si="4"/>
        <v>117114.54</v>
      </c>
      <c r="V38" s="34">
        <f t="shared" si="5"/>
        <v>175671.81</v>
      </c>
      <c r="W38" s="34">
        <f t="shared" si="6"/>
        <v>234229.1</v>
      </c>
      <c r="X38" s="34">
        <f t="shared" si="7"/>
        <v>58557.275000000001</v>
      </c>
      <c r="Y38" s="34">
        <f t="shared" si="8"/>
        <v>117114.55</v>
      </c>
      <c r="Z38" s="34">
        <f t="shared" si="9"/>
        <v>175671.82500000001</v>
      </c>
      <c r="AA38" s="34">
        <f t="shared" si="10"/>
        <v>234229.1</v>
      </c>
    </row>
    <row r="39" spans="1:27" ht="127.5" customHeight="1" x14ac:dyDescent="0.25">
      <c r="A39" s="10" t="s">
        <v>54</v>
      </c>
      <c r="B39" s="71" t="s">
        <v>252</v>
      </c>
      <c r="C39" s="72"/>
      <c r="D39" s="72"/>
      <c r="E39" s="72"/>
      <c r="F39" s="73"/>
      <c r="G39" s="3">
        <v>234229.1</v>
      </c>
      <c r="H39" s="43">
        <f>TRUNC((G39)/12,2)</f>
        <v>19519.09</v>
      </c>
      <c r="I39" s="44">
        <f t="shared" ref="I39" si="33">TRUNC((G39-H39)/11,2)</f>
        <v>19519.09</v>
      </c>
      <c r="J39" s="44">
        <f t="shared" ref="J39" si="34">TRUNC((G39-SUM(H39:I39))/10,2)</f>
        <v>19519.09</v>
      </c>
      <c r="K39" s="44">
        <f>TRUNC((G39-SUM(H39:J39))/9,2)</f>
        <v>19519.09</v>
      </c>
      <c r="L39" s="44">
        <f>TRUNC((G39-SUM(H39:K39))/8,2)</f>
        <v>19519.09</v>
      </c>
      <c r="M39" s="44">
        <f>TRUNC((G39-SUM(H39:L39))/7,2)</f>
        <v>19519.09</v>
      </c>
      <c r="N39" s="44">
        <f>TRUNC((G39-SUM(H39:M39))/6,2)</f>
        <v>19519.09</v>
      </c>
      <c r="O39" s="44">
        <f>TRUNC((G39-SUM(H39:N39))/5,2)</f>
        <v>19519.09</v>
      </c>
      <c r="P39" s="44">
        <f>TRUNC((G39-SUM(H39:O39))/4,2)</f>
        <v>19519.09</v>
      </c>
      <c r="Q39" s="44">
        <f>TRUNC((G39-SUM(H39:P39))/3,2)</f>
        <v>19519.09</v>
      </c>
      <c r="R39" s="44">
        <f>TRUNC((G39-SUM(H39:Q39))/2,2)</f>
        <v>19519.099999999999</v>
      </c>
      <c r="S39" s="44">
        <f>G39-SUM(H39:R39)</f>
        <v>19519.100000000006</v>
      </c>
      <c r="T39" s="34">
        <f t="shared" si="3"/>
        <v>58557.270000000004</v>
      </c>
      <c r="U39" s="34">
        <f t="shared" si="4"/>
        <v>117114.54</v>
      </c>
      <c r="V39" s="34">
        <f t="shared" si="5"/>
        <v>175671.81</v>
      </c>
      <c r="W39" s="34">
        <f t="shared" si="6"/>
        <v>234229.1</v>
      </c>
      <c r="X39" s="34">
        <f t="shared" si="7"/>
        <v>58557.275000000001</v>
      </c>
      <c r="Y39" s="34">
        <f t="shared" si="8"/>
        <v>117114.55</v>
      </c>
      <c r="Z39" s="34">
        <f t="shared" si="9"/>
        <v>175671.82500000001</v>
      </c>
      <c r="AA39" s="34">
        <f t="shared" si="10"/>
        <v>234229.1</v>
      </c>
    </row>
    <row r="40" spans="1:27" ht="51" customHeight="1" x14ac:dyDescent="0.25">
      <c r="A40" s="10" t="s">
        <v>55</v>
      </c>
      <c r="B40" s="71" t="s">
        <v>253</v>
      </c>
      <c r="C40" s="72"/>
      <c r="D40" s="72"/>
      <c r="E40" s="72"/>
      <c r="F40" s="73"/>
      <c r="G40" s="3">
        <f>G41</f>
        <v>0</v>
      </c>
      <c r="H40" s="3">
        <f t="shared" ref="H40:S40" si="35">H41</f>
        <v>0</v>
      </c>
      <c r="I40" s="3">
        <f t="shared" si="35"/>
        <v>0</v>
      </c>
      <c r="J40" s="3">
        <f t="shared" si="35"/>
        <v>0</v>
      </c>
      <c r="K40" s="3">
        <f t="shared" si="35"/>
        <v>0</v>
      </c>
      <c r="L40" s="3">
        <f t="shared" si="35"/>
        <v>0</v>
      </c>
      <c r="M40" s="3">
        <f t="shared" si="35"/>
        <v>0</v>
      </c>
      <c r="N40" s="3">
        <f t="shared" si="35"/>
        <v>0</v>
      </c>
      <c r="O40" s="3">
        <f t="shared" si="35"/>
        <v>0</v>
      </c>
      <c r="P40" s="3">
        <f t="shared" si="35"/>
        <v>0</v>
      </c>
      <c r="Q40" s="3">
        <f t="shared" si="35"/>
        <v>0</v>
      </c>
      <c r="R40" s="3">
        <f t="shared" si="35"/>
        <v>0</v>
      </c>
      <c r="S40" s="3">
        <f t="shared" si="35"/>
        <v>0</v>
      </c>
      <c r="T40" s="34">
        <f t="shared" si="3"/>
        <v>0</v>
      </c>
      <c r="U40" s="34">
        <f t="shared" si="4"/>
        <v>0</v>
      </c>
      <c r="V40" s="34">
        <f t="shared" si="5"/>
        <v>0</v>
      </c>
      <c r="W40" s="34">
        <f t="shared" si="6"/>
        <v>0</v>
      </c>
      <c r="X40" s="34">
        <f t="shared" si="7"/>
        <v>0</v>
      </c>
      <c r="Y40" s="34">
        <f t="shared" si="8"/>
        <v>0</v>
      </c>
      <c r="Z40" s="34">
        <f t="shared" si="9"/>
        <v>0</v>
      </c>
      <c r="AA40" s="34">
        <f t="shared" si="10"/>
        <v>0</v>
      </c>
    </row>
    <row r="41" spans="1:27" ht="51" customHeight="1" x14ac:dyDescent="0.25">
      <c r="A41" s="10" t="s">
        <v>55</v>
      </c>
      <c r="B41" s="71" t="s">
        <v>254</v>
      </c>
      <c r="C41" s="72"/>
      <c r="D41" s="72"/>
      <c r="E41" s="72"/>
      <c r="F41" s="73"/>
      <c r="G41" s="3">
        <v>0</v>
      </c>
      <c r="H41" s="43">
        <f>TRUNC((G41)/12,2)</f>
        <v>0</v>
      </c>
      <c r="I41" s="44">
        <f t="shared" ref="I41" si="36">TRUNC((G41-H41)/11,2)</f>
        <v>0</v>
      </c>
      <c r="J41" s="44">
        <f t="shared" ref="J41" si="37">TRUNC((G41-SUM(H41:I41))/10,2)</f>
        <v>0</v>
      </c>
      <c r="K41" s="44">
        <f>TRUNC((G41-SUM(H41:J41))/9,2)</f>
        <v>0</v>
      </c>
      <c r="L41" s="44">
        <f>TRUNC((G41-SUM(H41:K41))/8,2)</f>
        <v>0</v>
      </c>
      <c r="M41" s="44">
        <f>TRUNC((G41-SUM(H41:L41))/7,2)</f>
        <v>0</v>
      </c>
      <c r="N41" s="44">
        <f>TRUNC((G41-SUM(H41:M41))/6,2)</f>
        <v>0</v>
      </c>
      <c r="O41" s="44">
        <f>TRUNC((G41-SUM(H41:N41))/5,2)</f>
        <v>0</v>
      </c>
      <c r="P41" s="44">
        <f>TRUNC((G41-SUM(H41:O41))/4,2)</f>
        <v>0</v>
      </c>
      <c r="Q41" s="44">
        <f>TRUNC((G41-SUM(H41:P41))/3,2)</f>
        <v>0</v>
      </c>
      <c r="R41" s="44">
        <f>TRUNC((G41-SUM(H41:Q41))/2,2)</f>
        <v>0</v>
      </c>
      <c r="S41" s="44">
        <f>G41-SUM(H41:R41)</f>
        <v>0</v>
      </c>
      <c r="T41" s="34">
        <f t="shared" si="3"/>
        <v>0</v>
      </c>
      <c r="U41" s="34">
        <f t="shared" si="4"/>
        <v>0</v>
      </c>
      <c r="V41" s="34">
        <f t="shared" si="5"/>
        <v>0</v>
      </c>
      <c r="W41" s="34">
        <f t="shared" si="6"/>
        <v>0</v>
      </c>
      <c r="X41" s="34">
        <f t="shared" si="7"/>
        <v>0</v>
      </c>
      <c r="Y41" s="34">
        <f t="shared" si="8"/>
        <v>0</v>
      </c>
      <c r="Z41" s="34">
        <f t="shared" si="9"/>
        <v>0</v>
      </c>
      <c r="AA41" s="34">
        <f t="shared" si="10"/>
        <v>0</v>
      </c>
    </row>
    <row r="42" spans="1:27" ht="40.5" customHeight="1" x14ac:dyDescent="0.25">
      <c r="A42" s="10" t="s">
        <v>56</v>
      </c>
      <c r="B42" s="71" t="s">
        <v>255</v>
      </c>
      <c r="C42" s="72"/>
      <c r="D42" s="72"/>
      <c r="E42" s="72"/>
      <c r="F42" s="73"/>
      <c r="G42" s="3">
        <f>G43</f>
        <v>166000</v>
      </c>
      <c r="H42" s="3">
        <f t="shared" ref="H42:S42" si="38">H43</f>
        <v>13833.33</v>
      </c>
      <c r="I42" s="3">
        <f t="shared" si="38"/>
        <v>13833.33</v>
      </c>
      <c r="J42" s="3">
        <f t="shared" si="38"/>
        <v>13833.33</v>
      </c>
      <c r="K42" s="3">
        <f t="shared" si="38"/>
        <v>13833.33</v>
      </c>
      <c r="L42" s="3">
        <f t="shared" si="38"/>
        <v>13833.33</v>
      </c>
      <c r="M42" s="3">
        <f t="shared" si="38"/>
        <v>13833.33</v>
      </c>
      <c r="N42" s="3">
        <f t="shared" si="38"/>
        <v>13833.33</v>
      </c>
      <c r="O42" s="3">
        <f t="shared" si="38"/>
        <v>13833.33</v>
      </c>
      <c r="P42" s="3">
        <f t="shared" si="38"/>
        <v>13833.34</v>
      </c>
      <c r="Q42" s="3">
        <f t="shared" si="38"/>
        <v>13833.34</v>
      </c>
      <c r="R42" s="3">
        <f t="shared" si="38"/>
        <v>13833.34</v>
      </c>
      <c r="S42" s="3">
        <f t="shared" si="38"/>
        <v>13833.339999999997</v>
      </c>
      <c r="T42" s="34">
        <f t="shared" si="3"/>
        <v>41499.99</v>
      </c>
      <c r="U42" s="34">
        <f t="shared" si="4"/>
        <v>82999.98</v>
      </c>
      <c r="V42" s="34">
        <f t="shared" si="5"/>
        <v>124499.98</v>
      </c>
      <c r="W42" s="34">
        <f t="shared" si="6"/>
        <v>166000</v>
      </c>
      <c r="X42" s="34">
        <f t="shared" si="7"/>
        <v>41500</v>
      </c>
      <c r="Y42" s="34">
        <f t="shared" si="8"/>
        <v>83000</v>
      </c>
      <c r="Z42" s="34">
        <f t="shared" si="9"/>
        <v>124500</v>
      </c>
      <c r="AA42" s="34">
        <f t="shared" si="10"/>
        <v>166000</v>
      </c>
    </row>
    <row r="43" spans="1:27" ht="76.5" customHeight="1" x14ac:dyDescent="0.25">
      <c r="A43" s="10" t="s">
        <v>57</v>
      </c>
      <c r="B43" s="71" t="s">
        <v>256</v>
      </c>
      <c r="C43" s="72"/>
      <c r="D43" s="72"/>
      <c r="E43" s="72"/>
      <c r="F43" s="73"/>
      <c r="G43" s="3">
        <v>166000</v>
      </c>
      <c r="H43" s="43">
        <f>TRUNC((G43)/12,2)</f>
        <v>13833.33</v>
      </c>
      <c r="I43" s="44">
        <f t="shared" ref="I43" si="39">TRUNC((G43-H43)/11,2)</f>
        <v>13833.33</v>
      </c>
      <c r="J43" s="44">
        <f t="shared" ref="J43" si="40">TRUNC((G43-SUM(H43:I43))/10,2)</f>
        <v>13833.33</v>
      </c>
      <c r="K43" s="44">
        <f>TRUNC((G43-SUM(H43:J43))/9,2)</f>
        <v>13833.33</v>
      </c>
      <c r="L43" s="44">
        <f>TRUNC((G43-SUM(H43:K43))/8,2)</f>
        <v>13833.33</v>
      </c>
      <c r="M43" s="44">
        <f>TRUNC((G43-SUM(H43:L43))/7,2)</f>
        <v>13833.33</v>
      </c>
      <c r="N43" s="44">
        <f>TRUNC((G43-SUM(H43:M43))/6,2)</f>
        <v>13833.33</v>
      </c>
      <c r="O43" s="44">
        <f>TRUNC((G43-SUM(H43:N43))/5,2)</f>
        <v>13833.33</v>
      </c>
      <c r="P43" s="44">
        <f>TRUNC((G43-SUM(H43:O43))/4,2)</f>
        <v>13833.34</v>
      </c>
      <c r="Q43" s="44">
        <f>TRUNC((G43-SUM(H43:P43))/3,2)</f>
        <v>13833.34</v>
      </c>
      <c r="R43" s="44">
        <f>TRUNC((G43-SUM(H43:Q43))/2,2)</f>
        <v>13833.34</v>
      </c>
      <c r="S43" s="44">
        <f>G43-SUM(H43:R43)</f>
        <v>13833.339999999997</v>
      </c>
      <c r="T43" s="34">
        <f t="shared" si="3"/>
        <v>41499.99</v>
      </c>
      <c r="U43" s="34">
        <f t="shared" si="4"/>
        <v>82999.98</v>
      </c>
      <c r="V43" s="34">
        <f t="shared" si="5"/>
        <v>124499.98</v>
      </c>
      <c r="W43" s="34">
        <f t="shared" si="6"/>
        <v>166000</v>
      </c>
      <c r="X43" s="34">
        <f t="shared" si="7"/>
        <v>41500</v>
      </c>
      <c r="Y43" s="34">
        <f t="shared" si="8"/>
        <v>83000</v>
      </c>
      <c r="Z43" s="34">
        <f t="shared" si="9"/>
        <v>124500</v>
      </c>
      <c r="AA43" s="34">
        <f t="shared" si="10"/>
        <v>166000</v>
      </c>
    </row>
    <row r="44" spans="1:27" ht="25.5" customHeight="1" x14ac:dyDescent="0.25">
      <c r="A44" s="10" t="s">
        <v>10</v>
      </c>
      <c r="B44" s="71" t="s">
        <v>257</v>
      </c>
      <c r="C44" s="75"/>
      <c r="D44" s="75"/>
      <c r="E44" s="75"/>
      <c r="F44" s="76"/>
      <c r="G44" s="3">
        <f>G45+G47</f>
        <v>89885</v>
      </c>
      <c r="H44" s="3">
        <f t="shared" ref="H44:S44" si="41">H45+H47</f>
        <v>7490.41</v>
      </c>
      <c r="I44" s="3">
        <f t="shared" si="41"/>
        <v>7490.41</v>
      </c>
      <c r="J44" s="3">
        <f t="shared" si="41"/>
        <v>7490.41</v>
      </c>
      <c r="K44" s="3">
        <f t="shared" si="41"/>
        <v>7490.41</v>
      </c>
      <c r="L44" s="3">
        <f t="shared" si="41"/>
        <v>7490.42</v>
      </c>
      <c r="M44" s="3">
        <f t="shared" si="41"/>
        <v>7490.42</v>
      </c>
      <c r="N44" s="3">
        <f t="shared" si="41"/>
        <v>7490.42</v>
      </c>
      <c r="O44" s="3">
        <f t="shared" si="41"/>
        <v>7490.42</v>
      </c>
      <c r="P44" s="3">
        <f t="shared" si="41"/>
        <v>7490.42</v>
      </c>
      <c r="Q44" s="3">
        <f t="shared" si="41"/>
        <v>7490.42</v>
      </c>
      <c r="R44" s="3">
        <f t="shared" si="41"/>
        <v>7490.42</v>
      </c>
      <c r="S44" s="3">
        <f t="shared" si="41"/>
        <v>7490.42</v>
      </c>
      <c r="T44" s="34">
        <f t="shared" si="3"/>
        <v>22471.23</v>
      </c>
      <c r="U44" s="34">
        <f t="shared" si="4"/>
        <v>44942.479999999996</v>
      </c>
      <c r="V44" s="34">
        <f t="shared" si="5"/>
        <v>67413.739999999991</v>
      </c>
      <c r="W44" s="34">
        <f t="shared" si="6"/>
        <v>89884.999999999985</v>
      </c>
      <c r="X44" s="34">
        <f t="shared" si="7"/>
        <v>22471.25</v>
      </c>
      <c r="Y44" s="34">
        <f t="shared" si="8"/>
        <v>44942.5</v>
      </c>
      <c r="Z44" s="34">
        <f t="shared" si="9"/>
        <v>67413.75</v>
      </c>
      <c r="AA44" s="34">
        <f t="shared" si="10"/>
        <v>89885</v>
      </c>
    </row>
    <row r="45" spans="1:27" ht="25.5" customHeight="1" x14ac:dyDescent="0.25">
      <c r="A45" s="10" t="s">
        <v>58</v>
      </c>
      <c r="B45" s="71" t="s">
        <v>258</v>
      </c>
      <c r="C45" s="75"/>
      <c r="D45" s="75"/>
      <c r="E45" s="75"/>
      <c r="F45" s="76"/>
      <c r="G45" s="3">
        <f>G46</f>
        <v>8885</v>
      </c>
      <c r="H45" s="3">
        <f t="shared" ref="H45:S45" si="42">H46</f>
        <v>740.41</v>
      </c>
      <c r="I45" s="3">
        <f t="shared" si="42"/>
        <v>740.41</v>
      </c>
      <c r="J45" s="3">
        <f t="shared" si="42"/>
        <v>740.41</v>
      </c>
      <c r="K45" s="3">
        <f t="shared" si="42"/>
        <v>740.41</v>
      </c>
      <c r="L45" s="3">
        <f t="shared" si="42"/>
        <v>740.42</v>
      </c>
      <c r="M45" s="3">
        <f t="shared" si="42"/>
        <v>740.42</v>
      </c>
      <c r="N45" s="3">
        <f t="shared" si="42"/>
        <v>740.42</v>
      </c>
      <c r="O45" s="3">
        <f t="shared" si="42"/>
        <v>740.42</v>
      </c>
      <c r="P45" s="3">
        <f t="shared" si="42"/>
        <v>740.42</v>
      </c>
      <c r="Q45" s="3">
        <f t="shared" si="42"/>
        <v>740.42</v>
      </c>
      <c r="R45" s="3">
        <f t="shared" si="42"/>
        <v>740.42</v>
      </c>
      <c r="S45" s="3">
        <f t="shared" si="42"/>
        <v>740.42000000000007</v>
      </c>
      <c r="T45" s="34">
        <f t="shared" si="3"/>
        <v>2221.23</v>
      </c>
      <c r="U45" s="34">
        <f t="shared" si="4"/>
        <v>4442.4799999999996</v>
      </c>
      <c r="V45" s="34">
        <f t="shared" si="5"/>
        <v>6663.74</v>
      </c>
      <c r="W45" s="34">
        <f t="shared" si="6"/>
        <v>8885</v>
      </c>
      <c r="X45" s="34">
        <f t="shared" si="7"/>
        <v>2221.25</v>
      </c>
      <c r="Y45" s="34">
        <f t="shared" si="8"/>
        <v>4442.5</v>
      </c>
      <c r="Z45" s="34">
        <f t="shared" si="9"/>
        <v>6663.75</v>
      </c>
      <c r="AA45" s="34">
        <f t="shared" si="10"/>
        <v>8885</v>
      </c>
    </row>
    <row r="46" spans="1:27" ht="102" customHeight="1" x14ac:dyDescent="0.25">
      <c r="A46" s="10" t="s">
        <v>59</v>
      </c>
      <c r="B46" s="74" t="s">
        <v>259</v>
      </c>
      <c r="C46" s="75"/>
      <c r="D46" s="75"/>
      <c r="E46" s="75"/>
      <c r="F46" s="76"/>
      <c r="G46" s="3">
        <v>8885</v>
      </c>
      <c r="H46" s="43">
        <f>TRUNC((G46)/12,2)</f>
        <v>740.41</v>
      </c>
      <c r="I46" s="44">
        <f t="shared" ref="I46" si="43">TRUNC((G46-H46)/11,2)</f>
        <v>740.41</v>
      </c>
      <c r="J46" s="44">
        <f t="shared" ref="J46" si="44">TRUNC((G46-SUM(H46:I46))/10,2)</f>
        <v>740.41</v>
      </c>
      <c r="K46" s="44">
        <f>TRUNC((G46-SUM(H46:J46))/9,2)</f>
        <v>740.41</v>
      </c>
      <c r="L46" s="44">
        <f>TRUNC((G46-SUM(H46:K46))/8,2)</f>
        <v>740.42</v>
      </c>
      <c r="M46" s="44">
        <f>TRUNC((G46-SUM(H46:L46))/7,2)</f>
        <v>740.42</v>
      </c>
      <c r="N46" s="44">
        <f>TRUNC((G46-SUM(H46:M46))/6,2)</f>
        <v>740.42</v>
      </c>
      <c r="O46" s="44">
        <f>TRUNC((G46-SUM(H46:N46))/5,2)</f>
        <v>740.42</v>
      </c>
      <c r="P46" s="44">
        <f>TRUNC((G46-SUM(H46:O46))/4,2)</f>
        <v>740.42</v>
      </c>
      <c r="Q46" s="44">
        <f>TRUNC((G46-SUM(H46:P46))/3,2)</f>
        <v>740.42</v>
      </c>
      <c r="R46" s="44">
        <f>TRUNC((G46-SUM(H46:Q46))/2,2)</f>
        <v>740.42</v>
      </c>
      <c r="S46" s="44">
        <f>G46-SUM(H46:R46)</f>
        <v>740.42000000000007</v>
      </c>
      <c r="T46" s="34">
        <f t="shared" si="3"/>
        <v>2221.23</v>
      </c>
      <c r="U46" s="34">
        <f t="shared" si="4"/>
        <v>4442.4799999999996</v>
      </c>
      <c r="V46" s="34">
        <f t="shared" si="5"/>
        <v>6663.74</v>
      </c>
      <c r="W46" s="34">
        <f t="shared" si="6"/>
        <v>8885</v>
      </c>
      <c r="X46" s="34">
        <f t="shared" si="7"/>
        <v>2221.25</v>
      </c>
      <c r="Y46" s="34">
        <f t="shared" si="8"/>
        <v>4442.5</v>
      </c>
      <c r="Z46" s="34">
        <f t="shared" si="9"/>
        <v>6663.75</v>
      </c>
      <c r="AA46" s="34">
        <f t="shared" si="10"/>
        <v>8885</v>
      </c>
    </row>
    <row r="47" spans="1:27" ht="15" customHeight="1" x14ac:dyDescent="0.25">
      <c r="A47" s="10" t="s">
        <v>60</v>
      </c>
      <c r="B47" s="74" t="s">
        <v>260</v>
      </c>
      <c r="C47" s="75"/>
      <c r="D47" s="75"/>
      <c r="E47" s="75"/>
      <c r="F47" s="76"/>
      <c r="G47" s="3">
        <f>G48</f>
        <v>81000</v>
      </c>
      <c r="H47" s="3">
        <f t="shared" ref="H47:S47" si="45">H48</f>
        <v>6750</v>
      </c>
      <c r="I47" s="3">
        <f t="shared" si="45"/>
        <v>6750</v>
      </c>
      <c r="J47" s="3">
        <f t="shared" si="45"/>
        <v>6750</v>
      </c>
      <c r="K47" s="3">
        <f t="shared" si="45"/>
        <v>6750</v>
      </c>
      <c r="L47" s="3">
        <f t="shared" si="45"/>
        <v>6750</v>
      </c>
      <c r="M47" s="3">
        <f t="shared" si="45"/>
        <v>6750</v>
      </c>
      <c r="N47" s="3">
        <f t="shared" si="45"/>
        <v>6750</v>
      </c>
      <c r="O47" s="3">
        <f t="shared" si="45"/>
        <v>6750</v>
      </c>
      <c r="P47" s="3">
        <f t="shared" si="45"/>
        <v>6750</v>
      </c>
      <c r="Q47" s="3">
        <f t="shared" si="45"/>
        <v>6750</v>
      </c>
      <c r="R47" s="3">
        <f t="shared" si="45"/>
        <v>6750</v>
      </c>
      <c r="S47" s="3">
        <f t="shared" si="45"/>
        <v>6750</v>
      </c>
      <c r="T47" s="34">
        <f t="shared" si="3"/>
        <v>20250</v>
      </c>
      <c r="U47" s="34">
        <f t="shared" si="4"/>
        <v>40500</v>
      </c>
      <c r="V47" s="34">
        <f t="shared" si="5"/>
        <v>60750</v>
      </c>
      <c r="W47" s="34">
        <f t="shared" si="6"/>
        <v>81000</v>
      </c>
      <c r="X47" s="34">
        <f t="shared" si="7"/>
        <v>20250</v>
      </c>
      <c r="Y47" s="34">
        <f t="shared" si="8"/>
        <v>40500</v>
      </c>
      <c r="Z47" s="34">
        <f t="shared" si="9"/>
        <v>60750</v>
      </c>
      <c r="AA47" s="34">
        <f t="shared" si="10"/>
        <v>81000</v>
      </c>
    </row>
    <row r="48" spans="1:27" ht="25.5" customHeight="1" x14ac:dyDescent="0.25">
      <c r="A48" s="10" t="s">
        <v>61</v>
      </c>
      <c r="B48" s="74" t="s">
        <v>261</v>
      </c>
      <c r="C48" s="75"/>
      <c r="D48" s="75"/>
      <c r="E48" s="75"/>
      <c r="F48" s="76"/>
      <c r="G48" s="3">
        <f>G49</f>
        <v>81000</v>
      </c>
      <c r="H48" s="3">
        <f t="shared" ref="H48:S48" si="46">H49</f>
        <v>6750</v>
      </c>
      <c r="I48" s="3">
        <f t="shared" si="46"/>
        <v>6750</v>
      </c>
      <c r="J48" s="3">
        <f t="shared" si="46"/>
        <v>6750</v>
      </c>
      <c r="K48" s="3">
        <f t="shared" si="46"/>
        <v>6750</v>
      </c>
      <c r="L48" s="3">
        <f t="shared" si="46"/>
        <v>6750</v>
      </c>
      <c r="M48" s="3">
        <f t="shared" si="46"/>
        <v>6750</v>
      </c>
      <c r="N48" s="3">
        <f t="shared" si="46"/>
        <v>6750</v>
      </c>
      <c r="O48" s="3">
        <f t="shared" si="46"/>
        <v>6750</v>
      </c>
      <c r="P48" s="3">
        <f t="shared" si="46"/>
        <v>6750</v>
      </c>
      <c r="Q48" s="3">
        <f t="shared" si="46"/>
        <v>6750</v>
      </c>
      <c r="R48" s="3">
        <f t="shared" si="46"/>
        <v>6750</v>
      </c>
      <c r="S48" s="3">
        <f t="shared" si="46"/>
        <v>6750</v>
      </c>
      <c r="T48" s="34">
        <f t="shared" si="3"/>
        <v>20250</v>
      </c>
      <c r="U48" s="34">
        <f t="shared" si="4"/>
        <v>40500</v>
      </c>
      <c r="V48" s="34">
        <f t="shared" si="5"/>
        <v>60750</v>
      </c>
      <c r="W48" s="34">
        <f t="shared" si="6"/>
        <v>81000</v>
      </c>
      <c r="X48" s="34">
        <f t="shared" si="7"/>
        <v>20250</v>
      </c>
      <c r="Y48" s="34">
        <f t="shared" si="8"/>
        <v>40500</v>
      </c>
      <c r="Z48" s="34">
        <f t="shared" si="9"/>
        <v>60750</v>
      </c>
      <c r="AA48" s="34">
        <f t="shared" si="10"/>
        <v>81000</v>
      </c>
    </row>
    <row r="49" spans="1:27" ht="76.5" customHeight="1" x14ac:dyDescent="0.25">
      <c r="A49" s="10" t="s">
        <v>62</v>
      </c>
      <c r="B49" s="74" t="s">
        <v>262</v>
      </c>
      <c r="C49" s="75"/>
      <c r="D49" s="75"/>
      <c r="E49" s="75"/>
      <c r="F49" s="76"/>
      <c r="G49" s="3">
        <v>81000</v>
      </c>
      <c r="H49" s="43">
        <f>TRUNC((G49)/12,2)</f>
        <v>6750</v>
      </c>
      <c r="I49" s="44">
        <f t="shared" ref="I49" si="47">TRUNC((G49-H49)/11,2)</f>
        <v>6750</v>
      </c>
      <c r="J49" s="44">
        <f t="shared" ref="J49" si="48">TRUNC((G49-SUM(H49:I49))/10,2)</f>
        <v>6750</v>
      </c>
      <c r="K49" s="44">
        <f>TRUNC((G49-SUM(H49:J49))/9,2)</f>
        <v>6750</v>
      </c>
      <c r="L49" s="44">
        <f>TRUNC((G49-SUM(H49:K49))/8,2)</f>
        <v>6750</v>
      </c>
      <c r="M49" s="44">
        <f>TRUNC((G49-SUM(H49:L49))/7,2)</f>
        <v>6750</v>
      </c>
      <c r="N49" s="44">
        <f>TRUNC((G49-SUM(H49:M49))/6,2)</f>
        <v>6750</v>
      </c>
      <c r="O49" s="44">
        <f>TRUNC((G49-SUM(H49:N49))/5,2)</f>
        <v>6750</v>
      </c>
      <c r="P49" s="44">
        <f>TRUNC((G49-SUM(H49:O49))/4,2)</f>
        <v>6750</v>
      </c>
      <c r="Q49" s="44">
        <f>TRUNC((G49-SUM(H49:P49))/3,2)</f>
        <v>6750</v>
      </c>
      <c r="R49" s="44">
        <f>TRUNC((G49-SUM(H49:Q49))/2,2)</f>
        <v>6750</v>
      </c>
      <c r="S49" s="44">
        <f>G49-SUM(H49:R49)</f>
        <v>6750</v>
      </c>
      <c r="T49" s="34">
        <f t="shared" si="3"/>
        <v>20250</v>
      </c>
      <c r="U49" s="34">
        <f t="shared" si="4"/>
        <v>40500</v>
      </c>
      <c r="V49" s="34">
        <f t="shared" si="5"/>
        <v>60750</v>
      </c>
      <c r="W49" s="34">
        <f t="shared" si="6"/>
        <v>81000</v>
      </c>
      <c r="X49" s="34">
        <f t="shared" si="7"/>
        <v>20250</v>
      </c>
      <c r="Y49" s="34">
        <f t="shared" si="8"/>
        <v>40500</v>
      </c>
      <c r="Z49" s="34">
        <f t="shared" si="9"/>
        <v>60750</v>
      </c>
      <c r="AA49" s="34">
        <f t="shared" si="10"/>
        <v>81000</v>
      </c>
    </row>
    <row r="50" spans="1:27" ht="25.5" customHeight="1" x14ac:dyDescent="0.25">
      <c r="A50" s="10" t="s">
        <v>11</v>
      </c>
      <c r="B50" s="74" t="s">
        <v>265</v>
      </c>
      <c r="C50" s="75"/>
      <c r="D50" s="75"/>
      <c r="E50" s="75"/>
      <c r="F50" s="76"/>
      <c r="G50" s="3">
        <f>G51</f>
        <v>670000</v>
      </c>
      <c r="H50" s="3">
        <f t="shared" ref="H50:S50" si="49">H51</f>
        <v>55833.33</v>
      </c>
      <c r="I50" s="3">
        <f t="shared" si="49"/>
        <v>55833.33</v>
      </c>
      <c r="J50" s="3">
        <f t="shared" si="49"/>
        <v>55833.33</v>
      </c>
      <c r="K50" s="3">
        <f t="shared" si="49"/>
        <v>55833.33</v>
      </c>
      <c r="L50" s="3">
        <f t="shared" si="49"/>
        <v>55833.33</v>
      </c>
      <c r="M50" s="3">
        <f t="shared" si="49"/>
        <v>55833.33</v>
      </c>
      <c r="N50" s="3">
        <f t="shared" si="49"/>
        <v>55833.33</v>
      </c>
      <c r="O50" s="3">
        <f t="shared" si="49"/>
        <v>55833.33</v>
      </c>
      <c r="P50" s="3">
        <f t="shared" si="49"/>
        <v>55833.34</v>
      </c>
      <c r="Q50" s="3">
        <f t="shared" si="49"/>
        <v>55833.34</v>
      </c>
      <c r="R50" s="3">
        <f t="shared" si="49"/>
        <v>55833.34</v>
      </c>
      <c r="S50" s="3">
        <f t="shared" si="49"/>
        <v>55833.339999999967</v>
      </c>
      <c r="T50" s="34">
        <f t="shared" si="3"/>
        <v>167499.99</v>
      </c>
      <c r="U50" s="34">
        <f t="shared" si="4"/>
        <v>334999.98000000004</v>
      </c>
      <c r="V50" s="34">
        <f t="shared" si="5"/>
        <v>502499.9800000001</v>
      </c>
      <c r="W50" s="34">
        <f t="shared" si="6"/>
        <v>670000</v>
      </c>
      <c r="X50" s="34">
        <f t="shared" si="7"/>
        <v>167500</v>
      </c>
      <c r="Y50" s="34">
        <f t="shared" si="8"/>
        <v>335000</v>
      </c>
      <c r="Z50" s="34">
        <f t="shared" si="9"/>
        <v>502500</v>
      </c>
      <c r="AA50" s="34">
        <f t="shared" si="10"/>
        <v>670000</v>
      </c>
    </row>
    <row r="51" spans="1:27" ht="63.75" customHeight="1" x14ac:dyDescent="0.25">
      <c r="A51" s="10" t="s">
        <v>63</v>
      </c>
      <c r="B51" s="74" t="s">
        <v>263</v>
      </c>
      <c r="C51" s="75"/>
      <c r="D51" s="75"/>
      <c r="E51" s="75"/>
      <c r="F51" s="76"/>
      <c r="G51" s="3">
        <f>G52</f>
        <v>670000</v>
      </c>
      <c r="H51" s="3">
        <f t="shared" ref="H51:S51" si="50">H52</f>
        <v>55833.33</v>
      </c>
      <c r="I51" s="3">
        <f t="shared" si="50"/>
        <v>55833.33</v>
      </c>
      <c r="J51" s="3">
        <f t="shared" si="50"/>
        <v>55833.33</v>
      </c>
      <c r="K51" s="3">
        <f t="shared" si="50"/>
        <v>55833.33</v>
      </c>
      <c r="L51" s="3">
        <f t="shared" si="50"/>
        <v>55833.33</v>
      </c>
      <c r="M51" s="3">
        <f t="shared" si="50"/>
        <v>55833.33</v>
      </c>
      <c r="N51" s="3">
        <f t="shared" si="50"/>
        <v>55833.33</v>
      </c>
      <c r="O51" s="3">
        <f t="shared" si="50"/>
        <v>55833.33</v>
      </c>
      <c r="P51" s="3">
        <f t="shared" si="50"/>
        <v>55833.34</v>
      </c>
      <c r="Q51" s="3">
        <f t="shared" si="50"/>
        <v>55833.34</v>
      </c>
      <c r="R51" s="3">
        <f t="shared" si="50"/>
        <v>55833.34</v>
      </c>
      <c r="S51" s="3">
        <f t="shared" si="50"/>
        <v>55833.339999999967</v>
      </c>
      <c r="T51" s="34">
        <f t="shared" si="3"/>
        <v>167499.99</v>
      </c>
      <c r="U51" s="34">
        <f t="shared" si="4"/>
        <v>334999.98000000004</v>
      </c>
      <c r="V51" s="34">
        <f t="shared" si="5"/>
        <v>502499.9800000001</v>
      </c>
      <c r="W51" s="34">
        <f t="shared" si="6"/>
        <v>670000</v>
      </c>
      <c r="X51" s="34">
        <f t="shared" si="7"/>
        <v>167500</v>
      </c>
      <c r="Y51" s="34">
        <f t="shared" si="8"/>
        <v>335000</v>
      </c>
      <c r="Z51" s="34">
        <f t="shared" si="9"/>
        <v>502500</v>
      </c>
      <c r="AA51" s="34">
        <f t="shared" si="10"/>
        <v>670000</v>
      </c>
    </row>
    <row r="52" spans="1:27" ht="102" customHeight="1" x14ac:dyDescent="0.25">
      <c r="A52" s="10" t="s">
        <v>64</v>
      </c>
      <c r="B52" s="74" t="s">
        <v>264</v>
      </c>
      <c r="C52" s="75"/>
      <c r="D52" s="75"/>
      <c r="E52" s="75"/>
      <c r="F52" s="76"/>
      <c r="G52" s="3">
        <v>670000</v>
      </c>
      <c r="H52" s="43">
        <f>TRUNC((G52)/12,2)</f>
        <v>55833.33</v>
      </c>
      <c r="I52" s="44">
        <f t="shared" ref="I52" si="51">TRUNC((G52-H52)/11,2)</f>
        <v>55833.33</v>
      </c>
      <c r="J52" s="44">
        <f t="shared" ref="J52" si="52">TRUNC((G52-SUM(H52:I52))/10,2)</f>
        <v>55833.33</v>
      </c>
      <c r="K52" s="44">
        <f>TRUNC((G52-SUM(H52:J52))/9,2)</f>
        <v>55833.33</v>
      </c>
      <c r="L52" s="44">
        <f>TRUNC((G52-SUM(H52:K52))/8,2)</f>
        <v>55833.33</v>
      </c>
      <c r="M52" s="44">
        <f>TRUNC((G52-SUM(H52:L52))/7,2)</f>
        <v>55833.33</v>
      </c>
      <c r="N52" s="44">
        <f>TRUNC((G52-SUM(H52:M52))/6,2)</f>
        <v>55833.33</v>
      </c>
      <c r="O52" s="44">
        <f>TRUNC((G52-SUM(H52:N52))/5,2)</f>
        <v>55833.33</v>
      </c>
      <c r="P52" s="44">
        <f>TRUNC((G52-SUM(H52:O52))/4,2)</f>
        <v>55833.34</v>
      </c>
      <c r="Q52" s="44">
        <f>TRUNC((G52-SUM(H52:P52))/3,2)</f>
        <v>55833.34</v>
      </c>
      <c r="R52" s="44">
        <f>TRUNC((G52-SUM(H52:Q52))/2,2)</f>
        <v>55833.34</v>
      </c>
      <c r="S52" s="44">
        <f>G52-SUM(H52:R52)</f>
        <v>55833.339999999967</v>
      </c>
      <c r="T52" s="34">
        <f t="shared" si="3"/>
        <v>167499.99</v>
      </c>
      <c r="U52" s="34">
        <f t="shared" si="4"/>
        <v>334999.98000000004</v>
      </c>
      <c r="V52" s="34">
        <f t="shared" si="5"/>
        <v>502499.9800000001</v>
      </c>
      <c r="W52" s="34">
        <f t="shared" si="6"/>
        <v>670000</v>
      </c>
      <c r="X52" s="34">
        <f t="shared" si="7"/>
        <v>167500</v>
      </c>
      <c r="Y52" s="34">
        <f t="shared" si="8"/>
        <v>335000</v>
      </c>
      <c r="Z52" s="34">
        <f t="shared" si="9"/>
        <v>502500</v>
      </c>
      <c r="AA52" s="34">
        <f t="shared" si="10"/>
        <v>670000</v>
      </c>
    </row>
    <row r="53" spans="1:27" ht="25.5" customHeight="1" x14ac:dyDescent="0.25">
      <c r="A53" s="10" t="s">
        <v>65</v>
      </c>
      <c r="B53" s="82"/>
      <c r="C53" s="75"/>
      <c r="D53" s="75"/>
      <c r="E53" s="75"/>
      <c r="F53" s="76"/>
      <c r="G53" s="3">
        <f>G54+G73+G65+G69</f>
        <v>14710365</v>
      </c>
      <c r="H53" s="3">
        <f t="shared" ref="H53:S53" si="53">H54+H73+H65+H69</f>
        <v>1170270.25</v>
      </c>
      <c r="I53" s="3">
        <f t="shared" si="53"/>
        <v>1051270.25</v>
      </c>
      <c r="J53" s="3">
        <f t="shared" si="53"/>
        <v>1307053.3400000001</v>
      </c>
      <c r="K53" s="3">
        <f t="shared" si="53"/>
        <v>1181270.25</v>
      </c>
      <c r="L53" s="3">
        <f t="shared" si="53"/>
        <v>1181270.25</v>
      </c>
      <c r="M53" s="3">
        <f t="shared" si="53"/>
        <v>1287205.9700000002</v>
      </c>
      <c r="N53" s="3">
        <f t="shared" si="53"/>
        <v>1151270.25</v>
      </c>
      <c r="O53" s="3">
        <f t="shared" si="53"/>
        <v>1121270.25</v>
      </c>
      <c r="P53" s="3">
        <f t="shared" si="53"/>
        <v>1257205.9800000002</v>
      </c>
      <c r="Q53" s="3">
        <f t="shared" si="53"/>
        <v>1181270.2599999998</v>
      </c>
      <c r="R53" s="3">
        <f t="shared" si="53"/>
        <v>1191270.2599999998</v>
      </c>
      <c r="S53" s="3">
        <f t="shared" si="53"/>
        <v>1629737.6900000002</v>
      </c>
      <c r="T53" s="34">
        <f t="shared" si="3"/>
        <v>3528593.84</v>
      </c>
      <c r="U53" s="34">
        <f t="shared" si="4"/>
        <v>7178340.3100000005</v>
      </c>
      <c r="V53" s="34">
        <f t="shared" si="5"/>
        <v>10708086.790000001</v>
      </c>
      <c r="W53" s="34">
        <f t="shared" si="6"/>
        <v>14710365</v>
      </c>
      <c r="X53" s="34">
        <f t="shared" si="7"/>
        <v>3677591.25</v>
      </c>
      <c r="Y53" s="34">
        <f t="shared" si="8"/>
        <v>7355182.5</v>
      </c>
      <c r="Z53" s="34">
        <f t="shared" si="9"/>
        <v>11032773.75</v>
      </c>
      <c r="AA53" s="34">
        <f t="shared" si="10"/>
        <v>14710365</v>
      </c>
    </row>
    <row r="54" spans="1:27" ht="89.25" customHeight="1" x14ac:dyDescent="0.25">
      <c r="A54" s="10" t="s">
        <v>12</v>
      </c>
      <c r="B54" s="77" t="s">
        <v>266</v>
      </c>
      <c r="C54" s="75"/>
      <c r="D54" s="75"/>
      <c r="E54" s="75"/>
      <c r="F54" s="76"/>
      <c r="G54" s="3">
        <f>G55+G62</f>
        <v>12356000</v>
      </c>
      <c r="H54" s="3">
        <f t="shared" ref="H54:S54" si="54">H55+H62</f>
        <v>995206.91999999993</v>
      </c>
      <c r="I54" s="3">
        <f t="shared" si="54"/>
        <v>876206.91999999993</v>
      </c>
      <c r="J54" s="3">
        <f t="shared" si="54"/>
        <v>1131990.01</v>
      </c>
      <c r="K54" s="3">
        <f t="shared" si="54"/>
        <v>1006206.9199999999</v>
      </c>
      <c r="L54" s="3">
        <f t="shared" si="54"/>
        <v>1006206.9199999999</v>
      </c>
      <c r="M54" s="3">
        <f t="shared" si="54"/>
        <v>1112142.6400000001</v>
      </c>
      <c r="N54" s="3">
        <f t="shared" si="54"/>
        <v>976206.91999999993</v>
      </c>
      <c r="O54" s="3">
        <f t="shared" si="54"/>
        <v>946206.91999999993</v>
      </c>
      <c r="P54" s="3">
        <f t="shared" si="54"/>
        <v>1082142.6400000001</v>
      </c>
      <c r="Q54" s="3">
        <f t="shared" si="54"/>
        <v>1006206.9199999999</v>
      </c>
      <c r="R54" s="3">
        <f t="shared" si="54"/>
        <v>1016206.9199999999</v>
      </c>
      <c r="S54" s="3">
        <f t="shared" si="54"/>
        <v>1201069.3500000001</v>
      </c>
      <c r="T54" s="34">
        <f t="shared" si="3"/>
        <v>3003403.8499999996</v>
      </c>
      <c r="U54" s="34">
        <f t="shared" si="4"/>
        <v>6127960.3300000001</v>
      </c>
      <c r="V54" s="34">
        <f t="shared" si="5"/>
        <v>9132516.8100000005</v>
      </c>
      <c r="W54" s="34">
        <f t="shared" si="6"/>
        <v>12356000</v>
      </c>
      <c r="X54" s="34">
        <f t="shared" si="7"/>
        <v>3089000</v>
      </c>
      <c r="Y54" s="34">
        <f t="shared" si="8"/>
        <v>6178000</v>
      </c>
      <c r="Z54" s="34">
        <f t="shared" si="9"/>
        <v>9267000</v>
      </c>
      <c r="AA54" s="34">
        <f t="shared" si="10"/>
        <v>12356000</v>
      </c>
    </row>
    <row r="55" spans="1:27" ht="191.25" customHeight="1" x14ac:dyDescent="0.25">
      <c r="A55" s="10" t="s">
        <v>13</v>
      </c>
      <c r="B55" s="77" t="s">
        <v>203</v>
      </c>
      <c r="C55" s="75"/>
      <c r="D55" s="75"/>
      <c r="E55" s="75"/>
      <c r="F55" s="76"/>
      <c r="G55" s="3">
        <f>G56+G58+G60</f>
        <v>5006000</v>
      </c>
      <c r="H55" s="3">
        <f t="shared" ref="H55:R55" si="55">H56+H58+H60</f>
        <v>281206.92</v>
      </c>
      <c r="I55" s="3">
        <f t="shared" si="55"/>
        <v>376206.92</v>
      </c>
      <c r="J55" s="3">
        <f t="shared" si="55"/>
        <v>501990.01</v>
      </c>
      <c r="K55" s="3">
        <f t="shared" si="55"/>
        <v>376206.92</v>
      </c>
      <c r="L55" s="3">
        <f t="shared" si="55"/>
        <v>376206.92</v>
      </c>
      <c r="M55" s="3">
        <f t="shared" si="55"/>
        <v>512142.64</v>
      </c>
      <c r="N55" s="3">
        <f t="shared" si="55"/>
        <v>376206.92</v>
      </c>
      <c r="O55" s="3">
        <f t="shared" si="55"/>
        <v>376206.92</v>
      </c>
      <c r="P55" s="3">
        <f t="shared" si="55"/>
        <v>512142.64</v>
      </c>
      <c r="Q55" s="3">
        <f t="shared" si="55"/>
        <v>376206.92</v>
      </c>
      <c r="R55" s="3">
        <f t="shared" si="55"/>
        <v>376206.92</v>
      </c>
      <c r="S55" s="3">
        <f>S56+S58+S60</f>
        <v>565069.35</v>
      </c>
      <c r="T55" s="34">
        <f t="shared" si="3"/>
        <v>1159403.8500000001</v>
      </c>
      <c r="U55" s="34">
        <f t="shared" si="4"/>
        <v>2423960.33</v>
      </c>
      <c r="V55" s="34">
        <f t="shared" si="5"/>
        <v>3688516.81</v>
      </c>
      <c r="W55" s="34">
        <f t="shared" si="6"/>
        <v>5006000</v>
      </c>
      <c r="X55" s="34">
        <f t="shared" si="7"/>
        <v>1251500</v>
      </c>
      <c r="Y55" s="34">
        <f t="shared" si="8"/>
        <v>2503000</v>
      </c>
      <c r="Z55" s="34">
        <f t="shared" si="9"/>
        <v>3754500</v>
      </c>
      <c r="AA55" s="34">
        <f t="shared" si="10"/>
        <v>5006000</v>
      </c>
    </row>
    <row r="56" spans="1:27" ht="129" customHeight="1" x14ac:dyDescent="0.25">
      <c r="A56" s="10" t="s">
        <v>66</v>
      </c>
      <c r="B56" s="74" t="s">
        <v>202</v>
      </c>
      <c r="C56" s="75"/>
      <c r="D56" s="75"/>
      <c r="E56" s="75"/>
      <c r="F56" s="76"/>
      <c r="G56" s="3">
        <f>G57</f>
        <v>41000</v>
      </c>
      <c r="H56" s="3">
        <f t="shared" ref="H56:S56" si="56">H57</f>
        <v>0</v>
      </c>
      <c r="I56" s="3">
        <f t="shared" si="56"/>
        <v>0</v>
      </c>
      <c r="J56" s="3">
        <f t="shared" si="56"/>
        <v>2576.0700000000002</v>
      </c>
      <c r="K56" s="3">
        <f t="shared" si="56"/>
        <v>0</v>
      </c>
      <c r="L56" s="3">
        <f t="shared" si="56"/>
        <v>0</v>
      </c>
      <c r="M56" s="3">
        <f t="shared" si="56"/>
        <v>2576.0700000000002</v>
      </c>
      <c r="N56" s="3">
        <f t="shared" si="56"/>
        <v>0</v>
      </c>
      <c r="O56" s="3">
        <f t="shared" si="56"/>
        <v>0</v>
      </c>
      <c r="P56" s="3">
        <f t="shared" si="56"/>
        <v>2576.0700000000002</v>
      </c>
      <c r="Q56" s="3">
        <f t="shared" si="56"/>
        <v>0</v>
      </c>
      <c r="R56" s="3">
        <f t="shared" si="56"/>
        <v>0</v>
      </c>
      <c r="S56" s="3">
        <f t="shared" si="56"/>
        <v>33271.79</v>
      </c>
      <c r="T56" s="34">
        <f t="shared" si="3"/>
        <v>2576.0700000000002</v>
      </c>
      <c r="U56" s="34">
        <f t="shared" si="4"/>
        <v>5152.1400000000003</v>
      </c>
      <c r="V56" s="34">
        <f t="shared" si="5"/>
        <v>7728.2100000000009</v>
      </c>
      <c r="W56" s="34">
        <f t="shared" si="6"/>
        <v>41000</v>
      </c>
      <c r="X56" s="34">
        <f t="shared" si="7"/>
        <v>10250</v>
      </c>
      <c r="Y56" s="34">
        <f t="shared" si="8"/>
        <v>20500</v>
      </c>
      <c r="Z56" s="34">
        <f t="shared" si="9"/>
        <v>30750</v>
      </c>
      <c r="AA56" s="34">
        <f t="shared" si="10"/>
        <v>41000</v>
      </c>
    </row>
    <row r="57" spans="1:27" ht="153.75" customHeight="1" x14ac:dyDescent="0.25">
      <c r="A57" s="10" t="s">
        <v>67</v>
      </c>
      <c r="B57" s="74" t="s">
        <v>201</v>
      </c>
      <c r="C57" s="113"/>
      <c r="D57" s="113"/>
      <c r="E57" s="113"/>
      <c r="F57" s="114"/>
      <c r="G57" s="3">
        <v>41000</v>
      </c>
      <c r="H57" s="38">
        <v>0</v>
      </c>
      <c r="I57" s="38">
        <v>0</v>
      </c>
      <c r="J57" s="38">
        <v>2576.0700000000002</v>
      </c>
      <c r="K57" s="38">
        <v>0</v>
      </c>
      <c r="L57" s="38">
        <v>0</v>
      </c>
      <c r="M57" s="38">
        <v>2576.0700000000002</v>
      </c>
      <c r="N57" s="38">
        <v>0</v>
      </c>
      <c r="O57" s="38">
        <v>0</v>
      </c>
      <c r="P57" s="38">
        <v>2576.0700000000002</v>
      </c>
      <c r="Q57" s="38">
        <v>0</v>
      </c>
      <c r="R57" s="38">
        <v>0</v>
      </c>
      <c r="S57" s="38">
        <f>G57-SUM(H57:R57)</f>
        <v>33271.79</v>
      </c>
      <c r="T57" s="34">
        <f t="shared" si="3"/>
        <v>2576.0700000000002</v>
      </c>
      <c r="U57" s="34">
        <f t="shared" si="4"/>
        <v>5152.1400000000003</v>
      </c>
      <c r="V57" s="34">
        <f t="shared" si="5"/>
        <v>7728.2100000000009</v>
      </c>
      <c r="W57" s="34">
        <f t="shared" si="6"/>
        <v>41000</v>
      </c>
      <c r="X57" s="34">
        <f t="shared" si="7"/>
        <v>10250</v>
      </c>
      <c r="Y57" s="34">
        <f t="shared" si="8"/>
        <v>20500</v>
      </c>
      <c r="Z57" s="34">
        <f t="shared" si="9"/>
        <v>30750</v>
      </c>
      <c r="AA57" s="34">
        <f t="shared" si="10"/>
        <v>41000</v>
      </c>
    </row>
    <row r="58" spans="1:27" ht="178.5" customHeight="1" x14ac:dyDescent="0.25">
      <c r="A58" s="10" t="s">
        <v>68</v>
      </c>
      <c r="B58" s="74" t="s">
        <v>205</v>
      </c>
      <c r="C58" s="75"/>
      <c r="D58" s="75"/>
      <c r="E58" s="75"/>
      <c r="F58" s="76"/>
      <c r="G58" s="3">
        <f>G59</f>
        <v>465000</v>
      </c>
      <c r="H58" s="3">
        <f t="shared" ref="H58:R58" si="57">H59</f>
        <v>1206.92</v>
      </c>
      <c r="I58" s="3">
        <f t="shared" si="57"/>
        <v>1206.92</v>
      </c>
      <c r="J58" s="3">
        <f t="shared" si="57"/>
        <v>104413.94</v>
      </c>
      <c r="K58" s="3">
        <f t="shared" si="57"/>
        <v>1206.92</v>
      </c>
      <c r="L58" s="3">
        <f t="shared" si="57"/>
        <v>1206.92</v>
      </c>
      <c r="M58" s="3">
        <f t="shared" si="57"/>
        <v>114566.57</v>
      </c>
      <c r="N58" s="3">
        <f t="shared" si="57"/>
        <v>1206.92</v>
      </c>
      <c r="O58" s="3">
        <f t="shared" si="57"/>
        <v>1206.92</v>
      </c>
      <c r="P58" s="3">
        <f t="shared" si="57"/>
        <v>114566.57</v>
      </c>
      <c r="Q58" s="3">
        <f t="shared" si="57"/>
        <v>1206.92</v>
      </c>
      <c r="R58" s="3">
        <f t="shared" si="57"/>
        <v>1206.92</v>
      </c>
      <c r="S58" s="40">
        <f>S59</f>
        <v>121797.56</v>
      </c>
      <c r="T58" s="34">
        <f t="shared" si="3"/>
        <v>106827.78</v>
      </c>
      <c r="U58" s="34">
        <f t="shared" si="4"/>
        <v>223808.19</v>
      </c>
      <c r="V58" s="34">
        <f t="shared" si="5"/>
        <v>340788.60000000003</v>
      </c>
      <c r="W58" s="34">
        <f t="shared" si="6"/>
        <v>465000</v>
      </c>
      <c r="X58" s="34">
        <f t="shared" si="7"/>
        <v>116250</v>
      </c>
      <c r="Y58" s="34">
        <f t="shared" si="8"/>
        <v>232500</v>
      </c>
      <c r="Z58" s="34">
        <f t="shared" si="9"/>
        <v>348750</v>
      </c>
      <c r="AA58" s="34">
        <f t="shared" si="10"/>
        <v>465000</v>
      </c>
    </row>
    <row r="59" spans="1:27" ht="153.75" customHeight="1" x14ac:dyDescent="0.25">
      <c r="A59" s="10" t="s">
        <v>69</v>
      </c>
      <c r="B59" s="74" t="s">
        <v>204</v>
      </c>
      <c r="C59" s="75"/>
      <c r="D59" s="75"/>
      <c r="E59" s="75"/>
      <c r="F59" s="76"/>
      <c r="G59" s="3">
        <v>465000</v>
      </c>
      <c r="H59" s="5">
        <v>1206.92</v>
      </c>
      <c r="I59" s="5">
        <v>1206.92</v>
      </c>
      <c r="J59" s="5">
        <v>104413.94</v>
      </c>
      <c r="K59" s="5">
        <v>1206.92</v>
      </c>
      <c r="L59" s="5">
        <v>1206.92</v>
      </c>
      <c r="M59" s="5">
        <v>114566.57</v>
      </c>
      <c r="N59" s="5">
        <v>1206.92</v>
      </c>
      <c r="O59" s="5">
        <v>1206.92</v>
      </c>
      <c r="P59" s="5">
        <v>114566.57</v>
      </c>
      <c r="Q59" s="5">
        <v>1206.92</v>
      </c>
      <c r="R59" s="5">
        <v>1206.92</v>
      </c>
      <c r="S59" s="40">
        <f t="shared" ref="S59" si="58">G59-SUM(H59:R59)</f>
        <v>121797.56</v>
      </c>
      <c r="T59" s="34">
        <f t="shared" si="3"/>
        <v>106827.78</v>
      </c>
      <c r="U59" s="34">
        <f t="shared" si="4"/>
        <v>223808.19</v>
      </c>
      <c r="V59" s="34">
        <f t="shared" si="5"/>
        <v>340788.60000000003</v>
      </c>
      <c r="W59" s="34">
        <f t="shared" si="6"/>
        <v>465000</v>
      </c>
      <c r="X59" s="34">
        <f t="shared" si="7"/>
        <v>116250</v>
      </c>
      <c r="Y59" s="34">
        <f t="shared" si="8"/>
        <v>232500</v>
      </c>
      <c r="Z59" s="34">
        <f t="shared" si="9"/>
        <v>348750</v>
      </c>
      <c r="AA59" s="34">
        <f t="shared" si="10"/>
        <v>465000</v>
      </c>
    </row>
    <row r="60" spans="1:27" ht="89.25" customHeight="1" x14ac:dyDescent="0.25">
      <c r="A60" s="10" t="s">
        <v>70</v>
      </c>
      <c r="B60" s="74" t="s">
        <v>206</v>
      </c>
      <c r="C60" s="75"/>
      <c r="D60" s="75"/>
      <c r="E60" s="75"/>
      <c r="F60" s="76"/>
      <c r="G60" s="3">
        <f>G61</f>
        <v>4500000</v>
      </c>
      <c r="H60" s="3">
        <f t="shared" ref="H60:S60" si="59">H61</f>
        <v>280000</v>
      </c>
      <c r="I60" s="3">
        <f t="shared" si="59"/>
        <v>375000</v>
      </c>
      <c r="J60" s="3">
        <f t="shared" si="59"/>
        <v>395000</v>
      </c>
      <c r="K60" s="3">
        <f t="shared" si="59"/>
        <v>375000</v>
      </c>
      <c r="L60" s="3">
        <f t="shared" si="59"/>
        <v>375000</v>
      </c>
      <c r="M60" s="3">
        <f t="shared" si="59"/>
        <v>395000</v>
      </c>
      <c r="N60" s="3">
        <f t="shared" si="59"/>
        <v>375000</v>
      </c>
      <c r="O60" s="3">
        <f t="shared" si="59"/>
        <v>375000</v>
      </c>
      <c r="P60" s="3">
        <f t="shared" si="59"/>
        <v>395000</v>
      </c>
      <c r="Q60" s="3">
        <f t="shared" si="59"/>
        <v>375000</v>
      </c>
      <c r="R60" s="3">
        <f t="shared" si="59"/>
        <v>375000</v>
      </c>
      <c r="S60" s="3">
        <f t="shared" si="59"/>
        <v>410000</v>
      </c>
      <c r="T60" s="34">
        <f t="shared" si="3"/>
        <v>1050000</v>
      </c>
      <c r="U60" s="34">
        <f t="shared" si="4"/>
        <v>2195000</v>
      </c>
      <c r="V60" s="34">
        <f t="shared" si="5"/>
        <v>3340000</v>
      </c>
      <c r="W60" s="34">
        <f t="shared" si="6"/>
        <v>4500000</v>
      </c>
      <c r="X60" s="34">
        <f t="shared" si="7"/>
        <v>1125000</v>
      </c>
      <c r="Y60" s="34">
        <f t="shared" si="8"/>
        <v>2250000</v>
      </c>
      <c r="Z60" s="34">
        <f t="shared" si="9"/>
        <v>3375000</v>
      </c>
      <c r="AA60" s="34">
        <f t="shared" si="10"/>
        <v>4500000</v>
      </c>
    </row>
    <row r="61" spans="1:27" ht="76.5" customHeight="1" x14ac:dyDescent="0.25">
      <c r="A61" s="10" t="s">
        <v>71</v>
      </c>
      <c r="B61" s="74" t="s">
        <v>207</v>
      </c>
      <c r="C61" s="75"/>
      <c r="D61" s="75"/>
      <c r="E61" s="75"/>
      <c r="F61" s="76"/>
      <c r="G61" s="3">
        <v>4500000</v>
      </c>
      <c r="H61" s="43">
        <v>280000</v>
      </c>
      <c r="I61" s="44">
        <v>375000</v>
      </c>
      <c r="J61" s="44">
        <v>395000</v>
      </c>
      <c r="K61" s="44">
        <v>375000</v>
      </c>
      <c r="L61" s="44">
        <v>375000</v>
      </c>
      <c r="M61" s="44">
        <v>395000</v>
      </c>
      <c r="N61" s="44">
        <v>375000</v>
      </c>
      <c r="O61" s="44">
        <v>375000</v>
      </c>
      <c r="P61" s="44">
        <v>395000</v>
      </c>
      <c r="Q61" s="44">
        <v>375000</v>
      </c>
      <c r="R61" s="44">
        <v>375000</v>
      </c>
      <c r="S61" s="44">
        <f>G61-SUM(H61:R61)</f>
        <v>410000</v>
      </c>
      <c r="T61" s="34">
        <f t="shared" si="3"/>
        <v>1050000</v>
      </c>
      <c r="U61" s="34">
        <f t="shared" si="4"/>
        <v>2195000</v>
      </c>
      <c r="V61" s="34">
        <f t="shared" si="5"/>
        <v>3340000</v>
      </c>
      <c r="W61" s="34">
        <f t="shared" si="6"/>
        <v>4500000</v>
      </c>
      <c r="X61" s="34">
        <f t="shared" si="7"/>
        <v>1125000</v>
      </c>
      <c r="Y61" s="34">
        <f t="shared" si="8"/>
        <v>2250000</v>
      </c>
      <c r="Z61" s="34">
        <f t="shared" si="9"/>
        <v>3375000</v>
      </c>
      <c r="AA61" s="34">
        <f t="shared" si="10"/>
        <v>4500000</v>
      </c>
    </row>
    <row r="62" spans="1:27" ht="178.5" customHeight="1" x14ac:dyDescent="0.25">
      <c r="A62" s="10" t="s">
        <v>14</v>
      </c>
      <c r="B62" s="74" t="s">
        <v>208</v>
      </c>
      <c r="C62" s="75"/>
      <c r="D62" s="75"/>
      <c r="E62" s="75"/>
      <c r="F62" s="76"/>
      <c r="G62" s="3">
        <f>G63</f>
        <v>7350000</v>
      </c>
      <c r="H62" s="3">
        <f>H63</f>
        <v>714000</v>
      </c>
      <c r="I62" s="3">
        <f t="shared" ref="I62:R62" si="60">I63</f>
        <v>500000</v>
      </c>
      <c r="J62" s="3">
        <f t="shared" si="60"/>
        <v>630000</v>
      </c>
      <c r="K62" s="3">
        <f t="shared" si="60"/>
        <v>630000</v>
      </c>
      <c r="L62" s="3">
        <f t="shared" si="60"/>
        <v>630000</v>
      </c>
      <c r="M62" s="3">
        <f t="shared" si="60"/>
        <v>600000</v>
      </c>
      <c r="N62" s="3">
        <f t="shared" si="60"/>
        <v>600000</v>
      </c>
      <c r="O62" s="3">
        <f t="shared" si="60"/>
        <v>570000</v>
      </c>
      <c r="P62" s="3">
        <f t="shared" si="60"/>
        <v>570000</v>
      </c>
      <c r="Q62" s="3">
        <f t="shared" si="60"/>
        <v>630000</v>
      </c>
      <c r="R62" s="3">
        <f t="shared" si="60"/>
        <v>640000</v>
      </c>
      <c r="S62" s="3">
        <f>S63</f>
        <v>636000</v>
      </c>
      <c r="T62" s="34">
        <f t="shared" si="3"/>
        <v>1844000</v>
      </c>
      <c r="U62" s="34">
        <f t="shared" si="4"/>
        <v>3704000</v>
      </c>
      <c r="V62" s="34">
        <f t="shared" si="5"/>
        <v>5444000</v>
      </c>
      <c r="W62" s="34">
        <f t="shared" si="6"/>
        <v>7350000</v>
      </c>
      <c r="X62" s="34">
        <f t="shared" si="7"/>
        <v>1837500</v>
      </c>
      <c r="Y62" s="34">
        <f t="shared" si="8"/>
        <v>3675000</v>
      </c>
      <c r="Z62" s="34">
        <f t="shared" si="9"/>
        <v>5512500</v>
      </c>
      <c r="AA62" s="34">
        <f t="shared" si="10"/>
        <v>7350000</v>
      </c>
    </row>
    <row r="63" spans="1:27" ht="178.5" customHeight="1" x14ac:dyDescent="0.25">
      <c r="A63" s="10" t="s">
        <v>72</v>
      </c>
      <c r="B63" s="74" t="s">
        <v>209</v>
      </c>
      <c r="C63" s="75"/>
      <c r="D63" s="75"/>
      <c r="E63" s="75"/>
      <c r="F63" s="76"/>
      <c r="G63" s="3">
        <f>G64</f>
        <v>7350000</v>
      </c>
      <c r="H63" s="5">
        <f>H64</f>
        <v>714000</v>
      </c>
      <c r="I63" s="5">
        <f t="shared" ref="I63:S63" si="61">I64</f>
        <v>500000</v>
      </c>
      <c r="J63" s="5">
        <f t="shared" si="61"/>
        <v>630000</v>
      </c>
      <c r="K63" s="5">
        <f t="shared" si="61"/>
        <v>630000</v>
      </c>
      <c r="L63" s="5">
        <f t="shared" si="61"/>
        <v>630000</v>
      </c>
      <c r="M63" s="5">
        <f t="shared" si="61"/>
        <v>600000</v>
      </c>
      <c r="N63" s="5">
        <f t="shared" si="61"/>
        <v>600000</v>
      </c>
      <c r="O63" s="5">
        <f t="shared" si="61"/>
        <v>570000</v>
      </c>
      <c r="P63" s="5">
        <f t="shared" si="61"/>
        <v>570000</v>
      </c>
      <c r="Q63" s="5">
        <f t="shared" si="61"/>
        <v>630000</v>
      </c>
      <c r="R63" s="5">
        <f t="shared" si="61"/>
        <v>640000</v>
      </c>
      <c r="S63" s="5">
        <f t="shared" si="61"/>
        <v>636000</v>
      </c>
      <c r="T63" s="34">
        <f t="shared" si="3"/>
        <v>1844000</v>
      </c>
      <c r="U63" s="34">
        <f t="shared" si="4"/>
        <v>3704000</v>
      </c>
      <c r="V63" s="34">
        <f t="shared" si="5"/>
        <v>5444000</v>
      </c>
      <c r="W63" s="34">
        <f t="shared" si="6"/>
        <v>7350000</v>
      </c>
      <c r="X63" s="34">
        <f t="shared" si="7"/>
        <v>1837500</v>
      </c>
      <c r="Y63" s="34">
        <f t="shared" si="8"/>
        <v>3675000</v>
      </c>
      <c r="Z63" s="34">
        <f t="shared" si="9"/>
        <v>5512500</v>
      </c>
      <c r="AA63" s="34">
        <f t="shared" si="10"/>
        <v>7350000</v>
      </c>
    </row>
    <row r="64" spans="1:27" ht="165.75" customHeight="1" x14ac:dyDescent="0.25">
      <c r="A64" s="10" t="s">
        <v>73</v>
      </c>
      <c r="B64" s="74" t="s">
        <v>210</v>
      </c>
      <c r="C64" s="75"/>
      <c r="D64" s="75"/>
      <c r="E64" s="75"/>
      <c r="F64" s="76"/>
      <c r="G64" s="3">
        <v>7350000</v>
      </c>
      <c r="H64" s="3">
        <v>714000</v>
      </c>
      <c r="I64" s="3">
        <v>500000</v>
      </c>
      <c r="J64" s="3">
        <v>630000</v>
      </c>
      <c r="K64" s="3">
        <v>630000</v>
      </c>
      <c r="L64" s="3">
        <v>630000</v>
      </c>
      <c r="M64" s="3">
        <v>600000</v>
      </c>
      <c r="N64" s="3">
        <v>600000</v>
      </c>
      <c r="O64" s="3">
        <v>570000</v>
      </c>
      <c r="P64" s="3">
        <v>570000</v>
      </c>
      <c r="Q64" s="3">
        <v>630000</v>
      </c>
      <c r="R64" s="3">
        <v>640000</v>
      </c>
      <c r="S64" s="3">
        <f>G64-H64-I64-J64-K64-L64-M64-N64-O64-P64-Q64-R64</f>
        <v>636000</v>
      </c>
      <c r="T64" s="34">
        <f t="shared" si="3"/>
        <v>1844000</v>
      </c>
      <c r="U64" s="34">
        <f t="shared" si="4"/>
        <v>3704000</v>
      </c>
      <c r="V64" s="34">
        <f t="shared" si="5"/>
        <v>5444000</v>
      </c>
      <c r="W64" s="34">
        <f t="shared" si="6"/>
        <v>7350000</v>
      </c>
      <c r="X64" s="34">
        <f t="shared" si="7"/>
        <v>1837500</v>
      </c>
      <c r="Y64" s="34">
        <f t="shared" si="8"/>
        <v>3675000</v>
      </c>
      <c r="Z64" s="34">
        <f t="shared" si="9"/>
        <v>5512500</v>
      </c>
      <c r="AA64" s="34">
        <f t="shared" si="10"/>
        <v>7350000</v>
      </c>
    </row>
    <row r="65" spans="1:27" ht="51" customHeight="1" x14ac:dyDescent="0.25">
      <c r="A65" s="10" t="s">
        <v>15</v>
      </c>
      <c r="B65" s="74" t="s">
        <v>267</v>
      </c>
      <c r="C65" s="75"/>
      <c r="D65" s="75"/>
      <c r="E65" s="75"/>
      <c r="F65" s="76"/>
      <c r="G65" s="3">
        <f>G66+G67+G68</f>
        <v>235000</v>
      </c>
      <c r="H65" s="3">
        <f t="shared" ref="H65:S65" si="62">H66+H67+H68</f>
        <v>19583.330000000002</v>
      </c>
      <c r="I65" s="3">
        <f t="shared" si="62"/>
        <v>19583.330000000002</v>
      </c>
      <c r="J65" s="3">
        <f t="shared" si="62"/>
        <v>19583.330000000002</v>
      </c>
      <c r="K65" s="3">
        <f t="shared" si="62"/>
        <v>19583.330000000002</v>
      </c>
      <c r="L65" s="3">
        <f t="shared" si="62"/>
        <v>19583.330000000002</v>
      </c>
      <c r="M65" s="3">
        <f t="shared" si="62"/>
        <v>19583.330000000002</v>
      </c>
      <c r="N65" s="3">
        <f t="shared" si="62"/>
        <v>19583.330000000002</v>
      </c>
      <c r="O65" s="3">
        <f t="shared" si="62"/>
        <v>19583.330000000002</v>
      </c>
      <c r="P65" s="3">
        <f t="shared" si="62"/>
        <v>19583.34</v>
      </c>
      <c r="Q65" s="3">
        <f t="shared" si="62"/>
        <v>19583.34</v>
      </c>
      <c r="R65" s="3">
        <f t="shared" si="62"/>
        <v>19583.34</v>
      </c>
      <c r="S65" s="3">
        <f t="shared" si="62"/>
        <v>19583.339999999997</v>
      </c>
      <c r="T65" s="34">
        <f t="shared" si="3"/>
        <v>58749.990000000005</v>
      </c>
      <c r="U65" s="34">
        <f t="shared" si="4"/>
        <v>117499.98000000001</v>
      </c>
      <c r="V65" s="34">
        <f t="shared" si="5"/>
        <v>176249.98</v>
      </c>
      <c r="W65" s="34">
        <f t="shared" si="6"/>
        <v>235000</v>
      </c>
      <c r="X65" s="34">
        <f t="shared" si="7"/>
        <v>58750</v>
      </c>
      <c r="Y65" s="34">
        <f t="shared" si="8"/>
        <v>117500</v>
      </c>
      <c r="Z65" s="34">
        <f t="shared" si="9"/>
        <v>176250</v>
      </c>
      <c r="AA65" s="34">
        <f t="shared" si="10"/>
        <v>235000</v>
      </c>
    </row>
    <row r="66" spans="1:27" ht="63.75" customHeight="1" x14ac:dyDescent="0.25">
      <c r="A66" s="10" t="s">
        <v>74</v>
      </c>
      <c r="B66" s="74" t="s">
        <v>268</v>
      </c>
      <c r="C66" s="75"/>
      <c r="D66" s="75"/>
      <c r="E66" s="75"/>
      <c r="F66" s="76"/>
      <c r="G66" s="3">
        <v>114000</v>
      </c>
      <c r="H66" s="43">
        <f>TRUNC((G66)/12,2)</f>
        <v>9500</v>
      </c>
      <c r="I66" s="44">
        <f t="shared" ref="I66:I68" si="63">TRUNC((G66-H66)/11,2)</f>
        <v>9500</v>
      </c>
      <c r="J66" s="44">
        <f t="shared" ref="J66:J68" si="64">TRUNC((G66-SUM(H66:I66))/10,2)</f>
        <v>9500</v>
      </c>
      <c r="K66" s="44">
        <f>TRUNC((G66-SUM(H66:J66))/9,2)</f>
        <v>9500</v>
      </c>
      <c r="L66" s="44">
        <f>TRUNC((G66-SUM(H66:K66))/8,2)</f>
        <v>9500</v>
      </c>
      <c r="M66" s="44">
        <f>TRUNC((G66-SUM(H66:L66))/7,2)</f>
        <v>9500</v>
      </c>
      <c r="N66" s="44">
        <f>TRUNC((G66-SUM(H66:M66))/6,2)</f>
        <v>9500</v>
      </c>
      <c r="O66" s="44">
        <f>TRUNC((G66-SUM(H66:N66))/5,2)</f>
        <v>9500</v>
      </c>
      <c r="P66" s="44">
        <f>TRUNC((G66-SUM(H66:O66))/4,2)</f>
        <v>9500</v>
      </c>
      <c r="Q66" s="44">
        <f>TRUNC((G66-SUM(H66:P66))/3,2)</f>
        <v>9500</v>
      </c>
      <c r="R66" s="44">
        <f>TRUNC((G66-SUM(H66:Q66))/2,2)</f>
        <v>9500</v>
      </c>
      <c r="S66" s="44">
        <f>G66-SUM(H66:R66)</f>
        <v>9500</v>
      </c>
      <c r="T66" s="34">
        <f t="shared" si="3"/>
        <v>28500</v>
      </c>
      <c r="U66" s="34">
        <f t="shared" si="4"/>
        <v>57000</v>
      </c>
      <c r="V66" s="34">
        <f t="shared" si="5"/>
        <v>85500</v>
      </c>
      <c r="W66" s="34">
        <f t="shared" si="6"/>
        <v>114000</v>
      </c>
      <c r="X66" s="34">
        <f t="shared" si="7"/>
        <v>28500</v>
      </c>
      <c r="Y66" s="34">
        <f t="shared" si="8"/>
        <v>57000</v>
      </c>
      <c r="Z66" s="34">
        <f t="shared" si="9"/>
        <v>85500</v>
      </c>
      <c r="AA66" s="34">
        <f t="shared" si="10"/>
        <v>114000</v>
      </c>
    </row>
    <row r="67" spans="1:27" ht="38.25" x14ac:dyDescent="0.25">
      <c r="A67" s="10" t="s">
        <v>75</v>
      </c>
      <c r="B67" s="74" t="s">
        <v>269</v>
      </c>
      <c r="C67" s="75"/>
      <c r="D67" s="75"/>
      <c r="E67" s="75"/>
      <c r="F67" s="76"/>
      <c r="G67" s="3">
        <v>57000</v>
      </c>
      <c r="H67" s="43">
        <f>TRUNC((G67)/12,2)</f>
        <v>4750</v>
      </c>
      <c r="I67" s="44">
        <f t="shared" si="63"/>
        <v>4750</v>
      </c>
      <c r="J67" s="44">
        <f t="shared" si="64"/>
        <v>4750</v>
      </c>
      <c r="K67" s="44">
        <f>TRUNC((G67-SUM(H67:J67))/9,2)</f>
        <v>4750</v>
      </c>
      <c r="L67" s="44">
        <f>TRUNC((G67-SUM(H67:K67))/8,2)</f>
        <v>4750</v>
      </c>
      <c r="M67" s="44">
        <f>TRUNC((G67-SUM(H67:L67))/7,2)</f>
        <v>4750</v>
      </c>
      <c r="N67" s="44">
        <f>TRUNC((G67-SUM(H67:M67))/6,2)</f>
        <v>4750</v>
      </c>
      <c r="O67" s="44">
        <f>TRUNC((G67-SUM(H67:N67))/5,2)</f>
        <v>4750</v>
      </c>
      <c r="P67" s="44">
        <f>TRUNC((G67-SUM(H67:O67))/4,2)</f>
        <v>4750</v>
      </c>
      <c r="Q67" s="44">
        <f>TRUNC((G67-SUM(H67:P67))/3,2)</f>
        <v>4750</v>
      </c>
      <c r="R67" s="44">
        <f>TRUNC((G67-SUM(H67:Q67))/2,2)</f>
        <v>4750</v>
      </c>
      <c r="S67" s="44">
        <f>G67-SUM(H67:R67)</f>
        <v>4750</v>
      </c>
      <c r="T67" s="34">
        <f t="shared" si="3"/>
        <v>14250</v>
      </c>
      <c r="U67" s="34">
        <f t="shared" si="4"/>
        <v>28500</v>
      </c>
      <c r="V67" s="34">
        <f t="shared" si="5"/>
        <v>42750</v>
      </c>
      <c r="W67" s="34">
        <f t="shared" si="6"/>
        <v>57000</v>
      </c>
      <c r="X67" s="34">
        <f t="shared" si="7"/>
        <v>14250</v>
      </c>
      <c r="Y67" s="34">
        <f t="shared" si="8"/>
        <v>28500</v>
      </c>
      <c r="Z67" s="34">
        <f t="shared" si="9"/>
        <v>42750</v>
      </c>
      <c r="AA67" s="34">
        <f t="shared" si="10"/>
        <v>57000</v>
      </c>
    </row>
    <row r="68" spans="1:27" ht="38.25" x14ac:dyDescent="0.25">
      <c r="A68" s="10" t="s">
        <v>76</v>
      </c>
      <c r="B68" s="74" t="s">
        <v>270</v>
      </c>
      <c r="C68" s="75"/>
      <c r="D68" s="75"/>
      <c r="E68" s="75"/>
      <c r="F68" s="76"/>
      <c r="G68" s="3">
        <v>64000</v>
      </c>
      <c r="H68" s="43">
        <f>TRUNC((G68)/12,2)</f>
        <v>5333.33</v>
      </c>
      <c r="I68" s="44">
        <f t="shared" si="63"/>
        <v>5333.33</v>
      </c>
      <c r="J68" s="44">
        <f t="shared" si="64"/>
        <v>5333.33</v>
      </c>
      <c r="K68" s="44">
        <f>TRUNC((G68-SUM(H68:J68))/9,2)</f>
        <v>5333.33</v>
      </c>
      <c r="L68" s="44">
        <f>TRUNC((G68-SUM(H68:K68))/8,2)</f>
        <v>5333.33</v>
      </c>
      <c r="M68" s="44">
        <f>TRUNC((G68-SUM(H68:L68))/7,2)</f>
        <v>5333.33</v>
      </c>
      <c r="N68" s="44">
        <f>TRUNC((G68-SUM(H68:M68))/6,2)</f>
        <v>5333.33</v>
      </c>
      <c r="O68" s="44">
        <f>TRUNC((G68-SUM(H68:N68))/5,2)</f>
        <v>5333.33</v>
      </c>
      <c r="P68" s="44">
        <f>TRUNC((G68-SUM(H68:O68))/4,2)</f>
        <v>5333.34</v>
      </c>
      <c r="Q68" s="44">
        <f>TRUNC((G68-SUM(H68:P68))/3,2)</f>
        <v>5333.34</v>
      </c>
      <c r="R68" s="44">
        <f>TRUNC((G68-SUM(H68:Q68))/2,2)</f>
        <v>5333.34</v>
      </c>
      <c r="S68" s="44">
        <f>G68-SUM(H68:R68)</f>
        <v>5333.3399999999965</v>
      </c>
      <c r="T68" s="34">
        <f t="shared" si="3"/>
        <v>15999.99</v>
      </c>
      <c r="U68" s="34">
        <f t="shared" si="4"/>
        <v>31999.980000000003</v>
      </c>
      <c r="V68" s="34">
        <f t="shared" si="5"/>
        <v>47999.98000000001</v>
      </c>
      <c r="W68" s="34">
        <f t="shared" si="6"/>
        <v>64000</v>
      </c>
      <c r="X68" s="34">
        <f t="shared" si="7"/>
        <v>16000</v>
      </c>
      <c r="Y68" s="34">
        <f t="shared" si="8"/>
        <v>32000</v>
      </c>
      <c r="Z68" s="34">
        <f t="shared" si="9"/>
        <v>48000</v>
      </c>
      <c r="AA68" s="34">
        <f t="shared" si="10"/>
        <v>64000</v>
      </c>
    </row>
    <row r="69" spans="1:27" ht="51" customHeight="1" x14ac:dyDescent="0.25">
      <c r="A69" s="11" t="s">
        <v>77</v>
      </c>
      <c r="B69" s="74" t="s">
        <v>211</v>
      </c>
      <c r="C69" s="75"/>
      <c r="D69" s="75"/>
      <c r="E69" s="75"/>
      <c r="F69" s="76"/>
      <c r="G69" s="3">
        <f>G70</f>
        <v>2116365</v>
      </c>
      <c r="H69" s="3">
        <f t="shared" ref="H69:S71" si="65">H70</f>
        <v>155480</v>
      </c>
      <c r="I69" s="3">
        <f t="shared" si="65"/>
        <v>155480</v>
      </c>
      <c r="J69" s="3">
        <f t="shared" si="65"/>
        <v>155480</v>
      </c>
      <c r="K69" s="3">
        <f t="shared" si="65"/>
        <v>155480</v>
      </c>
      <c r="L69" s="3">
        <f t="shared" si="65"/>
        <v>155480</v>
      </c>
      <c r="M69" s="3">
        <f t="shared" si="65"/>
        <v>155480</v>
      </c>
      <c r="N69" s="3">
        <f t="shared" si="65"/>
        <v>155480</v>
      </c>
      <c r="O69" s="3">
        <f t="shared" si="65"/>
        <v>155480</v>
      </c>
      <c r="P69" s="3">
        <f t="shared" si="65"/>
        <v>155480</v>
      </c>
      <c r="Q69" s="3">
        <f t="shared" si="65"/>
        <v>155480</v>
      </c>
      <c r="R69" s="3">
        <f t="shared" si="65"/>
        <v>155480</v>
      </c>
      <c r="S69" s="3">
        <f t="shared" si="65"/>
        <v>406085</v>
      </c>
      <c r="T69" s="34">
        <f t="shared" si="3"/>
        <v>466440</v>
      </c>
      <c r="U69" s="34">
        <f t="shared" si="4"/>
        <v>932880</v>
      </c>
      <c r="V69" s="34">
        <f t="shared" si="5"/>
        <v>1399320</v>
      </c>
      <c r="W69" s="34">
        <f t="shared" si="6"/>
        <v>2116365</v>
      </c>
      <c r="X69" s="34">
        <f t="shared" si="7"/>
        <v>529091.25</v>
      </c>
      <c r="Y69" s="34">
        <f t="shared" si="8"/>
        <v>1058182.5</v>
      </c>
      <c r="Z69" s="34">
        <f t="shared" si="9"/>
        <v>1587273.75</v>
      </c>
      <c r="AA69" s="34">
        <f t="shared" si="10"/>
        <v>2116365</v>
      </c>
    </row>
    <row r="70" spans="1:27" ht="165.75" customHeight="1" x14ac:dyDescent="0.25">
      <c r="A70" s="11" t="s">
        <v>78</v>
      </c>
      <c r="B70" s="74" t="s">
        <v>212</v>
      </c>
      <c r="C70" s="75"/>
      <c r="D70" s="75"/>
      <c r="E70" s="75"/>
      <c r="F70" s="76"/>
      <c r="G70" s="3">
        <f>G71</f>
        <v>2116365</v>
      </c>
      <c r="H70" s="3">
        <f t="shared" si="65"/>
        <v>155480</v>
      </c>
      <c r="I70" s="3">
        <f t="shared" si="65"/>
        <v>155480</v>
      </c>
      <c r="J70" s="3">
        <f t="shared" si="65"/>
        <v>155480</v>
      </c>
      <c r="K70" s="3">
        <f t="shared" si="65"/>
        <v>155480</v>
      </c>
      <c r="L70" s="3">
        <f t="shared" si="65"/>
        <v>155480</v>
      </c>
      <c r="M70" s="3">
        <f t="shared" si="65"/>
        <v>155480</v>
      </c>
      <c r="N70" s="3">
        <f t="shared" si="65"/>
        <v>155480</v>
      </c>
      <c r="O70" s="3">
        <f t="shared" si="65"/>
        <v>155480</v>
      </c>
      <c r="P70" s="3">
        <f t="shared" si="65"/>
        <v>155480</v>
      </c>
      <c r="Q70" s="3">
        <f t="shared" si="65"/>
        <v>155480</v>
      </c>
      <c r="R70" s="3">
        <f t="shared" si="65"/>
        <v>155480</v>
      </c>
      <c r="S70" s="3">
        <f t="shared" si="65"/>
        <v>406085</v>
      </c>
      <c r="T70" s="34">
        <f t="shared" si="3"/>
        <v>466440</v>
      </c>
      <c r="U70" s="34">
        <f t="shared" si="4"/>
        <v>932880</v>
      </c>
      <c r="V70" s="34">
        <f t="shared" si="5"/>
        <v>1399320</v>
      </c>
      <c r="W70" s="34">
        <f t="shared" si="6"/>
        <v>2116365</v>
      </c>
      <c r="X70" s="34">
        <f t="shared" si="7"/>
        <v>529091.25</v>
      </c>
      <c r="Y70" s="34">
        <f t="shared" si="8"/>
        <v>1058182.5</v>
      </c>
      <c r="Z70" s="34">
        <f t="shared" si="9"/>
        <v>1587273.75</v>
      </c>
      <c r="AA70" s="34">
        <f t="shared" si="10"/>
        <v>2116365</v>
      </c>
    </row>
    <row r="71" spans="1:27" ht="192.75" customHeight="1" x14ac:dyDescent="0.25">
      <c r="A71" s="11" t="s">
        <v>79</v>
      </c>
      <c r="B71" s="74" t="s">
        <v>213</v>
      </c>
      <c r="C71" s="75"/>
      <c r="D71" s="75"/>
      <c r="E71" s="75"/>
      <c r="F71" s="76"/>
      <c r="G71" s="3">
        <f>G72</f>
        <v>2116365</v>
      </c>
      <c r="H71" s="3">
        <f t="shared" si="65"/>
        <v>155480</v>
      </c>
      <c r="I71" s="3">
        <f t="shared" si="65"/>
        <v>155480</v>
      </c>
      <c r="J71" s="3">
        <f t="shared" si="65"/>
        <v>155480</v>
      </c>
      <c r="K71" s="3">
        <f t="shared" si="65"/>
        <v>155480</v>
      </c>
      <c r="L71" s="3">
        <f t="shared" si="65"/>
        <v>155480</v>
      </c>
      <c r="M71" s="3">
        <f t="shared" si="65"/>
        <v>155480</v>
      </c>
      <c r="N71" s="3">
        <f t="shared" si="65"/>
        <v>155480</v>
      </c>
      <c r="O71" s="3">
        <f t="shared" si="65"/>
        <v>155480</v>
      </c>
      <c r="P71" s="3">
        <f t="shared" si="65"/>
        <v>155480</v>
      </c>
      <c r="Q71" s="3">
        <f t="shared" si="65"/>
        <v>155480</v>
      </c>
      <c r="R71" s="3">
        <f t="shared" si="65"/>
        <v>155480</v>
      </c>
      <c r="S71" s="3">
        <f t="shared" si="65"/>
        <v>406085</v>
      </c>
      <c r="T71" s="34">
        <f t="shared" si="3"/>
        <v>466440</v>
      </c>
      <c r="U71" s="34">
        <f t="shared" si="4"/>
        <v>932880</v>
      </c>
      <c r="V71" s="34">
        <f t="shared" si="5"/>
        <v>1399320</v>
      </c>
      <c r="W71" s="34">
        <f t="shared" si="6"/>
        <v>2116365</v>
      </c>
      <c r="X71" s="34">
        <f t="shared" si="7"/>
        <v>529091.25</v>
      </c>
      <c r="Y71" s="34">
        <f t="shared" si="8"/>
        <v>1058182.5</v>
      </c>
      <c r="Z71" s="34">
        <f t="shared" si="9"/>
        <v>1587273.75</v>
      </c>
      <c r="AA71" s="34">
        <f t="shared" si="10"/>
        <v>2116365</v>
      </c>
    </row>
    <row r="72" spans="1:27" ht="204" customHeight="1" x14ac:dyDescent="0.25">
      <c r="A72" s="11" t="s">
        <v>80</v>
      </c>
      <c r="B72" s="74" t="s">
        <v>214</v>
      </c>
      <c r="C72" s="75"/>
      <c r="D72" s="75"/>
      <c r="E72" s="75"/>
      <c r="F72" s="76"/>
      <c r="G72" s="3">
        <v>2116365</v>
      </c>
      <c r="H72" s="5">
        <v>155480</v>
      </c>
      <c r="I72" s="5">
        <v>155480</v>
      </c>
      <c r="J72" s="5">
        <v>155480</v>
      </c>
      <c r="K72" s="5">
        <v>155480</v>
      </c>
      <c r="L72" s="5">
        <v>155480</v>
      </c>
      <c r="M72" s="5">
        <v>155480</v>
      </c>
      <c r="N72" s="5">
        <v>155480</v>
      </c>
      <c r="O72" s="5">
        <v>155480</v>
      </c>
      <c r="P72" s="5">
        <v>155480</v>
      </c>
      <c r="Q72" s="5">
        <v>155480</v>
      </c>
      <c r="R72" s="5">
        <v>155480</v>
      </c>
      <c r="S72" s="5">
        <f>G72-H72-I72-J72-K72-L72-M72-N72-O72-P72-Q72-R72</f>
        <v>406085</v>
      </c>
      <c r="T72" s="34">
        <f t="shared" si="3"/>
        <v>466440</v>
      </c>
      <c r="U72" s="34">
        <f t="shared" si="4"/>
        <v>932880</v>
      </c>
      <c r="V72" s="34">
        <f t="shared" si="5"/>
        <v>1399320</v>
      </c>
      <c r="W72" s="34">
        <f t="shared" si="6"/>
        <v>2116365</v>
      </c>
      <c r="X72" s="34">
        <f t="shared" si="7"/>
        <v>529091.25</v>
      </c>
      <c r="Y72" s="34">
        <f t="shared" si="8"/>
        <v>1058182.5</v>
      </c>
      <c r="Z72" s="34">
        <f t="shared" si="9"/>
        <v>1587273.75</v>
      </c>
      <c r="AA72" s="34">
        <f t="shared" si="10"/>
        <v>2116365</v>
      </c>
    </row>
    <row r="73" spans="1:27" ht="25.5" customHeight="1" x14ac:dyDescent="0.25">
      <c r="A73" s="10" t="s">
        <v>16</v>
      </c>
      <c r="B73" s="74" t="s">
        <v>17</v>
      </c>
      <c r="C73" s="75"/>
      <c r="D73" s="75"/>
      <c r="E73" s="75"/>
      <c r="F73" s="76"/>
      <c r="G73" s="3">
        <f>G74</f>
        <v>3000</v>
      </c>
      <c r="H73" s="3">
        <f t="shared" ref="H73:S74" si="66">H74</f>
        <v>0</v>
      </c>
      <c r="I73" s="3">
        <f t="shared" si="66"/>
        <v>0</v>
      </c>
      <c r="J73" s="3">
        <f t="shared" si="66"/>
        <v>0</v>
      </c>
      <c r="K73" s="3">
        <f t="shared" si="66"/>
        <v>0</v>
      </c>
      <c r="L73" s="3">
        <f t="shared" si="66"/>
        <v>0</v>
      </c>
      <c r="M73" s="3">
        <f t="shared" si="66"/>
        <v>0</v>
      </c>
      <c r="N73" s="3">
        <f t="shared" si="66"/>
        <v>0</v>
      </c>
      <c r="O73" s="3">
        <f t="shared" si="66"/>
        <v>0</v>
      </c>
      <c r="P73" s="3">
        <f t="shared" si="66"/>
        <v>0</v>
      </c>
      <c r="Q73" s="3">
        <f t="shared" si="66"/>
        <v>0</v>
      </c>
      <c r="R73" s="3">
        <f t="shared" si="66"/>
        <v>0</v>
      </c>
      <c r="S73" s="3">
        <f t="shared" si="66"/>
        <v>3000</v>
      </c>
      <c r="T73" s="34">
        <f t="shared" si="3"/>
        <v>0</v>
      </c>
      <c r="U73" s="34">
        <f t="shared" si="4"/>
        <v>0</v>
      </c>
      <c r="V73" s="34">
        <f t="shared" si="5"/>
        <v>0</v>
      </c>
      <c r="W73" s="34">
        <f t="shared" si="6"/>
        <v>3000</v>
      </c>
      <c r="X73" s="34">
        <f t="shared" si="7"/>
        <v>750</v>
      </c>
      <c r="Y73" s="34">
        <f t="shared" si="8"/>
        <v>1500</v>
      </c>
      <c r="Z73" s="34">
        <f t="shared" si="9"/>
        <v>2250</v>
      </c>
      <c r="AA73" s="34">
        <f t="shared" si="10"/>
        <v>3000</v>
      </c>
    </row>
    <row r="74" spans="1:27" ht="51" customHeight="1" x14ac:dyDescent="0.25">
      <c r="A74" s="45" t="s">
        <v>304</v>
      </c>
      <c r="B74" s="74" t="s">
        <v>323</v>
      </c>
      <c r="C74" s="85"/>
      <c r="D74" s="85"/>
      <c r="E74" s="85"/>
      <c r="F74" s="86"/>
      <c r="G74" s="3">
        <f>G75</f>
        <v>3000</v>
      </c>
      <c r="H74" s="3">
        <f t="shared" si="66"/>
        <v>0</v>
      </c>
      <c r="I74" s="3">
        <f t="shared" si="66"/>
        <v>0</v>
      </c>
      <c r="J74" s="3">
        <f t="shared" si="66"/>
        <v>0</v>
      </c>
      <c r="K74" s="3">
        <f t="shared" si="66"/>
        <v>0</v>
      </c>
      <c r="L74" s="3">
        <f t="shared" si="66"/>
        <v>0</v>
      </c>
      <c r="M74" s="3">
        <f t="shared" si="66"/>
        <v>0</v>
      </c>
      <c r="N74" s="3">
        <f t="shared" si="66"/>
        <v>0</v>
      </c>
      <c r="O74" s="3">
        <f t="shared" si="66"/>
        <v>0</v>
      </c>
      <c r="P74" s="3">
        <f t="shared" si="66"/>
        <v>0</v>
      </c>
      <c r="Q74" s="3">
        <f t="shared" si="66"/>
        <v>0</v>
      </c>
      <c r="R74" s="3">
        <f t="shared" si="66"/>
        <v>0</v>
      </c>
      <c r="S74" s="3">
        <f t="shared" si="66"/>
        <v>3000</v>
      </c>
      <c r="T74" s="34">
        <f t="shared" si="3"/>
        <v>0</v>
      </c>
      <c r="U74" s="34">
        <f t="shared" si="4"/>
        <v>0</v>
      </c>
      <c r="V74" s="34">
        <f t="shared" si="5"/>
        <v>0</v>
      </c>
      <c r="W74" s="34">
        <f t="shared" si="6"/>
        <v>3000</v>
      </c>
      <c r="X74" s="34">
        <f t="shared" si="7"/>
        <v>750</v>
      </c>
      <c r="Y74" s="34">
        <f t="shared" si="8"/>
        <v>1500</v>
      </c>
      <c r="Z74" s="34">
        <f t="shared" si="9"/>
        <v>2250</v>
      </c>
      <c r="AA74" s="34">
        <f t="shared" si="10"/>
        <v>3000</v>
      </c>
    </row>
    <row r="75" spans="1:27" ht="153" customHeight="1" x14ac:dyDescent="0.25">
      <c r="A75" s="45" t="s">
        <v>305</v>
      </c>
      <c r="B75" s="74" t="s">
        <v>322</v>
      </c>
      <c r="C75" s="85"/>
      <c r="D75" s="85"/>
      <c r="E75" s="85"/>
      <c r="F75" s="86"/>
      <c r="G75" s="3">
        <f>G76</f>
        <v>3000</v>
      </c>
      <c r="H75" s="3">
        <f t="shared" ref="H75:S75" si="67">H76</f>
        <v>0</v>
      </c>
      <c r="I75" s="3">
        <f t="shared" si="67"/>
        <v>0</v>
      </c>
      <c r="J75" s="3">
        <f t="shared" si="67"/>
        <v>0</v>
      </c>
      <c r="K75" s="3">
        <f t="shared" si="67"/>
        <v>0</v>
      </c>
      <c r="L75" s="3">
        <f t="shared" si="67"/>
        <v>0</v>
      </c>
      <c r="M75" s="3">
        <f t="shared" si="67"/>
        <v>0</v>
      </c>
      <c r="N75" s="3">
        <f t="shared" si="67"/>
        <v>0</v>
      </c>
      <c r="O75" s="3">
        <f t="shared" si="67"/>
        <v>0</v>
      </c>
      <c r="P75" s="3">
        <f t="shared" si="67"/>
        <v>0</v>
      </c>
      <c r="Q75" s="3">
        <f t="shared" si="67"/>
        <v>0</v>
      </c>
      <c r="R75" s="3">
        <f t="shared" si="67"/>
        <v>0</v>
      </c>
      <c r="S75" s="3">
        <f t="shared" si="67"/>
        <v>3000</v>
      </c>
      <c r="T75" s="34">
        <f t="shared" si="3"/>
        <v>0</v>
      </c>
      <c r="U75" s="34">
        <f t="shared" si="4"/>
        <v>0</v>
      </c>
      <c r="V75" s="34">
        <f t="shared" si="5"/>
        <v>0</v>
      </c>
      <c r="W75" s="34">
        <f t="shared" si="6"/>
        <v>3000</v>
      </c>
      <c r="X75" s="34">
        <f t="shared" si="7"/>
        <v>750</v>
      </c>
      <c r="Y75" s="34">
        <f t="shared" si="8"/>
        <v>1500</v>
      </c>
      <c r="Z75" s="34">
        <f t="shared" si="9"/>
        <v>2250</v>
      </c>
      <c r="AA75" s="34">
        <f t="shared" si="10"/>
        <v>3000</v>
      </c>
    </row>
    <row r="76" spans="1:27" ht="127.5" customHeight="1" x14ac:dyDescent="0.25">
      <c r="A76" s="45" t="s">
        <v>306</v>
      </c>
      <c r="B76" s="74" t="s">
        <v>321</v>
      </c>
      <c r="C76" s="85"/>
      <c r="D76" s="85"/>
      <c r="E76" s="85"/>
      <c r="F76" s="86"/>
      <c r="G76" s="3">
        <v>3000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4">
        <f>G76-SUM(H76:R76)</f>
        <v>3000</v>
      </c>
      <c r="T76" s="34">
        <f t="shared" si="3"/>
        <v>0</v>
      </c>
      <c r="U76" s="34">
        <f t="shared" si="4"/>
        <v>0</v>
      </c>
      <c r="V76" s="34">
        <f t="shared" si="5"/>
        <v>0</v>
      </c>
      <c r="W76" s="34">
        <f t="shared" si="6"/>
        <v>3000</v>
      </c>
      <c r="X76" s="34">
        <f t="shared" si="7"/>
        <v>750</v>
      </c>
      <c r="Y76" s="34">
        <f t="shared" si="8"/>
        <v>1500</v>
      </c>
      <c r="Z76" s="34">
        <f t="shared" si="9"/>
        <v>2250</v>
      </c>
      <c r="AA76" s="34">
        <f t="shared" si="10"/>
        <v>3000</v>
      </c>
    </row>
    <row r="77" spans="1:27" ht="38.25" customHeight="1" x14ac:dyDescent="0.25">
      <c r="A77" s="10" t="s">
        <v>81</v>
      </c>
      <c r="B77" s="82"/>
      <c r="C77" s="75"/>
      <c r="D77" s="75"/>
      <c r="E77" s="75"/>
      <c r="F77" s="76"/>
      <c r="G77" s="3">
        <f t="shared" ref="G77:S77" si="68">G19</f>
        <v>92891125</v>
      </c>
      <c r="H77" s="3">
        <f t="shared" si="68"/>
        <v>7685333.540000001</v>
      </c>
      <c r="I77" s="3">
        <f t="shared" si="68"/>
        <v>7566333.540000001</v>
      </c>
      <c r="J77" s="3">
        <f t="shared" si="68"/>
        <v>7822116.6300000008</v>
      </c>
      <c r="K77" s="3">
        <f t="shared" si="68"/>
        <v>7696333.540000001</v>
      </c>
      <c r="L77" s="3">
        <f t="shared" si="68"/>
        <v>7696333.5800000001</v>
      </c>
      <c r="M77" s="3">
        <f t="shared" si="68"/>
        <v>7802269.3000000007</v>
      </c>
      <c r="N77" s="3">
        <f t="shared" si="68"/>
        <v>7666333.5899999999</v>
      </c>
      <c r="O77" s="3">
        <f t="shared" si="68"/>
        <v>7636333.5899999999</v>
      </c>
      <c r="P77" s="3">
        <f t="shared" si="68"/>
        <v>7772269.3499999996</v>
      </c>
      <c r="Q77" s="3">
        <f t="shared" si="68"/>
        <v>7696333.629999999</v>
      </c>
      <c r="R77" s="3">
        <f t="shared" si="68"/>
        <v>7706333.629999999</v>
      </c>
      <c r="S77" s="3">
        <f t="shared" si="68"/>
        <v>8144801.0799999926</v>
      </c>
      <c r="T77" s="34">
        <f t="shared" si="3"/>
        <v>23073783.710000001</v>
      </c>
      <c r="U77" s="34">
        <f t="shared" si="4"/>
        <v>46268720.129999995</v>
      </c>
      <c r="V77" s="34">
        <f t="shared" si="5"/>
        <v>69343656.659999996</v>
      </c>
      <c r="W77" s="34">
        <f t="shared" si="6"/>
        <v>92891124.999999985</v>
      </c>
      <c r="X77" s="34">
        <f t="shared" si="7"/>
        <v>23222781.25</v>
      </c>
      <c r="Y77" s="34">
        <f t="shared" si="8"/>
        <v>46445562.5</v>
      </c>
      <c r="Z77" s="34">
        <f t="shared" si="9"/>
        <v>69668343.75</v>
      </c>
      <c r="AA77" s="34">
        <f t="shared" si="10"/>
        <v>92891125</v>
      </c>
    </row>
    <row r="78" spans="1:27" ht="25.5" customHeight="1" x14ac:dyDescent="0.25">
      <c r="A78" s="10" t="s">
        <v>18</v>
      </c>
      <c r="B78" s="77" t="s">
        <v>19</v>
      </c>
      <c r="C78" s="75"/>
      <c r="D78" s="75"/>
      <c r="E78" s="75"/>
      <c r="F78" s="76"/>
      <c r="G78" s="3">
        <f t="shared" ref="G78:S78" si="69">G79+G118+G123</f>
        <v>524620065.11000001</v>
      </c>
      <c r="H78" s="3">
        <f>H79+H118+H123</f>
        <v>39257261.573333338</v>
      </c>
      <c r="I78" s="3">
        <f t="shared" si="69"/>
        <v>39257261.573333338</v>
      </c>
      <c r="J78" s="3">
        <f t="shared" si="69"/>
        <v>39480726.323333338</v>
      </c>
      <c r="K78" s="3">
        <f t="shared" si="69"/>
        <v>40178957.573333338</v>
      </c>
      <c r="L78" s="3">
        <f t="shared" si="69"/>
        <v>40872261.573333338</v>
      </c>
      <c r="M78" s="3">
        <f t="shared" si="69"/>
        <v>90369180.693333328</v>
      </c>
      <c r="N78" s="3">
        <f t="shared" si="69"/>
        <v>38808733.973333336</v>
      </c>
      <c r="O78" s="3">
        <f t="shared" si="69"/>
        <v>38501456.973333336</v>
      </c>
      <c r="P78" s="3">
        <f t="shared" si="69"/>
        <v>39464875.323333338</v>
      </c>
      <c r="Q78" s="3">
        <f t="shared" si="69"/>
        <v>39336432.223333336</v>
      </c>
      <c r="R78" s="3">
        <f t="shared" si="69"/>
        <v>39252261.603333339</v>
      </c>
      <c r="S78" s="3">
        <f t="shared" si="69"/>
        <v>39840655.703333348</v>
      </c>
      <c r="T78" s="34">
        <f t="shared" si="3"/>
        <v>117995249.47000001</v>
      </c>
      <c r="U78" s="34">
        <f t="shared" si="4"/>
        <v>289415649.31</v>
      </c>
      <c r="V78" s="34">
        <f t="shared" si="5"/>
        <v>406190715.58000004</v>
      </c>
      <c r="W78" s="34">
        <f t="shared" si="6"/>
        <v>524620065.11000013</v>
      </c>
      <c r="X78" s="34">
        <f t="shared" si="7"/>
        <v>131155016.2775</v>
      </c>
      <c r="Y78" s="34">
        <f t="shared" si="8"/>
        <v>262310032.55500001</v>
      </c>
      <c r="Z78" s="34">
        <f t="shared" si="9"/>
        <v>393465048.83250004</v>
      </c>
      <c r="AA78" s="34">
        <f t="shared" si="10"/>
        <v>524620065.11000001</v>
      </c>
    </row>
    <row r="79" spans="1:27" ht="77.25" customHeight="1" x14ac:dyDescent="0.25">
      <c r="A79" s="10" t="s">
        <v>20</v>
      </c>
      <c r="B79" s="77" t="s">
        <v>21</v>
      </c>
      <c r="C79" s="75"/>
      <c r="D79" s="75"/>
      <c r="E79" s="75"/>
      <c r="F79" s="76"/>
      <c r="G79" s="3">
        <f t="shared" ref="G79:S79" si="70">G80+G96+G87+G113</f>
        <v>524620065.11000001</v>
      </c>
      <c r="H79" s="3">
        <f t="shared" si="70"/>
        <v>39257261.573333338</v>
      </c>
      <c r="I79" s="3">
        <f t="shared" si="70"/>
        <v>39257261.573333338</v>
      </c>
      <c r="J79" s="3">
        <f t="shared" si="70"/>
        <v>39480726.323333338</v>
      </c>
      <c r="K79" s="3">
        <f t="shared" si="70"/>
        <v>40178957.573333338</v>
      </c>
      <c r="L79" s="3">
        <f t="shared" si="70"/>
        <v>40872261.573333338</v>
      </c>
      <c r="M79" s="3">
        <f t="shared" si="70"/>
        <v>90369180.693333328</v>
      </c>
      <c r="N79" s="3">
        <f t="shared" si="70"/>
        <v>38808733.973333336</v>
      </c>
      <c r="O79" s="3">
        <f t="shared" si="70"/>
        <v>38501456.973333336</v>
      </c>
      <c r="P79" s="3">
        <f t="shared" si="70"/>
        <v>39464875.323333338</v>
      </c>
      <c r="Q79" s="3">
        <f t="shared" si="70"/>
        <v>39336432.223333336</v>
      </c>
      <c r="R79" s="3">
        <f t="shared" si="70"/>
        <v>39252261.603333339</v>
      </c>
      <c r="S79" s="3">
        <f t="shared" si="70"/>
        <v>39840655.703333348</v>
      </c>
      <c r="T79" s="34">
        <f t="shared" si="3"/>
        <v>117995249.47000001</v>
      </c>
      <c r="U79" s="34">
        <f t="shared" si="4"/>
        <v>289415649.31</v>
      </c>
      <c r="V79" s="34">
        <f t="shared" si="5"/>
        <v>406190715.58000004</v>
      </c>
      <c r="W79" s="34">
        <f t="shared" si="6"/>
        <v>524620065.11000013</v>
      </c>
      <c r="X79" s="34">
        <f t="shared" si="7"/>
        <v>131155016.2775</v>
      </c>
      <c r="Y79" s="34">
        <f t="shared" si="8"/>
        <v>262310032.55500001</v>
      </c>
      <c r="Z79" s="34">
        <f t="shared" si="9"/>
        <v>393465048.83250004</v>
      </c>
      <c r="AA79" s="34">
        <f t="shared" si="10"/>
        <v>524620065.11000001</v>
      </c>
    </row>
    <row r="80" spans="1:27" ht="38.25" customHeight="1" x14ac:dyDescent="0.25">
      <c r="A80" s="10" t="s">
        <v>22</v>
      </c>
      <c r="B80" s="77" t="s">
        <v>198</v>
      </c>
      <c r="C80" s="75"/>
      <c r="D80" s="75"/>
      <c r="E80" s="75"/>
      <c r="F80" s="76"/>
      <c r="G80" s="3">
        <f>G81+G85+G83</f>
        <v>235416238</v>
      </c>
      <c r="H80" s="3">
        <f t="shared" ref="H80:S80" si="71">H81+H85+H83</f>
        <v>19618019.833333336</v>
      </c>
      <c r="I80" s="3">
        <f t="shared" si="71"/>
        <v>19618019.833333336</v>
      </c>
      <c r="J80" s="3">
        <f t="shared" si="71"/>
        <v>19618019.833333336</v>
      </c>
      <c r="K80" s="3">
        <f t="shared" si="71"/>
        <v>19618019.833333336</v>
      </c>
      <c r="L80" s="3">
        <f t="shared" si="71"/>
        <v>19618019.833333336</v>
      </c>
      <c r="M80" s="3">
        <f t="shared" si="71"/>
        <v>19618019.833333336</v>
      </c>
      <c r="N80" s="3">
        <f t="shared" si="71"/>
        <v>19618019.833333336</v>
      </c>
      <c r="O80" s="3">
        <f t="shared" si="71"/>
        <v>19618019.833333336</v>
      </c>
      <c r="P80" s="3">
        <f t="shared" si="71"/>
        <v>19618019.833333336</v>
      </c>
      <c r="Q80" s="3">
        <f t="shared" si="71"/>
        <v>19618019.833333336</v>
      </c>
      <c r="R80" s="3">
        <f t="shared" si="71"/>
        <v>19618019.833333336</v>
      </c>
      <c r="S80" s="3">
        <f t="shared" si="71"/>
        <v>19618019.833333343</v>
      </c>
      <c r="T80" s="34">
        <f t="shared" si="3"/>
        <v>58854059.500000007</v>
      </c>
      <c r="U80" s="34">
        <f t="shared" si="4"/>
        <v>117708119.00000003</v>
      </c>
      <c r="V80" s="34">
        <f t="shared" si="5"/>
        <v>176562178.50000006</v>
      </c>
      <c r="W80" s="34">
        <f t="shared" si="6"/>
        <v>235416238.00000009</v>
      </c>
      <c r="X80" s="34">
        <f t="shared" si="7"/>
        <v>58854059.5</v>
      </c>
      <c r="Y80" s="34">
        <f t="shared" si="8"/>
        <v>117708119</v>
      </c>
      <c r="Z80" s="34">
        <f t="shared" si="9"/>
        <v>176562178.5</v>
      </c>
      <c r="AA80" s="34">
        <f t="shared" si="10"/>
        <v>235416238</v>
      </c>
    </row>
    <row r="81" spans="1:27" ht="38.25" customHeight="1" x14ac:dyDescent="0.25">
      <c r="A81" s="10" t="s">
        <v>82</v>
      </c>
      <c r="B81" s="77" t="s">
        <v>197</v>
      </c>
      <c r="C81" s="75"/>
      <c r="D81" s="75"/>
      <c r="E81" s="75"/>
      <c r="F81" s="76"/>
      <c r="G81" s="3">
        <f>G82</f>
        <v>104501238</v>
      </c>
      <c r="H81" s="3">
        <f t="shared" ref="H81:S81" si="72">H82</f>
        <v>8708436.5</v>
      </c>
      <c r="I81" s="3">
        <f t="shared" si="72"/>
        <v>8708436.5</v>
      </c>
      <c r="J81" s="3">
        <f t="shared" si="72"/>
        <v>8708436.5</v>
      </c>
      <c r="K81" s="3">
        <f t="shared" si="72"/>
        <v>8708436.5</v>
      </c>
      <c r="L81" s="3">
        <f t="shared" si="72"/>
        <v>8708436.5</v>
      </c>
      <c r="M81" s="3">
        <f t="shared" si="72"/>
        <v>8708436.5</v>
      </c>
      <c r="N81" s="3">
        <f t="shared" si="72"/>
        <v>8708436.5</v>
      </c>
      <c r="O81" s="3">
        <f t="shared" si="72"/>
        <v>8708436.5</v>
      </c>
      <c r="P81" s="3">
        <f t="shared" si="72"/>
        <v>8708436.5</v>
      </c>
      <c r="Q81" s="3">
        <f t="shared" si="72"/>
        <v>8708436.5</v>
      </c>
      <c r="R81" s="3">
        <f t="shared" si="72"/>
        <v>8708436.5</v>
      </c>
      <c r="S81" s="3">
        <f t="shared" si="72"/>
        <v>8708436.5</v>
      </c>
      <c r="T81" s="34">
        <f t="shared" si="3"/>
        <v>26125309.5</v>
      </c>
      <c r="U81" s="34">
        <f t="shared" si="4"/>
        <v>52250619</v>
      </c>
      <c r="V81" s="34">
        <f t="shared" si="5"/>
        <v>78375928.5</v>
      </c>
      <c r="W81" s="34">
        <f t="shared" si="6"/>
        <v>104501238</v>
      </c>
      <c r="X81" s="34">
        <f t="shared" si="7"/>
        <v>26125309.5</v>
      </c>
      <c r="Y81" s="34">
        <f t="shared" si="8"/>
        <v>52250619</v>
      </c>
      <c r="Z81" s="34">
        <f t="shared" si="9"/>
        <v>78375928.5</v>
      </c>
      <c r="AA81" s="34">
        <f t="shared" si="10"/>
        <v>104501238</v>
      </c>
    </row>
    <row r="82" spans="1:27" ht="102" customHeight="1" x14ac:dyDescent="0.25">
      <c r="A82" s="10" t="s">
        <v>83</v>
      </c>
      <c r="B82" s="74" t="s">
        <v>194</v>
      </c>
      <c r="C82" s="75"/>
      <c r="D82" s="75"/>
      <c r="E82" s="75"/>
      <c r="F82" s="76"/>
      <c r="G82" s="3">
        <v>104501238</v>
      </c>
      <c r="H82" s="5">
        <f>G82/12</f>
        <v>8708436.5</v>
      </c>
      <c r="I82" s="5">
        <f>G82/12</f>
        <v>8708436.5</v>
      </c>
      <c r="J82" s="5">
        <f>G82/12</f>
        <v>8708436.5</v>
      </c>
      <c r="K82" s="5">
        <f>G82/12</f>
        <v>8708436.5</v>
      </c>
      <c r="L82" s="5">
        <f>G82/12</f>
        <v>8708436.5</v>
      </c>
      <c r="M82" s="5">
        <f>G82/12</f>
        <v>8708436.5</v>
      </c>
      <c r="N82" s="5">
        <f>G82/12</f>
        <v>8708436.5</v>
      </c>
      <c r="O82" s="5">
        <f>G82/12</f>
        <v>8708436.5</v>
      </c>
      <c r="P82" s="5">
        <f>G82/12</f>
        <v>8708436.5</v>
      </c>
      <c r="Q82" s="5">
        <f>G82/12</f>
        <v>8708436.5</v>
      </c>
      <c r="R82" s="5">
        <f>G82/12</f>
        <v>8708436.5</v>
      </c>
      <c r="S82" s="5">
        <f>G82-H82-I82-J82-K82-L82-M82-N82-O82-P82-Q82-R82</f>
        <v>8708436.5</v>
      </c>
      <c r="T82" s="34">
        <f t="shared" ref="T82:T111" si="73">H82+I82+J82</f>
        <v>26125309.5</v>
      </c>
      <c r="U82" s="34">
        <f t="shared" ref="U82:U111" si="74">H82+I82+J82+K82+L82+M82</f>
        <v>52250619</v>
      </c>
      <c r="V82" s="34">
        <f t="shared" ref="V82:V111" si="75">H82+I82+J82+K82+L82+M82+N82+O82+P82</f>
        <v>78375928.5</v>
      </c>
      <c r="W82" s="34">
        <f t="shared" ref="W82:W111" si="76">H82+I82+J82+K82+L82+M82+N82+O82+P82+Q82+R82+S82</f>
        <v>104501238</v>
      </c>
      <c r="X82" s="34">
        <f t="shared" si="7"/>
        <v>26125309.5</v>
      </c>
      <c r="Y82" s="34">
        <f t="shared" si="8"/>
        <v>52250619</v>
      </c>
      <c r="Z82" s="34">
        <f t="shared" si="9"/>
        <v>78375928.5</v>
      </c>
      <c r="AA82" s="34">
        <f t="shared" si="10"/>
        <v>104501238</v>
      </c>
    </row>
    <row r="83" spans="1:27" ht="102" customHeight="1" x14ac:dyDescent="0.25">
      <c r="A83" s="41" t="s">
        <v>307</v>
      </c>
      <c r="B83" s="77" t="s">
        <v>309</v>
      </c>
      <c r="C83" s="75"/>
      <c r="D83" s="75"/>
      <c r="E83" s="75"/>
      <c r="F83" s="76"/>
      <c r="G83" s="3">
        <f>G84</f>
        <v>0</v>
      </c>
      <c r="H83" s="3">
        <f t="shared" ref="H83:S83" si="77">H84</f>
        <v>0</v>
      </c>
      <c r="I83" s="3">
        <f t="shared" si="77"/>
        <v>0</v>
      </c>
      <c r="J83" s="3">
        <f t="shared" si="77"/>
        <v>0</v>
      </c>
      <c r="K83" s="3">
        <f t="shared" si="77"/>
        <v>0</v>
      </c>
      <c r="L83" s="3">
        <f t="shared" si="77"/>
        <v>0</v>
      </c>
      <c r="M83" s="3">
        <f t="shared" si="77"/>
        <v>0</v>
      </c>
      <c r="N83" s="3">
        <f t="shared" si="77"/>
        <v>0</v>
      </c>
      <c r="O83" s="3">
        <f t="shared" si="77"/>
        <v>0</v>
      </c>
      <c r="P83" s="3">
        <f t="shared" si="77"/>
        <v>0</v>
      </c>
      <c r="Q83" s="3">
        <f t="shared" si="77"/>
        <v>0</v>
      </c>
      <c r="R83" s="3">
        <f t="shared" si="77"/>
        <v>0</v>
      </c>
      <c r="S83" s="3">
        <f t="shared" si="77"/>
        <v>0</v>
      </c>
      <c r="T83" s="34"/>
      <c r="U83" s="34"/>
      <c r="V83" s="34"/>
      <c r="W83" s="34"/>
      <c r="X83" s="34">
        <f t="shared" si="7"/>
        <v>0</v>
      </c>
      <c r="Y83" s="34">
        <f t="shared" si="8"/>
        <v>0</v>
      </c>
      <c r="Z83" s="34">
        <f t="shared" si="9"/>
        <v>0</v>
      </c>
      <c r="AA83" s="34">
        <f t="shared" si="10"/>
        <v>0</v>
      </c>
    </row>
    <row r="84" spans="1:27" ht="102" customHeight="1" x14ac:dyDescent="0.25">
      <c r="A84" s="41" t="s">
        <v>308</v>
      </c>
      <c r="B84" s="74" t="s">
        <v>320</v>
      </c>
      <c r="C84" s="75"/>
      <c r="D84" s="75"/>
      <c r="E84" s="75"/>
      <c r="F84" s="76"/>
      <c r="G84" s="3">
        <v>0</v>
      </c>
      <c r="H84" s="5">
        <f t="shared" ref="H84" si="78">G84/12</f>
        <v>0</v>
      </c>
      <c r="I84" s="5">
        <f t="shared" ref="I84" si="79">G84/12</f>
        <v>0</v>
      </c>
      <c r="J84" s="5">
        <f t="shared" ref="J84" si="80">G84/12</f>
        <v>0</v>
      </c>
      <c r="K84" s="5">
        <f t="shared" ref="K84" si="81">G84/12</f>
        <v>0</v>
      </c>
      <c r="L84" s="5">
        <f t="shared" ref="L84" si="82">G84/12</f>
        <v>0</v>
      </c>
      <c r="M84" s="5">
        <f t="shared" ref="M84" si="83">G84/12</f>
        <v>0</v>
      </c>
      <c r="N84" s="5">
        <f t="shared" ref="N84" si="84">G84/12</f>
        <v>0</v>
      </c>
      <c r="O84" s="5">
        <f t="shared" ref="O84" si="85">G84/12</f>
        <v>0</v>
      </c>
      <c r="P84" s="5">
        <f t="shared" ref="P84" si="86">G84/12</f>
        <v>0</v>
      </c>
      <c r="Q84" s="5">
        <f t="shared" ref="Q84" si="87">G84/12</f>
        <v>0</v>
      </c>
      <c r="R84" s="5">
        <f t="shared" ref="R84" si="88">G84/12</f>
        <v>0</v>
      </c>
      <c r="S84" s="5">
        <f t="shared" ref="S84" si="89">G84-H84-I84-J84-K84-L84-M84-N84-O84-P84-Q84-R84</f>
        <v>0</v>
      </c>
      <c r="T84" s="34"/>
      <c r="U84" s="34"/>
      <c r="V84" s="34"/>
      <c r="W84" s="34"/>
      <c r="X84" s="34">
        <f t="shared" ref="X84:X138" si="90">G84/100*25</f>
        <v>0</v>
      </c>
      <c r="Y84" s="34">
        <f t="shared" ref="Y84:Y138" si="91">G84/100*50</f>
        <v>0</v>
      </c>
      <c r="Z84" s="34">
        <f t="shared" ref="Z84:Z138" si="92">G84/100*75</f>
        <v>0</v>
      </c>
      <c r="AA84" s="34">
        <f t="shared" ref="AA84:AA138" si="93">G84/100*100</f>
        <v>0</v>
      </c>
    </row>
    <row r="85" spans="1:27" ht="102" customHeight="1" x14ac:dyDescent="0.25">
      <c r="A85" s="10" t="s">
        <v>84</v>
      </c>
      <c r="B85" s="74" t="s">
        <v>195</v>
      </c>
      <c r="C85" s="75"/>
      <c r="D85" s="75"/>
      <c r="E85" s="75"/>
      <c r="F85" s="76"/>
      <c r="G85" s="3">
        <f>G86</f>
        <v>130915000</v>
      </c>
      <c r="H85" s="3">
        <f t="shared" ref="H85:S85" si="94">H86</f>
        <v>10909583.333333334</v>
      </c>
      <c r="I85" s="3">
        <f t="shared" si="94"/>
        <v>10909583.333333334</v>
      </c>
      <c r="J85" s="3">
        <f t="shared" si="94"/>
        <v>10909583.333333334</v>
      </c>
      <c r="K85" s="3">
        <f t="shared" si="94"/>
        <v>10909583.333333334</v>
      </c>
      <c r="L85" s="3">
        <f t="shared" si="94"/>
        <v>10909583.333333334</v>
      </c>
      <c r="M85" s="3">
        <f t="shared" si="94"/>
        <v>10909583.333333334</v>
      </c>
      <c r="N85" s="3">
        <f t="shared" si="94"/>
        <v>10909583.333333334</v>
      </c>
      <c r="O85" s="3">
        <f t="shared" si="94"/>
        <v>10909583.333333334</v>
      </c>
      <c r="P85" s="3">
        <f t="shared" si="94"/>
        <v>10909583.333333334</v>
      </c>
      <c r="Q85" s="3">
        <f t="shared" si="94"/>
        <v>10909583.333333334</v>
      </c>
      <c r="R85" s="3">
        <f t="shared" si="94"/>
        <v>10909583.333333334</v>
      </c>
      <c r="S85" s="3">
        <f t="shared" si="94"/>
        <v>10909583.333333345</v>
      </c>
      <c r="T85" s="34">
        <f t="shared" si="73"/>
        <v>32728750</v>
      </c>
      <c r="U85" s="34">
        <f t="shared" si="74"/>
        <v>65457500.000000007</v>
      </c>
      <c r="V85" s="34">
        <f t="shared" si="75"/>
        <v>98186250</v>
      </c>
      <c r="W85" s="34">
        <f t="shared" si="76"/>
        <v>130915000</v>
      </c>
      <c r="X85" s="34">
        <f t="shared" si="90"/>
        <v>32728750</v>
      </c>
      <c r="Y85" s="34">
        <f t="shared" si="91"/>
        <v>65457500</v>
      </c>
      <c r="Z85" s="34">
        <f t="shared" si="92"/>
        <v>98186250</v>
      </c>
      <c r="AA85" s="34">
        <f t="shared" si="93"/>
        <v>130915000</v>
      </c>
    </row>
    <row r="86" spans="1:27" ht="114.75" customHeight="1" x14ac:dyDescent="0.25">
      <c r="A86" s="10" t="s">
        <v>85</v>
      </c>
      <c r="B86" s="74" t="s">
        <v>196</v>
      </c>
      <c r="C86" s="75"/>
      <c r="D86" s="75"/>
      <c r="E86" s="75"/>
      <c r="F86" s="76"/>
      <c r="G86" s="3">
        <v>130915000</v>
      </c>
      <c r="H86" s="5">
        <f>G86/12</f>
        <v>10909583.333333334</v>
      </c>
      <c r="I86" s="5">
        <f>G86/12</f>
        <v>10909583.333333334</v>
      </c>
      <c r="J86" s="5">
        <f>G86/12</f>
        <v>10909583.333333334</v>
      </c>
      <c r="K86" s="5">
        <f>G86/12</f>
        <v>10909583.333333334</v>
      </c>
      <c r="L86" s="5">
        <f>G86/12</f>
        <v>10909583.333333334</v>
      </c>
      <c r="M86" s="5">
        <f>G86/12</f>
        <v>10909583.333333334</v>
      </c>
      <c r="N86" s="5">
        <f>G86/12</f>
        <v>10909583.333333334</v>
      </c>
      <c r="O86" s="5">
        <f>G86/12</f>
        <v>10909583.333333334</v>
      </c>
      <c r="P86" s="5">
        <f>G86/12</f>
        <v>10909583.333333334</v>
      </c>
      <c r="Q86" s="5">
        <f>G86/12</f>
        <v>10909583.333333334</v>
      </c>
      <c r="R86" s="5">
        <f>G86/12</f>
        <v>10909583.333333334</v>
      </c>
      <c r="S86" s="5">
        <f>G86-H86-I86-J86-K86-L86-M86-N86-O86-P86-Q86-R86</f>
        <v>10909583.333333345</v>
      </c>
      <c r="T86" s="34">
        <f t="shared" si="73"/>
        <v>32728750</v>
      </c>
      <c r="U86" s="34">
        <f t="shared" si="74"/>
        <v>65457500.000000007</v>
      </c>
      <c r="V86" s="34">
        <f t="shared" si="75"/>
        <v>98186250</v>
      </c>
      <c r="W86" s="34">
        <f t="shared" si="76"/>
        <v>130915000</v>
      </c>
      <c r="X86" s="34">
        <f t="shared" si="90"/>
        <v>32728750</v>
      </c>
      <c r="Y86" s="34">
        <f t="shared" si="91"/>
        <v>65457500</v>
      </c>
      <c r="Z86" s="34">
        <f t="shared" si="92"/>
        <v>98186250</v>
      </c>
      <c r="AA86" s="34">
        <f t="shared" si="93"/>
        <v>130915000</v>
      </c>
    </row>
    <row r="87" spans="1:27" ht="63.75" customHeight="1" x14ac:dyDescent="0.25">
      <c r="A87" s="10" t="s">
        <v>23</v>
      </c>
      <c r="B87" s="77" t="s">
        <v>24</v>
      </c>
      <c r="C87" s="75"/>
      <c r="D87" s="75"/>
      <c r="E87" s="75"/>
      <c r="F87" s="76"/>
      <c r="G87" s="3">
        <f>G94+G92+G90+G88</f>
        <v>64656197.370000005</v>
      </c>
      <c r="H87" s="3">
        <f t="shared" ref="H87:S87" si="95">H94+H92+H90+H88</f>
        <v>3310148.75</v>
      </c>
      <c r="I87" s="3">
        <f t="shared" si="95"/>
        <v>3310148.75</v>
      </c>
      <c r="J87" s="3">
        <f t="shared" si="95"/>
        <v>3310148.75</v>
      </c>
      <c r="K87" s="3">
        <f t="shared" si="95"/>
        <v>4231844.75</v>
      </c>
      <c r="L87" s="3">
        <f t="shared" si="95"/>
        <v>4925148.75</v>
      </c>
      <c r="M87" s="3">
        <f t="shared" si="95"/>
        <v>27019491.02</v>
      </c>
      <c r="N87" s="3">
        <f t="shared" si="95"/>
        <v>2711344.15</v>
      </c>
      <c r="O87" s="3">
        <f t="shared" si="95"/>
        <v>2711344.15</v>
      </c>
      <c r="P87" s="3">
        <f t="shared" si="95"/>
        <v>3310148.75</v>
      </c>
      <c r="Q87" s="3">
        <f t="shared" si="95"/>
        <v>3310148.75</v>
      </c>
      <c r="R87" s="3">
        <f t="shared" si="95"/>
        <v>3310148.78</v>
      </c>
      <c r="S87" s="3">
        <f t="shared" si="95"/>
        <v>3196132.0200000107</v>
      </c>
      <c r="T87" s="34">
        <f t="shared" si="73"/>
        <v>9930446.25</v>
      </c>
      <c r="U87" s="34">
        <f t="shared" si="74"/>
        <v>46106930.769999996</v>
      </c>
      <c r="V87" s="34">
        <f t="shared" si="75"/>
        <v>54839767.819999993</v>
      </c>
      <c r="W87" s="34">
        <f t="shared" si="76"/>
        <v>64656197.370000005</v>
      </c>
      <c r="X87" s="34">
        <f t="shared" si="90"/>
        <v>16164049.342500003</v>
      </c>
      <c r="Y87" s="34">
        <f t="shared" si="91"/>
        <v>32328098.685000006</v>
      </c>
      <c r="Z87" s="34">
        <f t="shared" si="92"/>
        <v>48492148.027500004</v>
      </c>
      <c r="AA87" s="34">
        <f t="shared" si="93"/>
        <v>64656197.370000012</v>
      </c>
    </row>
    <row r="88" spans="1:27" ht="63.75" customHeight="1" x14ac:dyDescent="0.25">
      <c r="A88" s="13" t="s">
        <v>335</v>
      </c>
      <c r="B88" s="78" t="s">
        <v>332</v>
      </c>
      <c r="C88" s="79"/>
      <c r="D88" s="79"/>
      <c r="E88" s="79"/>
      <c r="F88" s="79"/>
      <c r="G88" s="3">
        <f>G89</f>
        <v>6650000</v>
      </c>
      <c r="H88" s="3">
        <f t="shared" ref="H88:R90" si="96">H89</f>
        <v>0</v>
      </c>
      <c r="I88" s="3">
        <f t="shared" si="96"/>
        <v>0</v>
      </c>
      <c r="J88" s="3">
        <f t="shared" si="96"/>
        <v>0</v>
      </c>
      <c r="K88" s="3">
        <f t="shared" si="96"/>
        <v>0</v>
      </c>
      <c r="L88" s="3">
        <f t="shared" si="96"/>
        <v>0</v>
      </c>
      <c r="M88" s="3">
        <f t="shared" si="96"/>
        <v>6650000</v>
      </c>
      <c r="N88" s="3">
        <f t="shared" si="96"/>
        <v>0</v>
      </c>
      <c r="O88" s="3">
        <f t="shared" si="96"/>
        <v>0</v>
      </c>
      <c r="P88" s="3">
        <f t="shared" si="96"/>
        <v>0</v>
      </c>
      <c r="Q88" s="3">
        <f t="shared" si="96"/>
        <v>0</v>
      </c>
      <c r="R88" s="3">
        <f t="shared" si="96"/>
        <v>0</v>
      </c>
      <c r="S88" s="3">
        <f>S89</f>
        <v>0</v>
      </c>
      <c r="T88" s="34"/>
      <c r="U88" s="34"/>
      <c r="V88" s="34"/>
      <c r="W88" s="34"/>
      <c r="X88" s="34"/>
      <c r="Y88" s="34"/>
      <c r="Z88" s="34"/>
      <c r="AA88" s="34"/>
    </row>
    <row r="89" spans="1:27" ht="63.75" customHeight="1" x14ac:dyDescent="0.25">
      <c r="A89" s="13" t="s">
        <v>336</v>
      </c>
      <c r="B89" s="78" t="s">
        <v>331</v>
      </c>
      <c r="C89" s="79"/>
      <c r="D89" s="79"/>
      <c r="E89" s="79"/>
      <c r="F89" s="79"/>
      <c r="G89" s="3">
        <v>6650000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6650000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f>G89-H89-I89-J89-K89-L89-M89-N89-O89-P89-Q89-R89</f>
        <v>0</v>
      </c>
      <c r="T89" s="34"/>
      <c r="U89" s="34"/>
      <c r="V89" s="34"/>
      <c r="W89" s="34"/>
      <c r="X89" s="34"/>
      <c r="Y89" s="34"/>
      <c r="Z89" s="34"/>
      <c r="AA89" s="34"/>
    </row>
    <row r="90" spans="1:27" ht="167.25" customHeight="1" x14ac:dyDescent="0.25">
      <c r="A90" s="10" t="s">
        <v>86</v>
      </c>
      <c r="B90" s="71" t="s">
        <v>215</v>
      </c>
      <c r="C90" s="72"/>
      <c r="D90" s="72"/>
      <c r="E90" s="72"/>
      <c r="F90" s="73"/>
      <c r="G90" s="3">
        <f>G91</f>
        <v>9309633.0899999999</v>
      </c>
      <c r="H90" s="3">
        <f t="shared" si="96"/>
        <v>0</v>
      </c>
      <c r="I90" s="3">
        <f t="shared" si="96"/>
        <v>0</v>
      </c>
      <c r="J90" s="3">
        <f t="shared" si="96"/>
        <v>0</v>
      </c>
      <c r="K90" s="3">
        <f t="shared" si="96"/>
        <v>0</v>
      </c>
      <c r="L90" s="3">
        <f t="shared" si="96"/>
        <v>0</v>
      </c>
      <c r="M90" s="3">
        <f t="shared" si="96"/>
        <v>9309633.0899999999</v>
      </c>
      <c r="N90" s="3">
        <f t="shared" si="96"/>
        <v>0</v>
      </c>
      <c r="O90" s="3">
        <f t="shared" si="96"/>
        <v>0</v>
      </c>
      <c r="P90" s="3">
        <f t="shared" si="96"/>
        <v>0</v>
      </c>
      <c r="Q90" s="3">
        <f t="shared" si="96"/>
        <v>0</v>
      </c>
      <c r="R90" s="3">
        <f t="shared" si="96"/>
        <v>0</v>
      </c>
      <c r="S90" s="3">
        <f>S91</f>
        <v>0</v>
      </c>
      <c r="T90" s="34">
        <f t="shared" si="73"/>
        <v>0</v>
      </c>
      <c r="U90" s="34">
        <f t="shared" si="74"/>
        <v>9309633.0899999999</v>
      </c>
      <c r="V90" s="34">
        <f t="shared" si="75"/>
        <v>9309633.0899999999</v>
      </c>
      <c r="W90" s="34">
        <f t="shared" si="76"/>
        <v>9309633.0899999999</v>
      </c>
      <c r="X90" s="34">
        <f t="shared" si="90"/>
        <v>2327408.2725</v>
      </c>
      <c r="Y90" s="34">
        <f t="shared" si="91"/>
        <v>4654816.5449999999</v>
      </c>
      <c r="Z90" s="34">
        <f t="shared" si="92"/>
        <v>6982224.8174999999</v>
      </c>
      <c r="AA90" s="34">
        <f t="shared" si="93"/>
        <v>9309633.0899999999</v>
      </c>
    </row>
    <row r="91" spans="1:27" ht="179.25" customHeight="1" x14ac:dyDescent="0.25">
      <c r="A91" s="10" t="s">
        <v>87</v>
      </c>
      <c r="B91" s="71" t="s">
        <v>216</v>
      </c>
      <c r="C91" s="72"/>
      <c r="D91" s="72"/>
      <c r="E91" s="72"/>
      <c r="F91" s="73"/>
      <c r="G91" s="3">
        <v>9309633.0899999999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9309633.0899999999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f>G91-H91-I91-J91-K91-L91-M91-N91-O91-P91-Q91-R91</f>
        <v>0</v>
      </c>
      <c r="T91" s="34">
        <f t="shared" si="73"/>
        <v>0</v>
      </c>
      <c r="U91" s="34">
        <f t="shared" si="74"/>
        <v>9309633.0899999999</v>
      </c>
      <c r="V91" s="34">
        <f t="shared" si="75"/>
        <v>9309633.0899999999</v>
      </c>
      <c r="W91" s="34">
        <f t="shared" si="76"/>
        <v>9309633.0899999999</v>
      </c>
      <c r="X91" s="34">
        <f t="shared" si="90"/>
        <v>2327408.2725</v>
      </c>
      <c r="Y91" s="34">
        <f t="shared" si="91"/>
        <v>4654816.5449999999</v>
      </c>
      <c r="Z91" s="34">
        <f t="shared" si="92"/>
        <v>6982224.8174999999</v>
      </c>
      <c r="AA91" s="34">
        <f t="shared" si="93"/>
        <v>9309633.0899999999</v>
      </c>
    </row>
    <row r="92" spans="1:27" ht="131.25" customHeight="1" x14ac:dyDescent="0.25">
      <c r="A92" s="46" t="s">
        <v>310</v>
      </c>
      <c r="B92" s="71" t="s">
        <v>312</v>
      </c>
      <c r="C92" s="72"/>
      <c r="D92" s="72"/>
      <c r="E92" s="72"/>
      <c r="F92" s="73"/>
      <c r="G92" s="3">
        <f>G93</f>
        <v>5047492</v>
      </c>
      <c r="H92" s="3">
        <f t="shared" ref="H92:S92" si="97">H93</f>
        <v>574693.49</v>
      </c>
      <c r="I92" s="3">
        <f t="shared" si="97"/>
        <v>574693.49</v>
      </c>
      <c r="J92" s="3">
        <f t="shared" si="97"/>
        <v>574693.49</v>
      </c>
      <c r="K92" s="3">
        <f t="shared" si="97"/>
        <v>574693.49</v>
      </c>
      <c r="L92" s="3">
        <f t="shared" si="97"/>
        <v>574693.49</v>
      </c>
      <c r="M92" s="3">
        <f t="shared" si="97"/>
        <v>0</v>
      </c>
      <c r="N92" s="3">
        <f t="shared" si="97"/>
        <v>0</v>
      </c>
      <c r="O92" s="3">
        <f t="shared" si="97"/>
        <v>0</v>
      </c>
      <c r="P92" s="3">
        <f t="shared" si="97"/>
        <v>574693.49</v>
      </c>
      <c r="Q92" s="3">
        <f t="shared" si="97"/>
        <v>574693.49</v>
      </c>
      <c r="R92" s="3">
        <f t="shared" si="97"/>
        <v>574693.52</v>
      </c>
      <c r="S92" s="3">
        <f t="shared" si="97"/>
        <v>449944.04999999888</v>
      </c>
      <c r="T92" s="34">
        <f t="shared" si="73"/>
        <v>1724080.47</v>
      </c>
      <c r="U92" s="34">
        <f t="shared" si="74"/>
        <v>2873467.45</v>
      </c>
      <c r="V92" s="34">
        <f t="shared" si="75"/>
        <v>3448160.9400000004</v>
      </c>
      <c r="W92" s="34">
        <f t="shared" si="76"/>
        <v>5047492</v>
      </c>
      <c r="X92" s="34">
        <f t="shared" si="90"/>
        <v>1261873</v>
      </c>
      <c r="Y92" s="34">
        <f t="shared" si="91"/>
        <v>2523746</v>
      </c>
      <c r="Z92" s="34">
        <f t="shared" si="92"/>
        <v>3785619</v>
      </c>
      <c r="AA92" s="34">
        <f t="shared" si="93"/>
        <v>5047492</v>
      </c>
    </row>
    <row r="93" spans="1:27" ht="140.25" customHeight="1" x14ac:dyDescent="0.25">
      <c r="A93" s="46" t="s">
        <v>311</v>
      </c>
      <c r="B93" s="71" t="s">
        <v>313</v>
      </c>
      <c r="C93" s="72"/>
      <c r="D93" s="72"/>
      <c r="E93" s="72"/>
      <c r="F93" s="73"/>
      <c r="G93" s="3">
        <v>5047492</v>
      </c>
      <c r="H93" s="5">
        <f>60866.67+513826.82</f>
        <v>574693.49</v>
      </c>
      <c r="I93" s="5">
        <f t="shared" ref="I93:L93" si="98">60866.67+513826.82</f>
        <v>574693.49</v>
      </c>
      <c r="J93" s="5">
        <f t="shared" si="98"/>
        <v>574693.49</v>
      </c>
      <c r="K93" s="5">
        <f t="shared" si="98"/>
        <v>574693.49</v>
      </c>
      <c r="L93" s="5">
        <f t="shared" si="98"/>
        <v>574693.49</v>
      </c>
      <c r="M93" s="5">
        <v>0</v>
      </c>
      <c r="N93" s="5">
        <v>0</v>
      </c>
      <c r="O93" s="5">
        <v>0</v>
      </c>
      <c r="P93" s="5">
        <f>60866.67+513826.82</f>
        <v>574693.49</v>
      </c>
      <c r="Q93" s="5">
        <f>60866.67+513826.82</f>
        <v>574693.49</v>
      </c>
      <c r="R93" s="5">
        <f>60866.67+513826.85</f>
        <v>574693.52</v>
      </c>
      <c r="S93" s="5">
        <f>G93-H93-I93-J93-K93-L93-M93-N93-O93-P93-Q93-R93</f>
        <v>449944.04999999888</v>
      </c>
      <c r="T93" s="34">
        <f t="shared" si="73"/>
        <v>1724080.47</v>
      </c>
      <c r="U93" s="34">
        <f t="shared" si="74"/>
        <v>2873467.45</v>
      </c>
      <c r="V93" s="34">
        <f t="shared" si="75"/>
        <v>3448160.9400000004</v>
      </c>
      <c r="W93" s="34">
        <f t="shared" si="76"/>
        <v>5047492</v>
      </c>
      <c r="X93" s="34">
        <f t="shared" si="90"/>
        <v>1261873</v>
      </c>
      <c r="Y93" s="34">
        <f t="shared" si="91"/>
        <v>2523746</v>
      </c>
      <c r="Z93" s="34">
        <f t="shared" si="92"/>
        <v>3785619</v>
      </c>
      <c r="AA93" s="34">
        <f t="shared" si="93"/>
        <v>5047492</v>
      </c>
    </row>
    <row r="94" spans="1:27" ht="15" customHeight="1" x14ac:dyDescent="0.25">
      <c r="A94" s="10" t="s">
        <v>88</v>
      </c>
      <c r="B94" s="71" t="s">
        <v>272</v>
      </c>
      <c r="C94" s="80"/>
      <c r="D94" s="80"/>
      <c r="E94" s="80"/>
      <c r="F94" s="81"/>
      <c r="G94" s="3">
        <f>G95</f>
        <v>43649072.280000001</v>
      </c>
      <c r="H94" s="3">
        <f t="shared" ref="H94:S94" si="99">H95</f>
        <v>2735455.26</v>
      </c>
      <c r="I94" s="3">
        <f t="shared" si="99"/>
        <v>2735455.26</v>
      </c>
      <c r="J94" s="3">
        <f t="shared" si="99"/>
        <v>2735455.26</v>
      </c>
      <c r="K94" s="3">
        <f t="shared" si="99"/>
        <v>3657151.26</v>
      </c>
      <c r="L94" s="3">
        <f t="shared" si="99"/>
        <v>4350455.26</v>
      </c>
      <c r="M94" s="3">
        <f t="shared" si="99"/>
        <v>11059857.93</v>
      </c>
      <c r="N94" s="3">
        <f t="shared" si="99"/>
        <v>2711344.15</v>
      </c>
      <c r="O94" s="3">
        <f t="shared" si="99"/>
        <v>2711344.15</v>
      </c>
      <c r="P94" s="3">
        <f t="shared" si="99"/>
        <v>2735455.26</v>
      </c>
      <c r="Q94" s="3">
        <f t="shared" si="99"/>
        <v>2735455.26</v>
      </c>
      <c r="R94" s="3">
        <f t="shared" si="99"/>
        <v>2735455.26</v>
      </c>
      <c r="S94" s="3">
        <f t="shared" si="99"/>
        <v>2746187.9700000118</v>
      </c>
      <c r="T94" s="34">
        <f t="shared" si="73"/>
        <v>8206365.7799999993</v>
      </c>
      <c r="U94" s="34">
        <f t="shared" si="74"/>
        <v>27273830.229999997</v>
      </c>
      <c r="V94" s="34">
        <f t="shared" si="75"/>
        <v>35431973.789999992</v>
      </c>
      <c r="W94" s="34">
        <f t="shared" si="76"/>
        <v>43649072.280000001</v>
      </c>
      <c r="X94" s="34">
        <f t="shared" si="90"/>
        <v>10912268.07</v>
      </c>
      <c r="Y94" s="34">
        <f t="shared" si="91"/>
        <v>21824536.140000001</v>
      </c>
      <c r="Z94" s="34">
        <f t="shared" si="92"/>
        <v>32736804.210000001</v>
      </c>
      <c r="AA94" s="34">
        <f t="shared" si="93"/>
        <v>43649072.280000001</v>
      </c>
    </row>
    <row r="95" spans="1:27" ht="38.25" customHeight="1" x14ac:dyDescent="0.25">
      <c r="A95" s="10" t="s">
        <v>89</v>
      </c>
      <c r="B95" s="71" t="s">
        <v>271</v>
      </c>
      <c r="C95" s="80"/>
      <c r="D95" s="80"/>
      <c r="E95" s="80"/>
      <c r="F95" s="81"/>
      <c r="G95" s="3">
        <v>43649072.280000001</v>
      </c>
      <c r="H95" s="5">
        <v>2735455.26</v>
      </c>
      <c r="I95" s="5">
        <v>2735455.26</v>
      </c>
      <c r="J95" s="5">
        <v>2735455.26</v>
      </c>
      <c r="K95" s="5">
        <v>3657151.26</v>
      </c>
      <c r="L95" s="5">
        <v>4350455.26</v>
      </c>
      <c r="M95" s="5">
        <v>11059857.93</v>
      </c>
      <c r="N95" s="5">
        <v>2711344.15</v>
      </c>
      <c r="O95" s="5">
        <v>2711344.15</v>
      </c>
      <c r="P95" s="5">
        <v>2735455.26</v>
      </c>
      <c r="Q95" s="5">
        <v>2735455.26</v>
      </c>
      <c r="R95" s="5">
        <v>2735455.26</v>
      </c>
      <c r="S95" s="5">
        <f>G95-H95-I95-J95-K95-L95-M95-N95-O95-P95-Q95-R95</f>
        <v>2746187.9700000118</v>
      </c>
      <c r="T95" s="34">
        <f t="shared" si="73"/>
        <v>8206365.7799999993</v>
      </c>
      <c r="U95" s="34">
        <f t="shared" si="74"/>
        <v>27273830.229999997</v>
      </c>
      <c r="V95" s="34">
        <f t="shared" si="75"/>
        <v>35431973.789999992</v>
      </c>
      <c r="W95" s="34">
        <f t="shared" si="76"/>
        <v>43649072.280000001</v>
      </c>
      <c r="X95" s="34">
        <f t="shared" si="90"/>
        <v>10912268.07</v>
      </c>
      <c r="Y95" s="34">
        <f t="shared" si="91"/>
        <v>21824536.140000001</v>
      </c>
      <c r="Z95" s="34">
        <f t="shared" si="92"/>
        <v>32736804.210000001</v>
      </c>
      <c r="AA95" s="34">
        <f t="shared" si="93"/>
        <v>43649072.280000001</v>
      </c>
    </row>
    <row r="96" spans="1:27" s="1" customFormat="1" ht="38.25" customHeight="1" x14ac:dyDescent="0.25">
      <c r="A96" s="10" t="s">
        <v>25</v>
      </c>
      <c r="B96" s="71" t="s">
        <v>26</v>
      </c>
      <c r="C96" s="80"/>
      <c r="D96" s="80"/>
      <c r="E96" s="80"/>
      <c r="F96" s="81"/>
      <c r="G96" s="3">
        <f>G108+G104+G110+G100+G102+G106+G97</f>
        <v>191189802.5</v>
      </c>
      <c r="H96" s="3">
        <f t="shared" ref="H96:S96" si="100">H108+H104+H110+H100+H102+H106+H97</f>
        <v>15790064.99</v>
      </c>
      <c r="I96" s="3">
        <f t="shared" si="100"/>
        <v>15790064.99</v>
      </c>
      <c r="J96" s="3">
        <f t="shared" si="100"/>
        <v>16013529.74</v>
      </c>
      <c r="K96" s="3">
        <f t="shared" si="100"/>
        <v>15790064.99</v>
      </c>
      <c r="L96" s="3">
        <f t="shared" si="100"/>
        <v>15790064.99</v>
      </c>
      <c r="M96" s="3">
        <f t="shared" si="100"/>
        <v>16303150.6</v>
      </c>
      <c r="N96" s="3">
        <f t="shared" si="100"/>
        <v>15940341.99</v>
      </c>
      <c r="O96" s="3">
        <f t="shared" si="100"/>
        <v>15633064.99</v>
      </c>
      <c r="P96" s="3">
        <f t="shared" si="100"/>
        <v>15997678.74</v>
      </c>
      <c r="Q96" s="3">
        <f t="shared" si="100"/>
        <v>15869235.640000001</v>
      </c>
      <c r="R96" s="3">
        <f t="shared" si="100"/>
        <v>15785064.99</v>
      </c>
      <c r="S96" s="3">
        <f t="shared" si="100"/>
        <v>16487475.849999998</v>
      </c>
      <c r="T96" s="47">
        <f t="shared" si="73"/>
        <v>47593659.719999999</v>
      </c>
      <c r="U96" s="47">
        <f t="shared" si="74"/>
        <v>95476940.299999997</v>
      </c>
      <c r="V96" s="47">
        <f t="shared" si="75"/>
        <v>143048026.01999998</v>
      </c>
      <c r="W96" s="47">
        <f t="shared" si="76"/>
        <v>191189802.49999997</v>
      </c>
      <c r="X96" s="34">
        <f t="shared" si="90"/>
        <v>47797450.625</v>
      </c>
      <c r="Y96" s="34">
        <f t="shared" si="91"/>
        <v>95594901.25</v>
      </c>
      <c r="Z96" s="34">
        <f t="shared" si="92"/>
        <v>143392351.875</v>
      </c>
      <c r="AA96" s="34">
        <f t="shared" si="93"/>
        <v>191189802.5</v>
      </c>
    </row>
    <row r="97" spans="1:27" ht="63.75" customHeight="1" x14ac:dyDescent="0.25">
      <c r="A97" s="10" t="s">
        <v>90</v>
      </c>
      <c r="B97" s="71" t="s">
        <v>91</v>
      </c>
      <c r="C97" s="80"/>
      <c r="D97" s="80"/>
      <c r="E97" s="80"/>
      <c r="F97" s="81"/>
      <c r="G97" s="3">
        <f>G98+G99</f>
        <v>18011368.699999999</v>
      </c>
      <c r="H97" s="3">
        <f t="shared" ref="H97:S97" si="101">H98+H99</f>
        <v>1397033.32</v>
      </c>
      <c r="I97" s="3">
        <f t="shared" si="101"/>
        <v>1397033.32</v>
      </c>
      <c r="J97" s="3">
        <f t="shared" si="101"/>
        <v>1497033.32</v>
      </c>
      <c r="K97" s="3">
        <f t="shared" si="101"/>
        <v>1397033.32</v>
      </c>
      <c r="L97" s="3">
        <f t="shared" si="101"/>
        <v>1397033.32</v>
      </c>
      <c r="M97" s="3">
        <f t="shared" si="101"/>
        <v>1786654.1800000002</v>
      </c>
      <c r="N97" s="3">
        <f t="shared" si="101"/>
        <v>1547310.32</v>
      </c>
      <c r="O97" s="3">
        <f t="shared" si="101"/>
        <v>1240033.32</v>
      </c>
      <c r="P97" s="3">
        <f t="shared" si="101"/>
        <v>1481182.32</v>
      </c>
      <c r="Q97" s="3">
        <f t="shared" si="101"/>
        <v>1472937.17</v>
      </c>
      <c r="R97" s="3">
        <f t="shared" si="101"/>
        <v>1397033.32</v>
      </c>
      <c r="S97" s="3">
        <f t="shared" si="101"/>
        <v>2001051.4699999979</v>
      </c>
      <c r="T97" s="34">
        <f t="shared" si="73"/>
        <v>4291099.96</v>
      </c>
      <c r="U97" s="34">
        <f t="shared" si="74"/>
        <v>8871820.7800000012</v>
      </c>
      <c r="V97" s="34">
        <f t="shared" si="75"/>
        <v>13140346.740000002</v>
      </c>
      <c r="W97" s="34">
        <f t="shared" si="76"/>
        <v>18011368.699999999</v>
      </c>
      <c r="X97" s="34">
        <f t="shared" si="90"/>
        <v>4502842.1749999998</v>
      </c>
      <c r="Y97" s="34">
        <f t="shared" si="91"/>
        <v>9005684.3499999996</v>
      </c>
      <c r="Z97" s="34">
        <f t="shared" si="92"/>
        <v>13508526.525</v>
      </c>
      <c r="AA97" s="34">
        <f t="shared" si="93"/>
        <v>18011368.699999999</v>
      </c>
    </row>
    <row r="98" spans="1:27" ht="64.5" customHeight="1" x14ac:dyDescent="0.25">
      <c r="A98" s="10" t="s">
        <v>92</v>
      </c>
      <c r="B98" s="71" t="s">
        <v>200</v>
      </c>
      <c r="C98" s="80"/>
      <c r="D98" s="80"/>
      <c r="E98" s="80"/>
      <c r="F98" s="81"/>
      <c r="G98" s="3">
        <v>5508068.7000000002</v>
      </c>
      <c r="H98" s="5">
        <v>355091.66</v>
      </c>
      <c r="I98" s="5">
        <v>355091.66</v>
      </c>
      <c r="J98" s="5">
        <v>455091.66</v>
      </c>
      <c r="K98" s="5">
        <v>355091.66</v>
      </c>
      <c r="L98" s="5">
        <v>355091.66</v>
      </c>
      <c r="M98" s="5">
        <v>744712.52</v>
      </c>
      <c r="N98" s="5">
        <v>505368.66</v>
      </c>
      <c r="O98" s="5">
        <v>198091.66</v>
      </c>
      <c r="P98" s="5">
        <v>439240.66</v>
      </c>
      <c r="Q98" s="5">
        <v>430995.51</v>
      </c>
      <c r="R98" s="5">
        <v>355091.66</v>
      </c>
      <c r="S98" s="5">
        <f>G98-H98-I98-J98-K98-L98-M98-N98-O98-P98-Q98-R98</f>
        <v>959109.72999999928</v>
      </c>
      <c r="T98" s="34">
        <f t="shared" si="73"/>
        <v>1165274.98</v>
      </c>
      <c r="U98" s="34">
        <f t="shared" si="74"/>
        <v>2620170.8199999998</v>
      </c>
      <c r="V98" s="34">
        <f t="shared" si="75"/>
        <v>3762871.8000000003</v>
      </c>
      <c r="W98" s="34">
        <f t="shared" si="76"/>
        <v>5508068.7000000002</v>
      </c>
      <c r="X98" s="34">
        <f t="shared" si="90"/>
        <v>1377017.175</v>
      </c>
      <c r="Y98" s="34">
        <f t="shared" si="91"/>
        <v>2754034.35</v>
      </c>
      <c r="Z98" s="34">
        <f t="shared" si="92"/>
        <v>4131051.5250000004</v>
      </c>
      <c r="AA98" s="34">
        <f t="shared" si="93"/>
        <v>5508068.7000000002</v>
      </c>
    </row>
    <row r="99" spans="1:27" ht="65.25" customHeight="1" x14ac:dyDescent="0.25">
      <c r="A99" s="10" t="s">
        <v>92</v>
      </c>
      <c r="B99" s="71" t="s">
        <v>199</v>
      </c>
      <c r="C99" s="80"/>
      <c r="D99" s="80"/>
      <c r="E99" s="80"/>
      <c r="F99" s="81"/>
      <c r="G99" s="3">
        <v>12503300</v>
      </c>
      <c r="H99" s="3">
        <v>1041941.66</v>
      </c>
      <c r="I99" s="3">
        <v>1041941.66</v>
      </c>
      <c r="J99" s="3">
        <v>1041941.66</v>
      </c>
      <c r="K99" s="3">
        <v>1041941.66</v>
      </c>
      <c r="L99" s="3">
        <v>1041941.66</v>
      </c>
      <c r="M99" s="3">
        <v>1041941.66</v>
      </c>
      <c r="N99" s="3">
        <v>1041941.66</v>
      </c>
      <c r="O99" s="3">
        <v>1041941.66</v>
      </c>
      <c r="P99" s="3">
        <v>1041941.66</v>
      </c>
      <c r="Q99" s="3">
        <v>1041941.66</v>
      </c>
      <c r="R99" s="3">
        <v>1041941.66</v>
      </c>
      <c r="S99" s="5">
        <f>G99-H99-I99-J99-K99-L99-M99-N99-O99-P99-Q99-R99</f>
        <v>1041941.7399999985</v>
      </c>
      <c r="T99" s="34">
        <f t="shared" si="73"/>
        <v>3125824.98</v>
      </c>
      <c r="U99" s="34">
        <f t="shared" si="74"/>
        <v>6251649.96</v>
      </c>
      <c r="V99" s="34">
        <f t="shared" si="75"/>
        <v>9377474.9399999995</v>
      </c>
      <c r="W99" s="34">
        <f t="shared" si="76"/>
        <v>12503299.999999998</v>
      </c>
      <c r="X99" s="34">
        <f t="shared" si="90"/>
        <v>3125825</v>
      </c>
      <c r="Y99" s="34">
        <f t="shared" si="91"/>
        <v>6251650</v>
      </c>
      <c r="Z99" s="34">
        <f t="shared" si="92"/>
        <v>9377475</v>
      </c>
      <c r="AA99" s="34">
        <f t="shared" si="93"/>
        <v>12503300</v>
      </c>
    </row>
    <row r="100" spans="1:27" ht="89.25" customHeight="1" x14ac:dyDescent="0.25">
      <c r="A100" s="10" t="s">
        <v>93</v>
      </c>
      <c r="B100" s="71" t="s">
        <v>273</v>
      </c>
      <c r="C100" s="72"/>
      <c r="D100" s="72"/>
      <c r="E100" s="72"/>
      <c r="F100" s="73"/>
      <c r="G100" s="3">
        <f>G101</f>
        <v>5454600</v>
      </c>
      <c r="H100" s="3">
        <f t="shared" ref="H100:S100" si="102">H101</f>
        <v>449550</v>
      </c>
      <c r="I100" s="3">
        <f t="shared" si="102"/>
        <v>449550</v>
      </c>
      <c r="J100" s="3">
        <f t="shared" si="102"/>
        <v>469550</v>
      </c>
      <c r="K100" s="3">
        <f t="shared" si="102"/>
        <v>449550</v>
      </c>
      <c r="L100" s="3">
        <f t="shared" si="102"/>
        <v>449550</v>
      </c>
      <c r="M100" s="3">
        <f t="shared" si="102"/>
        <v>469550</v>
      </c>
      <c r="N100" s="3">
        <f t="shared" si="102"/>
        <v>449550</v>
      </c>
      <c r="O100" s="3">
        <f t="shared" si="102"/>
        <v>449550</v>
      </c>
      <c r="P100" s="3">
        <f t="shared" si="102"/>
        <v>469550</v>
      </c>
      <c r="Q100" s="3">
        <f t="shared" si="102"/>
        <v>449550</v>
      </c>
      <c r="R100" s="3">
        <f t="shared" si="102"/>
        <v>449550</v>
      </c>
      <c r="S100" s="3">
        <f t="shared" si="102"/>
        <v>449550</v>
      </c>
      <c r="T100" s="34">
        <f t="shared" si="73"/>
        <v>1368650</v>
      </c>
      <c r="U100" s="34">
        <f t="shared" si="74"/>
        <v>2737300</v>
      </c>
      <c r="V100" s="34">
        <f t="shared" si="75"/>
        <v>4105950</v>
      </c>
      <c r="W100" s="34">
        <f t="shared" si="76"/>
        <v>5454600</v>
      </c>
      <c r="X100" s="34">
        <f t="shared" si="90"/>
        <v>1363650</v>
      </c>
      <c r="Y100" s="34">
        <f t="shared" si="91"/>
        <v>2727300</v>
      </c>
      <c r="Z100" s="34">
        <f t="shared" si="92"/>
        <v>4090950</v>
      </c>
      <c r="AA100" s="34">
        <f t="shared" si="93"/>
        <v>5454600</v>
      </c>
    </row>
    <row r="101" spans="1:27" ht="114.75" customHeight="1" x14ac:dyDescent="0.25">
      <c r="A101" s="10" t="s">
        <v>94</v>
      </c>
      <c r="B101" s="71" t="s">
        <v>274</v>
      </c>
      <c r="C101" s="72"/>
      <c r="D101" s="72"/>
      <c r="E101" s="72"/>
      <c r="F101" s="73"/>
      <c r="G101" s="3">
        <v>5454600</v>
      </c>
      <c r="H101" s="5">
        <v>449550</v>
      </c>
      <c r="I101" s="5">
        <v>449550</v>
      </c>
      <c r="J101" s="5">
        <v>469550</v>
      </c>
      <c r="K101" s="5">
        <v>449550</v>
      </c>
      <c r="L101" s="5">
        <v>449550</v>
      </c>
      <c r="M101" s="5">
        <v>469550</v>
      </c>
      <c r="N101" s="5">
        <v>449550</v>
      </c>
      <c r="O101" s="5">
        <v>449550</v>
      </c>
      <c r="P101" s="5">
        <v>469550</v>
      </c>
      <c r="Q101" s="5">
        <v>449550</v>
      </c>
      <c r="R101" s="5">
        <v>449550</v>
      </c>
      <c r="S101" s="5">
        <f>G101-H101-I101-J101-K101-L101-M101-N101-O101-P101-Q101-R101</f>
        <v>449550</v>
      </c>
      <c r="T101" s="34">
        <f t="shared" si="73"/>
        <v>1368650</v>
      </c>
      <c r="U101" s="34">
        <f t="shared" si="74"/>
        <v>2737300</v>
      </c>
      <c r="V101" s="34">
        <f t="shared" si="75"/>
        <v>4105950</v>
      </c>
      <c r="W101" s="34">
        <f t="shared" si="76"/>
        <v>5454600</v>
      </c>
      <c r="X101" s="34">
        <f t="shared" si="90"/>
        <v>1363650</v>
      </c>
      <c r="Y101" s="34">
        <f t="shared" si="91"/>
        <v>2727300</v>
      </c>
      <c r="Z101" s="34">
        <f t="shared" si="92"/>
        <v>4090950</v>
      </c>
      <c r="AA101" s="34">
        <f t="shared" si="93"/>
        <v>5454600</v>
      </c>
    </row>
    <row r="102" spans="1:27" ht="152.25" customHeight="1" x14ac:dyDescent="0.25">
      <c r="A102" s="10" t="s">
        <v>95</v>
      </c>
      <c r="B102" s="71" t="s">
        <v>275</v>
      </c>
      <c r="C102" s="72"/>
      <c r="D102" s="72"/>
      <c r="E102" s="72"/>
      <c r="F102" s="73"/>
      <c r="G102" s="3">
        <f>G103</f>
        <v>2187500</v>
      </c>
      <c r="H102" s="3">
        <f>H103</f>
        <v>182291.67</v>
      </c>
      <c r="I102" s="3">
        <f t="shared" ref="I102:S102" si="103">I103</f>
        <v>182291.67</v>
      </c>
      <c r="J102" s="3">
        <f t="shared" si="103"/>
        <v>182291.67</v>
      </c>
      <c r="K102" s="3">
        <f t="shared" si="103"/>
        <v>182291.67</v>
      </c>
      <c r="L102" s="3">
        <f t="shared" si="103"/>
        <v>182291.67</v>
      </c>
      <c r="M102" s="3">
        <f t="shared" si="103"/>
        <v>182291.67</v>
      </c>
      <c r="N102" s="3">
        <f t="shared" si="103"/>
        <v>182291.67</v>
      </c>
      <c r="O102" s="3">
        <f t="shared" si="103"/>
        <v>182291.67</v>
      </c>
      <c r="P102" s="3">
        <f t="shared" si="103"/>
        <v>182291.67</v>
      </c>
      <c r="Q102" s="3">
        <f t="shared" si="103"/>
        <v>182291.67</v>
      </c>
      <c r="R102" s="3">
        <f t="shared" si="103"/>
        <v>182291.67</v>
      </c>
      <c r="S102" s="3">
        <f t="shared" si="103"/>
        <v>182291.63000000027</v>
      </c>
      <c r="T102" s="34">
        <f t="shared" si="73"/>
        <v>546875.01</v>
      </c>
      <c r="U102" s="34">
        <f t="shared" si="74"/>
        <v>1093750.02</v>
      </c>
      <c r="V102" s="34">
        <f t="shared" si="75"/>
        <v>1640625.0299999998</v>
      </c>
      <c r="W102" s="34">
        <f t="shared" si="76"/>
        <v>2187500</v>
      </c>
      <c r="X102" s="34">
        <f t="shared" si="90"/>
        <v>546875</v>
      </c>
      <c r="Y102" s="34">
        <f t="shared" si="91"/>
        <v>1093750</v>
      </c>
      <c r="Z102" s="34">
        <f t="shared" si="92"/>
        <v>1640625</v>
      </c>
      <c r="AA102" s="34">
        <f t="shared" si="93"/>
        <v>2187500</v>
      </c>
    </row>
    <row r="103" spans="1:27" ht="153" customHeight="1" x14ac:dyDescent="0.25">
      <c r="A103" s="10" t="s">
        <v>96</v>
      </c>
      <c r="B103" s="71" t="s">
        <v>276</v>
      </c>
      <c r="C103" s="72"/>
      <c r="D103" s="72"/>
      <c r="E103" s="72"/>
      <c r="F103" s="73"/>
      <c r="G103" s="3">
        <v>2187500</v>
      </c>
      <c r="H103" s="5">
        <v>182291.67</v>
      </c>
      <c r="I103" s="5">
        <v>182291.67</v>
      </c>
      <c r="J103" s="5">
        <v>182291.67</v>
      </c>
      <c r="K103" s="5">
        <v>182291.67</v>
      </c>
      <c r="L103" s="5">
        <v>182291.67</v>
      </c>
      <c r="M103" s="5">
        <v>182291.67</v>
      </c>
      <c r="N103" s="5">
        <v>182291.67</v>
      </c>
      <c r="O103" s="5">
        <v>182291.67</v>
      </c>
      <c r="P103" s="5">
        <v>182291.67</v>
      </c>
      <c r="Q103" s="5">
        <v>182291.67</v>
      </c>
      <c r="R103" s="5">
        <v>182291.67</v>
      </c>
      <c r="S103" s="5">
        <f>G103-H103-I103-J103-K103-L103-M103-N103-O103-P103-Q103-R103</f>
        <v>182291.63000000027</v>
      </c>
      <c r="T103" s="34">
        <f t="shared" si="73"/>
        <v>546875.01</v>
      </c>
      <c r="U103" s="34">
        <f t="shared" si="74"/>
        <v>1093750.02</v>
      </c>
      <c r="V103" s="34">
        <f t="shared" si="75"/>
        <v>1640625.0299999998</v>
      </c>
      <c r="W103" s="34">
        <f t="shared" si="76"/>
        <v>2187500</v>
      </c>
      <c r="X103" s="34">
        <f t="shared" si="90"/>
        <v>546875</v>
      </c>
      <c r="Y103" s="34">
        <f t="shared" si="91"/>
        <v>1093750</v>
      </c>
      <c r="Z103" s="34">
        <f t="shared" si="92"/>
        <v>1640625</v>
      </c>
      <c r="AA103" s="34">
        <f t="shared" si="93"/>
        <v>2187500</v>
      </c>
    </row>
    <row r="104" spans="1:27" ht="76.5" customHeight="1" x14ac:dyDescent="0.25">
      <c r="A104" s="10" t="s">
        <v>97</v>
      </c>
      <c r="B104" s="71" t="s">
        <v>277</v>
      </c>
      <c r="C104" s="72"/>
      <c r="D104" s="72"/>
      <c r="E104" s="72"/>
      <c r="F104" s="73"/>
      <c r="G104" s="3">
        <f>G105</f>
        <v>513100</v>
      </c>
      <c r="H104" s="3">
        <f t="shared" ref="H104:S104" si="104">H105</f>
        <v>41000</v>
      </c>
      <c r="I104" s="3">
        <f t="shared" si="104"/>
        <v>41000</v>
      </c>
      <c r="J104" s="3">
        <f t="shared" si="104"/>
        <v>50793</v>
      </c>
      <c r="K104" s="3">
        <f t="shared" si="104"/>
        <v>41000</v>
      </c>
      <c r="L104" s="3">
        <f t="shared" si="104"/>
        <v>41000</v>
      </c>
      <c r="M104" s="3">
        <f t="shared" si="104"/>
        <v>50793</v>
      </c>
      <c r="N104" s="3">
        <f t="shared" si="104"/>
        <v>41000</v>
      </c>
      <c r="O104" s="3">
        <f t="shared" si="104"/>
        <v>41000</v>
      </c>
      <c r="P104" s="3">
        <f t="shared" si="104"/>
        <v>50793</v>
      </c>
      <c r="Q104" s="3">
        <f t="shared" si="104"/>
        <v>38000</v>
      </c>
      <c r="R104" s="3">
        <f t="shared" si="104"/>
        <v>36000</v>
      </c>
      <c r="S104" s="3">
        <f t="shared" si="104"/>
        <v>40721</v>
      </c>
      <c r="T104" s="34">
        <f t="shared" si="73"/>
        <v>132793</v>
      </c>
      <c r="U104" s="34">
        <f t="shared" si="74"/>
        <v>265586</v>
      </c>
      <c r="V104" s="34">
        <f t="shared" si="75"/>
        <v>398379</v>
      </c>
      <c r="W104" s="34">
        <f t="shared" si="76"/>
        <v>513100</v>
      </c>
      <c r="X104" s="34">
        <f t="shared" si="90"/>
        <v>128275</v>
      </c>
      <c r="Y104" s="34">
        <f t="shared" si="91"/>
        <v>256550</v>
      </c>
      <c r="Z104" s="34">
        <f t="shared" si="92"/>
        <v>384825</v>
      </c>
      <c r="AA104" s="34">
        <f t="shared" si="93"/>
        <v>513100</v>
      </c>
    </row>
    <row r="105" spans="1:27" ht="89.25" customHeight="1" x14ac:dyDescent="0.25">
      <c r="A105" s="10" t="s">
        <v>98</v>
      </c>
      <c r="B105" s="71" t="s">
        <v>278</v>
      </c>
      <c r="C105" s="72"/>
      <c r="D105" s="72"/>
      <c r="E105" s="72"/>
      <c r="F105" s="73"/>
      <c r="G105" s="3">
        <v>513100</v>
      </c>
      <c r="H105" s="5">
        <v>41000</v>
      </c>
      <c r="I105" s="5">
        <v>41000</v>
      </c>
      <c r="J105" s="5">
        <v>50793</v>
      </c>
      <c r="K105" s="5">
        <v>41000</v>
      </c>
      <c r="L105" s="5">
        <v>41000</v>
      </c>
      <c r="M105" s="5">
        <v>50793</v>
      </c>
      <c r="N105" s="5">
        <v>41000</v>
      </c>
      <c r="O105" s="5">
        <v>41000</v>
      </c>
      <c r="P105" s="5">
        <v>50793</v>
      </c>
      <c r="Q105" s="5">
        <v>38000</v>
      </c>
      <c r="R105" s="5">
        <v>36000</v>
      </c>
      <c r="S105" s="5">
        <f>G105-H105-I105-J105-K105-L105-M105-N105-O105-P105-Q105-R105</f>
        <v>40721</v>
      </c>
      <c r="T105" s="34">
        <f t="shared" si="73"/>
        <v>132793</v>
      </c>
      <c r="U105" s="34">
        <f t="shared" si="74"/>
        <v>265586</v>
      </c>
      <c r="V105" s="34">
        <f t="shared" si="75"/>
        <v>398379</v>
      </c>
      <c r="W105" s="34">
        <f t="shared" si="76"/>
        <v>513100</v>
      </c>
      <c r="X105" s="34">
        <f t="shared" si="90"/>
        <v>128275</v>
      </c>
      <c r="Y105" s="34">
        <f t="shared" si="91"/>
        <v>256550</v>
      </c>
      <c r="Z105" s="34">
        <f t="shared" si="92"/>
        <v>384825</v>
      </c>
      <c r="AA105" s="34">
        <f t="shared" si="93"/>
        <v>513100</v>
      </c>
    </row>
    <row r="106" spans="1:27" ht="114.75" customHeight="1" x14ac:dyDescent="0.25">
      <c r="A106" s="10" t="s">
        <v>99</v>
      </c>
      <c r="B106" s="71" t="s">
        <v>279</v>
      </c>
      <c r="C106" s="72"/>
      <c r="D106" s="72"/>
      <c r="E106" s="72"/>
      <c r="F106" s="73"/>
      <c r="G106" s="3">
        <f>G107</f>
        <v>6266.8</v>
      </c>
      <c r="H106" s="3">
        <f t="shared" ref="H106:R106" si="105">H107</f>
        <v>0</v>
      </c>
      <c r="I106" s="3">
        <f t="shared" si="105"/>
        <v>0</v>
      </c>
      <c r="J106" s="3">
        <f t="shared" si="105"/>
        <v>0</v>
      </c>
      <c r="K106" s="3">
        <f t="shared" si="105"/>
        <v>0</v>
      </c>
      <c r="L106" s="3">
        <f t="shared" si="105"/>
        <v>0</v>
      </c>
      <c r="M106" s="3">
        <f t="shared" si="105"/>
        <v>0</v>
      </c>
      <c r="N106" s="3">
        <f t="shared" si="105"/>
        <v>0</v>
      </c>
      <c r="O106" s="3">
        <f t="shared" si="105"/>
        <v>0</v>
      </c>
      <c r="P106" s="3">
        <f t="shared" si="105"/>
        <v>0</v>
      </c>
      <c r="Q106" s="3">
        <f t="shared" si="105"/>
        <v>6266.8</v>
      </c>
      <c r="R106" s="3">
        <f t="shared" si="105"/>
        <v>0</v>
      </c>
      <c r="S106" s="3">
        <f>S107</f>
        <v>0</v>
      </c>
      <c r="T106" s="34">
        <f t="shared" si="73"/>
        <v>0</v>
      </c>
      <c r="U106" s="34">
        <f t="shared" si="74"/>
        <v>0</v>
      </c>
      <c r="V106" s="34">
        <f t="shared" si="75"/>
        <v>0</v>
      </c>
      <c r="W106" s="34">
        <f t="shared" si="76"/>
        <v>6266.8</v>
      </c>
      <c r="X106" s="34">
        <f t="shared" si="90"/>
        <v>1566.7</v>
      </c>
      <c r="Y106" s="34">
        <f t="shared" si="91"/>
        <v>3133.4</v>
      </c>
      <c r="Z106" s="34">
        <f t="shared" si="92"/>
        <v>4700.1000000000004</v>
      </c>
      <c r="AA106" s="34">
        <f t="shared" si="93"/>
        <v>6266.8</v>
      </c>
    </row>
    <row r="107" spans="1:27" ht="127.5" customHeight="1" x14ac:dyDescent="0.25">
      <c r="A107" s="10" t="s">
        <v>100</v>
      </c>
      <c r="B107" s="71" t="s">
        <v>280</v>
      </c>
      <c r="C107" s="72"/>
      <c r="D107" s="72"/>
      <c r="E107" s="72"/>
      <c r="F107" s="73"/>
      <c r="G107" s="3">
        <v>6266.8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6266.8</v>
      </c>
      <c r="R107" s="5">
        <v>0</v>
      </c>
      <c r="S107" s="5">
        <f>G107-H107-I107-J107-K107-L107-M107-N107-O107-P107-Q107-R107</f>
        <v>0</v>
      </c>
      <c r="T107" s="34">
        <f t="shared" si="73"/>
        <v>0</v>
      </c>
      <c r="U107" s="34">
        <f t="shared" si="74"/>
        <v>0</v>
      </c>
      <c r="V107" s="34">
        <f t="shared" si="75"/>
        <v>0</v>
      </c>
      <c r="W107" s="34">
        <f t="shared" si="76"/>
        <v>6266.8</v>
      </c>
      <c r="X107" s="34">
        <f t="shared" si="90"/>
        <v>1566.7</v>
      </c>
      <c r="Y107" s="34">
        <f t="shared" si="91"/>
        <v>3133.4</v>
      </c>
      <c r="Z107" s="34">
        <f t="shared" si="92"/>
        <v>4700.1000000000004</v>
      </c>
      <c r="AA107" s="34">
        <f t="shared" si="93"/>
        <v>6266.8</v>
      </c>
    </row>
    <row r="108" spans="1:27" ht="51" customHeight="1" x14ac:dyDescent="0.25">
      <c r="A108" s="10" t="s">
        <v>101</v>
      </c>
      <c r="B108" s="71" t="s">
        <v>281</v>
      </c>
      <c r="C108" s="111"/>
      <c r="D108" s="111"/>
      <c r="E108" s="111"/>
      <c r="F108" s="112"/>
      <c r="G108" s="3">
        <f>G109</f>
        <v>1447967</v>
      </c>
      <c r="H108" s="3">
        <f t="shared" ref="H108:S108" si="106">H109</f>
        <v>89440</v>
      </c>
      <c r="I108" s="3">
        <f t="shared" si="106"/>
        <v>89440</v>
      </c>
      <c r="J108" s="3">
        <f t="shared" si="106"/>
        <v>183111.75</v>
      </c>
      <c r="K108" s="3">
        <f t="shared" si="106"/>
        <v>89440</v>
      </c>
      <c r="L108" s="3">
        <f t="shared" si="106"/>
        <v>89440</v>
      </c>
      <c r="M108" s="3">
        <f t="shared" si="106"/>
        <v>183111.75</v>
      </c>
      <c r="N108" s="3">
        <f t="shared" si="106"/>
        <v>89440</v>
      </c>
      <c r="O108" s="3">
        <f t="shared" si="106"/>
        <v>89440</v>
      </c>
      <c r="P108" s="3">
        <f t="shared" si="106"/>
        <v>183111.75</v>
      </c>
      <c r="Q108" s="3">
        <f t="shared" si="106"/>
        <v>89440</v>
      </c>
      <c r="R108" s="3">
        <f t="shared" si="106"/>
        <v>89440</v>
      </c>
      <c r="S108" s="3">
        <f t="shared" si="106"/>
        <v>183111.75</v>
      </c>
      <c r="T108" s="34">
        <f t="shared" si="73"/>
        <v>361991.75</v>
      </c>
      <c r="U108" s="34">
        <f t="shared" si="74"/>
        <v>723983.5</v>
      </c>
      <c r="V108" s="34">
        <f t="shared" si="75"/>
        <v>1085975.25</v>
      </c>
      <c r="W108" s="34">
        <f t="shared" si="76"/>
        <v>1447967</v>
      </c>
      <c r="X108" s="34">
        <f t="shared" si="90"/>
        <v>361991.75</v>
      </c>
      <c r="Y108" s="34">
        <f t="shared" si="91"/>
        <v>723983.5</v>
      </c>
      <c r="Z108" s="34">
        <f t="shared" si="92"/>
        <v>1085975.25</v>
      </c>
      <c r="AA108" s="34">
        <f t="shared" si="93"/>
        <v>1447967</v>
      </c>
    </row>
    <row r="109" spans="1:27" ht="63.75" customHeight="1" x14ac:dyDescent="0.25">
      <c r="A109" s="10" t="s">
        <v>102</v>
      </c>
      <c r="B109" s="71" t="s">
        <v>282</v>
      </c>
      <c r="C109" s="72"/>
      <c r="D109" s="72"/>
      <c r="E109" s="72"/>
      <c r="F109" s="73"/>
      <c r="G109" s="3">
        <v>1447967</v>
      </c>
      <c r="H109" s="5">
        <v>89440</v>
      </c>
      <c r="I109" s="5">
        <v>89440</v>
      </c>
      <c r="J109" s="5">
        <v>183111.75</v>
      </c>
      <c r="K109" s="5">
        <v>89440</v>
      </c>
      <c r="L109" s="5">
        <v>89440</v>
      </c>
      <c r="M109" s="5">
        <v>183111.75</v>
      </c>
      <c r="N109" s="5">
        <v>89440</v>
      </c>
      <c r="O109" s="5">
        <v>89440</v>
      </c>
      <c r="P109" s="5">
        <v>183111.75</v>
      </c>
      <c r="Q109" s="5">
        <v>89440</v>
      </c>
      <c r="R109" s="5">
        <v>89440</v>
      </c>
      <c r="S109" s="5">
        <f>G109-H109-I109-J109-K109-L109-M109-N109-O109-P109-Q109-R109</f>
        <v>183111.75</v>
      </c>
      <c r="T109" s="34">
        <f t="shared" si="73"/>
        <v>361991.75</v>
      </c>
      <c r="U109" s="34">
        <f t="shared" si="74"/>
        <v>723983.5</v>
      </c>
      <c r="V109" s="34">
        <f t="shared" si="75"/>
        <v>1085975.25</v>
      </c>
      <c r="W109" s="34">
        <f t="shared" si="76"/>
        <v>1447967</v>
      </c>
      <c r="X109" s="34">
        <f t="shared" si="90"/>
        <v>361991.75</v>
      </c>
      <c r="Y109" s="34">
        <f t="shared" si="91"/>
        <v>723983.5</v>
      </c>
      <c r="Z109" s="34">
        <f t="shared" si="92"/>
        <v>1085975.25</v>
      </c>
      <c r="AA109" s="34">
        <f t="shared" si="93"/>
        <v>1447967</v>
      </c>
    </row>
    <row r="110" spans="1:27" ht="25.5" customHeight="1" x14ac:dyDescent="0.25">
      <c r="A110" s="12" t="s">
        <v>103</v>
      </c>
      <c r="B110" s="71" t="s">
        <v>283</v>
      </c>
      <c r="C110" s="72"/>
      <c r="D110" s="72"/>
      <c r="E110" s="72"/>
      <c r="F110" s="73"/>
      <c r="G110" s="3">
        <f>G111</f>
        <v>163569000</v>
      </c>
      <c r="H110" s="3">
        <f t="shared" ref="H110:S110" si="107">H111</f>
        <v>13630750</v>
      </c>
      <c r="I110" s="3">
        <f t="shared" si="107"/>
        <v>13630750</v>
      </c>
      <c r="J110" s="3">
        <f t="shared" si="107"/>
        <v>13630750</v>
      </c>
      <c r="K110" s="3">
        <f t="shared" si="107"/>
        <v>13630750</v>
      </c>
      <c r="L110" s="3">
        <f t="shared" si="107"/>
        <v>13630750</v>
      </c>
      <c r="M110" s="3">
        <f t="shared" si="107"/>
        <v>13630750</v>
      </c>
      <c r="N110" s="3">
        <f t="shared" si="107"/>
        <v>13630750</v>
      </c>
      <c r="O110" s="3">
        <f t="shared" si="107"/>
        <v>13630750</v>
      </c>
      <c r="P110" s="3">
        <f t="shared" si="107"/>
        <v>13630750</v>
      </c>
      <c r="Q110" s="3">
        <f t="shared" si="107"/>
        <v>13630750</v>
      </c>
      <c r="R110" s="3">
        <f t="shared" si="107"/>
        <v>13630750</v>
      </c>
      <c r="S110" s="3">
        <f t="shared" si="107"/>
        <v>13630750</v>
      </c>
      <c r="T110" s="34">
        <f t="shared" si="73"/>
        <v>40892250</v>
      </c>
      <c r="U110" s="34">
        <f t="shared" si="74"/>
        <v>81784500</v>
      </c>
      <c r="V110" s="34">
        <f t="shared" si="75"/>
        <v>122676750</v>
      </c>
      <c r="W110" s="34">
        <f t="shared" si="76"/>
        <v>163569000</v>
      </c>
      <c r="X110" s="34">
        <f t="shared" si="90"/>
        <v>40892250</v>
      </c>
      <c r="Y110" s="34">
        <f t="shared" si="91"/>
        <v>81784500</v>
      </c>
      <c r="Z110" s="34">
        <f t="shared" si="92"/>
        <v>122676750</v>
      </c>
      <c r="AA110" s="34">
        <f t="shared" si="93"/>
        <v>163569000</v>
      </c>
    </row>
    <row r="111" spans="1:27" ht="38.25" customHeight="1" x14ac:dyDescent="0.25">
      <c r="A111" s="12" t="s">
        <v>104</v>
      </c>
      <c r="B111" s="71" t="s">
        <v>284</v>
      </c>
      <c r="C111" s="72"/>
      <c r="D111" s="72"/>
      <c r="E111" s="72"/>
      <c r="F111" s="73"/>
      <c r="G111" s="3">
        <f>G112</f>
        <v>163569000</v>
      </c>
      <c r="H111" s="3">
        <f t="shared" ref="H111:S111" si="108">H112</f>
        <v>13630750</v>
      </c>
      <c r="I111" s="3">
        <f t="shared" si="108"/>
        <v>13630750</v>
      </c>
      <c r="J111" s="3">
        <f t="shared" si="108"/>
        <v>13630750</v>
      </c>
      <c r="K111" s="3">
        <f t="shared" si="108"/>
        <v>13630750</v>
      </c>
      <c r="L111" s="3">
        <f t="shared" si="108"/>
        <v>13630750</v>
      </c>
      <c r="M111" s="3">
        <f t="shared" si="108"/>
        <v>13630750</v>
      </c>
      <c r="N111" s="3">
        <f t="shared" si="108"/>
        <v>13630750</v>
      </c>
      <c r="O111" s="3">
        <f t="shared" si="108"/>
        <v>13630750</v>
      </c>
      <c r="P111" s="3">
        <f t="shared" si="108"/>
        <v>13630750</v>
      </c>
      <c r="Q111" s="3">
        <f t="shared" si="108"/>
        <v>13630750</v>
      </c>
      <c r="R111" s="3">
        <f t="shared" si="108"/>
        <v>13630750</v>
      </c>
      <c r="S111" s="3">
        <f t="shared" si="108"/>
        <v>13630750</v>
      </c>
      <c r="T111" s="34">
        <f t="shared" si="73"/>
        <v>40892250</v>
      </c>
      <c r="U111" s="34">
        <f t="shared" si="74"/>
        <v>81784500</v>
      </c>
      <c r="V111" s="34">
        <f t="shared" si="75"/>
        <v>122676750</v>
      </c>
      <c r="W111" s="34">
        <f t="shared" si="76"/>
        <v>163569000</v>
      </c>
      <c r="X111" s="34">
        <f t="shared" si="90"/>
        <v>40892250</v>
      </c>
      <c r="Y111" s="34">
        <f t="shared" si="91"/>
        <v>81784500</v>
      </c>
      <c r="Z111" s="34">
        <f t="shared" si="92"/>
        <v>122676750</v>
      </c>
      <c r="AA111" s="34">
        <f t="shared" si="93"/>
        <v>163569000</v>
      </c>
    </row>
    <row r="112" spans="1:27" ht="38.25" customHeight="1" x14ac:dyDescent="0.25">
      <c r="A112" s="12" t="s">
        <v>105</v>
      </c>
      <c r="B112" s="71" t="s">
        <v>284</v>
      </c>
      <c r="C112" s="80"/>
      <c r="D112" s="80"/>
      <c r="E112" s="80"/>
      <c r="F112" s="81"/>
      <c r="G112" s="3">
        <v>163569000</v>
      </c>
      <c r="H112" s="3">
        <v>13630750</v>
      </c>
      <c r="I112" s="3">
        <v>13630750</v>
      </c>
      <c r="J112" s="3">
        <v>13630750</v>
      </c>
      <c r="K112" s="3">
        <v>13630750</v>
      </c>
      <c r="L112" s="3">
        <v>13630750</v>
      </c>
      <c r="M112" s="3">
        <v>13630750</v>
      </c>
      <c r="N112" s="3">
        <v>13630750</v>
      </c>
      <c r="O112" s="3">
        <v>13630750</v>
      </c>
      <c r="P112" s="3">
        <v>13630750</v>
      </c>
      <c r="Q112" s="3">
        <v>13630750</v>
      </c>
      <c r="R112" s="3">
        <v>13630750</v>
      </c>
      <c r="S112" s="3">
        <f>G112-H112-I112-J112-K112-L112-M112-N112-O112-P112-Q112-R112</f>
        <v>13630750</v>
      </c>
      <c r="T112" s="34"/>
      <c r="U112" s="34"/>
      <c r="V112" s="34"/>
      <c r="W112" s="34"/>
      <c r="X112" s="34">
        <f t="shared" si="90"/>
        <v>40892250</v>
      </c>
      <c r="Y112" s="34">
        <f t="shared" si="91"/>
        <v>81784500</v>
      </c>
      <c r="Z112" s="34">
        <f t="shared" si="92"/>
        <v>122676750</v>
      </c>
      <c r="AA112" s="34">
        <f t="shared" si="93"/>
        <v>163569000</v>
      </c>
    </row>
    <row r="113" spans="1:27" ht="38.25" customHeight="1" x14ac:dyDescent="0.25">
      <c r="A113" s="46" t="s">
        <v>314</v>
      </c>
      <c r="B113" s="71" t="s">
        <v>316</v>
      </c>
      <c r="C113" s="80"/>
      <c r="D113" s="80"/>
      <c r="E113" s="80"/>
      <c r="F113" s="81"/>
      <c r="G113" s="3">
        <f>G114+G116</f>
        <v>33357827.239999998</v>
      </c>
      <c r="H113" s="3">
        <f t="shared" ref="H113:S113" si="109">H114+H116</f>
        <v>539028</v>
      </c>
      <c r="I113" s="3">
        <f t="shared" si="109"/>
        <v>539028</v>
      </c>
      <c r="J113" s="3">
        <f t="shared" si="109"/>
        <v>539028</v>
      </c>
      <c r="K113" s="3">
        <f t="shared" si="109"/>
        <v>539028</v>
      </c>
      <c r="L113" s="3">
        <f t="shared" si="109"/>
        <v>539028</v>
      </c>
      <c r="M113" s="3">
        <f t="shared" si="109"/>
        <v>27428519.239999998</v>
      </c>
      <c r="N113" s="3">
        <f t="shared" si="109"/>
        <v>539028</v>
      </c>
      <c r="O113" s="3">
        <f t="shared" si="109"/>
        <v>539028</v>
      </c>
      <c r="P113" s="3">
        <f t="shared" si="109"/>
        <v>539028</v>
      </c>
      <c r="Q113" s="3">
        <f t="shared" si="109"/>
        <v>539028</v>
      </c>
      <c r="R113" s="3">
        <f t="shared" si="109"/>
        <v>539028</v>
      </c>
      <c r="S113" s="3">
        <f t="shared" si="109"/>
        <v>539028</v>
      </c>
      <c r="T113" s="34"/>
      <c r="U113" s="34"/>
      <c r="V113" s="34"/>
      <c r="W113" s="34"/>
      <c r="X113" s="34">
        <f t="shared" si="90"/>
        <v>8339456.8099999987</v>
      </c>
      <c r="Y113" s="34">
        <f t="shared" si="91"/>
        <v>16678913.619999997</v>
      </c>
      <c r="Z113" s="34">
        <f t="shared" si="92"/>
        <v>25018370.429999996</v>
      </c>
      <c r="AA113" s="34">
        <f t="shared" si="93"/>
        <v>33357827.239999995</v>
      </c>
    </row>
    <row r="114" spans="1:27" ht="38.25" customHeight="1" x14ac:dyDescent="0.25">
      <c r="A114" s="46" t="s">
        <v>315</v>
      </c>
      <c r="B114" s="71" t="s">
        <v>317</v>
      </c>
      <c r="C114" s="80"/>
      <c r="D114" s="80"/>
      <c r="E114" s="80"/>
      <c r="F114" s="81"/>
      <c r="G114" s="3">
        <f>G115</f>
        <v>6468336</v>
      </c>
      <c r="H114" s="3">
        <f t="shared" ref="H114:R116" si="110">H115</f>
        <v>539028</v>
      </c>
      <c r="I114" s="3">
        <f t="shared" si="110"/>
        <v>539028</v>
      </c>
      <c r="J114" s="3">
        <f t="shared" si="110"/>
        <v>539028</v>
      </c>
      <c r="K114" s="3">
        <f t="shared" si="110"/>
        <v>539028</v>
      </c>
      <c r="L114" s="3">
        <f t="shared" si="110"/>
        <v>539028</v>
      </c>
      <c r="M114" s="3">
        <f t="shared" si="110"/>
        <v>539028</v>
      </c>
      <c r="N114" s="3">
        <f t="shared" si="110"/>
        <v>539028</v>
      </c>
      <c r="O114" s="3">
        <f t="shared" si="110"/>
        <v>539028</v>
      </c>
      <c r="P114" s="3">
        <f t="shared" si="110"/>
        <v>539028</v>
      </c>
      <c r="Q114" s="3">
        <f t="shared" si="110"/>
        <v>539028</v>
      </c>
      <c r="R114" s="3">
        <f t="shared" si="110"/>
        <v>539028</v>
      </c>
      <c r="S114" s="5">
        <f>S115</f>
        <v>539028</v>
      </c>
      <c r="T114" s="34"/>
      <c r="U114" s="34"/>
      <c r="V114" s="34"/>
      <c r="W114" s="34"/>
      <c r="X114" s="34">
        <f t="shared" si="90"/>
        <v>1617084</v>
      </c>
      <c r="Y114" s="34">
        <f t="shared" si="91"/>
        <v>3234168</v>
      </c>
      <c r="Z114" s="34">
        <f t="shared" si="92"/>
        <v>4851252</v>
      </c>
      <c r="AA114" s="34">
        <f t="shared" si="93"/>
        <v>6468336</v>
      </c>
    </row>
    <row r="115" spans="1:27" ht="102.75" customHeight="1" x14ac:dyDescent="0.25">
      <c r="A115" s="12" t="s">
        <v>318</v>
      </c>
      <c r="B115" s="71" t="s">
        <v>319</v>
      </c>
      <c r="C115" s="80"/>
      <c r="D115" s="80"/>
      <c r="E115" s="80"/>
      <c r="F115" s="81"/>
      <c r="G115" s="3">
        <v>6468336</v>
      </c>
      <c r="H115" s="3">
        <v>539028</v>
      </c>
      <c r="I115" s="3">
        <v>539028</v>
      </c>
      <c r="J115" s="3">
        <v>539028</v>
      </c>
      <c r="K115" s="3">
        <v>539028</v>
      </c>
      <c r="L115" s="3">
        <v>539028</v>
      </c>
      <c r="M115" s="3">
        <v>539028</v>
      </c>
      <c r="N115" s="3">
        <v>539028</v>
      </c>
      <c r="O115" s="3">
        <v>539028</v>
      </c>
      <c r="P115" s="3">
        <v>539028</v>
      </c>
      <c r="Q115" s="3">
        <v>539028</v>
      </c>
      <c r="R115" s="3">
        <v>539028</v>
      </c>
      <c r="S115" s="5">
        <f>G115-H115-I115-J115-K115-L115-M115-N115-P115-O115-Q115-R115</f>
        <v>539028</v>
      </c>
      <c r="T115" s="34">
        <f>H112+I112+J112</f>
        <v>40892250</v>
      </c>
      <c r="U115" s="34">
        <f>H112+I112+J112+K112+L112+M112</f>
        <v>81784500</v>
      </c>
      <c r="V115" s="34">
        <f>H112+I112+J112+K112+L112+M112+N112+O112+P112</f>
        <v>122676750</v>
      </c>
      <c r="W115" s="34">
        <f>H112+I112+J112+K112+L112+M112+N112+O112+P112+Q112+R112+S112</f>
        <v>163569000</v>
      </c>
      <c r="X115" s="34">
        <f t="shared" si="90"/>
        <v>1617084</v>
      </c>
      <c r="Y115" s="34">
        <f t="shared" si="91"/>
        <v>3234168</v>
      </c>
      <c r="Z115" s="34">
        <f t="shared" si="92"/>
        <v>4851252</v>
      </c>
      <c r="AA115" s="34">
        <f t="shared" si="93"/>
        <v>6468336</v>
      </c>
    </row>
    <row r="116" spans="1:27" ht="80.25" customHeight="1" x14ac:dyDescent="0.25">
      <c r="A116" s="13" t="s">
        <v>337</v>
      </c>
      <c r="B116" s="78" t="s">
        <v>334</v>
      </c>
      <c r="C116" s="79"/>
      <c r="D116" s="79"/>
      <c r="E116" s="79"/>
      <c r="F116" s="79"/>
      <c r="G116" s="3">
        <f>G117</f>
        <v>26889491.239999998</v>
      </c>
      <c r="H116" s="3">
        <f t="shared" si="110"/>
        <v>0</v>
      </c>
      <c r="I116" s="3">
        <f t="shared" si="110"/>
        <v>0</v>
      </c>
      <c r="J116" s="3">
        <f t="shared" si="110"/>
        <v>0</v>
      </c>
      <c r="K116" s="3">
        <f t="shared" si="110"/>
        <v>0</v>
      </c>
      <c r="L116" s="3">
        <f t="shared" si="110"/>
        <v>0</v>
      </c>
      <c r="M116" s="3">
        <f t="shared" si="110"/>
        <v>26889491.239999998</v>
      </c>
      <c r="N116" s="3">
        <f t="shared" si="110"/>
        <v>0</v>
      </c>
      <c r="O116" s="3">
        <f t="shared" si="110"/>
        <v>0</v>
      </c>
      <c r="P116" s="3">
        <f t="shared" si="110"/>
        <v>0</v>
      </c>
      <c r="Q116" s="3">
        <f t="shared" si="110"/>
        <v>0</v>
      </c>
      <c r="R116" s="3">
        <f t="shared" si="110"/>
        <v>0</v>
      </c>
      <c r="S116" s="5">
        <f>S117</f>
        <v>0</v>
      </c>
      <c r="T116" s="34"/>
      <c r="U116" s="34"/>
      <c r="V116" s="34"/>
      <c r="W116" s="34"/>
      <c r="X116" s="34"/>
      <c r="Y116" s="34"/>
      <c r="Z116" s="34"/>
      <c r="AA116" s="34"/>
    </row>
    <row r="117" spans="1:27" ht="89.25" customHeight="1" x14ac:dyDescent="0.25">
      <c r="A117" s="13" t="s">
        <v>338</v>
      </c>
      <c r="B117" s="78" t="s">
        <v>333</v>
      </c>
      <c r="C117" s="79"/>
      <c r="D117" s="79"/>
      <c r="E117" s="79"/>
      <c r="F117" s="79"/>
      <c r="G117" s="3">
        <v>26889491.239999998</v>
      </c>
      <c r="H117" s="3">
        <f t="shared" ref="H117:R117" si="111">H122</f>
        <v>0</v>
      </c>
      <c r="I117" s="3">
        <f t="shared" si="111"/>
        <v>0</v>
      </c>
      <c r="J117" s="3">
        <f t="shared" si="111"/>
        <v>0</v>
      </c>
      <c r="K117" s="3">
        <f t="shared" si="111"/>
        <v>0</v>
      </c>
      <c r="L117" s="3">
        <f t="shared" si="111"/>
        <v>0</v>
      </c>
      <c r="M117" s="3">
        <v>26889491.239999998</v>
      </c>
      <c r="N117" s="3">
        <f t="shared" si="111"/>
        <v>0</v>
      </c>
      <c r="O117" s="3">
        <f t="shared" si="111"/>
        <v>0</v>
      </c>
      <c r="P117" s="3">
        <f t="shared" si="111"/>
        <v>0</v>
      </c>
      <c r="Q117" s="3">
        <f t="shared" si="111"/>
        <v>0</v>
      </c>
      <c r="R117" s="3">
        <f t="shared" si="111"/>
        <v>0</v>
      </c>
      <c r="S117" s="5">
        <f>G117-H117-I117-J117-K117-L117-M117-N117-O117-P117-Q117-R117</f>
        <v>0</v>
      </c>
      <c r="T117" s="34"/>
      <c r="U117" s="34"/>
      <c r="V117" s="34"/>
      <c r="W117" s="34"/>
      <c r="X117" s="34"/>
      <c r="Y117" s="34"/>
      <c r="Z117" s="34"/>
      <c r="AA117" s="34"/>
    </row>
    <row r="118" spans="1:27" ht="154.5" customHeight="1" x14ac:dyDescent="0.25">
      <c r="A118" s="13" t="s">
        <v>218</v>
      </c>
      <c r="B118" s="108" t="s">
        <v>285</v>
      </c>
      <c r="C118" s="109"/>
      <c r="D118" s="109"/>
      <c r="E118" s="109"/>
      <c r="F118" s="109"/>
      <c r="G118" s="3">
        <f>G119</f>
        <v>0</v>
      </c>
      <c r="H118" s="3">
        <f t="shared" ref="H118:S121" si="112">H119</f>
        <v>0</v>
      </c>
      <c r="I118" s="3">
        <f t="shared" si="112"/>
        <v>0</v>
      </c>
      <c r="J118" s="3">
        <f t="shared" si="112"/>
        <v>0</v>
      </c>
      <c r="K118" s="3">
        <f t="shared" si="112"/>
        <v>0</v>
      </c>
      <c r="L118" s="3">
        <f t="shared" si="112"/>
        <v>0</v>
      </c>
      <c r="M118" s="3">
        <f t="shared" si="112"/>
        <v>0</v>
      </c>
      <c r="N118" s="3">
        <f t="shared" si="112"/>
        <v>0</v>
      </c>
      <c r="O118" s="3">
        <f t="shared" si="112"/>
        <v>0</v>
      </c>
      <c r="P118" s="3">
        <f t="shared" si="112"/>
        <v>0</v>
      </c>
      <c r="Q118" s="3">
        <f t="shared" si="112"/>
        <v>0</v>
      </c>
      <c r="R118" s="3">
        <f t="shared" si="112"/>
        <v>0</v>
      </c>
      <c r="S118" s="3">
        <f t="shared" si="112"/>
        <v>0</v>
      </c>
      <c r="T118" s="34">
        <f t="shared" ref="T118:T149" si="113">H118+I118+J118</f>
        <v>0</v>
      </c>
      <c r="U118" s="34">
        <f t="shared" ref="U118:U149" si="114">H118+I118+J118+K118+L118+M118</f>
        <v>0</v>
      </c>
      <c r="V118" s="34">
        <f t="shared" ref="V118:V149" si="115">H118+I118+J118+K118+L118+M118+N118+O118+P118</f>
        <v>0</v>
      </c>
      <c r="W118" s="34">
        <f t="shared" ref="W118:W149" si="116">H118+I118+J118+K118+L118+M118+N118+O118+P118+Q118+R118+S118</f>
        <v>0</v>
      </c>
      <c r="X118" s="34">
        <f t="shared" si="90"/>
        <v>0</v>
      </c>
      <c r="Y118" s="34">
        <f t="shared" si="91"/>
        <v>0</v>
      </c>
      <c r="Z118" s="34">
        <f t="shared" si="92"/>
        <v>0</v>
      </c>
      <c r="AA118" s="34">
        <f t="shared" si="93"/>
        <v>0</v>
      </c>
    </row>
    <row r="119" spans="1:27" ht="192" customHeight="1" x14ac:dyDescent="0.25">
      <c r="A119" s="13" t="s">
        <v>219</v>
      </c>
      <c r="B119" s="108" t="s">
        <v>286</v>
      </c>
      <c r="C119" s="109"/>
      <c r="D119" s="109"/>
      <c r="E119" s="109"/>
      <c r="F119" s="109"/>
      <c r="G119" s="3">
        <f>G120</f>
        <v>0</v>
      </c>
      <c r="H119" s="3">
        <f t="shared" si="112"/>
        <v>0</v>
      </c>
      <c r="I119" s="3">
        <f t="shared" si="112"/>
        <v>0</v>
      </c>
      <c r="J119" s="3">
        <f t="shared" si="112"/>
        <v>0</v>
      </c>
      <c r="K119" s="3">
        <f t="shared" si="112"/>
        <v>0</v>
      </c>
      <c r="L119" s="3">
        <f t="shared" si="112"/>
        <v>0</v>
      </c>
      <c r="M119" s="3">
        <f t="shared" si="112"/>
        <v>0</v>
      </c>
      <c r="N119" s="3">
        <f t="shared" si="112"/>
        <v>0</v>
      </c>
      <c r="O119" s="3">
        <f t="shared" si="112"/>
        <v>0</v>
      </c>
      <c r="P119" s="3">
        <f t="shared" si="112"/>
        <v>0</v>
      </c>
      <c r="Q119" s="3">
        <f t="shared" si="112"/>
        <v>0</v>
      </c>
      <c r="R119" s="3">
        <f t="shared" si="112"/>
        <v>0</v>
      </c>
      <c r="S119" s="3">
        <f t="shared" si="112"/>
        <v>0</v>
      </c>
      <c r="T119" s="34">
        <f t="shared" si="113"/>
        <v>0</v>
      </c>
      <c r="U119" s="34">
        <f t="shared" si="114"/>
        <v>0</v>
      </c>
      <c r="V119" s="34">
        <f t="shared" si="115"/>
        <v>0</v>
      </c>
      <c r="W119" s="34">
        <f t="shared" si="116"/>
        <v>0</v>
      </c>
      <c r="X119" s="34">
        <f t="shared" si="90"/>
        <v>0</v>
      </c>
      <c r="Y119" s="34">
        <f t="shared" si="91"/>
        <v>0</v>
      </c>
      <c r="Z119" s="34">
        <f t="shared" si="92"/>
        <v>0</v>
      </c>
      <c r="AA119" s="34">
        <f t="shared" si="93"/>
        <v>0</v>
      </c>
    </row>
    <row r="120" spans="1:27" ht="179.25" customHeight="1" x14ac:dyDescent="0.25">
      <c r="A120" s="13" t="s">
        <v>220</v>
      </c>
      <c r="B120" s="108" t="s">
        <v>287</v>
      </c>
      <c r="C120" s="109"/>
      <c r="D120" s="109"/>
      <c r="E120" s="109"/>
      <c r="F120" s="109"/>
      <c r="G120" s="3">
        <f>G121</f>
        <v>0</v>
      </c>
      <c r="H120" s="3">
        <f t="shared" si="112"/>
        <v>0</v>
      </c>
      <c r="I120" s="3">
        <f t="shared" si="112"/>
        <v>0</v>
      </c>
      <c r="J120" s="3">
        <f t="shared" si="112"/>
        <v>0</v>
      </c>
      <c r="K120" s="3">
        <f t="shared" si="112"/>
        <v>0</v>
      </c>
      <c r="L120" s="3">
        <f t="shared" si="112"/>
        <v>0</v>
      </c>
      <c r="M120" s="3">
        <f t="shared" si="112"/>
        <v>0</v>
      </c>
      <c r="N120" s="3">
        <f t="shared" si="112"/>
        <v>0</v>
      </c>
      <c r="O120" s="3">
        <f t="shared" si="112"/>
        <v>0</v>
      </c>
      <c r="P120" s="3">
        <f t="shared" si="112"/>
        <v>0</v>
      </c>
      <c r="Q120" s="3">
        <f t="shared" si="112"/>
        <v>0</v>
      </c>
      <c r="R120" s="3">
        <f t="shared" si="112"/>
        <v>0</v>
      </c>
      <c r="S120" s="3">
        <f t="shared" si="112"/>
        <v>0</v>
      </c>
      <c r="T120" s="34">
        <f t="shared" si="113"/>
        <v>0</v>
      </c>
      <c r="U120" s="34">
        <f t="shared" si="114"/>
        <v>0</v>
      </c>
      <c r="V120" s="34">
        <f t="shared" si="115"/>
        <v>0</v>
      </c>
      <c r="W120" s="34">
        <f t="shared" si="116"/>
        <v>0</v>
      </c>
      <c r="X120" s="34">
        <f t="shared" si="90"/>
        <v>0</v>
      </c>
      <c r="Y120" s="34">
        <f t="shared" si="91"/>
        <v>0</v>
      </c>
      <c r="Z120" s="34">
        <f t="shared" si="92"/>
        <v>0</v>
      </c>
      <c r="AA120" s="34">
        <f t="shared" si="93"/>
        <v>0</v>
      </c>
    </row>
    <row r="121" spans="1:27" ht="64.5" customHeight="1" x14ac:dyDescent="0.25">
      <c r="A121" s="13" t="s">
        <v>221</v>
      </c>
      <c r="B121" s="108" t="s">
        <v>288</v>
      </c>
      <c r="C121" s="109"/>
      <c r="D121" s="109"/>
      <c r="E121" s="109"/>
      <c r="F121" s="109"/>
      <c r="G121" s="3">
        <f>G122</f>
        <v>0</v>
      </c>
      <c r="H121" s="3">
        <f t="shared" si="112"/>
        <v>0</v>
      </c>
      <c r="I121" s="3">
        <f t="shared" si="112"/>
        <v>0</v>
      </c>
      <c r="J121" s="3">
        <f t="shared" si="112"/>
        <v>0</v>
      </c>
      <c r="K121" s="3">
        <f t="shared" si="112"/>
        <v>0</v>
      </c>
      <c r="L121" s="3">
        <f t="shared" si="112"/>
        <v>0</v>
      </c>
      <c r="M121" s="3">
        <f t="shared" si="112"/>
        <v>0</v>
      </c>
      <c r="N121" s="3">
        <f t="shared" si="112"/>
        <v>0</v>
      </c>
      <c r="O121" s="3">
        <f t="shared" si="112"/>
        <v>0</v>
      </c>
      <c r="P121" s="3">
        <f t="shared" si="112"/>
        <v>0</v>
      </c>
      <c r="Q121" s="3">
        <f t="shared" si="112"/>
        <v>0</v>
      </c>
      <c r="R121" s="3">
        <f t="shared" si="112"/>
        <v>0</v>
      </c>
      <c r="S121" s="3">
        <f t="shared" si="112"/>
        <v>0</v>
      </c>
      <c r="T121" s="34">
        <f t="shared" si="113"/>
        <v>0</v>
      </c>
      <c r="U121" s="34">
        <f t="shared" si="114"/>
        <v>0</v>
      </c>
      <c r="V121" s="34">
        <f t="shared" si="115"/>
        <v>0</v>
      </c>
      <c r="W121" s="34">
        <f t="shared" si="116"/>
        <v>0</v>
      </c>
      <c r="X121" s="34">
        <f t="shared" si="90"/>
        <v>0</v>
      </c>
      <c r="Y121" s="34">
        <f t="shared" si="91"/>
        <v>0</v>
      </c>
      <c r="Z121" s="34">
        <f t="shared" si="92"/>
        <v>0</v>
      </c>
      <c r="AA121" s="34">
        <f t="shared" si="93"/>
        <v>0</v>
      </c>
    </row>
    <row r="122" spans="1:27" ht="64.5" customHeight="1" x14ac:dyDescent="0.25">
      <c r="A122" s="13" t="s">
        <v>222</v>
      </c>
      <c r="B122" s="108" t="s">
        <v>289</v>
      </c>
      <c r="C122" s="109"/>
      <c r="D122" s="109"/>
      <c r="E122" s="109"/>
      <c r="F122" s="109"/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4">
        <f t="shared" si="113"/>
        <v>0</v>
      </c>
      <c r="U122" s="34">
        <f t="shared" si="114"/>
        <v>0</v>
      </c>
      <c r="V122" s="34">
        <f t="shared" si="115"/>
        <v>0</v>
      </c>
      <c r="W122" s="34">
        <f t="shared" si="116"/>
        <v>0</v>
      </c>
      <c r="X122" s="34">
        <f t="shared" si="90"/>
        <v>0</v>
      </c>
      <c r="Y122" s="34">
        <f t="shared" si="91"/>
        <v>0</v>
      </c>
      <c r="Z122" s="34">
        <f t="shared" si="92"/>
        <v>0</v>
      </c>
      <c r="AA122" s="34">
        <f t="shared" si="93"/>
        <v>0</v>
      </c>
    </row>
    <row r="123" spans="1:27" ht="102.75" customHeight="1" x14ac:dyDescent="0.25">
      <c r="A123" s="13" t="s">
        <v>223</v>
      </c>
      <c r="B123" s="108" t="s">
        <v>346</v>
      </c>
      <c r="C123" s="109"/>
      <c r="D123" s="109"/>
      <c r="E123" s="109"/>
      <c r="F123" s="109"/>
      <c r="G123" s="3">
        <f>G124</f>
        <v>0</v>
      </c>
      <c r="H123" s="3">
        <f t="shared" ref="H123:S124" si="117">H124</f>
        <v>0</v>
      </c>
      <c r="I123" s="3">
        <f t="shared" si="117"/>
        <v>0</v>
      </c>
      <c r="J123" s="3">
        <f t="shared" si="117"/>
        <v>0</v>
      </c>
      <c r="K123" s="3">
        <f t="shared" si="117"/>
        <v>0</v>
      </c>
      <c r="L123" s="3">
        <f t="shared" si="117"/>
        <v>0</v>
      </c>
      <c r="M123" s="3">
        <f t="shared" si="117"/>
        <v>0</v>
      </c>
      <c r="N123" s="3">
        <f t="shared" si="117"/>
        <v>0</v>
      </c>
      <c r="O123" s="3">
        <f t="shared" si="117"/>
        <v>0</v>
      </c>
      <c r="P123" s="3">
        <f t="shared" si="117"/>
        <v>0</v>
      </c>
      <c r="Q123" s="3">
        <f t="shared" si="117"/>
        <v>0</v>
      </c>
      <c r="R123" s="3">
        <f t="shared" si="117"/>
        <v>0</v>
      </c>
      <c r="S123" s="3">
        <f t="shared" si="117"/>
        <v>0</v>
      </c>
      <c r="T123" s="34">
        <f t="shared" si="113"/>
        <v>0</v>
      </c>
      <c r="U123" s="34">
        <f t="shared" si="114"/>
        <v>0</v>
      </c>
      <c r="V123" s="34">
        <f t="shared" si="115"/>
        <v>0</v>
      </c>
      <c r="W123" s="34">
        <f t="shared" si="116"/>
        <v>0</v>
      </c>
      <c r="X123" s="34">
        <f t="shared" si="90"/>
        <v>0</v>
      </c>
      <c r="Y123" s="34">
        <f t="shared" si="91"/>
        <v>0</v>
      </c>
      <c r="Z123" s="34">
        <f t="shared" si="92"/>
        <v>0</v>
      </c>
      <c r="AA123" s="34">
        <f t="shared" si="93"/>
        <v>0</v>
      </c>
    </row>
    <row r="124" spans="1:27" ht="90" customHeight="1" x14ac:dyDescent="0.25">
      <c r="A124" s="13" t="s">
        <v>224</v>
      </c>
      <c r="B124" s="108" t="s">
        <v>347</v>
      </c>
      <c r="C124" s="109"/>
      <c r="D124" s="109"/>
      <c r="E124" s="109"/>
      <c r="F124" s="109"/>
      <c r="G124" s="3">
        <f>G125</f>
        <v>0</v>
      </c>
      <c r="H124" s="3">
        <f t="shared" si="117"/>
        <v>0</v>
      </c>
      <c r="I124" s="3">
        <f t="shared" si="117"/>
        <v>0</v>
      </c>
      <c r="J124" s="3">
        <f t="shared" si="117"/>
        <v>0</v>
      </c>
      <c r="K124" s="3">
        <f t="shared" si="117"/>
        <v>0</v>
      </c>
      <c r="L124" s="3">
        <f t="shared" si="117"/>
        <v>0</v>
      </c>
      <c r="M124" s="3">
        <f t="shared" si="117"/>
        <v>0</v>
      </c>
      <c r="N124" s="3">
        <f t="shared" si="117"/>
        <v>0</v>
      </c>
      <c r="O124" s="3">
        <f t="shared" si="117"/>
        <v>0</v>
      </c>
      <c r="P124" s="3">
        <f t="shared" si="117"/>
        <v>0</v>
      </c>
      <c r="Q124" s="3">
        <f t="shared" si="117"/>
        <v>0</v>
      </c>
      <c r="R124" s="3">
        <f t="shared" si="117"/>
        <v>0</v>
      </c>
      <c r="S124" s="3">
        <f t="shared" si="117"/>
        <v>0</v>
      </c>
      <c r="T124" s="34">
        <f t="shared" si="113"/>
        <v>0</v>
      </c>
      <c r="U124" s="34">
        <f t="shared" si="114"/>
        <v>0</v>
      </c>
      <c r="V124" s="34">
        <f t="shared" si="115"/>
        <v>0</v>
      </c>
      <c r="W124" s="34">
        <f t="shared" si="116"/>
        <v>0</v>
      </c>
      <c r="X124" s="34">
        <f t="shared" si="90"/>
        <v>0</v>
      </c>
      <c r="Y124" s="34">
        <f t="shared" si="91"/>
        <v>0</v>
      </c>
      <c r="Z124" s="34">
        <f t="shared" si="92"/>
        <v>0</v>
      </c>
      <c r="AA124" s="34">
        <f t="shared" si="93"/>
        <v>0</v>
      </c>
    </row>
    <row r="125" spans="1:27" ht="90" customHeight="1" x14ac:dyDescent="0.25">
      <c r="A125" s="13" t="s">
        <v>225</v>
      </c>
      <c r="B125" s="108" t="s">
        <v>290</v>
      </c>
      <c r="C125" s="109"/>
      <c r="D125" s="109"/>
      <c r="E125" s="109"/>
      <c r="F125" s="109"/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4">
        <f t="shared" si="113"/>
        <v>0</v>
      </c>
      <c r="U125" s="34">
        <f t="shared" si="114"/>
        <v>0</v>
      </c>
      <c r="V125" s="34">
        <f t="shared" si="115"/>
        <v>0</v>
      </c>
      <c r="W125" s="34">
        <f t="shared" si="116"/>
        <v>0</v>
      </c>
      <c r="X125" s="34">
        <f t="shared" si="90"/>
        <v>0</v>
      </c>
      <c r="Y125" s="34">
        <f t="shared" si="91"/>
        <v>0</v>
      </c>
      <c r="Z125" s="34">
        <f t="shared" si="92"/>
        <v>0</v>
      </c>
      <c r="AA125" s="34">
        <f t="shared" si="93"/>
        <v>0</v>
      </c>
    </row>
    <row r="126" spans="1:27" ht="26.25" customHeight="1" x14ac:dyDescent="0.25">
      <c r="A126" s="13" t="s">
        <v>291</v>
      </c>
      <c r="B126" s="106" t="s">
        <v>154</v>
      </c>
      <c r="C126" s="107"/>
      <c r="D126" s="107"/>
      <c r="E126" s="107"/>
      <c r="F126" s="10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4">
        <f t="shared" si="113"/>
        <v>0</v>
      </c>
      <c r="U126" s="34">
        <f t="shared" si="114"/>
        <v>0</v>
      </c>
      <c r="V126" s="34">
        <f t="shared" si="115"/>
        <v>0</v>
      </c>
      <c r="W126" s="34">
        <f t="shared" si="116"/>
        <v>0</v>
      </c>
      <c r="X126" s="34">
        <f t="shared" si="90"/>
        <v>0</v>
      </c>
      <c r="Y126" s="34">
        <f t="shared" si="91"/>
        <v>0</v>
      </c>
      <c r="Z126" s="34">
        <f t="shared" si="92"/>
        <v>0</v>
      </c>
      <c r="AA126" s="34">
        <f t="shared" si="93"/>
        <v>0</v>
      </c>
    </row>
    <row r="127" spans="1:27" ht="38.25" x14ac:dyDescent="0.25">
      <c r="A127" s="37" t="s">
        <v>233</v>
      </c>
      <c r="B127" s="106" t="s">
        <v>232</v>
      </c>
      <c r="C127" s="107"/>
      <c r="D127" s="107"/>
      <c r="E127" s="107"/>
      <c r="F127" s="107"/>
      <c r="G127" s="3">
        <f t="shared" ref="G127:S127" si="118">G65</f>
        <v>235000</v>
      </c>
      <c r="H127" s="3">
        <f t="shared" si="118"/>
        <v>19583.330000000002</v>
      </c>
      <c r="I127" s="3">
        <f t="shared" si="118"/>
        <v>19583.330000000002</v>
      </c>
      <c r="J127" s="3">
        <f t="shared" si="118"/>
        <v>19583.330000000002</v>
      </c>
      <c r="K127" s="3">
        <f t="shared" si="118"/>
        <v>19583.330000000002</v>
      </c>
      <c r="L127" s="3">
        <f t="shared" si="118"/>
        <v>19583.330000000002</v>
      </c>
      <c r="M127" s="3">
        <f t="shared" si="118"/>
        <v>19583.330000000002</v>
      </c>
      <c r="N127" s="3">
        <f t="shared" si="118"/>
        <v>19583.330000000002</v>
      </c>
      <c r="O127" s="3">
        <f t="shared" si="118"/>
        <v>19583.330000000002</v>
      </c>
      <c r="P127" s="3">
        <f t="shared" si="118"/>
        <v>19583.34</v>
      </c>
      <c r="Q127" s="3">
        <f t="shared" si="118"/>
        <v>19583.34</v>
      </c>
      <c r="R127" s="3">
        <f t="shared" si="118"/>
        <v>19583.34</v>
      </c>
      <c r="S127" s="3">
        <f t="shared" si="118"/>
        <v>19583.339999999997</v>
      </c>
      <c r="T127" s="34">
        <f t="shared" si="113"/>
        <v>58749.990000000005</v>
      </c>
      <c r="U127" s="34">
        <f t="shared" si="114"/>
        <v>117499.98000000001</v>
      </c>
      <c r="V127" s="34">
        <f t="shared" si="115"/>
        <v>176249.98</v>
      </c>
      <c r="W127" s="34">
        <f t="shared" si="116"/>
        <v>235000</v>
      </c>
      <c r="X127" s="34">
        <f t="shared" si="90"/>
        <v>58750</v>
      </c>
      <c r="Y127" s="34">
        <f t="shared" si="91"/>
        <v>117500</v>
      </c>
      <c r="Z127" s="34">
        <f t="shared" si="92"/>
        <v>176250</v>
      </c>
      <c r="AA127" s="34">
        <f t="shared" si="93"/>
        <v>235000</v>
      </c>
    </row>
    <row r="128" spans="1:27" ht="17.25" customHeight="1" x14ac:dyDescent="0.25">
      <c r="A128" s="28" t="s">
        <v>236</v>
      </c>
      <c r="B128" s="106" t="s">
        <v>243</v>
      </c>
      <c r="C128" s="107"/>
      <c r="D128" s="107"/>
      <c r="E128" s="107"/>
      <c r="F128" s="107"/>
      <c r="G128" s="3">
        <f t="shared" ref="G128:S128" si="119">G26</f>
        <v>2466650</v>
      </c>
      <c r="H128" s="3">
        <f t="shared" si="119"/>
        <v>205554.16</v>
      </c>
      <c r="I128" s="3">
        <f t="shared" si="119"/>
        <v>205554.16</v>
      </c>
      <c r="J128" s="3">
        <f t="shared" si="119"/>
        <v>205554.16</v>
      </c>
      <c r="K128" s="3">
        <f t="shared" si="119"/>
        <v>205554.16</v>
      </c>
      <c r="L128" s="3">
        <f t="shared" si="119"/>
        <v>205554.16999999998</v>
      </c>
      <c r="M128" s="3">
        <f t="shared" si="119"/>
        <v>205554.16999999998</v>
      </c>
      <c r="N128" s="3">
        <f t="shared" si="119"/>
        <v>205554.16999999998</v>
      </c>
      <c r="O128" s="3">
        <f t="shared" si="119"/>
        <v>205554.16999999998</v>
      </c>
      <c r="P128" s="3">
        <f t="shared" si="119"/>
        <v>205554.16999999998</v>
      </c>
      <c r="Q128" s="3">
        <f t="shared" si="119"/>
        <v>205554.16999999998</v>
      </c>
      <c r="R128" s="3">
        <f t="shared" si="119"/>
        <v>205554.16999999998</v>
      </c>
      <c r="S128" s="3">
        <f t="shared" si="119"/>
        <v>205554.16999999998</v>
      </c>
      <c r="T128" s="34">
        <f t="shared" si="113"/>
        <v>616662.48</v>
      </c>
      <c r="U128" s="34">
        <f t="shared" si="114"/>
        <v>1233324.98</v>
      </c>
      <c r="V128" s="34">
        <f t="shared" si="115"/>
        <v>1849987.4899999998</v>
      </c>
      <c r="W128" s="34">
        <f t="shared" si="116"/>
        <v>2466649.9999999995</v>
      </c>
      <c r="X128" s="34">
        <f t="shared" si="90"/>
        <v>616662.5</v>
      </c>
      <c r="Y128" s="34">
        <f t="shared" si="91"/>
        <v>1233325</v>
      </c>
      <c r="Z128" s="34">
        <f t="shared" si="92"/>
        <v>1849987.5</v>
      </c>
      <c r="AA128" s="34">
        <f t="shared" si="93"/>
        <v>2466650</v>
      </c>
    </row>
    <row r="129" spans="1:27" ht="25.5" customHeight="1" x14ac:dyDescent="0.25">
      <c r="A129" s="28" t="s">
        <v>235</v>
      </c>
      <c r="B129" s="106" t="s">
        <v>244</v>
      </c>
      <c r="C129" s="107"/>
      <c r="D129" s="107"/>
      <c r="E129" s="107"/>
      <c r="F129" s="107"/>
      <c r="G129" s="3">
        <f t="shared" ref="G129:S129" si="120">G52+G49+G46+G43+G41+G39+G37+G25+G24+G23+G76</f>
        <v>75717110</v>
      </c>
      <c r="H129" s="3">
        <f t="shared" si="120"/>
        <v>6309509.1299999999</v>
      </c>
      <c r="I129" s="3">
        <f t="shared" si="120"/>
        <v>6309509.1299999999</v>
      </c>
      <c r="J129" s="3">
        <f t="shared" si="120"/>
        <v>6309509.1299999999</v>
      </c>
      <c r="K129" s="3">
        <f t="shared" si="120"/>
        <v>6309509.1299999999</v>
      </c>
      <c r="L129" s="3">
        <f t="shared" si="120"/>
        <v>6309509.1600000001</v>
      </c>
      <c r="M129" s="3">
        <f t="shared" si="120"/>
        <v>6309509.1600000001</v>
      </c>
      <c r="N129" s="3">
        <f t="shared" si="120"/>
        <v>6309509.1699999999</v>
      </c>
      <c r="O129" s="3">
        <f t="shared" si="120"/>
        <v>6309509.1699999999</v>
      </c>
      <c r="P129" s="3">
        <f t="shared" si="120"/>
        <v>6309509.2000000002</v>
      </c>
      <c r="Q129" s="3">
        <f t="shared" si="120"/>
        <v>6309509.2000000002</v>
      </c>
      <c r="R129" s="3">
        <f t="shared" si="120"/>
        <v>6309509.2000000002</v>
      </c>
      <c r="S129" s="3">
        <f t="shared" si="120"/>
        <v>6312509.2199999923</v>
      </c>
      <c r="T129" s="34">
        <f t="shared" si="113"/>
        <v>18928527.390000001</v>
      </c>
      <c r="U129" s="34">
        <f t="shared" si="114"/>
        <v>37857054.840000004</v>
      </c>
      <c r="V129" s="34">
        <f t="shared" si="115"/>
        <v>56785582.38000001</v>
      </c>
      <c r="W129" s="34">
        <f t="shared" si="116"/>
        <v>75717110.000000015</v>
      </c>
      <c r="X129" s="34">
        <f t="shared" si="90"/>
        <v>18929277.5</v>
      </c>
      <c r="Y129" s="34">
        <f t="shared" si="91"/>
        <v>37858555</v>
      </c>
      <c r="Z129" s="34">
        <f t="shared" si="92"/>
        <v>56787832.5</v>
      </c>
      <c r="AA129" s="34">
        <f t="shared" si="93"/>
        <v>75717110</v>
      </c>
    </row>
    <row r="130" spans="1:27" ht="25.5" customHeight="1" x14ac:dyDescent="0.25">
      <c r="A130" s="28" t="s">
        <v>107</v>
      </c>
      <c r="B130" s="106" t="s">
        <v>108</v>
      </c>
      <c r="C130" s="107"/>
      <c r="D130" s="107"/>
      <c r="E130" s="107"/>
      <c r="F130" s="107"/>
      <c r="G130" s="3">
        <f>G122+G112+G109+G107+G105+G103+G101+G98+G95+G93+G91+G72+G64+G61+G59+G57+G115+G117+G89</f>
        <v>291172892.11000001</v>
      </c>
      <c r="H130" s="3">
        <f t="shared" ref="H130:S130" si="121">H122+H112+H109+H107+H105+H103+H101+H98+H95+H93+H91+H72+H64+H61+H59+H57+H115+H117+H89</f>
        <v>19747987</v>
      </c>
      <c r="I130" s="3">
        <f t="shared" si="121"/>
        <v>19628987</v>
      </c>
      <c r="J130" s="3">
        <f t="shared" si="121"/>
        <v>20108234.84</v>
      </c>
      <c r="K130" s="3">
        <f t="shared" si="121"/>
        <v>20680683</v>
      </c>
      <c r="L130" s="3">
        <f t="shared" si="121"/>
        <v>21373987</v>
      </c>
      <c r="M130" s="3">
        <f t="shared" si="121"/>
        <v>70976841.839999989</v>
      </c>
      <c r="N130" s="3">
        <f t="shared" si="121"/>
        <v>19280459.400000002</v>
      </c>
      <c r="O130" s="3">
        <f t="shared" si="121"/>
        <v>18943182.400000002</v>
      </c>
      <c r="P130" s="3">
        <f t="shared" si="121"/>
        <v>20042536.469999999</v>
      </c>
      <c r="Q130" s="3">
        <f t="shared" si="121"/>
        <v>19838157.650000002</v>
      </c>
      <c r="R130" s="3">
        <f t="shared" si="121"/>
        <v>19763987.030000001</v>
      </c>
      <c r="S130" s="3">
        <f t="shared" si="121"/>
        <v>20787848.480000008</v>
      </c>
      <c r="T130" s="34">
        <f t="shared" si="113"/>
        <v>59485208.840000004</v>
      </c>
      <c r="U130" s="34">
        <f t="shared" si="114"/>
        <v>172516720.68000001</v>
      </c>
      <c r="V130" s="34">
        <f t="shared" si="115"/>
        <v>230782898.95000002</v>
      </c>
      <c r="W130" s="34">
        <f t="shared" si="116"/>
        <v>291172892.11000001</v>
      </c>
      <c r="X130" s="34">
        <f t="shared" si="90"/>
        <v>72793223.027500004</v>
      </c>
      <c r="Y130" s="34">
        <f t="shared" si="91"/>
        <v>145586446.05500001</v>
      </c>
      <c r="Z130" s="34">
        <f t="shared" si="92"/>
        <v>218379669.08249998</v>
      </c>
      <c r="AA130" s="34">
        <f t="shared" si="93"/>
        <v>291172892.11000001</v>
      </c>
    </row>
    <row r="131" spans="1:27" ht="49.5" customHeight="1" x14ac:dyDescent="0.25">
      <c r="A131" s="28" t="s">
        <v>106</v>
      </c>
      <c r="B131" s="108" t="s">
        <v>150</v>
      </c>
      <c r="C131" s="109"/>
      <c r="D131" s="109"/>
      <c r="E131" s="109"/>
      <c r="F131" s="109"/>
      <c r="G131" s="3">
        <f>G125+G99+G86+G82+G84</f>
        <v>247919538</v>
      </c>
      <c r="H131" s="3">
        <f t="shared" ref="H131:S131" si="122">H125+H99+H86+H82+H84</f>
        <v>20659961.493333332</v>
      </c>
      <c r="I131" s="3">
        <f t="shared" si="122"/>
        <v>20659961.493333332</v>
      </c>
      <c r="J131" s="3">
        <f t="shared" si="122"/>
        <v>20659961.493333332</v>
      </c>
      <c r="K131" s="3">
        <f t="shared" si="122"/>
        <v>20659961.493333332</v>
      </c>
      <c r="L131" s="3">
        <f t="shared" si="122"/>
        <v>20659961.493333332</v>
      </c>
      <c r="M131" s="3">
        <f t="shared" si="122"/>
        <v>20659961.493333332</v>
      </c>
      <c r="N131" s="3">
        <f t="shared" si="122"/>
        <v>20659961.493333332</v>
      </c>
      <c r="O131" s="3">
        <f t="shared" si="122"/>
        <v>20659961.493333332</v>
      </c>
      <c r="P131" s="3">
        <f t="shared" si="122"/>
        <v>20659961.493333332</v>
      </c>
      <c r="Q131" s="3">
        <f t="shared" si="122"/>
        <v>20659961.493333332</v>
      </c>
      <c r="R131" s="3">
        <f t="shared" si="122"/>
        <v>20659961.493333332</v>
      </c>
      <c r="S131" s="3">
        <f t="shared" si="122"/>
        <v>20659961.573333345</v>
      </c>
      <c r="T131" s="34">
        <f t="shared" si="113"/>
        <v>61979884.479999997</v>
      </c>
      <c r="U131" s="34">
        <f t="shared" si="114"/>
        <v>123959768.96000001</v>
      </c>
      <c r="V131" s="34">
        <f t="shared" si="115"/>
        <v>185939653.44000003</v>
      </c>
      <c r="W131" s="34">
        <f t="shared" si="116"/>
        <v>247919538.00000006</v>
      </c>
      <c r="X131" s="34">
        <f t="shared" si="90"/>
        <v>61979884.5</v>
      </c>
      <c r="Y131" s="34">
        <f t="shared" si="91"/>
        <v>123959769</v>
      </c>
      <c r="Z131" s="34">
        <f t="shared" si="92"/>
        <v>185939653.5</v>
      </c>
      <c r="AA131" s="34">
        <f t="shared" si="93"/>
        <v>247919538</v>
      </c>
    </row>
    <row r="132" spans="1:27" ht="38.25" customHeight="1" x14ac:dyDescent="0.25">
      <c r="A132" s="27" t="s">
        <v>35</v>
      </c>
      <c r="B132" s="110"/>
      <c r="C132" s="75"/>
      <c r="D132" s="75"/>
      <c r="E132" s="75"/>
      <c r="F132" s="76"/>
      <c r="G132" s="6">
        <f t="shared" ref="G132:R132" si="123">G77+G78</f>
        <v>617511190.11000001</v>
      </c>
      <c r="H132" s="6">
        <f t="shared" si="123"/>
        <v>46942595.113333337</v>
      </c>
      <c r="I132" s="6">
        <f t="shared" si="123"/>
        <v>46823595.113333337</v>
      </c>
      <c r="J132" s="6">
        <f t="shared" si="123"/>
        <v>47302842.953333341</v>
      </c>
      <c r="K132" s="6">
        <f t="shared" si="123"/>
        <v>47875291.113333337</v>
      </c>
      <c r="L132" s="6">
        <f t="shared" si="123"/>
        <v>48568595.153333336</v>
      </c>
      <c r="M132" s="6">
        <f t="shared" si="123"/>
        <v>98171449.993333325</v>
      </c>
      <c r="N132" s="6">
        <f t="shared" si="123"/>
        <v>46475067.563333333</v>
      </c>
      <c r="O132" s="6">
        <f t="shared" si="123"/>
        <v>46137790.563333333</v>
      </c>
      <c r="P132" s="6">
        <f t="shared" si="123"/>
        <v>47237144.673333339</v>
      </c>
      <c r="Q132" s="6">
        <f t="shared" si="123"/>
        <v>47032765.853333339</v>
      </c>
      <c r="R132" s="6">
        <f t="shared" si="123"/>
        <v>46958595.233333334</v>
      </c>
      <c r="S132" s="6">
        <f>S77+S78</f>
        <v>47985456.783333339</v>
      </c>
      <c r="T132" s="34">
        <f t="shared" si="113"/>
        <v>141069033.18000001</v>
      </c>
      <c r="U132" s="34">
        <f t="shared" si="114"/>
        <v>335684369.44</v>
      </c>
      <c r="V132" s="34">
        <f t="shared" si="115"/>
        <v>475534372.24000001</v>
      </c>
      <c r="W132" s="34">
        <f t="shared" si="116"/>
        <v>617511190.11000001</v>
      </c>
      <c r="X132" s="34">
        <f t="shared" si="90"/>
        <v>154377797.5275</v>
      </c>
      <c r="Y132" s="34">
        <f t="shared" si="91"/>
        <v>308755595.05500001</v>
      </c>
      <c r="Z132" s="34">
        <f t="shared" si="92"/>
        <v>463133392.58250004</v>
      </c>
      <c r="AA132" s="34">
        <f t="shared" si="93"/>
        <v>617511190.11000001</v>
      </c>
    </row>
    <row r="133" spans="1:27" ht="15" customHeight="1" x14ac:dyDescent="0.25">
      <c r="A133" s="14" t="s">
        <v>27</v>
      </c>
      <c r="B133" s="99"/>
      <c r="C133" s="72"/>
      <c r="D133" s="72"/>
      <c r="E133" s="72"/>
      <c r="F133" s="73"/>
      <c r="G133" s="15">
        <f>H133+I133+J133+K133+L133+M133+N133+O133+P133+Q133+R133+S133</f>
        <v>289203827.10999995</v>
      </c>
      <c r="H133" s="5">
        <f>H87+H96+H113</f>
        <v>19639241.740000002</v>
      </c>
      <c r="I133" s="5">
        <f t="shared" ref="I133:S133" si="124">I87+I96+I113</f>
        <v>19639241.740000002</v>
      </c>
      <c r="J133" s="5">
        <f t="shared" si="124"/>
        <v>19862706.490000002</v>
      </c>
      <c r="K133" s="5">
        <f t="shared" si="124"/>
        <v>20560937.740000002</v>
      </c>
      <c r="L133" s="5">
        <f t="shared" si="124"/>
        <v>21254241.740000002</v>
      </c>
      <c r="M133" s="5">
        <f t="shared" si="124"/>
        <v>70751160.859999999</v>
      </c>
      <c r="N133" s="5">
        <f t="shared" si="124"/>
        <v>19190714.140000001</v>
      </c>
      <c r="O133" s="5">
        <f t="shared" si="124"/>
        <v>18883437.140000001</v>
      </c>
      <c r="P133" s="5">
        <f t="shared" si="124"/>
        <v>19846855.490000002</v>
      </c>
      <c r="Q133" s="5">
        <f t="shared" si="124"/>
        <v>19718412.390000001</v>
      </c>
      <c r="R133" s="5">
        <f t="shared" si="124"/>
        <v>19634241.77</v>
      </c>
      <c r="S133" s="5">
        <f t="shared" si="124"/>
        <v>20222635.870000008</v>
      </c>
      <c r="T133" s="34">
        <f t="shared" si="113"/>
        <v>59141189.970000006</v>
      </c>
      <c r="U133" s="34">
        <f t="shared" si="114"/>
        <v>171707530.31</v>
      </c>
      <c r="V133" s="34">
        <f t="shared" si="115"/>
        <v>229628537.07999998</v>
      </c>
      <c r="W133" s="34">
        <f t="shared" si="116"/>
        <v>289203827.10999995</v>
      </c>
      <c r="X133" s="34">
        <f t="shared" si="90"/>
        <v>72300956.777499989</v>
      </c>
      <c r="Y133" s="34">
        <f t="shared" si="91"/>
        <v>144601913.55499998</v>
      </c>
      <c r="Z133" s="34">
        <f t="shared" si="92"/>
        <v>216902870.33249998</v>
      </c>
      <c r="AA133" s="34">
        <f t="shared" si="93"/>
        <v>289203827.10999995</v>
      </c>
    </row>
    <row r="134" spans="1:27" ht="15" customHeight="1" x14ac:dyDescent="0.25">
      <c r="A134" s="105" t="s">
        <v>36</v>
      </c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2"/>
      <c r="T134" s="34">
        <f t="shared" si="113"/>
        <v>0</v>
      </c>
      <c r="U134" s="34">
        <f t="shared" si="114"/>
        <v>0</v>
      </c>
      <c r="V134" s="34">
        <f t="shared" si="115"/>
        <v>0</v>
      </c>
      <c r="W134" s="34">
        <f t="shared" si="116"/>
        <v>0</v>
      </c>
      <c r="X134" s="34">
        <f t="shared" si="90"/>
        <v>0</v>
      </c>
      <c r="Y134" s="34">
        <f t="shared" si="91"/>
        <v>0</v>
      </c>
      <c r="Z134" s="34">
        <f t="shared" si="92"/>
        <v>0</v>
      </c>
      <c r="AA134" s="34">
        <f t="shared" si="93"/>
        <v>0</v>
      </c>
    </row>
    <row r="135" spans="1:27" ht="50.25" customHeight="1" x14ac:dyDescent="0.25">
      <c r="A135" s="26" t="s">
        <v>106</v>
      </c>
      <c r="B135" s="100">
        <v>915</v>
      </c>
      <c r="C135" s="101"/>
      <c r="D135" s="101"/>
      <c r="E135" s="101"/>
      <c r="F135" s="102"/>
      <c r="G135" s="4">
        <f>G136</f>
        <v>0</v>
      </c>
      <c r="H135" s="4">
        <f t="shared" ref="H135:S135" si="125">H136</f>
        <v>0</v>
      </c>
      <c r="I135" s="4">
        <f t="shared" si="125"/>
        <v>0</v>
      </c>
      <c r="J135" s="4">
        <f t="shared" si="125"/>
        <v>0</v>
      </c>
      <c r="K135" s="4">
        <f t="shared" si="125"/>
        <v>0</v>
      </c>
      <c r="L135" s="4">
        <f t="shared" si="125"/>
        <v>0</v>
      </c>
      <c r="M135" s="4">
        <f t="shared" si="125"/>
        <v>0</v>
      </c>
      <c r="N135" s="4">
        <f t="shared" si="125"/>
        <v>0</v>
      </c>
      <c r="O135" s="4">
        <f t="shared" si="125"/>
        <v>0</v>
      </c>
      <c r="P135" s="4">
        <f t="shared" si="125"/>
        <v>0</v>
      </c>
      <c r="Q135" s="4">
        <f t="shared" si="125"/>
        <v>0</v>
      </c>
      <c r="R135" s="4">
        <f t="shared" si="125"/>
        <v>0</v>
      </c>
      <c r="S135" s="4">
        <f t="shared" si="125"/>
        <v>0</v>
      </c>
      <c r="T135" s="34">
        <f t="shared" si="113"/>
        <v>0</v>
      </c>
      <c r="U135" s="34">
        <f t="shared" si="114"/>
        <v>0</v>
      </c>
      <c r="V135" s="34">
        <f t="shared" si="115"/>
        <v>0</v>
      </c>
      <c r="W135" s="34">
        <f t="shared" si="116"/>
        <v>0</v>
      </c>
      <c r="X135" s="34">
        <f t="shared" si="90"/>
        <v>0</v>
      </c>
      <c r="Y135" s="34">
        <f t="shared" si="91"/>
        <v>0</v>
      </c>
      <c r="Z135" s="34">
        <f t="shared" si="92"/>
        <v>0</v>
      </c>
      <c r="AA135" s="34">
        <f t="shared" si="93"/>
        <v>0</v>
      </c>
    </row>
    <row r="136" spans="1:27" ht="89.25" customHeight="1" x14ac:dyDescent="0.25">
      <c r="A136" s="25" t="s">
        <v>228</v>
      </c>
      <c r="B136" s="96" t="s">
        <v>229</v>
      </c>
      <c r="C136" s="97"/>
      <c r="D136" s="97"/>
      <c r="E136" s="97"/>
      <c r="F136" s="98"/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34">
        <f t="shared" si="113"/>
        <v>0</v>
      </c>
      <c r="U136" s="34">
        <f t="shared" si="114"/>
        <v>0</v>
      </c>
      <c r="V136" s="34">
        <f t="shared" si="115"/>
        <v>0</v>
      </c>
      <c r="W136" s="34">
        <f t="shared" si="116"/>
        <v>0</v>
      </c>
      <c r="X136" s="34">
        <f t="shared" si="90"/>
        <v>0</v>
      </c>
      <c r="Y136" s="34">
        <f t="shared" si="91"/>
        <v>0</v>
      </c>
      <c r="Z136" s="34">
        <f t="shared" si="92"/>
        <v>0</v>
      </c>
      <c r="AA136" s="34">
        <f t="shared" si="93"/>
        <v>0</v>
      </c>
    </row>
    <row r="137" spans="1:27" ht="54" customHeight="1" x14ac:dyDescent="0.25">
      <c r="A137" s="14" t="s">
        <v>37</v>
      </c>
      <c r="B137" s="99" t="s">
        <v>154</v>
      </c>
      <c r="C137" s="72"/>
      <c r="D137" s="72"/>
      <c r="E137" s="72"/>
      <c r="F137" s="73"/>
      <c r="G137" s="4">
        <f>G135</f>
        <v>0</v>
      </c>
      <c r="H137" s="4">
        <f t="shared" ref="H137:S137" si="126">H135</f>
        <v>0</v>
      </c>
      <c r="I137" s="4">
        <f t="shared" si="126"/>
        <v>0</v>
      </c>
      <c r="J137" s="4">
        <f t="shared" si="126"/>
        <v>0</v>
      </c>
      <c r="K137" s="4">
        <f t="shared" si="126"/>
        <v>0</v>
      </c>
      <c r="L137" s="4">
        <f t="shared" si="126"/>
        <v>0</v>
      </c>
      <c r="M137" s="4">
        <f t="shared" si="126"/>
        <v>0</v>
      </c>
      <c r="N137" s="4">
        <f t="shared" si="126"/>
        <v>0</v>
      </c>
      <c r="O137" s="4">
        <f t="shared" si="126"/>
        <v>0</v>
      </c>
      <c r="P137" s="4">
        <f t="shared" si="126"/>
        <v>0</v>
      </c>
      <c r="Q137" s="4">
        <f t="shared" si="126"/>
        <v>0</v>
      </c>
      <c r="R137" s="4">
        <f t="shared" si="126"/>
        <v>0</v>
      </c>
      <c r="S137" s="4">
        <f t="shared" si="126"/>
        <v>0</v>
      </c>
      <c r="T137" s="34">
        <f t="shared" si="113"/>
        <v>0</v>
      </c>
      <c r="U137" s="34">
        <f t="shared" si="114"/>
        <v>0</v>
      </c>
      <c r="V137" s="34">
        <f t="shared" si="115"/>
        <v>0</v>
      </c>
      <c r="W137" s="34">
        <f t="shared" si="116"/>
        <v>0</v>
      </c>
      <c r="X137" s="34">
        <f t="shared" si="90"/>
        <v>0</v>
      </c>
      <c r="Y137" s="34">
        <f t="shared" si="91"/>
        <v>0</v>
      </c>
      <c r="Z137" s="34">
        <f t="shared" si="92"/>
        <v>0</v>
      </c>
      <c r="AA137" s="34">
        <f t="shared" si="93"/>
        <v>0</v>
      </c>
    </row>
    <row r="138" spans="1:27" ht="25.5" customHeight="1" x14ac:dyDescent="0.25">
      <c r="A138" s="16" t="s">
        <v>28</v>
      </c>
      <c r="B138" s="104"/>
      <c r="C138" s="72"/>
      <c r="D138" s="72"/>
      <c r="E138" s="72"/>
      <c r="F138" s="73"/>
      <c r="G138" s="7">
        <f t="shared" ref="G138:S138" si="127">G132+G137</f>
        <v>617511190.11000001</v>
      </c>
      <c r="H138" s="7">
        <f t="shared" si="127"/>
        <v>46942595.113333337</v>
      </c>
      <c r="I138" s="7">
        <f t="shared" si="127"/>
        <v>46823595.113333337</v>
      </c>
      <c r="J138" s="7">
        <f t="shared" si="127"/>
        <v>47302842.953333341</v>
      </c>
      <c r="K138" s="7">
        <f t="shared" si="127"/>
        <v>47875291.113333337</v>
      </c>
      <c r="L138" s="7">
        <f t="shared" si="127"/>
        <v>48568595.153333336</v>
      </c>
      <c r="M138" s="7">
        <f t="shared" si="127"/>
        <v>98171449.993333325</v>
      </c>
      <c r="N138" s="7">
        <f t="shared" si="127"/>
        <v>46475067.563333333</v>
      </c>
      <c r="O138" s="7">
        <f t="shared" si="127"/>
        <v>46137790.563333333</v>
      </c>
      <c r="P138" s="7">
        <f t="shared" si="127"/>
        <v>47237144.673333339</v>
      </c>
      <c r="Q138" s="7">
        <f t="shared" si="127"/>
        <v>47032765.853333339</v>
      </c>
      <c r="R138" s="7">
        <f t="shared" si="127"/>
        <v>46958595.233333334</v>
      </c>
      <c r="S138" s="7">
        <f t="shared" si="127"/>
        <v>47985456.783333339</v>
      </c>
      <c r="T138" s="34">
        <f t="shared" si="113"/>
        <v>141069033.18000001</v>
      </c>
      <c r="U138" s="34">
        <f t="shared" si="114"/>
        <v>335684369.44</v>
      </c>
      <c r="V138" s="34">
        <f t="shared" si="115"/>
        <v>475534372.24000001</v>
      </c>
      <c r="W138" s="34">
        <f t="shared" si="116"/>
        <v>617511190.11000001</v>
      </c>
      <c r="X138" s="34">
        <f t="shared" si="90"/>
        <v>154377797.5275</v>
      </c>
      <c r="Y138" s="34">
        <f t="shared" si="91"/>
        <v>308755595.05500001</v>
      </c>
      <c r="Z138" s="34">
        <f t="shared" si="92"/>
        <v>463133392.58250004</v>
      </c>
      <c r="AA138" s="34">
        <f t="shared" si="93"/>
        <v>617511190.11000001</v>
      </c>
    </row>
    <row r="139" spans="1:27" ht="15" customHeight="1" x14ac:dyDescent="0.25">
      <c r="A139" s="90" t="s">
        <v>29</v>
      </c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2"/>
      <c r="T139" s="34">
        <f t="shared" si="113"/>
        <v>0</v>
      </c>
      <c r="U139" s="34">
        <f t="shared" si="114"/>
        <v>0</v>
      </c>
      <c r="V139" s="34">
        <f t="shared" si="115"/>
        <v>0</v>
      </c>
      <c r="W139" s="34">
        <f t="shared" si="116"/>
        <v>0</v>
      </c>
      <c r="X139" s="87" t="s">
        <v>294</v>
      </c>
      <c r="Y139" s="87" t="s">
        <v>295</v>
      </c>
      <c r="Z139" s="87" t="s">
        <v>296</v>
      </c>
      <c r="AA139" s="87" t="s">
        <v>297</v>
      </c>
    </row>
    <row r="140" spans="1:27" ht="15" customHeight="1" x14ac:dyDescent="0.25">
      <c r="A140" s="93" t="s">
        <v>38</v>
      </c>
      <c r="B140" s="94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5"/>
      <c r="T140" s="34">
        <f t="shared" si="113"/>
        <v>0</v>
      </c>
      <c r="U140" s="34">
        <f t="shared" si="114"/>
        <v>0</v>
      </c>
      <c r="V140" s="34">
        <f t="shared" si="115"/>
        <v>0</v>
      </c>
      <c r="W140" s="34">
        <f t="shared" si="116"/>
        <v>0</v>
      </c>
      <c r="X140" s="88"/>
      <c r="Y140" s="88"/>
      <c r="Z140" s="88"/>
      <c r="AA140" s="88"/>
    </row>
    <row r="141" spans="1:27" ht="25.5" customHeight="1" x14ac:dyDescent="0.25">
      <c r="A141" s="17" t="s">
        <v>107</v>
      </c>
      <c r="B141" s="18" t="s">
        <v>108</v>
      </c>
      <c r="C141" s="19"/>
      <c r="D141" s="19"/>
      <c r="E141" s="19"/>
      <c r="F141" s="19"/>
      <c r="G141" s="8">
        <f>G142+G149+G151+G155+G160+G165+G167+G173+G175+G179+G182</f>
        <v>600963317.83999991</v>
      </c>
      <c r="H141" s="8">
        <f t="shared" ref="H141:S141" si="128">H142+H149+H151+H155+H160+H165+H167+H173+H175+H179+H182</f>
        <v>53272571.840000011</v>
      </c>
      <c r="I141" s="8">
        <f t="shared" si="128"/>
        <v>42556857.06000001</v>
      </c>
      <c r="J141" s="8">
        <f t="shared" si="128"/>
        <v>45008982.400000013</v>
      </c>
      <c r="K141" s="8">
        <f t="shared" si="128"/>
        <v>48011971.140000008</v>
      </c>
      <c r="L141" s="8">
        <f t="shared" si="128"/>
        <v>45896020.190000005</v>
      </c>
      <c r="M141" s="8">
        <f t="shared" si="128"/>
        <v>107191528.63</v>
      </c>
      <c r="N141" s="8">
        <f t="shared" si="128"/>
        <v>42675505.050000004</v>
      </c>
      <c r="O141" s="8">
        <f t="shared" si="128"/>
        <v>42541100.880000003</v>
      </c>
      <c r="P141" s="8">
        <f t="shared" si="128"/>
        <v>44660529.380000003</v>
      </c>
      <c r="Q141" s="8">
        <f t="shared" si="128"/>
        <v>42732210.900000013</v>
      </c>
      <c r="R141" s="8">
        <f t="shared" si="128"/>
        <v>42439703.06000001</v>
      </c>
      <c r="S141" s="48">
        <f t="shared" si="128"/>
        <v>43976337.309999995</v>
      </c>
      <c r="T141" s="34">
        <f t="shared" si="113"/>
        <v>140838411.30000004</v>
      </c>
      <c r="U141" s="34">
        <f t="shared" si="114"/>
        <v>341937931.26000005</v>
      </c>
      <c r="V141" s="34">
        <f t="shared" si="115"/>
        <v>471815066.57000005</v>
      </c>
      <c r="W141" s="34">
        <f t="shared" si="116"/>
        <v>600963317.84000003</v>
      </c>
      <c r="X141" s="35">
        <f>G141/100*20</f>
        <v>120192663.56799997</v>
      </c>
      <c r="Y141" s="36">
        <f>G141/100*40</f>
        <v>240385327.13599995</v>
      </c>
      <c r="Z141" s="36">
        <f>G141/100*70</f>
        <v>420674322.48799992</v>
      </c>
      <c r="AA141" s="36">
        <f>G141/100*95</f>
        <v>570915151.94799984</v>
      </c>
    </row>
    <row r="142" spans="1:27" ht="25.5" customHeight="1" x14ac:dyDescent="0.25">
      <c r="A142" s="17" t="s">
        <v>159</v>
      </c>
      <c r="B142" s="18" t="s">
        <v>108</v>
      </c>
      <c r="C142" s="18" t="s">
        <v>109</v>
      </c>
      <c r="D142" s="19"/>
      <c r="E142" s="19"/>
      <c r="F142" s="19"/>
      <c r="G142" s="8">
        <f>G143+G144+G145+G147+G148+G146</f>
        <v>60955143.460000001</v>
      </c>
      <c r="H142" s="8">
        <f t="shared" ref="H142:S142" si="129">H143+H144+H145+H147+H148+H146</f>
        <v>6634405</v>
      </c>
      <c r="I142" s="8">
        <f t="shared" si="129"/>
        <v>4934405</v>
      </c>
      <c r="J142" s="8">
        <f t="shared" si="129"/>
        <v>5061405</v>
      </c>
      <c r="K142" s="8">
        <f t="shared" si="129"/>
        <v>5624405</v>
      </c>
      <c r="L142" s="8">
        <f t="shared" si="129"/>
        <v>5184405</v>
      </c>
      <c r="M142" s="8">
        <f t="shared" si="129"/>
        <v>5422805</v>
      </c>
      <c r="N142" s="8">
        <f t="shared" si="129"/>
        <v>5001405</v>
      </c>
      <c r="O142" s="8">
        <f t="shared" si="129"/>
        <v>4764405</v>
      </c>
      <c r="P142" s="8">
        <f t="shared" si="129"/>
        <v>4794405</v>
      </c>
      <c r="Q142" s="8">
        <f t="shared" si="129"/>
        <v>4746671.8</v>
      </c>
      <c r="R142" s="8">
        <f t="shared" si="129"/>
        <v>4734405</v>
      </c>
      <c r="S142" s="48">
        <f t="shared" si="129"/>
        <v>4052021.6600000006</v>
      </c>
      <c r="T142" s="34">
        <f t="shared" si="113"/>
        <v>16630215</v>
      </c>
      <c r="U142" s="34">
        <f t="shared" si="114"/>
        <v>32861830</v>
      </c>
      <c r="V142" s="34">
        <f t="shared" si="115"/>
        <v>47422045</v>
      </c>
      <c r="W142" s="34">
        <f t="shared" si="116"/>
        <v>60955143.460000001</v>
      </c>
      <c r="X142" s="35">
        <f t="shared" ref="X142:X203" si="130">G142/100*20</f>
        <v>12191028.692000002</v>
      </c>
      <c r="Y142" s="36">
        <f t="shared" ref="Y142:Y203" si="131">G142/100*40</f>
        <v>24382057.384000003</v>
      </c>
      <c r="Z142" s="36">
        <f t="shared" ref="Z142:Z203" si="132">G142/100*70</f>
        <v>42668600.422000006</v>
      </c>
      <c r="AA142" s="36">
        <f t="shared" ref="AA142:AA203" si="133">G142/100*95</f>
        <v>57907386.287</v>
      </c>
    </row>
    <row r="143" spans="1:27" ht="76.5" customHeight="1" x14ac:dyDescent="0.25">
      <c r="A143" s="17" t="s">
        <v>193</v>
      </c>
      <c r="B143" s="18" t="s">
        <v>108</v>
      </c>
      <c r="C143" s="18" t="s">
        <v>110</v>
      </c>
      <c r="D143" s="19"/>
      <c r="E143" s="19"/>
      <c r="F143" s="19"/>
      <c r="G143" s="8">
        <v>2585903.36</v>
      </c>
      <c r="H143" s="4">
        <v>220000</v>
      </c>
      <c r="I143" s="40">
        <v>220000</v>
      </c>
      <c r="J143" s="40">
        <v>220000</v>
      </c>
      <c r="K143" s="40">
        <v>220000</v>
      </c>
      <c r="L143" s="40">
        <v>220000</v>
      </c>
      <c r="M143" s="40">
        <v>220000</v>
      </c>
      <c r="N143" s="40">
        <v>220000</v>
      </c>
      <c r="O143" s="40">
        <v>220000</v>
      </c>
      <c r="P143" s="40">
        <v>220000</v>
      </c>
      <c r="Q143" s="40">
        <v>220000</v>
      </c>
      <c r="R143" s="40">
        <v>220000</v>
      </c>
      <c r="S143" s="4">
        <f t="shared" ref="S143:S148" si="134">G143-H143-I143-J143-K143-L143-M143-N143-O143-P143-Q143-R143</f>
        <v>165903.35999999987</v>
      </c>
      <c r="T143" s="34">
        <f t="shared" si="113"/>
        <v>660000</v>
      </c>
      <c r="U143" s="34">
        <f t="shared" si="114"/>
        <v>1320000</v>
      </c>
      <c r="V143" s="34">
        <f t="shared" si="115"/>
        <v>1980000</v>
      </c>
      <c r="W143" s="34">
        <f t="shared" si="116"/>
        <v>2585903.36</v>
      </c>
      <c r="X143" s="35">
        <f t="shared" si="130"/>
        <v>517180.67199999996</v>
      </c>
      <c r="Y143" s="36">
        <f t="shared" si="131"/>
        <v>1034361.3439999999</v>
      </c>
      <c r="Z143" s="36">
        <f t="shared" si="132"/>
        <v>1810132.352</v>
      </c>
      <c r="AA143" s="36">
        <f t="shared" si="133"/>
        <v>2456608.1919999998</v>
      </c>
    </row>
    <row r="144" spans="1:27" ht="102" customHeight="1" x14ac:dyDescent="0.25">
      <c r="A144" s="17" t="s">
        <v>192</v>
      </c>
      <c r="B144" s="18" t="s">
        <v>108</v>
      </c>
      <c r="C144" s="18" t="s">
        <v>111</v>
      </c>
      <c r="D144" s="19"/>
      <c r="E144" s="19"/>
      <c r="F144" s="19"/>
      <c r="G144" s="8">
        <v>32564026.370000001</v>
      </c>
      <c r="H144" s="4">
        <v>3500000</v>
      </c>
      <c r="I144" s="40">
        <v>2700000</v>
      </c>
      <c r="J144" s="40">
        <v>2700000</v>
      </c>
      <c r="K144" s="40">
        <v>2900000</v>
      </c>
      <c r="L144" s="40">
        <v>2800000</v>
      </c>
      <c r="M144" s="40">
        <v>3037400</v>
      </c>
      <c r="N144" s="40">
        <v>2700000</v>
      </c>
      <c r="O144" s="40">
        <v>2600000</v>
      </c>
      <c r="P144" s="40">
        <v>2600000</v>
      </c>
      <c r="Q144" s="40">
        <v>2600000</v>
      </c>
      <c r="R144" s="40">
        <v>2600000</v>
      </c>
      <c r="S144" s="4">
        <f t="shared" si="134"/>
        <v>1826626.370000001</v>
      </c>
      <c r="T144" s="34">
        <f t="shared" si="113"/>
        <v>8900000</v>
      </c>
      <c r="U144" s="34">
        <f t="shared" si="114"/>
        <v>17637400</v>
      </c>
      <c r="V144" s="34">
        <f t="shared" si="115"/>
        <v>25537400</v>
      </c>
      <c r="W144" s="34">
        <f t="shared" si="116"/>
        <v>32564026.370000001</v>
      </c>
      <c r="X144" s="35">
        <f t="shared" si="130"/>
        <v>6512805.2740000002</v>
      </c>
      <c r="Y144" s="36">
        <f t="shared" si="131"/>
        <v>13025610.548</v>
      </c>
      <c r="Z144" s="36">
        <f t="shared" si="132"/>
        <v>22794818.458999999</v>
      </c>
      <c r="AA144" s="36">
        <f t="shared" si="133"/>
        <v>30935825.0515</v>
      </c>
    </row>
    <row r="145" spans="1:27" ht="15" customHeight="1" x14ac:dyDescent="0.25">
      <c r="A145" s="17" t="s">
        <v>191</v>
      </c>
      <c r="B145" s="18" t="s">
        <v>108</v>
      </c>
      <c r="C145" s="18" t="s">
        <v>112</v>
      </c>
      <c r="D145" s="19"/>
      <c r="E145" s="19"/>
      <c r="F145" s="19"/>
      <c r="G145" s="8">
        <v>6266.8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6266.8</v>
      </c>
      <c r="R145" s="4">
        <v>0</v>
      </c>
      <c r="S145" s="4">
        <f t="shared" si="134"/>
        <v>0</v>
      </c>
      <c r="T145" s="34">
        <f t="shared" si="113"/>
        <v>0</v>
      </c>
      <c r="U145" s="34">
        <f t="shared" si="114"/>
        <v>0</v>
      </c>
      <c r="V145" s="34">
        <f t="shared" si="115"/>
        <v>0</v>
      </c>
      <c r="W145" s="34">
        <f t="shared" si="116"/>
        <v>6266.8</v>
      </c>
      <c r="X145" s="35">
        <f t="shared" si="130"/>
        <v>1253.3599999999999</v>
      </c>
      <c r="Y145" s="36">
        <f t="shared" si="131"/>
        <v>2506.7199999999998</v>
      </c>
      <c r="Z145" s="36">
        <f t="shared" si="132"/>
        <v>4386.76</v>
      </c>
      <c r="AA145" s="36">
        <f t="shared" si="133"/>
        <v>5953.46</v>
      </c>
    </row>
    <row r="146" spans="1:27" ht="25.5" x14ac:dyDescent="0.25">
      <c r="A146" s="57" t="s">
        <v>340</v>
      </c>
      <c r="B146" s="18">
        <v>914</v>
      </c>
      <c r="C146" s="18" t="s">
        <v>339</v>
      </c>
      <c r="D146" s="19"/>
      <c r="E146" s="19"/>
      <c r="F146" s="19"/>
      <c r="G146" s="8">
        <v>1000000</v>
      </c>
      <c r="H146" s="40">
        <v>1000000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f t="shared" si="134"/>
        <v>0</v>
      </c>
      <c r="T146" s="34"/>
      <c r="U146" s="34"/>
      <c r="V146" s="34"/>
      <c r="W146" s="34"/>
      <c r="X146" s="35">
        <f t="shared" si="130"/>
        <v>200000</v>
      </c>
      <c r="Y146" s="36">
        <f t="shared" si="131"/>
        <v>400000</v>
      </c>
      <c r="Z146" s="36">
        <f t="shared" si="132"/>
        <v>700000</v>
      </c>
      <c r="AA146" s="36">
        <f t="shared" si="133"/>
        <v>950000</v>
      </c>
    </row>
    <row r="147" spans="1:27" ht="15" customHeight="1" x14ac:dyDescent="0.25">
      <c r="A147" s="17" t="s">
        <v>190</v>
      </c>
      <c r="B147" s="18" t="s">
        <v>108</v>
      </c>
      <c r="C147" s="18" t="s">
        <v>113</v>
      </c>
      <c r="D147" s="19"/>
      <c r="E147" s="19"/>
      <c r="F147" s="19"/>
      <c r="G147" s="8">
        <v>1000000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f t="shared" si="134"/>
        <v>1000000</v>
      </c>
      <c r="T147" s="34">
        <f t="shared" si="113"/>
        <v>0</v>
      </c>
      <c r="U147" s="34">
        <f t="shared" si="114"/>
        <v>0</v>
      </c>
      <c r="V147" s="34">
        <f t="shared" si="115"/>
        <v>0</v>
      </c>
      <c r="W147" s="34">
        <f t="shared" si="116"/>
        <v>1000000</v>
      </c>
      <c r="X147" s="35">
        <f t="shared" si="130"/>
        <v>200000</v>
      </c>
      <c r="Y147" s="36">
        <f t="shared" si="131"/>
        <v>400000</v>
      </c>
      <c r="Z147" s="36">
        <f t="shared" si="132"/>
        <v>700000</v>
      </c>
      <c r="AA147" s="36">
        <f t="shared" si="133"/>
        <v>950000</v>
      </c>
    </row>
    <row r="148" spans="1:27" ht="38.25" customHeight="1" x14ac:dyDescent="0.25">
      <c r="A148" s="17" t="s">
        <v>157</v>
      </c>
      <c r="B148" s="18" t="s">
        <v>108</v>
      </c>
      <c r="C148" s="18" t="s">
        <v>114</v>
      </c>
      <c r="D148" s="19"/>
      <c r="E148" s="19"/>
      <c r="F148" s="19"/>
      <c r="G148" s="8">
        <v>23798946.93</v>
      </c>
      <c r="H148" s="4">
        <v>1914405</v>
      </c>
      <c r="I148" s="40">
        <v>2014405</v>
      </c>
      <c r="J148" s="40">
        <v>2141405</v>
      </c>
      <c r="K148" s="40">
        <v>2504405</v>
      </c>
      <c r="L148" s="40">
        <v>2164405</v>
      </c>
      <c r="M148" s="40">
        <v>2165405</v>
      </c>
      <c r="N148" s="40">
        <v>2081405</v>
      </c>
      <c r="O148" s="40">
        <v>1944405</v>
      </c>
      <c r="P148" s="40">
        <v>1974405</v>
      </c>
      <c r="Q148" s="40">
        <v>1920405</v>
      </c>
      <c r="R148" s="40">
        <v>1914405</v>
      </c>
      <c r="S148" s="4">
        <f t="shared" si="134"/>
        <v>1059491.9299999997</v>
      </c>
      <c r="T148" s="34">
        <f t="shared" si="113"/>
        <v>6070215</v>
      </c>
      <c r="U148" s="34">
        <f t="shared" si="114"/>
        <v>12904430</v>
      </c>
      <c r="V148" s="34">
        <f t="shared" si="115"/>
        <v>18904645</v>
      </c>
      <c r="W148" s="34">
        <f t="shared" si="116"/>
        <v>23798946.93</v>
      </c>
      <c r="X148" s="35">
        <f t="shared" si="130"/>
        <v>4759789.3859999999</v>
      </c>
      <c r="Y148" s="36">
        <f t="shared" si="131"/>
        <v>9519578.7719999999</v>
      </c>
      <c r="Z148" s="36">
        <f t="shared" si="132"/>
        <v>16659262.851</v>
      </c>
      <c r="AA148" s="36">
        <f t="shared" si="133"/>
        <v>22608999.583499998</v>
      </c>
    </row>
    <row r="149" spans="1:27" ht="25.5" customHeight="1" x14ac:dyDescent="0.25">
      <c r="A149" s="17" t="s">
        <v>292</v>
      </c>
      <c r="B149" s="18" t="s">
        <v>108</v>
      </c>
      <c r="C149" s="18" t="s">
        <v>115</v>
      </c>
      <c r="D149" s="19"/>
      <c r="E149" s="19"/>
      <c r="F149" s="19"/>
      <c r="G149" s="8">
        <f>G150</f>
        <v>513100</v>
      </c>
      <c r="H149" s="4">
        <f>H150</f>
        <v>41000</v>
      </c>
      <c r="I149" s="4">
        <f t="shared" ref="I149:S149" si="135">I150</f>
        <v>41000</v>
      </c>
      <c r="J149" s="4">
        <f t="shared" si="135"/>
        <v>50793</v>
      </c>
      <c r="K149" s="4">
        <f t="shared" si="135"/>
        <v>41000</v>
      </c>
      <c r="L149" s="4">
        <f t="shared" si="135"/>
        <v>41000</v>
      </c>
      <c r="M149" s="4">
        <f t="shared" si="135"/>
        <v>50793</v>
      </c>
      <c r="N149" s="4">
        <f t="shared" si="135"/>
        <v>41000</v>
      </c>
      <c r="O149" s="4">
        <f t="shared" si="135"/>
        <v>41000</v>
      </c>
      <c r="P149" s="4">
        <f t="shared" si="135"/>
        <v>50793</v>
      </c>
      <c r="Q149" s="4">
        <f t="shared" si="135"/>
        <v>38000</v>
      </c>
      <c r="R149" s="4">
        <f t="shared" si="135"/>
        <v>36000</v>
      </c>
      <c r="S149" s="4">
        <f t="shared" si="135"/>
        <v>40721</v>
      </c>
      <c r="T149" s="34">
        <f t="shared" si="113"/>
        <v>132793</v>
      </c>
      <c r="U149" s="34">
        <f t="shared" si="114"/>
        <v>265586</v>
      </c>
      <c r="V149" s="34">
        <f t="shared" si="115"/>
        <v>398379</v>
      </c>
      <c r="W149" s="34">
        <f t="shared" si="116"/>
        <v>513100</v>
      </c>
      <c r="X149" s="35">
        <f t="shared" si="130"/>
        <v>102620</v>
      </c>
      <c r="Y149" s="36">
        <f t="shared" si="131"/>
        <v>205240</v>
      </c>
      <c r="Z149" s="36">
        <f t="shared" si="132"/>
        <v>359170</v>
      </c>
      <c r="AA149" s="36">
        <f t="shared" si="133"/>
        <v>487445</v>
      </c>
    </row>
    <row r="150" spans="1:27" ht="25.5" customHeight="1" x14ac:dyDescent="0.25">
      <c r="A150" s="17" t="s">
        <v>217</v>
      </c>
      <c r="B150" s="18" t="s">
        <v>108</v>
      </c>
      <c r="C150" s="18" t="s">
        <v>116</v>
      </c>
      <c r="D150" s="19"/>
      <c r="E150" s="19"/>
      <c r="F150" s="19"/>
      <c r="G150" s="8">
        <v>513100</v>
      </c>
      <c r="H150" s="4">
        <v>41000</v>
      </c>
      <c r="I150" s="40">
        <v>41000</v>
      </c>
      <c r="J150" s="4">
        <v>50793</v>
      </c>
      <c r="K150" s="4">
        <v>41000</v>
      </c>
      <c r="L150" s="40">
        <v>41000</v>
      </c>
      <c r="M150" s="4">
        <v>50793</v>
      </c>
      <c r="N150" s="4">
        <v>41000</v>
      </c>
      <c r="O150" s="40">
        <v>41000</v>
      </c>
      <c r="P150" s="4">
        <v>50793</v>
      </c>
      <c r="Q150" s="4">
        <v>38000</v>
      </c>
      <c r="R150" s="4">
        <v>36000</v>
      </c>
      <c r="S150" s="4">
        <f>G150-H150-I150-J150-K150-L150-M150-N150-O150-P150-Q150-R150</f>
        <v>40721</v>
      </c>
      <c r="T150" s="34">
        <f t="shared" ref="T150:T203" si="136">H150+I150+J150</f>
        <v>132793</v>
      </c>
      <c r="U150" s="34">
        <f t="shared" ref="U150:U203" si="137">H150+I150+J150+K150+L150+M150</f>
        <v>265586</v>
      </c>
      <c r="V150" s="34">
        <f t="shared" ref="V150:V203" si="138">H150+I150+J150+K150+L150+M150+N150+O150+P150</f>
        <v>398379</v>
      </c>
      <c r="W150" s="34">
        <f t="shared" ref="W150:W203" si="139">H150+I150+J150+K150+L150+M150+N150+O150+P150+Q150+R150+S150</f>
        <v>513100</v>
      </c>
      <c r="X150" s="35">
        <f t="shared" si="130"/>
        <v>102620</v>
      </c>
      <c r="Y150" s="36">
        <f t="shared" si="131"/>
        <v>205240</v>
      </c>
      <c r="Z150" s="36">
        <f t="shared" si="132"/>
        <v>359170</v>
      </c>
      <c r="AA150" s="36">
        <f t="shared" si="133"/>
        <v>487445</v>
      </c>
    </row>
    <row r="151" spans="1:27" ht="51" customHeight="1" x14ac:dyDescent="0.25">
      <c r="A151" s="17" t="s">
        <v>189</v>
      </c>
      <c r="B151" s="18" t="s">
        <v>108</v>
      </c>
      <c r="C151" s="18" t="s">
        <v>117</v>
      </c>
      <c r="D151" s="19"/>
      <c r="E151" s="19"/>
      <c r="F151" s="19"/>
      <c r="G151" s="8">
        <f>G152+G153+G154</f>
        <v>30704602.18</v>
      </c>
      <c r="H151" s="8">
        <f t="shared" ref="H151:S151" si="140">H152+H153+H154</f>
        <v>10029371.140000001</v>
      </c>
      <c r="I151" s="8">
        <f t="shared" si="140"/>
        <v>1598331.5</v>
      </c>
      <c r="J151" s="8">
        <f t="shared" si="140"/>
        <v>2279563.84</v>
      </c>
      <c r="K151" s="8">
        <f t="shared" si="140"/>
        <v>1947986.5</v>
      </c>
      <c r="L151" s="8">
        <f t="shared" si="140"/>
        <v>1598331.5</v>
      </c>
      <c r="M151" s="8">
        <f t="shared" si="140"/>
        <v>2279563.84</v>
      </c>
      <c r="N151" s="8">
        <f t="shared" si="140"/>
        <v>1598331.5</v>
      </c>
      <c r="O151" s="8">
        <f t="shared" si="140"/>
        <v>1598331.5</v>
      </c>
      <c r="P151" s="8">
        <f t="shared" si="140"/>
        <v>2279563.84</v>
      </c>
      <c r="Q151" s="8">
        <f t="shared" si="140"/>
        <v>1598331.5</v>
      </c>
      <c r="R151" s="8">
        <f t="shared" si="140"/>
        <v>1601331.5</v>
      </c>
      <c r="S151" s="48">
        <f t="shared" si="140"/>
        <v>2295564.0199999996</v>
      </c>
      <c r="T151" s="34">
        <f t="shared" si="136"/>
        <v>13907266.48</v>
      </c>
      <c r="U151" s="34">
        <f t="shared" si="137"/>
        <v>19733148.32</v>
      </c>
      <c r="V151" s="34">
        <f t="shared" si="138"/>
        <v>25209375.16</v>
      </c>
      <c r="W151" s="34">
        <f t="shared" si="139"/>
        <v>30704602.18</v>
      </c>
      <c r="X151" s="35">
        <f t="shared" si="130"/>
        <v>6140920.4359999998</v>
      </c>
      <c r="Y151" s="36">
        <f t="shared" si="131"/>
        <v>12281840.872</v>
      </c>
      <c r="Z151" s="36">
        <f t="shared" si="132"/>
        <v>21493221.526000001</v>
      </c>
      <c r="AA151" s="36">
        <f t="shared" si="133"/>
        <v>29169372.070999999</v>
      </c>
    </row>
    <row r="152" spans="1:27" ht="15" customHeight="1" x14ac:dyDescent="0.25">
      <c r="A152" s="17" t="s">
        <v>188</v>
      </c>
      <c r="B152" s="18" t="s">
        <v>108</v>
      </c>
      <c r="C152" s="18" t="s">
        <v>118</v>
      </c>
      <c r="D152" s="19"/>
      <c r="E152" s="19"/>
      <c r="F152" s="19"/>
      <c r="G152" s="8">
        <v>1447967</v>
      </c>
      <c r="H152" s="4">
        <v>89440</v>
      </c>
      <c r="I152" s="40">
        <v>89440</v>
      </c>
      <c r="J152" s="4">
        <v>183111.75</v>
      </c>
      <c r="K152" s="4">
        <v>89440</v>
      </c>
      <c r="L152" s="40">
        <v>89440</v>
      </c>
      <c r="M152" s="4">
        <v>183111.75</v>
      </c>
      <c r="N152" s="4">
        <v>89440</v>
      </c>
      <c r="O152" s="4">
        <v>89440</v>
      </c>
      <c r="P152" s="4">
        <v>183111.75</v>
      </c>
      <c r="Q152" s="4">
        <v>89440</v>
      </c>
      <c r="R152" s="4">
        <v>89440</v>
      </c>
      <c r="S152" s="4">
        <f>G152-H152-I152-J152-K152-L152-M152-N152-O152-P152-Q152-R152</f>
        <v>183111.75</v>
      </c>
      <c r="T152" s="34">
        <f t="shared" si="136"/>
        <v>361991.75</v>
      </c>
      <c r="U152" s="34">
        <f t="shared" si="137"/>
        <v>723983.5</v>
      </c>
      <c r="V152" s="34">
        <f t="shared" si="138"/>
        <v>1085975.25</v>
      </c>
      <c r="W152" s="34">
        <f t="shared" si="139"/>
        <v>1447967</v>
      </c>
      <c r="X152" s="35">
        <f t="shared" si="130"/>
        <v>289593.40000000002</v>
      </c>
      <c r="Y152" s="36">
        <f t="shared" si="131"/>
        <v>579186.80000000005</v>
      </c>
      <c r="Z152" s="36">
        <f t="shared" si="132"/>
        <v>1013576.9</v>
      </c>
      <c r="AA152" s="36">
        <f t="shared" si="133"/>
        <v>1375568.65</v>
      </c>
    </row>
    <row r="153" spans="1:27" ht="76.5" customHeight="1" x14ac:dyDescent="0.25">
      <c r="A153" s="17" t="s">
        <v>187</v>
      </c>
      <c r="B153" s="18" t="s">
        <v>108</v>
      </c>
      <c r="C153" s="18" t="s">
        <v>119</v>
      </c>
      <c r="D153" s="19"/>
      <c r="E153" s="19"/>
      <c r="F153" s="19"/>
      <c r="G153" s="8">
        <v>28837635.18</v>
      </c>
      <c r="H153" s="4">
        <v>9939931.1400000006</v>
      </c>
      <c r="I153" s="4">
        <v>1508891.5</v>
      </c>
      <c r="J153" s="4">
        <v>1996452.09</v>
      </c>
      <c r="K153" s="4">
        <v>1858546.5</v>
      </c>
      <c r="L153" s="4">
        <v>1508891.5</v>
      </c>
      <c r="M153" s="4">
        <v>1996452.09</v>
      </c>
      <c r="N153" s="4">
        <v>1508891.5</v>
      </c>
      <c r="O153" s="4">
        <v>1508891.5</v>
      </c>
      <c r="P153" s="4">
        <v>1996452.09</v>
      </c>
      <c r="Q153" s="4">
        <v>1508891.5</v>
      </c>
      <c r="R153" s="4">
        <v>1508891.5</v>
      </c>
      <c r="S153" s="4">
        <f>G153-H153-I153-J153-K153-L153-M153-N153-O153-P153-Q153-R153</f>
        <v>1996452.2699999996</v>
      </c>
      <c r="T153" s="34">
        <f t="shared" si="136"/>
        <v>13445274.73</v>
      </c>
      <c r="U153" s="34">
        <f t="shared" si="137"/>
        <v>18809164.82</v>
      </c>
      <c r="V153" s="34">
        <f t="shared" si="138"/>
        <v>23823399.91</v>
      </c>
      <c r="W153" s="34">
        <f t="shared" si="139"/>
        <v>28837635.18</v>
      </c>
      <c r="X153" s="35">
        <f t="shared" si="130"/>
        <v>5767527.0360000003</v>
      </c>
      <c r="Y153" s="36">
        <f t="shared" si="131"/>
        <v>11535054.072000001</v>
      </c>
      <c r="Z153" s="36">
        <f t="shared" si="132"/>
        <v>20186344.626000002</v>
      </c>
      <c r="AA153" s="36">
        <f t="shared" si="133"/>
        <v>27395753.421</v>
      </c>
    </row>
    <row r="154" spans="1:27" ht="63.75" customHeight="1" x14ac:dyDescent="0.25">
      <c r="A154" s="17" t="s">
        <v>186</v>
      </c>
      <c r="B154" s="18" t="s">
        <v>108</v>
      </c>
      <c r="C154" s="18" t="s">
        <v>120</v>
      </c>
      <c r="D154" s="19"/>
      <c r="E154" s="19"/>
      <c r="F154" s="19"/>
      <c r="G154" s="8">
        <v>419000</v>
      </c>
      <c r="H154" s="4">
        <v>0</v>
      </c>
      <c r="I154" s="4">
        <v>0</v>
      </c>
      <c r="J154" s="4">
        <v>100000</v>
      </c>
      <c r="K154" s="4">
        <v>0</v>
      </c>
      <c r="L154" s="4">
        <v>0</v>
      </c>
      <c r="M154" s="4">
        <v>100000</v>
      </c>
      <c r="N154" s="4">
        <v>0</v>
      </c>
      <c r="O154" s="4">
        <v>0</v>
      </c>
      <c r="P154" s="4">
        <v>100000</v>
      </c>
      <c r="Q154" s="4">
        <v>0</v>
      </c>
      <c r="R154" s="4">
        <v>3000</v>
      </c>
      <c r="S154" s="4">
        <f>G154-H154-I154-J154-K154-L154-M154-N154-O154-P154-Q154-R154</f>
        <v>116000</v>
      </c>
      <c r="T154" s="34">
        <f t="shared" si="136"/>
        <v>100000</v>
      </c>
      <c r="U154" s="34">
        <f t="shared" si="137"/>
        <v>200000</v>
      </c>
      <c r="V154" s="34">
        <f t="shared" si="138"/>
        <v>300000</v>
      </c>
      <c r="W154" s="34">
        <f t="shared" si="139"/>
        <v>419000</v>
      </c>
      <c r="X154" s="35">
        <f t="shared" si="130"/>
        <v>83800</v>
      </c>
      <c r="Y154" s="36">
        <f t="shared" si="131"/>
        <v>167600</v>
      </c>
      <c r="Z154" s="36">
        <f t="shared" si="132"/>
        <v>293300</v>
      </c>
      <c r="AA154" s="36">
        <f t="shared" si="133"/>
        <v>398050</v>
      </c>
    </row>
    <row r="155" spans="1:27" ht="25.5" customHeight="1" x14ac:dyDescent="0.25">
      <c r="A155" s="17" t="s">
        <v>185</v>
      </c>
      <c r="B155" s="18" t="s">
        <v>108</v>
      </c>
      <c r="C155" s="18" t="s">
        <v>121</v>
      </c>
      <c r="D155" s="19"/>
      <c r="E155" s="19"/>
      <c r="F155" s="19"/>
      <c r="G155" s="8">
        <f>G156+G157+G158+G159</f>
        <v>23202233.789999999</v>
      </c>
      <c r="H155" s="8">
        <f t="shared" ref="H155:S155" si="141">H156+H157+H158+H159</f>
        <v>1100000</v>
      </c>
      <c r="I155" s="8">
        <f t="shared" si="141"/>
        <v>1100000</v>
      </c>
      <c r="J155" s="8">
        <f t="shared" si="141"/>
        <v>1200000</v>
      </c>
      <c r="K155" s="8">
        <f t="shared" si="141"/>
        <v>1350000</v>
      </c>
      <c r="L155" s="8">
        <f t="shared" si="141"/>
        <v>1115000</v>
      </c>
      <c r="M155" s="8">
        <f t="shared" si="141"/>
        <v>10648459.799999999</v>
      </c>
      <c r="N155" s="8">
        <f t="shared" si="141"/>
        <v>1350000</v>
      </c>
      <c r="O155" s="8">
        <f t="shared" si="141"/>
        <v>1100000</v>
      </c>
      <c r="P155" s="8">
        <f t="shared" si="141"/>
        <v>1184149</v>
      </c>
      <c r="Q155" s="8">
        <f t="shared" si="141"/>
        <v>1100000</v>
      </c>
      <c r="R155" s="8">
        <f t="shared" si="141"/>
        <v>1115000</v>
      </c>
      <c r="S155" s="48">
        <f t="shared" si="141"/>
        <v>839624.99</v>
      </c>
      <c r="T155" s="34">
        <f t="shared" si="136"/>
        <v>3400000</v>
      </c>
      <c r="U155" s="34">
        <f t="shared" si="137"/>
        <v>16513459.799999999</v>
      </c>
      <c r="V155" s="34">
        <f t="shared" si="138"/>
        <v>20147608.799999997</v>
      </c>
      <c r="W155" s="34">
        <f t="shared" si="139"/>
        <v>23202233.789999995</v>
      </c>
      <c r="X155" s="35">
        <f t="shared" si="130"/>
        <v>4640446.7579999994</v>
      </c>
      <c r="Y155" s="36">
        <f t="shared" si="131"/>
        <v>9280893.5159999989</v>
      </c>
      <c r="Z155" s="36">
        <f t="shared" si="132"/>
        <v>16241563.652999999</v>
      </c>
      <c r="AA155" s="36">
        <f t="shared" si="133"/>
        <v>22042122.100499999</v>
      </c>
    </row>
    <row r="156" spans="1:27" ht="25.5" customHeight="1" x14ac:dyDescent="0.25">
      <c r="A156" s="17" t="s">
        <v>184</v>
      </c>
      <c r="B156" s="18" t="s">
        <v>108</v>
      </c>
      <c r="C156" s="18" t="s">
        <v>122</v>
      </c>
      <c r="D156" s="19"/>
      <c r="E156" s="19"/>
      <c r="F156" s="19"/>
      <c r="G156" s="8">
        <v>303029</v>
      </c>
      <c r="H156" s="4">
        <v>0</v>
      </c>
      <c r="I156" s="4">
        <v>0</v>
      </c>
      <c r="J156" s="40">
        <v>100000</v>
      </c>
      <c r="K156" s="4">
        <v>0</v>
      </c>
      <c r="L156" s="4">
        <v>0</v>
      </c>
      <c r="M156" s="4">
        <v>109440.01</v>
      </c>
      <c r="N156" s="4">
        <v>0</v>
      </c>
      <c r="O156" s="4">
        <v>0</v>
      </c>
      <c r="P156" s="4">
        <v>84149</v>
      </c>
      <c r="Q156" s="4">
        <v>0</v>
      </c>
      <c r="R156" s="4">
        <v>0</v>
      </c>
      <c r="S156" s="4">
        <f>G156-H156-I156-J156-K156-L156-M156-N156-O156-P156-Q156-R156</f>
        <v>9439.9900000000052</v>
      </c>
      <c r="T156" s="34">
        <f t="shared" si="136"/>
        <v>100000</v>
      </c>
      <c r="U156" s="34">
        <f t="shared" si="137"/>
        <v>209440.01</v>
      </c>
      <c r="V156" s="34">
        <f t="shared" si="138"/>
        <v>293589.01</v>
      </c>
      <c r="W156" s="34">
        <f t="shared" si="139"/>
        <v>303029</v>
      </c>
      <c r="X156" s="35">
        <f t="shared" si="130"/>
        <v>60605.8</v>
      </c>
      <c r="Y156" s="36">
        <f t="shared" si="131"/>
        <v>121211.6</v>
      </c>
      <c r="Z156" s="36">
        <f t="shared" si="132"/>
        <v>212120.3</v>
      </c>
      <c r="AA156" s="36">
        <f t="shared" si="133"/>
        <v>287877.55</v>
      </c>
    </row>
    <row r="157" spans="1:27" ht="25.5" customHeight="1" x14ac:dyDescent="0.25">
      <c r="A157" s="17" t="s">
        <v>183</v>
      </c>
      <c r="B157" s="18" t="s">
        <v>108</v>
      </c>
      <c r="C157" s="18" t="s">
        <v>123</v>
      </c>
      <c r="D157" s="19"/>
      <c r="E157" s="19"/>
      <c r="F157" s="19"/>
      <c r="G157" s="8">
        <v>22316404.789999999</v>
      </c>
      <c r="H157" s="4">
        <v>1100000</v>
      </c>
      <c r="I157" s="40">
        <v>1100000</v>
      </c>
      <c r="J157" s="40">
        <v>1100000</v>
      </c>
      <c r="K157" s="40">
        <v>1100000</v>
      </c>
      <c r="L157" s="40">
        <v>1100000</v>
      </c>
      <c r="M157" s="4">
        <v>10503669.789999999</v>
      </c>
      <c r="N157" s="4">
        <v>1100000</v>
      </c>
      <c r="O157" s="40">
        <v>1100000</v>
      </c>
      <c r="P157" s="40">
        <v>1100000</v>
      </c>
      <c r="Q157" s="40">
        <v>1100000</v>
      </c>
      <c r="R157" s="40">
        <v>1100000</v>
      </c>
      <c r="S157" s="4">
        <f>G157-H157-I157-J157-K157-L157-M157-N157-O157-P157-Q157-R157</f>
        <v>812735</v>
      </c>
      <c r="T157" s="34">
        <f t="shared" si="136"/>
        <v>3300000</v>
      </c>
      <c r="U157" s="34">
        <f t="shared" si="137"/>
        <v>16003669.789999999</v>
      </c>
      <c r="V157" s="34">
        <f t="shared" si="138"/>
        <v>19303669.789999999</v>
      </c>
      <c r="W157" s="34">
        <f t="shared" si="139"/>
        <v>22316404.789999999</v>
      </c>
      <c r="X157" s="35">
        <f t="shared" si="130"/>
        <v>4463280.9580000006</v>
      </c>
      <c r="Y157" s="36">
        <f t="shared" si="131"/>
        <v>8926561.9160000011</v>
      </c>
      <c r="Z157" s="36">
        <f t="shared" si="132"/>
        <v>15621483.353</v>
      </c>
      <c r="AA157" s="36">
        <f t="shared" si="133"/>
        <v>21200584.550500002</v>
      </c>
    </row>
    <row r="158" spans="1:27" ht="15" customHeight="1" x14ac:dyDescent="0.25">
      <c r="A158" s="17" t="s">
        <v>182</v>
      </c>
      <c r="B158" s="18" t="s">
        <v>108</v>
      </c>
      <c r="C158" s="18" t="s">
        <v>124</v>
      </c>
      <c r="D158" s="19"/>
      <c r="E158" s="19"/>
      <c r="F158" s="19"/>
      <c r="G158" s="8">
        <v>30700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15350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f>G158-H158-I158-J158-K158-L158-M158-N158-O158-P158-Q158-R158</f>
        <v>15350</v>
      </c>
      <c r="T158" s="34">
        <f t="shared" si="136"/>
        <v>0</v>
      </c>
      <c r="U158" s="34">
        <f t="shared" si="137"/>
        <v>15350</v>
      </c>
      <c r="V158" s="34">
        <f t="shared" si="138"/>
        <v>15350</v>
      </c>
      <c r="W158" s="34">
        <f t="shared" si="139"/>
        <v>30700</v>
      </c>
      <c r="X158" s="35">
        <f t="shared" si="130"/>
        <v>6140</v>
      </c>
      <c r="Y158" s="36">
        <f t="shared" si="131"/>
        <v>12280</v>
      </c>
      <c r="Z158" s="36">
        <f t="shared" si="132"/>
        <v>21490</v>
      </c>
      <c r="AA158" s="36">
        <f t="shared" si="133"/>
        <v>29165</v>
      </c>
    </row>
    <row r="159" spans="1:27" ht="26.25" customHeight="1" x14ac:dyDescent="0.25">
      <c r="A159" s="17" t="s">
        <v>181</v>
      </c>
      <c r="B159" s="18" t="s">
        <v>108</v>
      </c>
      <c r="C159" s="18" t="s">
        <v>125</v>
      </c>
      <c r="D159" s="19"/>
      <c r="E159" s="19"/>
      <c r="F159" s="19"/>
      <c r="G159" s="8">
        <v>552100</v>
      </c>
      <c r="H159" s="4">
        <v>0</v>
      </c>
      <c r="I159" s="4">
        <v>0</v>
      </c>
      <c r="J159" s="4">
        <v>0</v>
      </c>
      <c r="K159" s="4">
        <v>250000</v>
      </c>
      <c r="L159" s="4">
        <v>15000</v>
      </c>
      <c r="M159" s="40">
        <v>20000</v>
      </c>
      <c r="N159" s="4">
        <v>250000</v>
      </c>
      <c r="O159" s="4">
        <v>0</v>
      </c>
      <c r="P159" s="4">
        <v>0</v>
      </c>
      <c r="Q159" s="4">
        <v>0</v>
      </c>
      <c r="R159" s="4">
        <v>15000</v>
      </c>
      <c r="S159" s="4">
        <f>G159-H159-I159-J159-K159-L159-M159-N159-O159-P159-Q159-R159</f>
        <v>2100</v>
      </c>
      <c r="T159" s="34">
        <f t="shared" si="136"/>
        <v>0</v>
      </c>
      <c r="U159" s="34">
        <f t="shared" si="137"/>
        <v>285000</v>
      </c>
      <c r="V159" s="34">
        <f t="shared" si="138"/>
        <v>535000</v>
      </c>
      <c r="W159" s="34">
        <f t="shared" si="139"/>
        <v>552100</v>
      </c>
      <c r="X159" s="35">
        <f t="shared" si="130"/>
        <v>110420</v>
      </c>
      <c r="Y159" s="36">
        <f t="shared" si="131"/>
        <v>220840</v>
      </c>
      <c r="Z159" s="36">
        <f t="shared" si="132"/>
        <v>386470</v>
      </c>
      <c r="AA159" s="36">
        <f t="shared" si="133"/>
        <v>524495</v>
      </c>
    </row>
    <row r="160" spans="1:27" ht="38.25" customHeight="1" x14ac:dyDescent="0.25">
      <c r="A160" s="17" t="s">
        <v>180</v>
      </c>
      <c r="B160" s="18" t="s">
        <v>108</v>
      </c>
      <c r="C160" s="18" t="s">
        <v>126</v>
      </c>
      <c r="D160" s="19"/>
      <c r="E160" s="19"/>
      <c r="F160" s="19"/>
      <c r="G160" s="8">
        <f>G161+G162+G163+G164</f>
        <v>114063761.63</v>
      </c>
      <c r="H160" s="8">
        <f t="shared" ref="H160:S160" si="142">H161+H162+H163+H164</f>
        <v>6780063.1400000006</v>
      </c>
      <c r="I160" s="8">
        <f t="shared" si="142"/>
        <v>6756063.1400000006</v>
      </c>
      <c r="J160" s="8">
        <f t="shared" si="142"/>
        <v>8150163.1400000006</v>
      </c>
      <c r="K160" s="8">
        <f t="shared" si="142"/>
        <v>6956063.1400000006</v>
      </c>
      <c r="L160" s="8">
        <f t="shared" si="142"/>
        <v>6756063.1400000006</v>
      </c>
      <c r="M160" s="8">
        <f t="shared" si="142"/>
        <v>35328558.230000004</v>
      </c>
      <c r="N160" s="8">
        <f t="shared" si="142"/>
        <v>6756063.1400000006</v>
      </c>
      <c r="O160" s="8">
        <f t="shared" si="142"/>
        <v>6756063.1400000006</v>
      </c>
      <c r="P160" s="8">
        <f t="shared" si="142"/>
        <v>8174163.1400000006</v>
      </c>
      <c r="Q160" s="8">
        <f t="shared" si="142"/>
        <v>6825966.9900000002</v>
      </c>
      <c r="R160" s="8">
        <f t="shared" si="142"/>
        <v>6806059.1400000006</v>
      </c>
      <c r="S160" s="48">
        <f t="shared" si="142"/>
        <v>8018472.1500000004</v>
      </c>
      <c r="T160" s="34">
        <f t="shared" si="136"/>
        <v>21686289.420000002</v>
      </c>
      <c r="U160" s="34">
        <f t="shared" si="137"/>
        <v>70726973.930000007</v>
      </c>
      <c r="V160" s="34">
        <f t="shared" si="138"/>
        <v>92413263.350000009</v>
      </c>
      <c r="W160" s="34">
        <f t="shared" si="139"/>
        <v>114063761.63000001</v>
      </c>
      <c r="X160" s="35">
        <f t="shared" si="130"/>
        <v>22812752.325999998</v>
      </c>
      <c r="Y160" s="36">
        <f t="shared" si="131"/>
        <v>45625504.651999995</v>
      </c>
      <c r="Z160" s="36">
        <f t="shared" si="132"/>
        <v>79844633.140999988</v>
      </c>
      <c r="AA160" s="36">
        <f t="shared" si="133"/>
        <v>108360573.54849999</v>
      </c>
    </row>
    <row r="161" spans="1:27" ht="15" customHeight="1" x14ac:dyDescent="0.25">
      <c r="A161" s="17" t="s">
        <v>179</v>
      </c>
      <c r="B161" s="18" t="s">
        <v>108</v>
      </c>
      <c r="C161" s="18" t="s">
        <v>127</v>
      </c>
      <c r="D161" s="19"/>
      <c r="E161" s="19"/>
      <c r="F161" s="19"/>
      <c r="G161" s="8">
        <v>38538405.340000004</v>
      </c>
      <c r="H161" s="4">
        <v>959092.53</v>
      </c>
      <c r="I161" s="40">
        <v>959092.53</v>
      </c>
      <c r="J161" s="40">
        <v>959092.53</v>
      </c>
      <c r="K161" s="40">
        <v>959092.53</v>
      </c>
      <c r="L161" s="40">
        <v>959092.53</v>
      </c>
      <c r="M161" s="40">
        <v>27918487.620000001</v>
      </c>
      <c r="N161" s="40">
        <v>959092.53</v>
      </c>
      <c r="O161" s="40">
        <v>959092.53</v>
      </c>
      <c r="P161" s="40">
        <v>959092.53</v>
      </c>
      <c r="Q161" s="40">
        <v>1028996.38</v>
      </c>
      <c r="R161" s="40">
        <v>959088.53</v>
      </c>
      <c r="S161" s="4">
        <f>G161-H161-I161-J161-K161-L161-M161-N161-O161-P161-Q161-R161</f>
        <v>959092.56999999587</v>
      </c>
      <c r="T161" s="34">
        <f t="shared" si="136"/>
        <v>2877277.59</v>
      </c>
      <c r="U161" s="34">
        <f t="shared" si="137"/>
        <v>32713950.270000003</v>
      </c>
      <c r="V161" s="34">
        <f t="shared" si="138"/>
        <v>35591227.860000007</v>
      </c>
      <c r="W161" s="34">
        <f t="shared" si="139"/>
        <v>38538405.340000004</v>
      </c>
      <c r="X161" s="35">
        <f t="shared" si="130"/>
        <v>7707681.0680000009</v>
      </c>
      <c r="Y161" s="36">
        <f t="shared" si="131"/>
        <v>15415362.136000002</v>
      </c>
      <c r="Z161" s="36">
        <f t="shared" si="132"/>
        <v>26976883.738000002</v>
      </c>
      <c r="AA161" s="36">
        <f t="shared" si="133"/>
        <v>36611485.073000006</v>
      </c>
    </row>
    <row r="162" spans="1:27" ht="15" customHeight="1" x14ac:dyDescent="0.25">
      <c r="A162" s="17" t="s">
        <v>178</v>
      </c>
      <c r="B162" s="18" t="s">
        <v>108</v>
      </c>
      <c r="C162" s="18" t="s">
        <v>128</v>
      </c>
      <c r="D162" s="19"/>
      <c r="E162" s="19"/>
      <c r="F162" s="19"/>
      <c r="G162" s="8">
        <v>9968310</v>
      </c>
      <c r="H162" s="4">
        <v>806166.75</v>
      </c>
      <c r="I162" s="40">
        <v>806166.75</v>
      </c>
      <c r="J162" s="40">
        <v>906166.75</v>
      </c>
      <c r="K162" s="40">
        <v>806166.75</v>
      </c>
      <c r="L162" s="40">
        <v>806166.75</v>
      </c>
      <c r="M162" s="40">
        <v>906166.75</v>
      </c>
      <c r="N162" s="40">
        <v>806166.75</v>
      </c>
      <c r="O162" s="40">
        <v>806166.75</v>
      </c>
      <c r="P162" s="40">
        <v>906166.75</v>
      </c>
      <c r="Q162" s="40">
        <v>806166.75</v>
      </c>
      <c r="R162" s="40">
        <v>856166.75</v>
      </c>
      <c r="S162" s="4">
        <f>G162-H162-I162-J162-K162-L162-M162-N162-O162-P162-Q162-R162</f>
        <v>750475.75</v>
      </c>
      <c r="T162" s="34">
        <f t="shared" si="136"/>
        <v>2518500.25</v>
      </c>
      <c r="U162" s="34">
        <f t="shared" si="137"/>
        <v>5037000.5</v>
      </c>
      <c r="V162" s="34">
        <f t="shared" si="138"/>
        <v>7555500.75</v>
      </c>
      <c r="W162" s="34">
        <f t="shared" si="139"/>
        <v>9968310</v>
      </c>
      <c r="X162" s="35">
        <f t="shared" si="130"/>
        <v>1993662</v>
      </c>
      <c r="Y162" s="36">
        <f t="shared" si="131"/>
        <v>3987324</v>
      </c>
      <c r="Z162" s="36">
        <f t="shared" si="132"/>
        <v>6977817</v>
      </c>
      <c r="AA162" s="36">
        <f t="shared" si="133"/>
        <v>9469894.5</v>
      </c>
    </row>
    <row r="163" spans="1:27" ht="15" customHeight="1" x14ac:dyDescent="0.25">
      <c r="A163" s="17" t="s">
        <v>177</v>
      </c>
      <c r="B163" s="18" t="s">
        <v>108</v>
      </c>
      <c r="C163" s="18" t="s">
        <v>129</v>
      </c>
      <c r="D163" s="19"/>
      <c r="E163" s="19"/>
      <c r="F163" s="19"/>
      <c r="G163" s="8">
        <v>9338444</v>
      </c>
      <c r="H163" s="4">
        <v>761537</v>
      </c>
      <c r="I163" s="4">
        <v>761537</v>
      </c>
      <c r="J163" s="4">
        <v>811537</v>
      </c>
      <c r="K163" s="4">
        <v>761537</v>
      </c>
      <c r="L163" s="4">
        <v>761537</v>
      </c>
      <c r="M163" s="4">
        <v>811537</v>
      </c>
      <c r="N163" s="4">
        <v>761537</v>
      </c>
      <c r="O163" s="4">
        <v>761537</v>
      </c>
      <c r="P163" s="4">
        <v>811537</v>
      </c>
      <c r="Q163" s="4">
        <v>761537</v>
      </c>
      <c r="R163" s="4">
        <v>761537</v>
      </c>
      <c r="S163" s="4">
        <f>G163-H163-I163-J163-K163-L163-M163-N163-O163-P163-Q163-R163</f>
        <v>811537</v>
      </c>
      <c r="T163" s="34">
        <f t="shared" si="136"/>
        <v>2334611</v>
      </c>
      <c r="U163" s="34">
        <f t="shared" si="137"/>
        <v>4669222</v>
      </c>
      <c r="V163" s="34">
        <f t="shared" si="138"/>
        <v>7003833</v>
      </c>
      <c r="W163" s="34">
        <f t="shared" si="139"/>
        <v>9338444</v>
      </c>
      <c r="X163" s="35">
        <f t="shared" si="130"/>
        <v>1867688.8</v>
      </c>
      <c r="Y163" s="36">
        <f t="shared" si="131"/>
        <v>3735377.6</v>
      </c>
      <c r="Z163" s="36">
        <f t="shared" si="132"/>
        <v>6536910.7999999998</v>
      </c>
      <c r="AA163" s="36">
        <f t="shared" si="133"/>
        <v>8871521.8000000007</v>
      </c>
    </row>
    <row r="164" spans="1:27" ht="38.25" customHeight="1" x14ac:dyDescent="0.25">
      <c r="A164" s="17" t="s">
        <v>176</v>
      </c>
      <c r="B164" s="18" t="s">
        <v>108</v>
      </c>
      <c r="C164" s="18" t="s">
        <v>130</v>
      </c>
      <c r="D164" s="19"/>
      <c r="E164" s="19"/>
      <c r="F164" s="19"/>
      <c r="G164" s="8">
        <v>56218602.289999999</v>
      </c>
      <c r="H164" s="4">
        <v>4253266.8600000003</v>
      </c>
      <c r="I164" s="4">
        <v>4229266.8600000003</v>
      </c>
      <c r="J164" s="4">
        <v>5473366.8600000003</v>
      </c>
      <c r="K164" s="4">
        <v>4429266.8600000003</v>
      </c>
      <c r="L164" s="4">
        <v>4229266.8600000003</v>
      </c>
      <c r="M164" s="4">
        <v>5692366.8600000003</v>
      </c>
      <c r="N164" s="4">
        <v>4229266.8600000003</v>
      </c>
      <c r="O164" s="4">
        <v>4229266.8600000003</v>
      </c>
      <c r="P164" s="4">
        <v>5497366.8600000003</v>
      </c>
      <c r="Q164" s="4">
        <v>4229266.8600000003</v>
      </c>
      <c r="R164" s="4">
        <v>4229266.8600000003</v>
      </c>
      <c r="S164" s="4">
        <f>G164-H164-I164-J164-K164-L164-M164-N164-O164-P164-Q164-R164</f>
        <v>5497366.8300000047</v>
      </c>
      <c r="T164" s="34">
        <f t="shared" si="136"/>
        <v>13955900.580000002</v>
      </c>
      <c r="U164" s="34">
        <f t="shared" si="137"/>
        <v>28306801.16</v>
      </c>
      <c r="V164" s="34">
        <f t="shared" si="138"/>
        <v>42262701.740000002</v>
      </c>
      <c r="W164" s="34">
        <f t="shared" si="139"/>
        <v>56218602.290000007</v>
      </c>
      <c r="X164" s="35">
        <f t="shared" si="130"/>
        <v>11243720.458000001</v>
      </c>
      <c r="Y164" s="36">
        <f t="shared" si="131"/>
        <v>22487440.916000001</v>
      </c>
      <c r="Z164" s="36">
        <f t="shared" si="132"/>
        <v>39353021.603</v>
      </c>
      <c r="AA164" s="36">
        <f t="shared" si="133"/>
        <v>53407672.175499998</v>
      </c>
    </row>
    <row r="165" spans="1:27" ht="25.5" customHeight="1" x14ac:dyDescent="0.25">
      <c r="A165" s="17" t="s">
        <v>175</v>
      </c>
      <c r="B165" s="18" t="s">
        <v>108</v>
      </c>
      <c r="C165" s="18" t="s">
        <v>131</v>
      </c>
      <c r="D165" s="19"/>
      <c r="E165" s="19"/>
      <c r="F165" s="19"/>
      <c r="G165" s="8">
        <f>G166</f>
        <v>60000</v>
      </c>
      <c r="H165" s="4">
        <f>H166</f>
        <v>0</v>
      </c>
      <c r="I165" s="4">
        <f t="shared" ref="I165:S165" si="143">I166</f>
        <v>0</v>
      </c>
      <c r="J165" s="4">
        <f t="shared" si="143"/>
        <v>0</v>
      </c>
      <c r="K165" s="4">
        <f t="shared" si="143"/>
        <v>0</v>
      </c>
      <c r="L165" s="4">
        <f t="shared" si="143"/>
        <v>0</v>
      </c>
      <c r="M165" s="4">
        <f t="shared" si="143"/>
        <v>30000</v>
      </c>
      <c r="N165" s="4">
        <f t="shared" si="143"/>
        <v>0</v>
      </c>
      <c r="O165" s="4">
        <f t="shared" si="143"/>
        <v>0</v>
      </c>
      <c r="P165" s="4">
        <f t="shared" si="143"/>
        <v>0</v>
      </c>
      <c r="Q165" s="4">
        <f t="shared" si="143"/>
        <v>0</v>
      </c>
      <c r="R165" s="40">
        <f t="shared" si="143"/>
        <v>30000</v>
      </c>
      <c r="S165" s="4">
        <f t="shared" si="143"/>
        <v>0</v>
      </c>
      <c r="T165" s="34">
        <f t="shared" si="136"/>
        <v>0</v>
      </c>
      <c r="U165" s="34">
        <f t="shared" si="137"/>
        <v>30000</v>
      </c>
      <c r="V165" s="34">
        <f t="shared" si="138"/>
        <v>30000</v>
      </c>
      <c r="W165" s="34">
        <f t="shared" si="139"/>
        <v>60000</v>
      </c>
      <c r="X165" s="35">
        <f t="shared" si="130"/>
        <v>12000</v>
      </c>
      <c r="Y165" s="36">
        <f t="shared" si="131"/>
        <v>24000</v>
      </c>
      <c r="Z165" s="36">
        <f t="shared" si="132"/>
        <v>42000</v>
      </c>
      <c r="AA165" s="36">
        <f t="shared" si="133"/>
        <v>57000</v>
      </c>
    </row>
    <row r="166" spans="1:27" ht="38.25" customHeight="1" x14ac:dyDescent="0.25">
      <c r="A166" s="17" t="s">
        <v>174</v>
      </c>
      <c r="B166" s="18" t="s">
        <v>108</v>
      </c>
      <c r="C166" s="18" t="s">
        <v>132</v>
      </c>
      <c r="D166" s="19"/>
      <c r="E166" s="19"/>
      <c r="F166" s="19"/>
      <c r="G166" s="8">
        <v>60000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30000</v>
      </c>
      <c r="N166" s="4">
        <v>0</v>
      </c>
      <c r="O166" s="4">
        <v>0</v>
      </c>
      <c r="P166" s="4">
        <v>0</v>
      </c>
      <c r="Q166" s="4">
        <v>0</v>
      </c>
      <c r="R166" s="4">
        <v>30000</v>
      </c>
      <c r="S166" s="4">
        <f>G166-H166-I166-J166-K166-L166-M166-N166-O166-P166-Q166-R166</f>
        <v>0</v>
      </c>
      <c r="T166" s="34">
        <f t="shared" si="136"/>
        <v>0</v>
      </c>
      <c r="U166" s="34">
        <f t="shared" si="137"/>
        <v>30000</v>
      </c>
      <c r="V166" s="34">
        <f t="shared" si="138"/>
        <v>30000</v>
      </c>
      <c r="W166" s="34">
        <f t="shared" si="139"/>
        <v>60000</v>
      </c>
      <c r="X166" s="35">
        <f t="shared" si="130"/>
        <v>12000</v>
      </c>
      <c r="Y166" s="36">
        <f t="shared" si="131"/>
        <v>24000</v>
      </c>
      <c r="Z166" s="36">
        <f t="shared" si="132"/>
        <v>42000</v>
      </c>
      <c r="AA166" s="36">
        <f t="shared" si="133"/>
        <v>57000</v>
      </c>
    </row>
    <row r="167" spans="1:27" ht="15" customHeight="1" x14ac:dyDescent="0.25">
      <c r="A167" s="17" t="s">
        <v>173</v>
      </c>
      <c r="B167" s="18" t="s">
        <v>108</v>
      </c>
      <c r="C167" s="18" t="s">
        <v>133</v>
      </c>
      <c r="D167" s="19"/>
      <c r="E167" s="19"/>
      <c r="F167" s="19"/>
      <c r="G167" s="8">
        <f>G168+G169+G170+G171+G172</f>
        <v>290004728.13</v>
      </c>
      <c r="H167" s="4">
        <f>H168+H169+H170+H171+H172</f>
        <v>22863896.609999996</v>
      </c>
      <c r="I167" s="4">
        <f t="shared" ref="I167:R167" si="144">I168+I169+I170+I171+I172</f>
        <v>22303221.469999999</v>
      </c>
      <c r="J167" s="4">
        <f t="shared" si="144"/>
        <v>22393221.469999999</v>
      </c>
      <c r="K167" s="4">
        <f t="shared" si="144"/>
        <v>25218680.549999997</v>
      </c>
      <c r="L167" s="4">
        <f t="shared" si="144"/>
        <v>22998071.469999999</v>
      </c>
      <c r="M167" s="4">
        <f t="shared" si="144"/>
        <v>40453064.089999996</v>
      </c>
      <c r="N167" s="4">
        <f t="shared" si="144"/>
        <v>21797592.460000001</v>
      </c>
      <c r="O167" s="4">
        <f t="shared" si="144"/>
        <v>22457465.289999999</v>
      </c>
      <c r="P167" s="4">
        <f t="shared" si="144"/>
        <v>22313619.449999996</v>
      </c>
      <c r="Q167" s="4">
        <f t="shared" si="144"/>
        <v>22599404.660000004</v>
      </c>
      <c r="R167" s="4">
        <f t="shared" si="144"/>
        <v>22303071.469999999</v>
      </c>
      <c r="S167" s="4">
        <f>S168+S169+S170+S171+S172</f>
        <v>22303419.139999989</v>
      </c>
      <c r="T167" s="34">
        <f t="shared" si="136"/>
        <v>67560339.549999997</v>
      </c>
      <c r="U167" s="34">
        <f t="shared" si="137"/>
        <v>156230155.66</v>
      </c>
      <c r="V167" s="34">
        <f t="shared" si="138"/>
        <v>222798832.85999998</v>
      </c>
      <c r="W167" s="34">
        <f t="shared" si="139"/>
        <v>290004728.13</v>
      </c>
      <c r="X167" s="35">
        <f t="shared" si="130"/>
        <v>58000945.626000002</v>
      </c>
      <c r="Y167" s="36">
        <f t="shared" si="131"/>
        <v>116001891.252</v>
      </c>
      <c r="Z167" s="36">
        <f t="shared" si="132"/>
        <v>203003309.69099998</v>
      </c>
      <c r="AA167" s="36">
        <f t="shared" si="133"/>
        <v>275504491.72350001</v>
      </c>
    </row>
    <row r="168" spans="1:27" ht="15" customHeight="1" x14ac:dyDescent="0.25">
      <c r="A168" s="17" t="s">
        <v>172</v>
      </c>
      <c r="B168" s="18" t="s">
        <v>108</v>
      </c>
      <c r="C168" s="18" t="s">
        <v>134</v>
      </c>
      <c r="D168" s="19"/>
      <c r="E168" s="19"/>
      <c r="F168" s="19"/>
      <c r="G168" s="8">
        <v>98069451.739999995</v>
      </c>
      <c r="H168" s="4">
        <v>8270748.3499999996</v>
      </c>
      <c r="I168" s="4">
        <v>7999954.3499999996</v>
      </c>
      <c r="J168" s="40">
        <v>7999954.3499999996</v>
      </c>
      <c r="K168" s="4">
        <v>8599954.3499999996</v>
      </c>
      <c r="L168" s="4">
        <v>7999954.3499999996</v>
      </c>
      <c r="M168" s="4">
        <v>8599954.3499999996</v>
      </c>
      <c r="N168" s="4">
        <v>7999954.3499999996</v>
      </c>
      <c r="O168" s="4">
        <v>8599160.3499999996</v>
      </c>
      <c r="P168" s="4">
        <v>7999954.3499999996</v>
      </c>
      <c r="Q168" s="4">
        <v>7999954.3499999996</v>
      </c>
      <c r="R168" s="4">
        <v>7999954.3499999996</v>
      </c>
      <c r="S168" s="4">
        <f>G168-H168-I168-J168-K168-L168-M168-N168-O168-P168-Q168-R168</f>
        <v>7999953.8900000043</v>
      </c>
      <c r="T168" s="34">
        <f t="shared" si="136"/>
        <v>24270657.049999997</v>
      </c>
      <c r="U168" s="34">
        <f t="shared" si="137"/>
        <v>49470520.100000001</v>
      </c>
      <c r="V168" s="34">
        <f t="shared" si="138"/>
        <v>74069589.150000006</v>
      </c>
      <c r="W168" s="34">
        <f t="shared" si="139"/>
        <v>98069451.739999995</v>
      </c>
      <c r="X168" s="35">
        <f t="shared" si="130"/>
        <v>19613890.347999997</v>
      </c>
      <c r="Y168" s="36">
        <f t="shared" si="131"/>
        <v>39227780.695999995</v>
      </c>
      <c r="Z168" s="36">
        <f t="shared" si="132"/>
        <v>68648616.217999995</v>
      </c>
      <c r="AA168" s="36">
        <f t="shared" si="133"/>
        <v>93165979.152999997</v>
      </c>
    </row>
    <row r="169" spans="1:27" ht="15" customHeight="1" x14ac:dyDescent="0.25">
      <c r="A169" s="17" t="s">
        <v>171</v>
      </c>
      <c r="B169" s="18" t="s">
        <v>108</v>
      </c>
      <c r="C169" s="18" t="s">
        <v>135</v>
      </c>
      <c r="D169" s="19"/>
      <c r="E169" s="19"/>
      <c r="F169" s="19"/>
      <c r="G169" s="8">
        <v>130791844.81999999</v>
      </c>
      <c r="H169" s="4">
        <v>10791198.189999999</v>
      </c>
      <c r="I169" s="4">
        <v>10790650.210000001</v>
      </c>
      <c r="J169" s="40">
        <v>10790650.210000001</v>
      </c>
      <c r="K169" s="4">
        <v>11091198.189999999</v>
      </c>
      <c r="L169" s="4">
        <v>10790650.210000001</v>
      </c>
      <c r="M169" s="4">
        <v>13032324.9</v>
      </c>
      <c r="N169" s="4">
        <v>9995838.0299999993</v>
      </c>
      <c r="O169" s="4">
        <v>10345838.029999999</v>
      </c>
      <c r="P169" s="4">
        <v>10791198.189999999</v>
      </c>
      <c r="Q169" s="4">
        <v>10790650.210000001</v>
      </c>
      <c r="R169" s="4">
        <v>10790650.210000001</v>
      </c>
      <c r="S169" s="4">
        <f>G169-H169-I169-J169-K169-L169-M169-N169-O169-P169-Q169-R169</f>
        <v>10790998.239999972</v>
      </c>
      <c r="T169" s="34">
        <f t="shared" si="136"/>
        <v>32372498.609999999</v>
      </c>
      <c r="U169" s="34">
        <f t="shared" si="137"/>
        <v>67286671.909999996</v>
      </c>
      <c r="V169" s="34">
        <f t="shared" si="138"/>
        <v>98419546.159999996</v>
      </c>
      <c r="W169" s="34">
        <f t="shared" si="139"/>
        <v>130791844.81999999</v>
      </c>
      <c r="X169" s="35">
        <f t="shared" si="130"/>
        <v>26158368.964000002</v>
      </c>
      <c r="Y169" s="36">
        <f t="shared" si="131"/>
        <v>52316737.928000003</v>
      </c>
      <c r="Z169" s="36">
        <f t="shared" si="132"/>
        <v>91554291.373999998</v>
      </c>
      <c r="AA169" s="36">
        <f t="shared" si="133"/>
        <v>124252252.579</v>
      </c>
    </row>
    <row r="170" spans="1:27" ht="25.5" customHeight="1" x14ac:dyDescent="0.25">
      <c r="A170" s="17" t="s">
        <v>170</v>
      </c>
      <c r="B170" s="18" t="s">
        <v>108</v>
      </c>
      <c r="C170" s="18" t="s">
        <v>136</v>
      </c>
      <c r="D170" s="19"/>
      <c r="E170" s="19"/>
      <c r="F170" s="19"/>
      <c r="G170" s="8">
        <v>32033612.98</v>
      </c>
      <c r="H170" s="4">
        <v>2623487.08</v>
      </c>
      <c r="I170" s="4">
        <v>2607458.08</v>
      </c>
      <c r="J170" s="4">
        <v>2607458.08</v>
      </c>
      <c r="K170" s="4">
        <v>2623487.08</v>
      </c>
      <c r="L170" s="4">
        <v>3287458.08</v>
      </c>
      <c r="M170" s="4">
        <v>2607458.08</v>
      </c>
      <c r="N170" s="4">
        <v>2623487.08</v>
      </c>
      <c r="O170" s="4">
        <v>2607458.08</v>
      </c>
      <c r="P170" s="4">
        <v>2607458.08</v>
      </c>
      <c r="Q170" s="4">
        <v>2623487.1</v>
      </c>
      <c r="R170" s="4">
        <v>2607458.08</v>
      </c>
      <c r="S170" s="4">
        <f>G170-H170-I170-J170-K170-L170-M170-N170-O170-P170-Q170-R170</f>
        <v>2607458.0800000057</v>
      </c>
      <c r="T170" s="34">
        <f t="shared" si="136"/>
        <v>7838403.2400000002</v>
      </c>
      <c r="U170" s="34">
        <f t="shared" si="137"/>
        <v>16356806.48</v>
      </c>
      <c r="V170" s="34">
        <f t="shared" si="138"/>
        <v>24195209.719999999</v>
      </c>
      <c r="W170" s="34">
        <f t="shared" si="139"/>
        <v>32033612.980000004</v>
      </c>
      <c r="X170" s="35">
        <f t="shared" si="130"/>
        <v>6406722.5959999999</v>
      </c>
      <c r="Y170" s="36">
        <f t="shared" si="131"/>
        <v>12813445.192</v>
      </c>
      <c r="Z170" s="36">
        <f t="shared" si="132"/>
        <v>22423529.085999999</v>
      </c>
      <c r="AA170" s="36">
        <f t="shared" si="133"/>
        <v>30431932.331</v>
      </c>
    </row>
    <row r="171" spans="1:27" ht="15" customHeight="1" x14ac:dyDescent="0.25">
      <c r="A171" s="17" t="s">
        <v>169</v>
      </c>
      <c r="B171" s="18" t="s">
        <v>108</v>
      </c>
      <c r="C171" s="18" t="s">
        <v>137</v>
      </c>
      <c r="D171" s="19"/>
      <c r="E171" s="19"/>
      <c r="F171" s="19"/>
      <c r="G171" s="8">
        <v>1520727.94</v>
      </c>
      <c r="H171" s="4">
        <v>0</v>
      </c>
      <c r="I171" s="4">
        <v>0</v>
      </c>
      <c r="J171" s="4">
        <v>90000</v>
      </c>
      <c r="K171" s="4">
        <v>1415727.94</v>
      </c>
      <c r="L171" s="4">
        <v>15000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f>G171-H171-I171-J171-K171-L171-M171-N171-O171-P171-Q171-R171</f>
        <v>0</v>
      </c>
      <c r="T171" s="34">
        <f t="shared" si="136"/>
        <v>90000</v>
      </c>
      <c r="U171" s="34">
        <f t="shared" si="137"/>
        <v>1520727.94</v>
      </c>
      <c r="V171" s="34">
        <f t="shared" si="138"/>
        <v>1520727.94</v>
      </c>
      <c r="W171" s="34">
        <f t="shared" si="139"/>
        <v>1520727.94</v>
      </c>
      <c r="X171" s="35">
        <f t="shared" si="130"/>
        <v>304145.58799999999</v>
      </c>
      <c r="Y171" s="36">
        <f t="shared" si="131"/>
        <v>608291.17599999998</v>
      </c>
      <c r="Z171" s="36">
        <f t="shared" si="132"/>
        <v>1064509.558</v>
      </c>
      <c r="AA171" s="36">
        <f t="shared" si="133"/>
        <v>1444691.5430000001</v>
      </c>
    </row>
    <row r="172" spans="1:27" ht="25.5" customHeight="1" x14ac:dyDescent="0.25">
      <c r="A172" s="17" t="s">
        <v>168</v>
      </c>
      <c r="B172" s="18" t="s">
        <v>108</v>
      </c>
      <c r="C172" s="18" t="s">
        <v>138</v>
      </c>
      <c r="D172" s="19"/>
      <c r="E172" s="19"/>
      <c r="F172" s="19"/>
      <c r="G172" s="8">
        <v>27589090.649999999</v>
      </c>
      <c r="H172" s="4">
        <v>1178462.99</v>
      </c>
      <c r="I172" s="4">
        <v>905158.83</v>
      </c>
      <c r="J172" s="40">
        <v>905158.83</v>
      </c>
      <c r="K172" s="4">
        <v>1488312.99</v>
      </c>
      <c r="L172" s="4">
        <v>905008.83</v>
      </c>
      <c r="M172" s="4">
        <v>16213326.76</v>
      </c>
      <c r="N172" s="4">
        <v>1178313</v>
      </c>
      <c r="O172" s="4">
        <v>905008.83</v>
      </c>
      <c r="P172" s="4">
        <v>915008.83</v>
      </c>
      <c r="Q172" s="4">
        <v>1185313</v>
      </c>
      <c r="R172" s="4">
        <v>905008.83</v>
      </c>
      <c r="S172" s="4">
        <f>G172-H172-I172-J172-K172-L172-M172-N172-O172-P172-Q172-R172</f>
        <v>905008.93000000727</v>
      </c>
      <c r="T172" s="34">
        <f t="shared" si="136"/>
        <v>2988780.65</v>
      </c>
      <c r="U172" s="34">
        <f t="shared" si="137"/>
        <v>21595429.23</v>
      </c>
      <c r="V172" s="34">
        <f t="shared" si="138"/>
        <v>24593759.889999997</v>
      </c>
      <c r="W172" s="34">
        <f t="shared" si="139"/>
        <v>27589090.650000002</v>
      </c>
      <c r="X172" s="35">
        <f t="shared" si="130"/>
        <v>5517818.1299999999</v>
      </c>
      <c r="Y172" s="36">
        <f t="shared" si="131"/>
        <v>11035636.26</v>
      </c>
      <c r="Z172" s="36">
        <f t="shared" si="132"/>
        <v>19312363.454999998</v>
      </c>
      <c r="AA172" s="36">
        <f t="shared" si="133"/>
        <v>26209636.1175</v>
      </c>
    </row>
    <row r="173" spans="1:27" ht="25.5" customHeight="1" x14ac:dyDescent="0.25">
      <c r="A173" s="17" t="s">
        <v>167</v>
      </c>
      <c r="B173" s="18" t="s">
        <v>108</v>
      </c>
      <c r="C173" s="18" t="s">
        <v>139</v>
      </c>
      <c r="D173" s="19"/>
      <c r="E173" s="19"/>
      <c r="F173" s="19"/>
      <c r="G173" s="8">
        <f>G174</f>
        <v>14349475.66</v>
      </c>
      <c r="H173" s="4">
        <f>H174</f>
        <v>980013.53</v>
      </c>
      <c r="I173" s="4">
        <f t="shared" ref="I173:S173" si="145">I174</f>
        <v>980013.53</v>
      </c>
      <c r="J173" s="4">
        <f t="shared" si="145"/>
        <v>980013.53</v>
      </c>
      <c r="K173" s="4">
        <f t="shared" si="145"/>
        <v>1190013.53</v>
      </c>
      <c r="L173" s="4">
        <f t="shared" si="145"/>
        <v>3359326.66</v>
      </c>
      <c r="M173" s="4">
        <f t="shared" si="145"/>
        <v>980013.53</v>
      </c>
      <c r="N173" s="4">
        <f t="shared" si="145"/>
        <v>980013.53</v>
      </c>
      <c r="O173" s="4">
        <f t="shared" si="145"/>
        <v>980013.53</v>
      </c>
      <c r="P173" s="4">
        <f t="shared" si="145"/>
        <v>980013.53</v>
      </c>
      <c r="Q173" s="4">
        <f t="shared" si="145"/>
        <v>980013.53</v>
      </c>
      <c r="R173" s="4">
        <f t="shared" si="145"/>
        <v>980013.53</v>
      </c>
      <c r="S173" s="4">
        <f t="shared" si="145"/>
        <v>980013.70000000158</v>
      </c>
      <c r="T173" s="34">
        <f t="shared" si="136"/>
        <v>2940040.59</v>
      </c>
      <c r="U173" s="34">
        <f t="shared" si="137"/>
        <v>8469394.3100000005</v>
      </c>
      <c r="V173" s="34">
        <f t="shared" si="138"/>
        <v>11409434.899999999</v>
      </c>
      <c r="W173" s="34">
        <f t="shared" si="139"/>
        <v>14349475.659999998</v>
      </c>
      <c r="X173" s="35">
        <f t="shared" si="130"/>
        <v>2869895.1319999998</v>
      </c>
      <c r="Y173" s="36">
        <f t="shared" si="131"/>
        <v>5739790.2639999995</v>
      </c>
      <c r="Z173" s="36">
        <f t="shared" si="132"/>
        <v>10044632.961999999</v>
      </c>
      <c r="AA173" s="36">
        <f t="shared" si="133"/>
        <v>13632001.876999998</v>
      </c>
    </row>
    <row r="174" spans="1:27" ht="15" customHeight="1" x14ac:dyDescent="0.25">
      <c r="A174" s="17" t="s">
        <v>166</v>
      </c>
      <c r="B174" s="18" t="s">
        <v>108</v>
      </c>
      <c r="C174" s="18" t="s">
        <v>140</v>
      </c>
      <c r="D174" s="19"/>
      <c r="E174" s="19"/>
      <c r="F174" s="19"/>
      <c r="G174" s="8">
        <v>14349475.66</v>
      </c>
      <c r="H174" s="4">
        <v>980013.53</v>
      </c>
      <c r="I174" s="40">
        <v>980013.53</v>
      </c>
      <c r="J174" s="40">
        <v>980013.53</v>
      </c>
      <c r="K174" s="40">
        <v>1190013.53</v>
      </c>
      <c r="L174" s="40">
        <v>3359326.66</v>
      </c>
      <c r="M174" s="40">
        <v>980013.53</v>
      </c>
      <c r="N174" s="40">
        <v>980013.53</v>
      </c>
      <c r="O174" s="40">
        <v>980013.53</v>
      </c>
      <c r="P174" s="40">
        <v>980013.53</v>
      </c>
      <c r="Q174" s="40">
        <v>980013.53</v>
      </c>
      <c r="R174" s="40">
        <v>980013.53</v>
      </c>
      <c r="S174" s="4">
        <f>G174-H174-I174-J174-K174-L174-M174-N174-O174-P174-Q174-R174</f>
        <v>980013.70000000158</v>
      </c>
      <c r="T174" s="34">
        <f t="shared" si="136"/>
        <v>2940040.59</v>
      </c>
      <c r="U174" s="34">
        <f t="shared" si="137"/>
        <v>8469394.3100000005</v>
      </c>
      <c r="V174" s="34">
        <f t="shared" si="138"/>
        <v>11409434.899999999</v>
      </c>
      <c r="W174" s="34">
        <f t="shared" si="139"/>
        <v>14349475.659999998</v>
      </c>
      <c r="X174" s="35">
        <f t="shared" si="130"/>
        <v>2869895.1319999998</v>
      </c>
      <c r="Y174" s="36">
        <f t="shared" si="131"/>
        <v>5739790.2639999995</v>
      </c>
      <c r="Z174" s="36">
        <f t="shared" si="132"/>
        <v>10044632.961999999</v>
      </c>
      <c r="AA174" s="36">
        <f t="shared" si="133"/>
        <v>13632001.876999998</v>
      </c>
    </row>
    <row r="175" spans="1:27" ht="25.5" customHeight="1" x14ac:dyDescent="0.25">
      <c r="A175" s="17" t="s">
        <v>156</v>
      </c>
      <c r="B175" s="18" t="s">
        <v>108</v>
      </c>
      <c r="C175" s="18" t="s">
        <v>141</v>
      </c>
      <c r="D175" s="19"/>
      <c r="E175" s="19"/>
      <c r="F175" s="19"/>
      <c r="G175" s="8">
        <f>G176+G177+G178</f>
        <v>23889732</v>
      </c>
      <c r="H175" s="4">
        <f>H176+H177+H178</f>
        <v>1881874.9900000002</v>
      </c>
      <c r="I175" s="4">
        <f t="shared" ref="I175:S175" si="146">I176+I177+I178</f>
        <v>1881874.9900000002</v>
      </c>
      <c r="J175" s="4">
        <f t="shared" si="146"/>
        <v>1881874.9900000002</v>
      </c>
      <c r="K175" s="4">
        <f t="shared" si="146"/>
        <v>1881874.9900000002</v>
      </c>
      <c r="L175" s="4">
        <f t="shared" si="146"/>
        <v>1881874.9900000002</v>
      </c>
      <c r="M175" s="4">
        <f t="shared" si="146"/>
        <v>2269151.9900000002</v>
      </c>
      <c r="N175" s="4">
        <f t="shared" si="146"/>
        <v>2189151.9900000002</v>
      </c>
      <c r="O175" s="4">
        <f t="shared" si="146"/>
        <v>1881874.9900000002</v>
      </c>
      <c r="P175" s="4">
        <f t="shared" si="146"/>
        <v>1901874.9900000002</v>
      </c>
      <c r="Q175" s="4">
        <f t="shared" si="146"/>
        <v>1881874.9900000002</v>
      </c>
      <c r="R175" s="4">
        <f t="shared" si="146"/>
        <v>1871874.99</v>
      </c>
      <c r="S175" s="4">
        <f t="shared" si="146"/>
        <v>2484553.1099999975</v>
      </c>
      <c r="T175" s="34">
        <f t="shared" si="136"/>
        <v>5645624.9700000007</v>
      </c>
      <c r="U175" s="34">
        <f t="shared" si="137"/>
        <v>11678526.940000001</v>
      </c>
      <c r="V175" s="34">
        <f t="shared" si="138"/>
        <v>17651428.910000004</v>
      </c>
      <c r="W175" s="34">
        <f t="shared" si="139"/>
        <v>23889732</v>
      </c>
      <c r="X175" s="35">
        <f t="shared" si="130"/>
        <v>4777946.4000000004</v>
      </c>
      <c r="Y175" s="36">
        <f t="shared" si="131"/>
        <v>9555892.8000000007</v>
      </c>
      <c r="Z175" s="36">
        <f t="shared" si="132"/>
        <v>16722812.4</v>
      </c>
      <c r="AA175" s="36">
        <f t="shared" si="133"/>
        <v>22695245.400000002</v>
      </c>
    </row>
    <row r="176" spans="1:27" ht="15" customHeight="1" x14ac:dyDescent="0.25">
      <c r="A176" s="17" t="s">
        <v>155</v>
      </c>
      <c r="B176" s="18" t="s">
        <v>108</v>
      </c>
      <c r="C176" s="18" t="s">
        <v>142</v>
      </c>
      <c r="D176" s="19"/>
      <c r="E176" s="19"/>
      <c r="F176" s="19"/>
      <c r="G176" s="8">
        <v>100000</v>
      </c>
      <c r="H176" s="4">
        <v>10000</v>
      </c>
      <c r="I176" s="40">
        <v>10000</v>
      </c>
      <c r="J176" s="40">
        <v>10000</v>
      </c>
      <c r="K176" s="40">
        <v>10000</v>
      </c>
      <c r="L176" s="40">
        <v>10000</v>
      </c>
      <c r="M176" s="40">
        <v>10000</v>
      </c>
      <c r="N176" s="40">
        <v>10000</v>
      </c>
      <c r="O176" s="40">
        <v>10000</v>
      </c>
      <c r="P176" s="40">
        <v>10000</v>
      </c>
      <c r="Q176" s="40">
        <v>10000</v>
      </c>
      <c r="R176" s="4">
        <v>0</v>
      </c>
      <c r="S176" s="4">
        <f>G176-H176-I176-J176-K176-L176-M176-N176-O176-P176-Q176-R176</f>
        <v>0</v>
      </c>
      <c r="T176" s="34">
        <f t="shared" si="136"/>
        <v>30000</v>
      </c>
      <c r="U176" s="34">
        <f t="shared" si="137"/>
        <v>60000</v>
      </c>
      <c r="V176" s="34">
        <f t="shared" si="138"/>
        <v>90000</v>
      </c>
      <c r="W176" s="34">
        <f t="shared" si="139"/>
        <v>100000</v>
      </c>
      <c r="X176" s="35">
        <f t="shared" si="130"/>
        <v>20000</v>
      </c>
      <c r="Y176" s="36">
        <f t="shared" si="131"/>
        <v>40000</v>
      </c>
      <c r="Z176" s="36">
        <f t="shared" si="132"/>
        <v>70000</v>
      </c>
      <c r="AA176" s="36">
        <f t="shared" si="133"/>
        <v>95000</v>
      </c>
    </row>
    <row r="177" spans="1:27" ht="25.5" customHeight="1" x14ac:dyDescent="0.25">
      <c r="A177" s="17" t="s">
        <v>165</v>
      </c>
      <c r="B177" s="18" t="s">
        <v>108</v>
      </c>
      <c r="C177" s="18" t="s">
        <v>143</v>
      </c>
      <c r="D177" s="19"/>
      <c r="E177" s="19"/>
      <c r="F177" s="19"/>
      <c r="G177" s="8">
        <v>12512600</v>
      </c>
      <c r="H177" s="4">
        <v>1041941.66</v>
      </c>
      <c r="I177" s="40">
        <v>1041941.66</v>
      </c>
      <c r="J177" s="40">
        <v>1041941.66</v>
      </c>
      <c r="K177" s="40">
        <v>1041941.66</v>
      </c>
      <c r="L177" s="40">
        <v>1041941.66</v>
      </c>
      <c r="M177" s="40">
        <v>1041941.66</v>
      </c>
      <c r="N177" s="40">
        <v>1041941.66</v>
      </c>
      <c r="O177" s="40">
        <v>1041941.66</v>
      </c>
      <c r="P177" s="40">
        <v>1041941.66</v>
      </c>
      <c r="Q177" s="40">
        <v>1041941.66</v>
      </c>
      <c r="R177" s="40">
        <v>1041941.66</v>
      </c>
      <c r="S177" s="4">
        <f>G177-H177-I177-J177-K177-L177-M177-N177-O177-P177-Q177-R177</f>
        <v>1051241.7399999984</v>
      </c>
      <c r="T177" s="34">
        <f t="shared" si="136"/>
        <v>3125824.98</v>
      </c>
      <c r="U177" s="34">
        <f t="shared" si="137"/>
        <v>6251649.96</v>
      </c>
      <c r="V177" s="34">
        <f t="shared" si="138"/>
        <v>9377474.9399999995</v>
      </c>
      <c r="W177" s="34">
        <f t="shared" si="139"/>
        <v>12512599.999999998</v>
      </c>
      <c r="X177" s="35">
        <f t="shared" si="130"/>
        <v>2502520</v>
      </c>
      <c r="Y177" s="36">
        <f t="shared" si="131"/>
        <v>5005040</v>
      </c>
      <c r="Z177" s="36">
        <f t="shared" si="132"/>
        <v>8758820</v>
      </c>
      <c r="AA177" s="36">
        <f t="shared" si="133"/>
        <v>11886970</v>
      </c>
    </row>
    <row r="178" spans="1:27" ht="15" customHeight="1" x14ac:dyDescent="0.25">
      <c r="A178" s="17" t="s">
        <v>164</v>
      </c>
      <c r="B178" s="18" t="s">
        <v>108</v>
      </c>
      <c r="C178" s="18" t="s">
        <v>144</v>
      </c>
      <c r="D178" s="19"/>
      <c r="E178" s="19"/>
      <c r="F178" s="19"/>
      <c r="G178" s="8">
        <v>11277132</v>
      </c>
      <c r="H178" s="4">
        <v>829933.33</v>
      </c>
      <c r="I178" s="40">
        <v>829933.33</v>
      </c>
      <c r="J178" s="40">
        <v>829933.33</v>
      </c>
      <c r="K178" s="40">
        <v>829933.33</v>
      </c>
      <c r="L178" s="40">
        <v>829933.33</v>
      </c>
      <c r="M178" s="4">
        <v>1217210.33</v>
      </c>
      <c r="N178" s="4">
        <v>1137210.33</v>
      </c>
      <c r="O178" s="4">
        <v>829933.33</v>
      </c>
      <c r="P178" s="4">
        <v>849933.33</v>
      </c>
      <c r="Q178" s="4">
        <v>829933.33</v>
      </c>
      <c r="R178" s="4">
        <v>829933.33</v>
      </c>
      <c r="S178" s="4">
        <f>G178-H178-I178-J178-K178-L178-M178-N178-O178-P178-Q178-R178</f>
        <v>1433311.3699999992</v>
      </c>
      <c r="T178" s="34">
        <f t="shared" si="136"/>
        <v>2489799.9899999998</v>
      </c>
      <c r="U178" s="34">
        <f t="shared" si="137"/>
        <v>5366876.9800000004</v>
      </c>
      <c r="V178" s="34">
        <f t="shared" si="138"/>
        <v>8183953.9700000007</v>
      </c>
      <c r="W178" s="34">
        <f t="shared" si="139"/>
        <v>11277132</v>
      </c>
      <c r="X178" s="35">
        <f t="shared" si="130"/>
        <v>2255426.4000000004</v>
      </c>
      <c r="Y178" s="36">
        <f t="shared" si="131"/>
        <v>4510852.8000000007</v>
      </c>
      <c r="Z178" s="36">
        <f t="shared" si="132"/>
        <v>7893992.4000000004</v>
      </c>
      <c r="AA178" s="36">
        <f t="shared" si="133"/>
        <v>10713275.4</v>
      </c>
    </row>
    <row r="179" spans="1:27" ht="25.5" customHeight="1" x14ac:dyDescent="0.25">
      <c r="A179" s="17" t="s">
        <v>163</v>
      </c>
      <c r="B179" s="18" t="s">
        <v>108</v>
      </c>
      <c r="C179" s="18" t="s">
        <v>145</v>
      </c>
      <c r="D179" s="19"/>
      <c r="E179" s="19"/>
      <c r="F179" s="19"/>
      <c r="G179" s="8">
        <f>G180+G181</f>
        <v>37623077.689999998</v>
      </c>
      <c r="H179" s="4">
        <f>H180+H181</f>
        <v>2510492.16</v>
      </c>
      <c r="I179" s="4">
        <f t="shared" ref="I179:S179" si="147">I180+I181</f>
        <v>2510492.16</v>
      </c>
      <c r="J179" s="4">
        <f t="shared" si="147"/>
        <v>2560492.16</v>
      </c>
      <c r="K179" s="4">
        <f t="shared" si="147"/>
        <v>3170492.16</v>
      </c>
      <c r="L179" s="4">
        <f t="shared" si="147"/>
        <v>2510492.16</v>
      </c>
      <c r="M179" s="4">
        <f t="shared" si="147"/>
        <v>9277663.8800000008</v>
      </c>
      <c r="N179" s="4">
        <f t="shared" si="147"/>
        <v>2510492.16</v>
      </c>
      <c r="O179" s="4">
        <f t="shared" si="147"/>
        <v>2510492.16</v>
      </c>
      <c r="P179" s="4">
        <f t="shared" si="147"/>
        <v>2530492.16</v>
      </c>
      <c r="Q179" s="4">
        <f t="shared" si="147"/>
        <v>2510492.16</v>
      </c>
      <c r="R179" s="4">
        <f t="shared" si="147"/>
        <v>2510492.16</v>
      </c>
      <c r="S179" s="4">
        <f t="shared" si="147"/>
        <v>2510492.209999999</v>
      </c>
      <c r="T179" s="34">
        <f t="shared" si="136"/>
        <v>7581476.4800000004</v>
      </c>
      <c r="U179" s="34">
        <f t="shared" si="137"/>
        <v>22540124.68</v>
      </c>
      <c r="V179" s="34">
        <f t="shared" si="138"/>
        <v>30091601.16</v>
      </c>
      <c r="W179" s="34">
        <f t="shared" si="139"/>
        <v>37623077.690000005</v>
      </c>
      <c r="X179" s="35">
        <f t="shared" si="130"/>
        <v>7524615.5379999997</v>
      </c>
      <c r="Y179" s="36">
        <f t="shared" si="131"/>
        <v>15049231.075999999</v>
      </c>
      <c r="Z179" s="36">
        <f t="shared" si="132"/>
        <v>26336154.383000001</v>
      </c>
      <c r="AA179" s="36">
        <f t="shared" si="133"/>
        <v>35741923.805500001</v>
      </c>
    </row>
    <row r="180" spans="1:27" ht="15" customHeight="1" x14ac:dyDescent="0.25">
      <c r="A180" s="17" t="s">
        <v>162</v>
      </c>
      <c r="B180" s="18" t="s">
        <v>108</v>
      </c>
      <c r="C180" s="18" t="s">
        <v>146</v>
      </c>
      <c r="D180" s="19"/>
      <c r="E180" s="19"/>
      <c r="F180" s="19"/>
      <c r="G180" s="8">
        <v>140000</v>
      </c>
      <c r="H180" s="4">
        <v>0</v>
      </c>
      <c r="I180" s="4">
        <v>0</v>
      </c>
      <c r="J180" s="4">
        <v>50000</v>
      </c>
      <c r="K180" s="4">
        <v>20000</v>
      </c>
      <c r="L180" s="4">
        <v>0</v>
      </c>
      <c r="M180" s="4">
        <v>50000</v>
      </c>
      <c r="N180" s="4">
        <v>0</v>
      </c>
      <c r="O180" s="4">
        <v>0</v>
      </c>
      <c r="P180" s="4">
        <v>20000</v>
      </c>
      <c r="Q180" s="4">
        <v>0</v>
      </c>
      <c r="R180" s="4">
        <v>0</v>
      </c>
      <c r="S180" s="4">
        <f>G180-H180-I180-J180-K180-L180-M180-N180-O180-P180-Q180-R180</f>
        <v>0</v>
      </c>
      <c r="T180" s="34">
        <f t="shared" si="136"/>
        <v>50000</v>
      </c>
      <c r="U180" s="34">
        <f t="shared" si="137"/>
        <v>120000</v>
      </c>
      <c r="V180" s="34">
        <f t="shared" si="138"/>
        <v>140000</v>
      </c>
      <c r="W180" s="34">
        <f t="shared" si="139"/>
        <v>140000</v>
      </c>
      <c r="X180" s="35">
        <f t="shared" si="130"/>
        <v>28000</v>
      </c>
      <c r="Y180" s="36">
        <f t="shared" si="131"/>
        <v>56000</v>
      </c>
      <c r="Z180" s="36">
        <f t="shared" si="132"/>
        <v>98000</v>
      </c>
      <c r="AA180" s="36">
        <f t="shared" si="133"/>
        <v>133000</v>
      </c>
    </row>
    <row r="181" spans="1:27" ht="15" customHeight="1" x14ac:dyDescent="0.25">
      <c r="A181" s="17" t="s">
        <v>161</v>
      </c>
      <c r="B181" s="18" t="s">
        <v>108</v>
      </c>
      <c r="C181" s="18" t="s">
        <v>147</v>
      </c>
      <c r="D181" s="19"/>
      <c r="E181" s="19"/>
      <c r="F181" s="19"/>
      <c r="G181" s="8">
        <v>37483077.689999998</v>
      </c>
      <c r="H181" s="4">
        <v>2510492.16</v>
      </c>
      <c r="I181" s="40">
        <v>2510492.16</v>
      </c>
      <c r="J181" s="40">
        <v>2510492.16</v>
      </c>
      <c r="K181" s="4">
        <v>3150492.16</v>
      </c>
      <c r="L181" s="4">
        <v>2510492.16</v>
      </c>
      <c r="M181" s="4">
        <v>9227663.8800000008</v>
      </c>
      <c r="N181" s="4">
        <v>2510492.16</v>
      </c>
      <c r="O181" s="40">
        <v>2510492.16</v>
      </c>
      <c r="P181" s="40">
        <v>2510492.16</v>
      </c>
      <c r="Q181" s="40">
        <v>2510492.16</v>
      </c>
      <c r="R181" s="40">
        <v>2510492.16</v>
      </c>
      <c r="S181" s="4">
        <f>G181-H181-I181-J181-K181-L181-M181-N181-O181-P181-Q181-R181</f>
        <v>2510492.209999999</v>
      </c>
      <c r="T181" s="34">
        <f t="shared" si="136"/>
        <v>7531476.4800000004</v>
      </c>
      <c r="U181" s="34">
        <f t="shared" si="137"/>
        <v>22420124.68</v>
      </c>
      <c r="V181" s="34">
        <f t="shared" si="138"/>
        <v>29951601.16</v>
      </c>
      <c r="W181" s="34">
        <f t="shared" si="139"/>
        <v>37483077.690000005</v>
      </c>
      <c r="X181" s="35">
        <f t="shared" si="130"/>
        <v>7496615.5379999997</v>
      </c>
      <c r="Y181" s="36">
        <f t="shared" si="131"/>
        <v>14993231.075999999</v>
      </c>
      <c r="Z181" s="36">
        <f t="shared" si="132"/>
        <v>26238154.383000001</v>
      </c>
      <c r="AA181" s="36">
        <f t="shared" si="133"/>
        <v>35608923.805500001</v>
      </c>
    </row>
    <row r="182" spans="1:27" ht="25.5" customHeight="1" x14ac:dyDescent="0.25">
      <c r="A182" s="17" t="s">
        <v>293</v>
      </c>
      <c r="B182" s="18" t="s">
        <v>108</v>
      </c>
      <c r="C182" s="18" t="s">
        <v>148</v>
      </c>
      <c r="D182" s="19"/>
      <c r="E182" s="19"/>
      <c r="F182" s="19"/>
      <c r="G182" s="8">
        <f>G183</f>
        <v>5597463.2999999998</v>
      </c>
      <c r="H182" s="4">
        <f>H183</f>
        <v>451455.27</v>
      </c>
      <c r="I182" s="4">
        <f t="shared" ref="I182:S182" si="148">I183</f>
        <v>451455.27</v>
      </c>
      <c r="J182" s="4">
        <f t="shared" si="148"/>
        <v>451455.27</v>
      </c>
      <c r="K182" s="4">
        <f t="shared" si="148"/>
        <v>631455.27</v>
      </c>
      <c r="L182" s="4">
        <f t="shared" si="148"/>
        <v>451455.27</v>
      </c>
      <c r="M182" s="4">
        <f t="shared" si="148"/>
        <v>451455.27</v>
      </c>
      <c r="N182" s="4">
        <f t="shared" si="148"/>
        <v>451455.27</v>
      </c>
      <c r="O182" s="4">
        <f t="shared" si="148"/>
        <v>451455.27</v>
      </c>
      <c r="P182" s="4">
        <f t="shared" si="148"/>
        <v>451455.27</v>
      </c>
      <c r="Q182" s="4">
        <f t="shared" si="148"/>
        <v>451455.27</v>
      </c>
      <c r="R182" s="4">
        <f t="shared" si="148"/>
        <v>451455.27</v>
      </c>
      <c r="S182" s="4">
        <f t="shared" si="148"/>
        <v>451455.33000000007</v>
      </c>
      <c r="T182" s="34">
        <f t="shared" si="136"/>
        <v>1354365.81</v>
      </c>
      <c r="U182" s="34">
        <f t="shared" si="137"/>
        <v>2888731.62</v>
      </c>
      <c r="V182" s="34">
        <f t="shared" si="138"/>
        <v>4243097.43</v>
      </c>
      <c r="W182" s="34">
        <f t="shared" si="139"/>
        <v>5597463.2999999989</v>
      </c>
      <c r="X182" s="35">
        <f t="shared" si="130"/>
        <v>1119492.6600000001</v>
      </c>
      <c r="Y182" s="36">
        <f t="shared" si="131"/>
        <v>2238985.3200000003</v>
      </c>
      <c r="Z182" s="36">
        <f t="shared" si="132"/>
        <v>3918224.31</v>
      </c>
      <c r="AA182" s="36">
        <f t="shared" si="133"/>
        <v>5317590.1349999998</v>
      </c>
    </row>
    <row r="183" spans="1:27" ht="25.5" customHeight="1" x14ac:dyDescent="0.25">
      <c r="A183" s="17" t="s">
        <v>160</v>
      </c>
      <c r="B183" s="18" t="s">
        <v>108</v>
      </c>
      <c r="C183" s="18" t="s">
        <v>149</v>
      </c>
      <c r="D183" s="19"/>
      <c r="E183" s="19"/>
      <c r="F183" s="19"/>
      <c r="G183" s="8">
        <v>5597463.2999999998</v>
      </c>
      <c r="H183" s="4">
        <v>451455.27</v>
      </c>
      <c r="I183" s="40">
        <v>451455.27</v>
      </c>
      <c r="J183" s="40">
        <v>451455.27</v>
      </c>
      <c r="K183" s="4">
        <v>631455.27</v>
      </c>
      <c r="L183" s="4">
        <v>451455.27</v>
      </c>
      <c r="M183" s="40">
        <v>451455.27</v>
      </c>
      <c r="N183" s="40">
        <v>451455.27</v>
      </c>
      <c r="O183" s="40">
        <v>451455.27</v>
      </c>
      <c r="P183" s="40">
        <v>451455.27</v>
      </c>
      <c r="Q183" s="40">
        <v>451455.27</v>
      </c>
      <c r="R183" s="40">
        <v>451455.27</v>
      </c>
      <c r="S183" s="4">
        <f>G183-H183-I183-J183-K183-L183-M183-N183-O183-P183-Q183-R183</f>
        <v>451455.33000000007</v>
      </c>
      <c r="T183" s="34">
        <f t="shared" si="136"/>
        <v>1354365.81</v>
      </c>
      <c r="U183" s="34">
        <f t="shared" si="137"/>
        <v>2888731.62</v>
      </c>
      <c r="V183" s="34">
        <f t="shared" si="138"/>
        <v>4243097.43</v>
      </c>
      <c r="W183" s="34">
        <f t="shared" si="139"/>
        <v>5597463.2999999989</v>
      </c>
      <c r="X183" s="35">
        <f t="shared" si="130"/>
        <v>1119492.6600000001</v>
      </c>
      <c r="Y183" s="36">
        <f t="shared" si="131"/>
        <v>2238985.3200000003</v>
      </c>
      <c r="Z183" s="36">
        <f t="shared" si="132"/>
        <v>3918224.31</v>
      </c>
      <c r="AA183" s="36">
        <f t="shared" si="133"/>
        <v>5317590.1349999998</v>
      </c>
    </row>
    <row r="184" spans="1:27" ht="51.75" customHeight="1" x14ac:dyDescent="0.25">
      <c r="A184" s="17" t="s">
        <v>106</v>
      </c>
      <c r="B184" s="18" t="s">
        <v>150</v>
      </c>
      <c r="C184" s="19"/>
      <c r="D184" s="19"/>
      <c r="E184" s="19"/>
      <c r="F184" s="19"/>
      <c r="G184" s="8">
        <f t="shared" ref="G184:S184" si="149">G185+G187</f>
        <v>9376044.1699999999</v>
      </c>
      <c r="H184" s="4">
        <f t="shared" si="149"/>
        <v>596400</v>
      </c>
      <c r="I184" s="4">
        <f t="shared" si="149"/>
        <v>596400</v>
      </c>
      <c r="J184" s="4">
        <f t="shared" si="149"/>
        <v>780700</v>
      </c>
      <c r="K184" s="4">
        <f t="shared" si="149"/>
        <v>596400</v>
      </c>
      <c r="L184" s="4">
        <f t="shared" si="149"/>
        <v>891700</v>
      </c>
      <c r="M184" s="4">
        <f t="shared" si="149"/>
        <v>485400</v>
      </c>
      <c r="N184" s="4">
        <f t="shared" si="149"/>
        <v>1338500</v>
      </c>
      <c r="O184" s="4">
        <f t="shared" si="149"/>
        <v>401100</v>
      </c>
      <c r="P184" s="4">
        <f t="shared" si="149"/>
        <v>485400</v>
      </c>
      <c r="Q184" s="4">
        <f t="shared" si="149"/>
        <v>828962.77</v>
      </c>
      <c r="R184" s="4">
        <f t="shared" si="149"/>
        <v>716650</v>
      </c>
      <c r="S184" s="4">
        <f t="shared" si="149"/>
        <v>1658431.4</v>
      </c>
      <c r="T184" s="34">
        <f t="shared" si="136"/>
        <v>1973500</v>
      </c>
      <c r="U184" s="34">
        <f t="shared" si="137"/>
        <v>3947000</v>
      </c>
      <c r="V184" s="34">
        <f t="shared" si="138"/>
        <v>6172000</v>
      </c>
      <c r="W184" s="34">
        <f t="shared" si="139"/>
        <v>9376044.1699999999</v>
      </c>
      <c r="X184" s="35">
        <f t="shared" si="130"/>
        <v>1875208.8339999998</v>
      </c>
      <c r="Y184" s="36">
        <f t="shared" si="131"/>
        <v>3750417.6679999996</v>
      </c>
      <c r="Z184" s="36">
        <f t="shared" si="132"/>
        <v>6563230.9189999998</v>
      </c>
      <c r="AA184" s="36">
        <f t="shared" si="133"/>
        <v>8907241.9615000002</v>
      </c>
    </row>
    <row r="185" spans="1:27" ht="25.5" customHeight="1" x14ac:dyDescent="0.25">
      <c r="A185" s="17" t="s">
        <v>159</v>
      </c>
      <c r="B185" s="18" t="s">
        <v>150</v>
      </c>
      <c r="C185" s="18" t="s">
        <v>109</v>
      </c>
      <c r="D185" s="19"/>
      <c r="E185" s="19"/>
      <c r="F185" s="19"/>
      <c r="G185" s="8">
        <f>G186</f>
        <v>9370044.1699999999</v>
      </c>
      <c r="H185" s="8">
        <f t="shared" ref="H185:S185" si="150">H186</f>
        <v>595900</v>
      </c>
      <c r="I185" s="8">
        <f t="shared" si="150"/>
        <v>595900</v>
      </c>
      <c r="J185" s="8">
        <f t="shared" si="150"/>
        <v>780200</v>
      </c>
      <c r="K185" s="8">
        <f t="shared" si="150"/>
        <v>595900</v>
      </c>
      <c r="L185" s="8">
        <f t="shared" si="150"/>
        <v>891200</v>
      </c>
      <c r="M185" s="8">
        <f t="shared" si="150"/>
        <v>484900</v>
      </c>
      <c r="N185" s="8">
        <f t="shared" si="150"/>
        <v>1338000</v>
      </c>
      <c r="O185" s="8">
        <f t="shared" si="150"/>
        <v>400600</v>
      </c>
      <c r="P185" s="8">
        <f t="shared" si="150"/>
        <v>484900</v>
      </c>
      <c r="Q185" s="8">
        <f t="shared" si="150"/>
        <v>828462.77</v>
      </c>
      <c r="R185" s="8">
        <f t="shared" si="150"/>
        <v>716150</v>
      </c>
      <c r="S185" s="48">
        <f t="shared" si="150"/>
        <v>1657931.4</v>
      </c>
      <c r="T185" s="34">
        <f t="shared" si="136"/>
        <v>1972000</v>
      </c>
      <c r="U185" s="34">
        <f t="shared" si="137"/>
        <v>3944000</v>
      </c>
      <c r="V185" s="34">
        <f t="shared" si="138"/>
        <v>6167500</v>
      </c>
      <c r="W185" s="34">
        <f t="shared" si="139"/>
        <v>9370044.1699999999</v>
      </c>
      <c r="X185" s="35">
        <f t="shared" si="130"/>
        <v>1874008.8339999998</v>
      </c>
      <c r="Y185" s="36">
        <f t="shared" si="131"/>
        <v>3748017.6679999996</v>
      </c>
      <c r="Z185" s="36">
        <f t="shared" si="132"/>
        <v>6559030.9189999998</v>
      </c>
      <c r="AA185" s="36">
        <f t="shared" si="133"/>
        <v>8901541.9615000002</v>
      </c>
    </row>
    <row r="186" spans="1:27" ht="102" customHeight="1" x14ac:dyDescent="0.25">
      <c r="A186" s="17" t="s">
        <v>192</v>
      </c>
      <c r="B186" s="18" t="s">
        <v>150</v>
      </c>
      <c r="C186" s="18" t="s">
        <v>111</v>
      </c>
      <c r="D186" s="19"/>
      <c r="E186" s="19"/>
      <c r="F186" s="19"/>
      <c r="G186" s="8">
        <v>9370044.1699999999</v>
      </c>
      <c r="H186" s="4">
        <v>595900</v>
      </c>
      <c r="I186" s="4">
        <v>595900</v>
      </c>
      <c r="J186" s="40">
        <v>780200</v>
      </c>
      <c r="K186" s="40">
        <v>595900</v>
      </c>
      <c r="L186" s="4">
        <v>891200</v>
      </c>
      <c r="M186" s="4">
        <v>484900</v>
      </c>
      <c r="N186" s="4">
        <v>1338000</v>
      </c>
      <c r="O186" s="4">
        <v>400600</v>
      </c>
      <c r="P186" s="4">
        <v>484900</v>
      </c>
      <c r="Q186" s="4">
        <v>828462.77</v>
      </c>
      <c r="R186" s="4">
        <v>716150</v>
      </c>
      <c r="S186" s="4">
        <f>G186-H186-I186-J186-K186-L186-M186-N186-O186-P186-Q186-R186</f>
        <v>1657931.4</v>
      </c>
      <c r="T186" s="34">
        <f t="shared" si="136"/>
        <v>1972000</v>
      </c>
      <c r="U186" s="34">
        <f t="shared" si="137"/>
        <v>3944000</v>
      </c>
      <c r="V186" s="34">
        <f t="shared" si="138"/>
        <v>6167500</v>
      </c>
      <c r="W186" s="34">
        <f t="shared" si="139"/>
        <v>9370044.1699999999</v>
      </c>
      <c r="X186" s="35">
        <f t="shared" si="130"/>
        <v>1874008.8339999998</v>
      </c>
      <c r="Y186" s="36">
        <f t="shared" si="131"/>
        <v>3748017.6679999996</v>
      </c>
      <c r="Z186" s="36">
        <f t="shared" si="132"/>
        <v>6559030.9189999998</v>
      </c>
      <c r="AA186" s="36">
        <f t="shared" si="133"/>
        <v>8901541.9615000002</v>
      </c>
    </row>
    <row r="187" spans="1:27" ht="25.5" customHeight="1" x14ac:dyDescent="0.25">
      <c r="A187" s="17" t="s">
        <v>156</v>
      </c>
      <c r="B187" s="18" t="s">
        <v>150</v>
      </c>
      <c r="C187" s="18" t="s">
        <v>141</v>
      </c>
      <c r="D187" s="19"/>
      <c r="E187" s="19"/>
      <c r="F187" s="19"/>
      <c r="G187" s="8">
        <f>G188</f>
        <v>6000</v>
      </c>
      <c r="H187" s="4">
        <f>H188</f>
        <v>500</v>
      </c>
      <c r="I187" s="4">
        <f t="shared" ref="I187:S187" si="151">I188</f>
        <v>500</v>
      </c>
      <c r="J187" s="4">
        <f t="shared" si="151"/>
        <v>500</v>
      </c>
      <c r="K187" s="4">
        <f t="shared" si="151"/>
        <v>500</v>
      </c>
      <c r="L187" s="4">
        <f t="shared" si="151"/>
        <v>500</v>
      </c>
      <c r="M187" s="4">
        <f t="shared" si="151"/>
        <v>500</v>
      </c>
      <c r="N187" s="4">
        <f t="shared" si="151"/>
        <v>500</v>
      </c>
      <c r="O187" s="4">
        <f t="shared" si="151"/>
        <v>500</v>
      </c>
      <c r="P187" s="4">
        <f t="shared" si="151"/>
        <v>500</v>
      </c>
      <c r="Q187" s="4">
        <f t="shared" si="151"/>
        <v>500</v>
      </c>
      <c r="R187" s="4">
        <f t="shared" si="151"/>
        <v>500</v>
      </c>
      <c r="S187" s="4">
        <f t="shared" si="151"/>
        <v>500</v>
      </c>
      <c r="T187" s="34">
        <f t="shared" si="136"/>
        <v>1500</v>
      </c>
      <c r="U187" s="34">
        <f t="shared" si="137"/>
        <v>3000</v>
      </c>
      <c r="V187" s="34">
        <f t="shared" si="138"/>
        <v>4500</v>
      </c>
      <c r="W187" s="34">
        <f t="shared" si="139"/>
        <v>6000</v>
      </c>
      <c r="X187" s="35">
        <f t="shared" si="130"/>
        <v>1200</v>
      </c>
      <c r="Y187" s="36">
        <f t="shared" si="131"/>
        <v>2400</v>
      </c>
      <c r="Z187" s="36">
        <f t="shared" si="132"/>
        <v>4200</v>
      </c>
      <c r="AA187" s="36">
        <f t="shared" si="133"/>
        <v>5700</v>
      </c>
    </row>
    <row r="188" spans="1:27" ht="15" customHeight="1" x14ac:dyDescent="0.25">
      <c r="A188" s="17" t="s">
        <v>155</v>
      </c>
      <c r="B188" s="18" t="s">
        <v>150</v>
      </c>
      <c r="C188" s="18" t="s">
        <v>142</v>
      </c>
      <c r="D188" s="19"/>
      <c r="E188" s="19"/>
      <c r="F188" s="19"/>
      <c r="G188" s="8">
        <v>6000</v>
      </c>
      <c r="H188" s="4">
        <v>500</v>
      </c>
      <c r="I188" s="4">
        <v>500</v>
      </c>
      <c r="J188" s="4">
        <v>500</v>
      </c>
      <c r="K188" s="4">
        <v>500</v>
      </c>
      <c r="L188" s="4">
        <v>500</v>
      </c>
      <c r="M188" s="4">
        <v>500</v>
      </c>
      <c r="N188" s="4">
        <v>500</v>
      </c>
      <c r="O188" s="4">
        <v>500</v>
      </c>
      <c r="P188" s="4">
        <v>500</v>
      </c>
      <c r="Q188" s="4">
        <v>500</v>
      </c>
      <c r="R188" s="4">
        <v>500</v>
      </c>
      <c r="S188" s="4">
        <f>G188-H188-I188-J188-K188-L188-M188-N188-O188-P188-Q188-R188</f>
        <v>500</v>
      </c>
      <c r="T188" s="34">
        <f t="shared" si="136"/>
        <v>1500</v>
      </c>
      <c r="U188" s="34">
        <f t="shared" si="137"/>
        <v>3000</v>
      </c>
      <c r="V188" s="34">
        <f t="shared" si="138"/>
        <v>4500</v>
      </c>
      <c r="W188" s="34">
        <f t="shared" si="139"/>
        <v>6000</v>
      </c>
      <c r="X188" s="35">
        <f t="shared" si="130"/>
        <v>1200</v>
      </c>
      <c r="Y188" s="36">
        <f t="shared" si="131"/>
        <v>2400</v>
      </c>
      <c r="Z188" s="36">
        <f t="shared" si="132"/>
        <v>4200</v>
      </c>
      <c r="AA188" s="36">
        <f t="shared" si="133"/>
        <v>5700</v>
      </c>
    </row>
    <row r="189" spans="1:27" ht="76.5" customHeight="1" x14ac:dyDescent="0.25">
      <c r="A189" s="17" t="s">
        <v>151</v>
      </c>
      <c r="B189" s="18" t="s">
        <v>152</v>
      </c>
      <c r="C189" s="19"/>
      <c r="D189" s="19"/>
      <c r="E189" s="19"/>
      <c r="F189" s="19"/>
      <c r="G189" s="8">
        <f t="shared" ref="G189:S189" si="152">G190+G192</f>
        <v>4812791.7699999996</v>
      </c>
      <c r="H189" s="8">
        <f t="shared" si="152"/>
        <v>421036.7</v>
      </c>
      <c r="I189" s="8">
        <f t="shared" si="152"/>
        <v>291644</v>
      </c>
      <c r="J189" s="8">
        <f t="shared" si="152"/>
        <v>361900</v>
      </c>
      <c r="K189" s="8">
        <f t="shared" si="152"/>
        <v>309644</v>
      </c>
      <c r="L189" s="8">
        <f t="shared" si="152"/>
        <v>531443</v>
      </c>
      <c r="M189" s="8">
        <f t="shared" si="152"/>
        <v>575700</v>
      </c>
      <c r="N189" s="8">
        <f t="shared" si="152"/>
        <v>257800</v>
      </c>
      <c r="O189" s="8">
        <f t="shared" si="152"/>
        <v>322900</v>
      </c>
      <c r="P189" s="8">
        <f t="shared" si="152"/>
        <v>435102.16</v>
      </c>
      <c r="Q189" s="8">
        <f t="shared" si="152"/>
        <v>325100</v>
      </c>
      <c r="R189" s="59">
        <f t="shared" si="152"/>
        <v>346200</v>
      </c>
      <c r="S189" s="64">
        <f t="shared" si="152"/>
        <v>634321.91</v>
      </c>
      <c r="T189" s="34">
        <f t="shared" si="136"/>
        <v>1074580.7</v>
      </c>
      <c r="U189" s="34">
        <f t="shared" si="137"/>
        <v>2491367.7000000002</v>
      </c>
      <c r="V189" s="34">
        <f t="shared" si="138"/>
        <v>3507169.8600000003</v>
      </c>
      <c r="W189" s="34">
        <f t="shared" si="139"/>
        <v>4812791.7700000005</v>
      </c>
      <c r="X189" s="35">
        <f t="shared" si="130"/>
        <v>962558.35399999993</v>
      </c>
      <c r="Y189" s="36">
        <f t="shared" si="131"/>
        <v>1925116.7079999999</v>
      </c>
      <c r="Z189" s="36">
        <f t="shared" si="132"/>
        <v>3368954.2390000001</v>
      </c>
      <c r="AA189" s="36">
        <f t="shared" si="133"/>
        <v>4572152.1814999999</v>
      </c>
    </row>
    <row r="190" spans="1:27" ht="25.5" customHeight="1" x14ac:dyDescent="0.25">
      <c r="A190" s="17" t="s">
        <v>159</v>
      </c>
      <c r="B190" s="18" t="s">
        <v>152</v>
      </c>
      <c r="C190" s="18" t="s">
        <v>109</v>
      </c>
      <c r="D190" s="19"/>
      <c r="E190" s="19"/>
      <c r="F190" s="19"/>
      <c r="G190" s="8">
        <f>G191</f>
        <v>4806791.7699999996</v>
      </c>
      <c r="H190" s="8">
        <f t="shared" ref="H190:S190" si="153">H191</f>
        <v>420536.7</v>
      </c>
      <c r="I190" s="8">
        <f t="shared" si="153"/>
        <v>291144</v>
      </c>
      <c r="J190" s="8">
        <f t="shared" si="153"/>
        <v>361400</v>
      </c>
      <c r="K190" s="8">
        <f t="shared" si="153"/>
        <v>309144</v>
      </c>
      <c r="L190" s="8">
        <f t="shared" si="153"/>
        <v>530943</v>
      </c>
      <c r="M190" s="8">
        <f t="shared" si="153"/>
        <v>575200</v>
      </c>
      <c r="N190" s="8">
        <f t="shared" si="153"/>
        <v>257300</v>
      </c>
      <c r="O190" s="8">
        <f t="shared" si="153"/>
        <v>322400</v>
      </c>
      <c r="P190" s="8">
        <f t="shared" si="153"/>
        <v>434602.16</v>
      </c>
      <c r="Q190" s="8">
        <f t="shared" si="153"/>
        <v>324600</v>
      </c>
      <c r="R190" s="48">
        <f t="shared" si="153"/>
        <v>345700</v>
      </c>
      <c r="S190" s="48">
        <f t="shared" si="153"/>
        <v>633821.91</v>
      </c>
      <c r="T190" s="34">
        <f t="shared" si="136"/>
        <v>1073080.7</v>
      </c>
      <c r="U190" s="34">
        <f t="shared" si="137"/>
        <v>2488367.7000000002</v>
      </c>
      <c r="V190" s="34">
        <f t="shared" si="138"/>
        <v>3502669.8600000003</v>
      </c>
      <c r="W190" s="34">
        <f t="shared" si="139"/>
        <v>4806791.7700000005</v>
      </c>
      <c r="X190" s="35">
        <f t="shared" si="130"/>
        <v>961358.35399999993</v>
      </c>
      <c r="Y190" s="36">
        <f t="shared" si="131"/>
        <v>1922716.7079999999</v>
      </c>
      <c r="Z190" s="36">
        <f t="shared" si="132"/>
        <v>3364754.2390000001</v>
      </c>
      <c r="AA190" s="36">
        <f t="shared" si="133"/>
        <v>4566452.1814999999</v>
      </c>
    </row>
    <row r="191" spans="1:27" ht="88.5" customHeight="1" x14ac:dyDescent="0.25">
      <c r="A191" s="17" t="s">
        <v>158</v>
      </c>
      <c r="B191" s="18" t="s">
        <v>152</v>
      </c>
      <c r="C191" s="18" t="s">
        <v>153</v>
      </c>
      <c r="D191" s="19"/>
      <c r="E191" s="19"/>
      <c r="F191" s="19"/>
      <c r="G191" s="8">
        <v>4806791.7699999996</v>
      </c>
      <c r="H191" s="4">
        <v>420536.7</v>
      </c>
      <c r="I191" s="4">
        <v>291144</v>
      </c>
      <c r="J191" s="4">
        <v>361400</v>
      </c>
      <c r="K191" s="4">
        <v>309144</v>
      </c>
      <c r="L191" s="4">
        <v>530943</v>
      </c>
      <c r="M191" s="4">
        <v>575200</v>
      </c>
      <c r="N191" s="4">
        <v>257300</v>
      </c>
      <c r="O191" s="4">
        <v>322400</v>
      </c>
      <c r="P191" s="4">
        <v>434602.16</v>
      </c>
      <c r="Q191" s="39">
        <v>324600</v>
      </c>
      <c r="R191" s="40">
        <v>345700</v>
      </c>
      <c r="S191" s="40">
        <v>633821.91</v>
      </c>
      <c r="T191" s="34">
        <f t="shared" si="136"/>
        <v>1073080.7</v>
      </c>
      <c r="U191" s="34">
        <f t="shared" si="137"/>
        <v>2488367.7000000002</v>
      </c>
      <c r="V191" s="34">
        <f t="shared" si="138"/>
        <v>3502669.8600000003</v>
      </c>
      <c r="W191" s="34">
        <f t="shared" si="139"/>
        <v>4806791.7700000005</v>
      </c>
      <c r="X191" s="35">
        <f t="shared" si="130"/>
        <v>961358.35399999993</v>
      </c>
      <c r="Y191" s="36">
        <f t="shared" si="131"/>
        <v>1922716.7079999999</v>
      </c>
      <c r="Z191" s="36">
        <f t="shared" si="132"/>
        <v>3364754.2390000001</v>
      </c>
      <c r="AA191" s="36">
        <f t="shared" si="133"/>
        <v>4566452.1814999999</v>
      </c>
    </row>
    <row r="192" spans="1:27" ht="25.5" customHeight="1" x14ac:dyDescent="0.25">
      <c r="A192" s="17" t="s">
        <v>156</v>
      </c>
      <c r="B192" s="18" t="s">
        <v>152</v>
      </c>
      <c r="C192" s="18" t="s">
        <v>141</v>
      </c>
      <c r="D192" s="19"/>
      <c r="E192" s="19"/>
      <c r="F192" s="19"/>
      <c r="G192" s="8">
        <f>G193</f>
        <v>6000</v>
      </c>
      <c r="H192" s="8">
        <f t="shared" ref="H192:S192" si="154">H193</f>
        <v>500</v>
      </c>
      <c r="I192" s="8">
        <f t="shared" si="154"/>
        <v>500</v>
      </c>
      <c r="J192" s="8">
        <f t="shared" si="154"/>
        <v>500</v>
      </c>
      <c r="K192" s="8">
        <f t="shared" si="154"/>
        <v>500</v>
      </c>
      <c r="L192" s="8">
        <f t="shared" si="154"/>
        <v>500</v>
      </c>
      <c r="M192" s="8">
        <f t="shared" si="154"/>
        <v>500</v>
      </c>
      <c r="N192" s="8">
        <f t="shared" si="154"/>
        <v>500</v>
      </c>
      <c r="O192" s="8">
        <f t="shared" si="154"/>
        <v>500</v>
      </c>
      <c r="P192" s="8">
        <f t="shared" si="154"/>
        <v>500</v>
      </c>
      <c r="Q192" s="8">
        <f t="shared" si="154"/>
        <v>500</v>
      </c>
      <c r="R192" s="48">
        <f t="shared" si="154"/>
        <v>500</v>
      </c>
      <c r="S192" s="48">
        <f t="shared" si="154"/>
        <v>500</v>
      </c>
      <c r="T192" s="34">
        <f t="shared" si="136"/>
        <v>1500</v>
      </c>
      <c r="U192" s="34">
        <f t="shared" si="137"/>
        <v>3000</v>
      </c>
      <c r="V192" s="34">
        <f t="shared" si="138"/>
        <v>4500</v>
      </c>
      <c r="W192" s="34">
        <f t="shared" si="139"/>
        <v>6000</v>
      </c>
      <c r="X192" s="35">
        <f t="shared" si="130"/>
        <v>1200</v>
      </c>
      <c r="Y192" s="36">
        <f t="shared" si="131"/>
        <v>2400</v>
      </c>
      <c r="Z192" s="36">
        <f t="shared" si="132"/>
        <v>4200</v>
      </c>
      <c r="AA192" s="36">
        <f t="shared" si="133"/>
        <v>5700</v>
      </c>
    </row>
    <row r="193" spans="1:27" ht="15" customHeight="1" x14ac:dyDescent="0.25">
      <c r="A193" s="17" t="s">
        <v>155</v>
      </c>
      <c r="B193" s="18" t="s">
        <v>152</v>
      </c>
      <c r="C193" s="18" t="s">
        <v>142</v>
      </c>
      <c r="D193" s="19"/>
      <c r="E193" s="19"/>
      <c r="F193" s="19"/>
      <c r="G193" s="59">
        <v>6000</v>
      </c>
      <c r="H193" s="60">
        <v>500</v>
      </c>
      <c r="I193" s="60">
        <v>500</v>
      </c>
      <c r="J193" s="60">
        <v>500</v>
      </c>
      <c r="K193" s="60">
        <v>500</v>
      </c>
      <c r="L193" s="60">
        <v>500</v>
      </c>
      <c r="M193" s="60">
        <v>500</v>
      </c>
      <c r="N193" s="60">
        <v>500</v>
      </c>
      <c r="O193" s="60">
        <v>500</v>
      </c>
      <c r="P193" s="60">
        <v>500</v>
      </c>
      <c r="Q193" s="63">
        <v>500</v>
      </c>
      <c r="R193" s="40">
        <v>500</v>
      </c>
      <c r="S193" s="40">
        <f>G193-H193-I193-J193-K193-L193-M193-N193-O193-P193-Q193-R193</f>
        <v>500</v>
      </c>
      <c r="T193" s="34">
        <f t="shared" si="136"/>
        <v>1500</v>
      </c>
      <c r="U193" s="34">
        <f t="shared" si="137"/>
        <v>3000</v>
      </c>
      <c r="V193" s="34">
        <f t="shared" si="138"/>
        <v>4500</v>
      </c>
      <c r="W193" s="34">
        <f t="shared" si="139"/>
        <v>6000</v>
      </c>
      <c r="X193" s="35">
        <f t="shared" si="130"/>
        <v>1200</v>
      </c>
      <c r="Y193" s="36">
        <f t="shared" si="131"/>
        <v>2400</v>
      </c>
      <c r="Z193" s="36">
        <f t="shared" si="132"/>
        <v>4200</v>
      </c>
      <c r="AA193" s="36">
        <f t="shared" si="133"/>
        <v>5700</v>
      </c>
    </row>
    <row r="194" spans="1:27" ht="25.5" x14ac:dyDescent="0.25">
      <c r="A194" s="17" t="s">
        <v>344</v>
      </c>
      <c r="B194" s="18" t="s">
        <v>341</v>
      </c>
      <c r="C194" s="18"/>
      <c r="D194" s="19"/>
      <c r="E194" s="19"/>
      <c r="F194" s="58"/>
      <c r="G194" s="48">
        <f>G195</f>
        <v>3712234.33</v>
      </c>
      <c r="H194" s="48">
        <f t="shared" ref="H194:R194" si="155">H195</f>
        <v>246075</v>
      </c>
      <c r="I194" s="48">
        <f t="shared" si="155"/>
        <v>250875</v>
      </c>
      <c r="J194" s="48">
        <f t="shared" si="155"/>
        <v>255875</v>
      </c>
      <c r="K194" s="48">
        <f t="shared" si="155"/>
        <v>365108</v>
      </c>
      <c r="L194" s="48">
        <f t="shared" si="155"/>
        <v>323375</v>
      </c>
      <c r="M194" s="48">
        <f t="shared" si="155"/>
        <v>406225</v>
      </c>
      <c r="N194" s="48">
        <f t="shared" si="155"/>
        <v>390600</v>
      </c>
      <c r="O194" s="48">
        <f t="shared" si="155"/>
        <v>95050</v>
      </c>
      <c r="P194" s="48">
        <f t="shared" si="155"/>
        <v>317965</v>
      </c>
      <c r="Q194" s="48">
        <f t="shared" si="155"/>
        <v>255875</v>
      </c>
      <c r="R194" s="48">
        <f t="shared" si="155"/>
        <v>275775</v>
      </c>
      <c r="S194" s="40">
        <f t="shared" ref="S194:S196" si="156">G194-H194-I194-J194-K194-L194-M194-N194-O194-P194-Q194-R194</f>
        <v>529436.33000000007</v>
      </c>
      <c r="T194" s="34"/>
      <c r="U194" s="34"/>
      <c r="V194" s="34"/>
      <c r="W194" s="34"/>
      <c r="X194" s="35"/>
      <c r="Y194" s="36"/>
      <c r="Z194" s="36"/>
      <c r="AA194" s="36"/>
    </row>
    <row r="195" spans="1:27" ht="25.5" x14ac:dyDescent="0.25">
      <c r="A195" s="17" t="s">
        <v>159</v>
      </c>
      <c r="B195" s="18" t="s">
        <v>341</v>
      </c>
      <c r="C195" s="62" t="s">
        <v>109</v>
      </c>
      <c r="D195" s="19"/>
      <c r="E195" s="19"/>
      <c r="F195" s="58"/>
      <c r="G195" s="48">
        <f>G196</f>
        <v>3712234.33</v>
      </c>
      <c r="H195" s="48">
        <f t="shared" ref="H195:R195" si="157">H196</f>
        <v>246075</v>
      </c>
      <c r="I195" s="48">
        <f t="shared" si="157"/>
        <v>250875</v>
      </c>
      <c r="J195" s="48">
        <f t="shared" si="157"/>
        <v>255875</v>
      </c>
      <c r="K195" s="48">
        <f t="shared" si="157"/>
        <v>365108</v>
      </c>
      <c r="L195" s="48">
        <f t="shared" si="157"/>
        <v>323375</v>
      </c>
      <c r="M195" s="48">
        <f t="shared" si="157"/>
        <v>406225</v>
      </c>
      <c r="N195" s="48">
        <f t="shared" si="157"/>
        <v>390600</v>
      </c>
      <c r="O195" s="48">
        <f t="shared" si="157"/>
        <v>95050</v>
      </c>
      <c r="P195" s="48">
        <f t="shared" si="157"/>
        <v>317965</v>
      </c>
      <c r="Q195" s="48">
        <f t="shared" si="157"/>
        <v>255875</v>
      </c>
      <c r="R195" s="48">
        <f t="shared" si="157"/>
        <v>275775</v>
      </c>
      <c r="S195" s="40">
        <f t="shared" si="156"/>
        <v>529436.33000000007</v>
      </c>
      <c r="T195" s="34"/>
      <c r="U195" s="34"/>
      <c r="V195" s="34"/>
      <c r="W195" s="34"/>
      <c r="X195" s="35"/>
      <c r="Y195" s="36"/>
      <c r="Z195" s="36"/>
      <c r="AA195" s="36"/>
    </row>
    <row r="196" spans="1:27" ht="76.5" customHeight="1" x14ac:dyDescent="0.25">
      <c r="A196" s="17" t="s">
        <v>343</v>
      </c>
      <c r="B196" s="18" t="s">
        <v>341</v>
      </c>
      <c r="C196" s="62" t="s">
        <v>342</v>
      </c>
      <c r="D196" s="19"/>
      <c r="E196" s="19"/>
      <c r="F196" s="58"/>
      <c r="G196" s="48">
        <v>3712234.33</v>
      </c>
      <c r="H196" s="40">
        <v>246075</v>
      </c>
      <c r="I196" s="40">
        <v>250875</v>
      </c>
      <c r="J196" s="40">
        <v>255875</v>
      </c>
      <c r="K196" s="40">
        <v>365108</v>
      </c>
      <c r="L196" s="40">
        <v>323375</v>
      </c>
      <c r="M196" s="40">
        <v>406225</v>
      </c>
      <c r="N196" s="40">
        <v>390600</v>
      </c>
      <c r="O196" s="40">
        <v>95050</v>
      </c>
      <c r="P196" s="40">
        <v>317965</v>
      </c>
      <c r="Q196" s="39">
        <v>255875</v>
      </c>
      <c r="R196" s="40">
        <v>275775</v>
      </c>
      <c r="S196" s="40">
        <f t="shared" si="156"/>
        <v>529436.33000000007</v>
      </c>
      <c r="T196" s="34"/>
      <c r="U196" s="34"/>
      <c r="V196" s="34"/>
      <c r="W196" s="34"/>
      <c r="X196" s="35"/>
      <c r="Y196" s="36"/>
      <c r="Z196" s="36"/>
      <c r="AA196" s="36"/>
    </row>
    <row r="197" spans="1:27" ht="15" customHeight="1" x14ac:dyDescent="0.25">
      <c r="A197" s="29" t="s">
        <v>30</v>
      </c>
      <c r="B197" s="99" t="s">
        <v>154</v>
      </c>
      <c r="C197" s="72"/>
      <c r="D197" s="72"/>
      <c r="E197" s="72"/>
      <c r="F197" s="73"/>
      <c r="G197" s="61">
        <f>G141+G184+G189+G194</f>
        <v>618864388.1099999</v>
      </c>
      <c r="H197" s="61">
        <f t="shared" ref="H197:S197" si="158">H141+H184+H189+H194</f>
        <v>54536083.540000014</v>
      </c>
      <c r="I197" s="61">
        <f t="shared" si="158"/>
        <v>43695776.06000001</v>
      </c>
      <c r="J197" s="61">
        <f t="shared" si="158"/>
        <v>46407457.400000013</v>
      </c>
      <c r="K197" s="61">
        <f t="shared" si="158"/>
        <v>49283123.140000008</v>
      </c>
      <c r="L197" s="61">
        <f t="shared" si="158"/>
        <v>47642538.190000005</v>
      </c>
      <c r="M197" s="61">
        <f t="shared" si="158"/>
        <v>108658853.63</v>
      </c>
      <c r="N197" s="61">
        <f t="shared" si="158"/>
        <v>44662405.050000004</v>
      </c>
      <c r="O197" s="61">
        <f t="shared" si="158"/>
        <v>43360150.880000003</v>
      </c>
      <c r="P197" s="61">
        <f t="shared" si="158"/>
        <v>45898996.539999999</v>
      </c>
      <c r="Q197" s="61">
        <f t="shared" si="158"/>
        <v>44142148.670000017</v>
      </c>
      <c r="R197" s="61">
        <f t="shared" si="158"/>
        <v>43778328.06000001</v>
      </c>
      <c r="S197" s="65">
        <f t="shared" si="158"/>
        <v>46798526.949999988</v>
      </c>
      <c r="T197" s="34">
        <f t="shared" si="136"/>
        <v>144639317.00000003</v>
      </c>
      <c r="U197" s="34">
        <f t="shared" si="137"/>
        <v>350223831.96000004</v>
      </c>
      <c r="V197" s="34">
        <f t="shared" si="138"/>
        <v>484145384.43000007</v>
      </c>
      <c r="W197" s="34">
        <f t="shared" si="139"/>
        <v>618864388.11000013</v>
      </c>
      <c r="X197" s="35">
        <f t="shared" si="130"/>
        <v>123772877.62199998</v>
      </c>
      <c r="Y197" s="36">
        <f t="shared" si="131"/>
        <v>247545755.24399996</v>
      </c>
      <c r="Z197" s="36">
        <f t="shared" si="132"/>
        <v>433205071.67699993</v>
      </c>
      <c r="AA197" s="36">
        <f t="shared" si="133"/>
        <v>587921168.70449996</v>
      </c>
    </row>
    <row r="198" spans="1:27" ht="25.5" customHeight="1" x14ac:dyDescent="0.25">
      <c r="A198" s="14" t="s">
        <v>31</v>
      </c>
      <c r="B198" s="99" t="s">
        <v>154</v>
      </c>
      <c r="C198" s="72"/>
      <c r="D198" s="72"/>
      <c r="E198" s="72"/>
      <c r="F198" s="73"/>
      <c r="G198" s="7">
        <f>G197</f>
        <v>618864388.1099999</v>
      </c>
      <c r="H198" s="7">
        <f>H197</f>
        <v>54536083.540000014</v>
      </c>
      <c r="I198" s="7">
        <f t="shared" ref="I198:S198" si="159">I197</f>
        <v>43695776.06000001</v>
      </c>
      <c r="J198" s="7">
        <f t="shared" si="159"/>
        <v>46407457.400000013</v>
      </c>
      <c r="K198" s="7">
        <f t="shared" si="159"/>
        <v>49283123.140000008</v>
      </c>
      <c r="L198" s="7">
        <f t="shared" si="159"/>
        <v>47642538.190000005</v>
      </c>
      <c r="M198" s="7">
        <f t="shared" si="159"/>
        <v>108658853.63</v>
      </c>
      <c r="N198" s="7">
        <f t="shared" si="159"/>
        <v>44662405.050000004</v>
      </c>
      <c r="O198" s="7">
        <f t="shared" si="159"/>
        <v>43360150.880000003</v>
      </c>
      <c r="P198" s="7">
        <f t="shared" si="159"/>
        <v>45898996.539999999</v>
      </c>
      <c r="Q198" s="7">
        <f t="shared" si="159"/>
        <v>44142148.670000017</v>
      </c>
      <c r="R198" s="7">
        <f t="shared" si="159"/>
        <v>43778328.06000001</v>
      </c>
      <c r="S198" s="7">
        <f t="shared" si="159"/>
        <v>46798526.949999988</v>
      </c>
      <c r="T198" s="34">
        <f t="shared" si="136"/>
        <v>144639317.00000003</v>
      </c>
      <c r="U198" s="34">
        <f t="shared" si="137"/>
        <v>350223831.96000004</v>
      </c>
      <c r="V198" s="34">
        <f t="shared" si="138"/>
        <v>484145384.43000007</v>
      </c>
      <c r="W198" s="34">
        <f t="shared" si="139"/>
        <v>618864388.11000013</v>
      </c>
      <c r="X198" s="35">
        <f t="shared" si="130"/>
        <v>123772877.62199998</v>
      </c>
      <c r="Y198" s="36">
        <f t="shared" si="131"/>
        <v>247545755.24399996</v>
      </c>
      <c r="Z198" s="36">
        <f t="shared" si="132"/>
        <v>433205071.67699993</v>
      </c>
      <c r="AA198" s="36">
        <f t="shared" si="133"/>
        <v>587921168.70449996</v>
      </c>
    </row>
    <row r="199" spans="1:27" ht="51" customHeight="1" x14ac:dyDescent="0.25">
      <c r="A199" s="14" t="s">
        <v>32</v>
      </c>
      <c r="B199" s="99" t="s">
        <v>154</v>
      </c>
      <c r="C199" s="72"/>
      <c r="D199" s="72"/>
      <c r="E199" s="72"/>
      <c r="F199" s="73"/>
      <c r="G199" s="4">
        <f>G200</f>
        <v>0</v>
      </c>
      <c r="H199" s="4">
        <f t="shared" ref="H199:S199" si="160">H200</f>
        <v>0</v>
      </c>
      <c r="I199" s="4">
        <f t="shared" si="160"/>
        <v>0</v>
      </c>
      <c r="J199" s="4">
        <f t="shared" si="160"/>
        <v>0</v>
      </c>
      <c r="K199" s="4">
        <f t="shared" si="160"/>
        <v>0</v>
      </c>
      <c r="L199" s="4">
        <f t="shared" si="160"/>
        <v>0</v>
      </c>
      <c r="M199" s="4">
        <f t="shared" si="160"/>
        <v>0</v>
      </c>
      <c r="N199" s="4">
        <f t="shared" si="160"/>
        <v>0</v>
      </c>
      <c r="O199" s="4">
        <f t="shared" si="160"/>
        <v>0</v>
      </c>
      <c r="P199" s="4">
        <f t="shared" si="160"/>
        <v>0</v>
      </c>
      <c r="Q199" s="4">
        <f t="shared" si="160"/>
        <v>0</v>
      </c>
      <c r="R199" s="4">
        <f t="shared" si="160"/>
        <v>0</v>
      </c>
      <c r="S199" s="4">
        <f t="shared" si="160"/>
        <v>0</v>
      </c>
      <c r="T199" s="34">
        <f t="shared" si="136"/>
        <v>0</v>
      </c>
      <c r="U199" s="34">
        <f t="shared" si="137"/>
        <v>0</v>
      </c>
      <c r="V199" s="34">
        <f t="shared" si="138"/>
        <v>0</v>
      </c>
      <c r="W199" s="34">
        <f t="shared" si="139"/>
        <v>0</v>
      </c>
      <c r="X199" s="35">
        <f t="shared" si="130"/>
        <v>0</v>
      </c>
      <c r="Y199" s="36">
        <f t="shared" si="131"/>
        <v>0</v>
      </c>
      <c r="Z199" s="36">
        <f t="shared" si="132"/>
        <v>0</v>
      </c>
      <c r="AA199" s="36">
        <f t="shared" si="133"/>
        <v>0</v>
      </c>
    </row>
    <row r="200" spans="1:27" ht="53.25" customHeight="1" x14ac:dyDescent="0.25">
      <c r="A200" s="30" t="s">
        <v>106</v>
      </c>
      <c r="B200" s="100">
        <v>915</v>
      </c>
      <c r="C200" s="101"/>
      <c r="D200" s="101"/>
      <c r="E200" s="101"/>
      <c r="F200" s="102"/>
      <c r="G200" s="9">
        <f>G201</f>
        <v>0</v>
      </c>
      <c r="H200" s="4">
        <f>H201</f>
        <v>0</v>
      </c>
      <c r="I200" s="4">
        <f t="shared" ref="I200:S200" si="161">I201</f>
        <v>0</v>
      </c>
      <c r="J200" s="4">
        <f t="shared" si="161"/>
        <v>0</v>
      </c>
      <c r="K200" s="4">
        <f t="shared" si="161"/>
        <v>0</v>
      </c>
      <c r="L200" s="4">
        <f t="shared" si="161"/>
        <v>0</v>
      </c>
      <c r="M200" s="4">
        <f t="shared" si="161"/>
        <v>0</v>
      </c>
      <c r="N200" s="4">
        <f t="shared" si="161"/>
        <v>0</v>
      </c>
      <c r="O200" s="4">
        <f t="shared" si="161"/>
        <v>0</v>
      </c>
      <c r="P200" s="4">
        <f t="shared" si="161"/>
        <v>0</v>
      </c>
      <c r="Q200" s="4">
        <f t="shared" si="161"/>
        <v>0</v>
      </c>
      <c r="R200" s="4">
        <f t="shared" si="161"/>
        <v>0</v>
      </c>
      <c r="S200" s="4">
        <f t="shared" si="161"/>
        <v>0</v>
      </c>
      <c r="T200" s="34">
        <f t="shared" si="136"/>
        <v>0</v>
      </c>
      <c r="U200" s="34">
        <f t="shared" si="137"/>
        <v>0</v>
      </c>
      <c r="V200" s="34">
        <f t="shared" si="138"/>
        <v>0</v>
      </c>
      <c r="W200" s="34">
        <f t="shared" si="139"/>
        <v>0</v>
      </c>
      <c r="X200" s="35">
        <f t="shared" si="130"/>
        <v>0</v>
      </c>
      <c r="Y200" s="36">
        <f t="shared" si="131"/>
        <v>0</v>
      </c>
      <c r="Z200" s="36">
        <f t="shared" si="132"/>
        <v>0</v>
      </c>
      <c r="AA200" s="36">
        <f t="shared" si="133"/>
        <v>0</v>
      </c>
    </row>
    <row r="201" spans="1:27" ht="89.25" customHeight="1" x14ac:dyDescent="0.25">
      <c r="A201" s="31" t="s">
        <v>226</v>
      </c>
      <c r="B201" s="96" t="s">
        <v>227</v>
      </c>
      <c r="C201" s="97"/>
      <c r="D201" s="97"/>
      <c r="E201" s="97"/>
      <c r="F201" s="98"/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34">
        <f t="shared" si="136"/>
        <v>0</v>
      </c>
      <c r="U201" s="34">
        <f t="shared" si="137"/>
        <v>0</v>
      </c>
      <c r="V201" s="34">
        <f t="shared" si="138"/>
        <v>0</v>
      </c>
      <c r="W201" s="34">
        <f t="shared" si="139"/>
        <v>0</v>
      </c>
      <c r="X201" s="35">
        <f t="shared" si="130"/>
        <v>0</v>
      </c>
      <c r="Y201" s="36">
        <f t="shared" si="131"/>
        <v>0</v>
      </c>
      <c r="Z201" s="36">
        <f t="shared" si="132"/>
        <v>0</v>
      </c>
      <c r="AA201" s="36">
        <f t="shared" si="133"/>
        <v>0</v>
      </c>
    </row>
    <row r="202" spans="1:27" ht="52.5" customHeight="1" x14ac:dyDescent="0.25">
      <c r="A202" s="14" t="s">
        <v>33</v>
      </c>
      <c r="B202" s="99" t="s">
        <v>154</v>
      </c>
      <c r="C202" s="72"/>
      <c r="D202" s="72"/>
      <c r="E202" s="72"/>
      <c r="F202" s="73"/>
      <c r="G202" s="4">
        <f t="shared" ref="G202:S202" si="162">G199</f>
        <v>0</v>
      </c>
      <c r="H202" s="4">
        <f t="shared" si="162"/>
        <v>0</v>
      </c>
      <c r="I202" s="4">
        <f t="shared" si="162"/>
        <v>0</v>
      </c>
      <c r="J202" s="4">
        <f t="shared" si="162"/>
        <v>0</v>
      </c>
      <c r="K202" s="4">
        <f t="shared" si="162"/>
        <v>0</v>
      </c>
      <c r="L202" s="4">
        <f t="shared" si="162"/>
        <v>0</v>
      </c>
      <c r="M202" s="4">
        <f t="shared" si="162"/>
        <v>0</v>
      </c>
      <c r="N202" s="4">
        <f t="shared" si="162"/>
        <v>0</v>
      </c>
      <c r="O202" s="4">
        <f t="shared" si="162"/>
        <v>0</v>
      </c>
      <c r="P202" s="4">
        <f t="shared" si="162"/>
        <v>0</v>
      </c>
      <c r="Q202" s="4">
        <f t="shared" si="162"/>
        <v>0</v>
      </c>
      <c r="R202" s="4">
        <f t="shared" si="162"/>
        <v>0</v>
      </c>
      <c r="S202" s="4">
        <f t="shared" si="162"/>
        <v>0</v>
      </c>
      <c r="T202" s="34">
        <f t="shared" si="136"/>
        <v>0</v>
      </c>
      <c r="U202" s="34">
        <f t="shared" si="137"/>
        <v>0</v>
      </c>
      <c r="V202" s="34">
        <f t="shared" si="138"/>
        <v>0</v>
      </c>
      <c r="W202" s="34">
        <f t="shared" si="139"/>
        <v>0</v>
      </c>
      <c r="X202" s="35">
        <f t="shared" si="130"/>
        <v>0</v>
      </c>
      <c r="Y202" s="36">
        <f t="shared" si="131"/>
        <v>0</v>
      </c>
      <c r="Z202" s="36">
        <f t="shared" si="132"/>
        <v>0</v>
      </c>
      <c r="AA202" s="36">
        <f t="shared" si="133"/>
        <v>0</v>
      </c>
    </row>
    <row r="203" spans="1:27" ht="25.5" customHeight="1" x14ac:dyDescent="0.25">
      <c r="A203" s="14" t="s">
        <v>34</v>
      </c>
      <c r="B203" s="99" t="s">
        <v>154</v>
      </c>
      <c r="C203" s="72"/>
      <c r="D203" s="72"/>
      <c r="E203" s="72"/>
      <c r="F203" s="73"/>
      <c r="G203" s="4">
        <f>G198+G199</f>
        <v>618864388.1099999</v>
      </c>
      <c r="H203" s="38">
        <f t="shared" ref="H203:S203" si="163">H198+H199</f>
        <v>54536083.540000014</v>
      </c>
      <c r="I203" s="38">
        <f t="shared" si="163"/>
        <v>43695776.06000001</v>
      </c>
      <c r="J203" s="38">
        <f t="shared" si="163"/>
        <v>46407457.400000013</v>
      </c>
      <c r="K203" s="38">
        <f t="shared" si="163"/>
        <v>49283123.140000008</v>
      </c>
      <c r="L203" s="38">
        <f t="shared" si="163"/>
        <v>47642538.190000005</v>
      </c>
      <c r="M203" s="38">
        <f t="shared" si="163"/>
        <v>108658853.63</v>
      </c>
      <c r="N203" s="38">
        <f t="shared" si="163"/>
        <v>44662405.050000004</v>
      </c>
      <c r="O203" s="38">
        <f t="shared" si="163"/>
        <v>43360150.880000003</v>
      </c>
      <c r="P203" s="38">
        <f t="shared" si="163"/>
        <v>45898996.539999999</v>
      </c>
      <c r="Q203" s="38">
        <f t="shared" si="163"/>
        <v>44142148.670000017</v>
      </c>
      <c r="R203" s="38">
        <f t="shared" si="163"/>
        <v>43778328.06000001</v>
      </c>
      <c r="S203" s="38">
        <f t="shared" si="163"/>
        <v>46798526.949999988</v>
      </c>
      <c r="T203" s="49">
        <f t="shared" si="136"/>
        <v>144639317.00000003</v>
      </c>
      <c r="U203" s="49">
        <f t="shared" si="137"/>
        <v>350223831.96000004</v>
      </c>
      <c r="V203" s="49">
        <f t="shared" si="138"/>
        <v>484145384.43000007</v>
      </c>
      <c r="W203" s="49">
        <f t="shared" si="139"/>
        <v>618864388.11000013</v>
      </c>
      <c r="X203" s="49">
        <f t="shared" si="130"/>
        <v>123772877.62199998</v>
      </c>
      <c r="Y203" s="50">
        <f t="shared" si="131"/>
        <v>247545755.24399996</v>
      </c>
      <c r="Z203" s="50">
        <f t="shared" si="132"/>
        <v>433205071.67699993</v>
      </c>
      <c r="AA203" s="50">
        <f t="shared" si="133"/>
        <v>587921168.70449996</v>
      </c>
    </row>
    <row r="204" spans="1:27" ht="26.25" x14ac:dyDescent="0.25">
      <c r="A204" s="42" t="s">
        <v>302</v>
      </c>
      <c r="B204" s="99" t="s">
        <v>154</v>
      </c>
      <c r="C204" s="72"/>
      <c r="D204" s="72"/>
      <c r="E204" s="72"/>
      <c r="F204" s="73"/>
      <c r="G204" s="38">
        <f t="shared" ref="G204:S204" si="164">G132-G198</f>
        <v>-1353197.9999998808</v>
      </c>
      <c r="H204" s="38">
        <f t="shared" si="164"/>
        <v>-7593488.426666677</v>
      </c>
      <c r="I204" s="38">
        <f t="shared" si="164"/>
        <v>3127819.0533333272</v>
      </c>
      <c r="J204" s="38">
        <f t="shared" si="164"/>
        <v>895385.55333332717</v>
      </c>
      <c r="K204" s="38">
        <f t="shared" si="164"/>
        <v>-1407832.026666671</v>
      </c>
      <c r="L204" s="38">
        <f t="shared" si="164"/>
        <v>926056.96333333105</v>
      </c>
      <c r="M204" s="38">
        <f t="shared" si="164"/>
        <v>-10487403.63666667</v>
      </c>
      <c r="N204" s="38">
        <f t="shared" si="164"/>
        <v>1812662.5133333281</v>
      </c>
      <c r="O204" s="38">
        <f t="shared" si="164"/>
        <v>2777639.6833333299</v>
      </c>
      <c r="P204" s="38">
        <f t="shared" si="164"/>
        <v>1338148.1333333403</v>
      </c>
      <c r="Q204" s="38">
        <f t="shared" si="164"/>
        <v>2890617.1833333224</v>
      </c>
      <c r="R204" s="38">
        <f t="shared" si="164"/>
        <v>3180267.1733333245</v>
      </c>
      <c r="S204" s="38">
        <f t="shared" si="164"/>
        <v>1186929.8333333507</v>
      </c>
      <c r="T204" s="49">
        <f t="shared" ref="T204:AA204" si="165">T138</f>
        <v>141069033.18000001</v>
      </c>
      <c r="U204" s="49">
        <f t="shared" si="165"/>
        <v>335684369.44</v>
      </c>
      <c r="V204" s="49">
        <f t="shared" si="165"/>
        <v>475534372.24000001</v>
      </c>
      <c r="W204" s="49">
        <f t="shared" si="165"/>
        <v>617511190.11000001</v>
      </c>
      <c r="X204" s="49">
        <f t="shared" si="165"/>
        <v>154377797.5275</v>
      </c>
      <c r="Y204" s="49">
        <f t="shared" si="165"/>
        <v>308755595.05500001</v>
      </c>
      <c r="Z204" s="49">
        <f t="shared" si="165"/>
        <v>463133392.58250004</v>
      </c>
      <c r="AA204" s="49">
        <f t="shared" si="165"/>
        <v>617511190.11000001</v>
      </c>
    </row>
    <row r="205" spans="1:27" ht="26.25" x14ac:dyDescent="0.25">
      <c r="A205" s="42" t="s">
        <v>303</v>
      </c>
      <c r="B205" s="99" t="s">
        <v>154</v>
      </c>
      <c r="C205" s="72"/>
      <c r="D205" s="72"/>
      <c r="E205" s="72"/>
      <c r="F205" s="73"/>
      <c r="G205" s="5">
        <f t="shared" ref="G205:S205" si="166">G15+G204+G137-G202</f>
        <v>12943282.96000012</v>
      </c>
      <c r="H205" s="5">
        <f t="shared" si="166"/>
        <v>6702992.5333333239</v>
      </c>
      <c r="I205" s="5">
        <f t="shared" si="166"/>
        <v>9830811.5866666511</v>
      </c>
      <c r="J205" s="5">
        <f t="shared" si="166"/>
        <v>10726197.139999978</v>
      </c>
      <c r="K205" s="5">
        <f t="shared" si="166"/>
        <v>9318365.1133333072</v>
      </c>
      <c r="L205" s="5">
        <f t="shared" si="166"/>
        <v>10244422.076666638</v>
      </c>
      <c r="M205" s="5">
        <f t="shared" si="166"/>
        <v>-242981.56000003219</v>
      </c>
      <c r="N205" s="5">
        <f t="shared" si="166"/>
        <v>1569680.9533332959</v>
      </c>
      <c r="O205" s="5">
        <f t="shared" si="166"/>
        <v>4347320.6366666257</v>
      </c>
      <c r="P205" s="5">
        <f t="shared" si="166"/>
        <v>5685468.769999966</v>
      </c>
      <c r="Q205" s="5">
        <f t="shared" si="166"/>
        <v>8576085.9533332884</v>
      </c>
      <c r="R205" s="5">
        <f t="shared" si="166"/>
        <v>11756353.126666613</v>
      </c>
      <c r="S205" s="5">
        <f t="shared" si="166"/>
        <v>12943282.959999964</v>
      </c>
      <c r="T205"/>
      <c r="U205"/>
      <c r="V205"/>
      <c r="W205"/>
      <c r="X205"/>
      <c r="Y205"/>
      <c r="Z205"/>
      <c r="AA205"/>
    </row>
    <row r="207" spans="1:27" x14ac:dyDescent="0.25">
      <c r="A207" s="103"/>
      <c r="B207" s="103"/>
      <c r="C207" s="103"/>
      <c r="D207" s="103"/>
      <c r="E207" s="103"/>
      <c r="F207" s="89"/>
      <c r="G207" s="89"/>
      <c r="H207" s="89"/>
      <c r="N207" s="22"/>
    </row>
    <row r="208" spans="1:27" x14ac:dyDescent="0.25">
      <c r="F208" s="89"/>
      <c r="G208" s="89"/>
      <c r="H208" s="89"/>
      <c r="N208" s="22"/>
    </row>
  </sheetData>
  <mergeCells count="176">
    <mergeCell ref="K12:M12"/>
    <mergeCell ref="N12:P12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Q4:S4"/>
    <mergeCell ref="A10:S10"/>
    <mergeCell ref="A1:S1"/>
    <mergeCell ref="Q3:S3"/>
    <mergeCell ref="A18:S18"/>
    <mergeCell ref="A16:S16"/>
    <mergeCell ref="A17:S17"/>
    <mergeCell ref="B34:F34"/>
    <mergeCell ref="B35:F35"/>
    <mergeCell ref="B15:F15"/>
    <mergeCell ref="B24:F24"/>
    <mergeCell ref="B25:F25"/>
    <mergeCell ref="B26:F26"/>
    <mergeCell ref="B27:F27"/>
    <mergeCell ref="B28:F28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38:F38"/>
    <mergeCell ref="B29:F29"/>
    <mergeCell ref="B30:F30"/>
    <mergeCell ref="B31:F31"/>
    <mergeCell ref="B32:F32"/>
    <mergeCell ref="B33:F33"/>
    <mergeCell ref="B42:F42"/>
    <mergeCell ref="B43:F43"/>
    <mergeCell ref="B44:F44"/>
    <mergeCell ref="B36:F36"/>
    <mergeCell ref="B37:F37"/>
    <mergeCell ref="B57:F57"/>
    <mergeCell ref="B58:F58"/>
    <mergeCell ref="B59:F59"/>
    <mergeCell ref="B60:F60"/>
    <mergeCell ref="B61:F61"/>
    <mergeCell ref="B54:F54"/>
    <mergeCell ref="B55:F55"/>
    <mergeCell ref="B56:F56"/>
    <mergeCell ref="B47:F47"/>
    <mergeCell ref="B48:F48"/>
    <mergeCell ref="B49:F49"/>
    <mergeCell ref="B50:F50"/>
    <mergeCell ref="B51:F51"/>
    <mergeCell ref="B112:F112"/>
    <mergeCell ref="B126:F126"/>
    <mergeCell ref="B111:F111"/>
    <mergeCell ref="B103:F103"/>
    <mergeCell ref="B104:F104"/>
    <mergeCell ref="B108:F108"/>
    <mergeCell ref="B109:F109"/>
    <mergeCell ref="B63:F63"/>
    <mergeCell ref="B64:F64"/>
    <mergeCell ref="B65:F65"/>
    <mergeCell ref="B66:F66"/>
    <mergeCell ref="B110:F110"/>
    <mergeCell ref="B97:F97"/>
    <mergeCell ref="B98:F98"/>
    <mergeCell ref="B100:F100"/>
    <mergeCell ref="B101:F101"/>
    <mergeCell ref="B102:F102"/>
    <mergeCell ref="B99:F99"/>
    <mergeCell ref="B136:F136"/>
    <mergeCell ref="B130:F130"/>
    <mergeCell ref="B131:F131"/>
    <mergeCell ref="B114:F114"/>
    <mergeCell ref="B115:F115"/>
    <mergeCell ref="B113:F113"/>
    <mergeCell ref="X139:X140"/>
    <mergeCell ref="B117:F117"/>
    <mergeCell ref="B137:F137"/>
    <mergeCell ref="B121:F121"/>
    <mergeCell ref="B122:F122"/>
    <mergeCell ref="B123:F123"/>
    <mergeCell ref="B124:F124"/>
    <mergeCell ref="B125:F125"/>
    <mergeCell ref="B118:F118"/>
    <mergeCell ref="B119:F119"/>
    <mergeCell ref="B120:F120"/>
    <mergeCell ref="B132:F132"/>
    <mergeCell ref="B133:F133"/>
    <mergeCell ref="B135:F135"/>
    <mergeCell ref="B127:F127"/>
    <mergeCell ref="B128:F128"/>
    <mergeCell ref="B129:F129"/>
    <mergeCell ref="Y139:Y140"/>
    <mergeCell ref="Z139:Z140"/>
    <mergeCell ref="AA139:AA140"/>
    <mergeCell ref="T8:T18"/>
    <mergeCell ref="U8:U18"/>
    <mergeCell ref="V8:V18"/>
    <mergeCell ref="W8:W18"/>
    <mergeCell ref="F208:H208"/>
    <mergeCell ref="A139:S139"/>
    <mergeCell ref="A140:S140"/>
    <mergeCell ref="B201:F201"/>
    <mergeCell ref="B202:F202"/>
    <mergeCell ref="B203:F203"/>
    <mergeCell ref="B204:F204"/>
    <mergeCell ref="B200:F200"/>
    <mergeCell ref="B197:F197"/>
    <mergeCell ref="B198:F198"/>
    <mergeCell ref="B199:F199"/>
    <mergeCell ref="B205:F205"/>
    <mergeCell ref="A207:E207"/>
    <mergeCell ref="F207:H207"/>
    <mergeCell ref="B138:F138"/>
    <mergeCell ref="A134:S134"/>
    <mergeCell ref="B116:F116"/>
    <mergeCell ref="Z8:Z18"/>
    <mergeCell ref="AA8:AA18"/>
    <mergeCell ref="X7:AA7"/>
    <mergeCell ref="T7:W7"/>
    <mergeCell ref="X6:AA6"/>
    <mergeCell ref="B94:F94"/>
    <mergeCell ref="B95:F95"/>
    <mergeCell ref="B78:F78"/>
    <mergeCell ref="B77:F77"/>
    <mergeCell ref="B79:F79"/>
    <mergeCell ref="B80:F80"/>
    <mergeCell ref="B81:F81"/>
    <mergeCell ref="B72:F72"/>
    <mergeCell ref="B73:F73"/>
    <mergeCell ref="B74:F74"/>
    <mergeCell ref="B75:F75"/>
    <mergeCell ref="B76:F76"/>
    <mergeCell ref="B67:F67"/>
    <mergeCell ref="B68:F68"/>
    <mergeCell ref="B69:F69"/>
    <mergeCell ref="B70:F70"/>
    <mergeCell ref="B71:F71"/>
    <mergeCell ref="B91:F91"/>
    <mergeCell ref="B92:F92"/>
    <mergeCell ref="X8:X18"/>
    <mergeCell ref="Y8:Y18"/>
    <mergeCell ref="B105:F105"/>
    <mergeCell ref="B106:F106"/>
    <mergeCell ref="B107:F107"/>
    <mergeCell ref="B93:F93"/>
    <mergeCell ref="B82:F82"/>
    <mergeCell ref="B85:F85"/>
    <mergeCell ref="B86:F86"/>
    <mergeCell ref="B87:F87"/>
    <mergeCell ref="B90:F90"/>
    <mergeCell ref="B83:F83"/>
    <mergeCell ref="B84:F84"/>
    <mergeCell ref="B89:F89"/>
    <mergeCell ref="B88:F88"/>
    <mergeCell ref="B96:F96"/>
    <mergeCell ref="B62:F62"/>
    <mergeCell ref="B45:F45"/>
    <mergeCell ref="B46:F46"/>
    <mergeCell ref="B39:F39"/>
    <mergeCell ref="B40:F40"/>
    <mergeCell ref="B41:F41"/>
    <mergeCell ref="B52:F52"/>
    <mergeCell ref="B53:F53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первоначальная</vt:lpstr>
      <vt:lpstr>первоначальная!Область_печати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2021-01-19T11:13:19Z</cp:lastPrinted>
  <dcterms:created xsi:type="dcterms:W3CDTF">2020-01-20T14:38:19Z</dcterms:created>
  <dcterms:modified xsi:type="dcterms:W3CDTF">2022-04-01T06:29:41Z</dcterms:modified>
</cp:coreProperties>
</file>