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7.2022\"/>
    </mc:Choice>
  </mc:AlternateContent>
  <bookViews>
    <workbookView xWindow="0" yWindow="0" windowWidth="14370" windowHeight="12360"/>
  </bookViews>
  <sheets>
    <sheet name="на 01.07.2022" sheetId="1" r:id="rId1"/>
  </sheets>
  <definedNames>
    <definedName name="_xlnm._FilterDatabase" localSheetId="0" hidden="1">'на 01.07.2022'!$A$19:$AC$219</definedName>
    <definedName name="_xlnm.Print_Area" localSheetId="0">'на 01.07.2022'!$A$1:$S$219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1" i="1" l="1"/>
  <c r="M62" i="1"/>
  <c r="G174" i="1" l="1"/>
  <c r="S188" i="1"/>
  <c r="R182" i="1" l="1"/>
  <c r="H128" i="1"/>
  <c r="I128" i="1"/>
  <c r="J128" i="1"/>
  <c r="K128" i="1"/>
  <c r="L128" i="1"/>
  <c r="M128" i="1"/>
  <c r="N128" i="1"/>
  <c r="O128" i="1"/>
  <c r="P128" i="1"/>
  <c r="Q128" i="1"/>
  <c r="R128" i="1"/>
  <c r="G128" i="1"/>
  <c r="S129" i="1"/>
  <c r="S128" i="1" s="1"/>
  <c r="L112" i="1" l="1"/>
  <c r="H143" i="1"/>
  <c r="I143" i="1"/>
  <c r="J143" i="1"/>
  <c r="K143" i="1"/>
  <c r="L143" i="1"/>
  <c r="G143" i="1"/>
  <c r="H22" i="1"/>
  <c r="I22" i="1"/>
  <c r="J22" i="1"/>
  <c r="K22" i="1"/>
  <c r="L22" i="1"/>
  <c r="G22" i="1"/>
  <c r="T26" i="1"/>
  <c r="N26" i="1"/>
  <c r="X26" i="1"/>
  <c r="AB26" i="1" s="1"/>
  <c r="Y26" i="1"/>
  <c r="Z26" i="1"/>
  <c r="AA26" i="1"/>
  <c r="U26" i="1" l="1"/>
  <c r="O26" i="1"/>
  <c r="P26" i="1" l="1"/>
  <c r="L81" i="1"/>
  <c r="V26" i="1" l="1"/>
  <c r="Q26" i="1"/>
  <c r="R26" i="1" s="1"/>
  <c r="S26" i="1" s="1"/>
  <c r="L52" i="1"/>
  <c r="W26" i="1" l="1"/>
  <c r="R107" i="1" l="1"/>
  <c r="O107" i="1"/>
  <c r="R105" i="1"/>
  <c r="Q105" i="1"/>
  <c r="P105" i="1"/>
  <c r="K79" i="1" l="1"/>
  <c r="G79" i="1"/>
  <c r="Z79" i="1" s="1"/>
  <c r="AA80" i="1"/>
  <c r="Z80" i="1"/>
  <c r="Y80" i="1"/>
  <c r="X80" i="1"/>
  <c r="Z81" i="1"/>
  <c r="K81" i="1"/>
  <c r="G81" i="1"/>
  <c r="X81" i="1" s="1"/>
  <c r="AA82" i="1"/>
  <c r="Z82" i="1"/>
  <c r="Y82" i="1"/>
  <c r="X82" i="1"/>
  <c r="K84" i="1"/>
  <c r="K83" i="1" s="1"/>
  <c r="G84" i="1"/>
  <c r="Z84" i="1" s="1"/>
  <c r="H87" i="1"/>
  <c r="Z85" i="1"/>
  <c r="X84" i="1" l="1"/>
  <c r="K78" i="1"/>
  <c r="Y81" i="1"/>
  <c r="G78" i="1"/>
  <c r="AA78" i="1" s="1"/>
  <c r="G83" i="1"/>
  <c r="X83" i="1" s="1"/>
  <c r="Y84" i="1"/>
  <c r="AA84" i="1"/>
  <c r="AA79" i="1"/>
  <c r="X79" i="1"/>
  <c r="Y79" i="1"/>
  <c r="AA81" i="1"/>
  <c r="AA85" i="1"/>
  <c r="X85" i="1"/>
  <c r="Y85" i="1"/>
  <c r="S210" i="1"/>
  <c r="AA83" i="1" l="1"/>
  <c r="X78" i="1"/>
  <c r="Z78" i="1"/>
  <c r="Y78" i="1"/>
  <c r="Y83" i="1"/>
  <c r="Z83" i="1"/>
  <c r="AB35" i="1"/>
  <c r="AB36" i="1"/>
  <c r="AB43" i="1"/>
  <c r="AB100" i="1"/>
  <c r="AB101" i="1"/>
  <c r="AB137" i="1"/>
  <c r="AB138" i="1"/>
  <c r="AB208" i="1"/>
  <c r="AB209" i="1"/>
  <c r="AB210" i="1"/>
  <c r="M179" i="1"/>
  <c r="S164" i="1" l="1"/>
  <c r="I144" i="1" l="1"/>
  <c r="J144" i="1"/>
  <c r="K144" i="1"/>
  <c r="M144" i="1"/>
  <c r="N144" i="1"/>
  <c r="O144" i="1"/>
  <c r="H144" i="1"/>
  <c r="G144" i="1"/>
  <c r="K123" i="1" l="1"/>
  <c r="L123" i="1"/>
  <c r="M123" i="1"/>
  <c r="N123" i="1"/>
  <c r="O123" i="1"/>
  <c r="P123" i="1"/>
  <c r="Q123" i="1"/>
  <c r="R123" i="1"/>
  <c r="S205" i="1" l="1"/>
  <c r="H174" i="1"/>
  <c r="H136" i="1" l="1"/>
  <c r="I136" i="1"/>
  <c r="J136" i="1"/>
  <c r="K136" i="1"/>
  <c r="L136" i="1"/>
  <c r="M136" i="1"/>
  <c r="N136" i="1"/>
  <c r="O136" i="1"/>
  <c r="P136" i="1"/>
  <c r="Q136" i="1"/>
  <c r="R136" i="1"/>
  <c r="S136" i="1"/>
  <c r="G136" i="1"/>
  <c r="G145" i="1"/>
  <c r="H145" i="1"/>
  <c r="H123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7" i="1"/>
  <c r="S126" i="1" s="1"/>
  <c r="S125" i="1" s="1"/>
  <c r="S111" i="1"/>
  <c r="S110" i="1"/>
  <c r="S107" i="1"/>
  <c r="S124" i="1" l="1"/>
  <c r="I123" i="1"/>
  <c r="J123" i="1"/>
  <c r="S121" i="1"/>
  <c r="S119" i="1"/>
  <c r="S117" i="1"/>
  <c r="S115" i="1"/>
  <c r="S113" i="1"/>
  <c r="R144" i="1"/>
  <c r="Q144" i="1"/>
  <c r="P144" i="1"/>
  <c r="L144" i="1"/>
  <c r="S103" i="1"/>
  <c r="S102" i="1" s="1"/>
  <c r="S101" i="1"/>
  <c r="S100" i="1" s="1"/>
  <c r="S105" i="1" l="1"/>
  <c r="S123" i="1"/>
  <c r="H209" i="1"/>
  <c r="H208" i="1" s="1"/>
  <c r="I209" i="1"/>
  <c r="I208" i="1" s="1"/>
  <c r="J209" i="1"/>
  <c r="K209" i="1"/>
  <c r="K208" i="1" s="1"/>
  <c r="L209" i="1"/>
  <c r="L208" i="1" s="1"/>
  <c r="M209" i="1"/>
  <c r="M208" i="1" s="1"/>
  <c r="N209" i="1"/>
  <c r="N208" i="1" s="1"/>
  <c r="O209" i="1"/>
  <c r="O208" i="1" s="1"/>
  <c r="P209" i="1"/>
  <c r="P208" i="1" s="1"/>
  <c r="Q209" i="1"/>
  <c r="Q208" i="1" s="1"/>
  <c r="R209" i="1"/>
  <c r="R208" i="1" s="1"/>
  <c r="G209" i="1"/>
  <c r="G208" i="1" s="1"/>
  <c r="H204" i="1"/>
  <c r="I204" i="1"/>
  <c r="J204" i="1"/>
  <c r="K204" i="1"/>
  <c r="L204" i="1"/>
  <c r="M204" i="1"/>
  <c r="N204" i="1"/>
  <c r="O204" i="1"/>
  <c r="P204" i="1"/>
  <c r="Q204" i="1"/>
  <c r="R204" i="1"/>
  <c r="S204" i="1"/>
  <c r="G204" i="1"/>
  <c r="H199" i="1"/>
  <c r="I199" i="1"/>
  <c r="J199" i="1"/>
  <c r="K199" i="1"/>
  <c r="L199" i="1"/>
  <c r="M199" i="1"/>
  <c r="N199" i="1"/>
  <c r="O199" i="1"/>
  <c r="P199" i="1"/>
  <c r="Q199" i="1"/>
  <c r="R199" i="1"/>
  <c r="G199" i="1"/>
  <c r="S209" i="1" l="1"/>
  <c r="J208" i="1"/>
  <c r="S208" i="1" s="1"/>
  <c r="H156" i="1"/>
  <c r="I156" i="1"/>
  <c r="J156" i="1"/>
  <c r="K156" i="1"/>
  <c r="L156" i="1"/>
  <c r="M156" i="1"/>
  <c r="N156" i="1"/>
  <c r="O156" i="1"/>
  <c r="P156" i="1"/>
  <c r="Q156" i="1"/>
  <c r="R156" i="1"/>
  <c r="G156" i="1"/>
  <c r="S160" i="1" l="1"/>
  <c r="X160" i="1"/>
  <c r="AB160" i="1" s="1"/>
  <c r="Y160" i="1"/>
  <c r="Z160" i="1"/>
  <c r="AA160" i="1"/>
  <c r="S65" i="1" l="1"/>
  <c r="S63" i="1"/>
  <c r="S62" i="1" s="1"/>
  <c r="G123" i="1"/>
  <c r="G120" i="1"/>
  <c r="Z120" i="1" s="1"/>
  <c r="H120" i="1"/>
  <c r="I120" i="1"/>
  <c r="J120" i="1"/>
  <c r="K120" i="1"/>
  <c r="L120" i="1"/>
  <c r="M120" i="1"/>
  <c r="N120" i="1"/>
  <c r="O120" i="1"/>
  <c r="P120" i="1"/>
  <c r="Q120" i="1"/>
  <c r="R120" i="1"/>
  <c r="X12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V120" i="1" l="1"/>
  <c r="U120" i="1"/>
  <c r="AA120" i="1"/>
  <c r="Y120" i="1"/>
  <c r="T120" i="1"/>
  <c r="AB120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88" i="1"/>
  <c r="Y88" i="1"/>
  <c r="Z88" i="1"/>
  <c r="AA88" i="1"/>
  <c r="X94" i="1"/>
  <c r="Y94" i="1"/>
  <c r="Z94" i="1"/>
  <c r="AA94" i="1"/>
  <c r="X96" i="1"/>
  <c r="AB96" i="1" s="1"/>
  <c r="Y96" i="1"/>
  <c r="Z96" i="1"/>
  <c r="AA96" i="1"/>
  <c r="X98" i="1"/>
  <c r="Y98" i="1"/>
  <c r="Z98" i="1"/>
  <c r="AA98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10" i="1"/>
  <c r="Y110" i="1"/>
  <c r="Z110" i="1"/>
  <c r="AA110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4" i="1"/>
  <c r="AB124" i="1" s="1"/>
  <c r="Y124" i="1"/>
  <c r="Z124" i="1"/>
  <c r="AA124" i="1"/>
  <c r="X127" i="1"/>
  <c r="Y127" i="1"/>
  <c r="Z127" i="1"/>
  <c r="AA127" i="1"/>
  <c r="X134" i="1"/>
  <c r="Y134" i="1"/>
  <c r="Z134" i="1"/>
  <c r="AA134" i="1"/>
  <c r="X139" i="1"/>
  <c r="Y139" i="1"/>
  <c r="Y136" i="1" s="1"/>
  <c r="Z139" i="1"/>
  <c r="Z136" i="1" s="1"/>
  <c r="AA139" i="1"/>
  <c r="AA136" i="1" s="1"/>
  <c r="X140" i="1"/>
  <c r="Y140" i="1"/>
  <c r="Z140" i="1"/>
  <c r="AA140" i="1"/>
  <c r="X148" i="1"/>
  <c r="Y148" i="1"/>
  <c r="Z148" i="1"/>
  <c r="AA148" i="1"/>
  <c r="X150" i="1"/>
  <c r="Y150" i="1"/>
  <c r="Z150" i="1"/>
  <c r="AA150" i="1"/>
  <c r="X136" i="1" l="1"/>
  <c r="X144" i="1"/>
  <c r="Y144" i="1"/>
  <c r="Z144" i="1"/>
  <c r="AA144" i="1"/>
  <c r="X143" i="1"/>
  <c r="Y143" i="1"/>
  <c r="Z143" i="1"/>
  <c r="AA143" i="1"/>
  <c r="S182" i="1" l="1"/>
  <c r="R179" i="1"/>
  <c r="S76" i="1"/>
  <c r="S144" i="1" s="1"/>
  <c r="H206" i="1"/>
  <c r="I206" i="1"/>
  <c r="I203" i="1" s="1"/>
  <c r="J206" i="1"/>
  <c r="K206" i="1"/>
  <c r="L206" i="1"/>
  <c r="M206" i="1"/>
  <c r="M203" i="1" s="1"/>
  <c r="N206" i="1"/>
  <c r="O206" i="1"/>
  <c r="P206" i="1"/>
  <c r="Q206" i="1"/>
  <c r="Q203" i="1" s="1"/>
  <c r="R206" i="1"/>
  <c r="G206" i="1"/>
  <c r="G201" i="1"/>
  <c r="G196" i="1"/>
  <c r="G193" i="1"/>
  <c r="G189" i="1"/>
  <c r="G187" i="1"/>
  <c r="G181" i="1"/>
  <c r="G179" i="1"/>
  <c r="I174" i="1"/>
  <c r="J174" i="1"/>
  <c r="K174" i="1"/>
  <c r="L174" i="1"/>
  <c r="M174" i="1"/>
  <c r="N174" i="1"/>
  <c r="O174" i="1"/>
  <c r="P174" i="1"/>
  <c r="Q174" i="1"/>
  <c r="R174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S167" i="1"/>
  <c r="H165" i="1"/>
  <c r="I165" i="1"/>
  <c r="J165" i="1"/>
  <c r="K165" i="1"/>
  <c r="L165" i="1"/>
  <c r="M165" i="1"/>
  <c r="N165" i="1"/>
  <c r="O165" i="1"/>
  <c r="P165" i="1"/>
  <c r="Q165" i="1"/>
  <c r="R165" i="1"/>
  <c r="G165" i="1"/>
  <c r="G163" i="1"/>
  <c r="G126" i="1"/>
  <c r="G125" i="1" s="1"/>
  <c r="H102" i="1"/>
  <c r="I102" i="1"/>
  <c r="J102" i="1"/>
  <c r="K102" i="1"/>
  <c r="L102" i="1"/>
  <c r="M102" i="1"/>
  <c r="N102" i="1"/>
  <c r="O102" i="1"/>
  <c r="P102" i="1"/>
  <c r="Q102" i="1"/>
  <c r="R102" i="1"/>
  <c r="G44" i="1"/>
  <c r="O203" i="1" l="1"/>
  <c r="K203" i="1"/>
  <c r="G155" i="1"/>
  <c r="P203" i="1"/>
  <c r="L203" i="1"/>
  <c r="H203" i="1"/>
  <c r="R203" i="1"/>
  <c r="N203" i="1"/>
  <c r="J203" i="1"/>
  <c r="G203" i="1"/>
  <c r="X126" i="1"/>
  <c r="AB126" i="1" s="1"/>
  <c r="Y126" i="1"/>
  <c r="Z126" i="1"/>
  <c r="AA126" i="1"/>
  <c r="G198" i="1"/>
  <c r="X145" i="1"/>
  <c r="Y145" i="1"/>
  <c r="Z145" i="1"/>
  <c r="AA145" i="1"/>
  <c r="X44" i="1"/>
  <c r="Y44" i="1"/>
  <c r="Z44" i="1"/>
  <c r="AA44" i="1"/>
  <c r="G95" i="1"/>
  <c r="I95" i="1"/>
  <c r="J95" i="1"/>
  <c r="K95" i="1"/>
  <c r="L95" i="1"/>
  <c r="M96" i="1"/>
  <c r="M95" i="1" s="1"/>
  <c r="N96" i="1"/>
  <c r="N95" i="1" s="1"/>
  <c r="O96" i="1"/>
  <c r="O95" i="1" s="1"/>
  <c r="P96" i="1"/>
  <c r="P95" i="1" s="1"/>
  <c r="Q96" i="1"/>
  <c r="Q95" i="1" s="1"/>
  <c r="R96" i="1"/>
  <c r="R95" i="1" s="1"/>
  <c r="H95" i="1"/>
  <c r="G87" i="1"/>
  <c r="H15" i="1"/>
  <c r="G211" i="1" l="1"/>
  <c r="X125" i="1"/>
  <c r="AB125" i="1" s="1"/>
  <c r="Y125" i="1"/>
  <c r="Z125" i="1"/>
  <c r="AA125" i="1"/>
  <c r="X95" i="1"/>
  <c r="AB95" i="1" s="1"/>
  <c r="Y95" i="1"/>
  <c r="Z95" i="1"/>
  <c r="AA95" i="1"/>
  <c r="X87" i="1"/>
  <c r="Y87" i="1"/>
  <c r="Z87" i="1"/>
  <c r="AA87" i="1"/>
  <c r="G86" i="1"/>
  <c r="G77" i="1" s="1"/>
  <c r="S96" i="1"/>
  <c r="S95" i="1" s="1"/>
  <c r="X86" i="1" l="1"/>
  <c r="X77" i="1" s="1"/>
  <c r="Y86" i="1"/>
  <c r="Y77" i="1" s="1"/>
  <c r="Z86" i="1"/>
  <c r="Z77" i="1" s="1"/>
  <c r="AA86" i="1"/>
  <c r="AA77" i="1" s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11" i="1"/>
  <c r="Y211" i="1"/>
  <c r="Z211" i="1"/>
  <c r="AA211" i="1"/>
  <c r="X215" i="1"/>
  <c r="Y215" i="1"/>
  <c r="Z215" i="1"/>
  <c r="AA215" i="1"/>
  <c r="AA155" i="1"/>
  <c r="Z155" i="1"/>
  <c r="Y155" i="1"/>
  <c r="X155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3" i="1"/>
  <c r="AB103" i="1" s="1"/>
  <c r="U103" i="1"/>
  <c r="V103" i="1"/>
  <c r="T105" i="1"/>
  <c r="AB105" i="1" s="1"/>
  <c r="U105" i="1"/>
  <c r="V105" i="1"/>
  <c r="T107" i="1"/>
  <c r="AB107" i="1" s="1"/>
  <c r="U107" i="1"/>
  <c r="V107" i="1"/>
  <c r="T110" i="1"/>
  <c r="AB110" i="1" s="1"/>
  <c r="U110" i="1"/>
  <c r="V110" i="1"/>
  <c r="T111" i="1"/>
  <c r="AB111" i="1" s="1"/>
  <c r="U111" i="1"/>
  <c r="V111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7" i="1"/>
  <c r="AB127" i="1" s="1"/>
  <c r="U127" i="1"/>
  <c r="V127" i="1"/>
  <c r="T134" i="1"/>
  <c r="AB134" i="1" s="1"/>
  <c r="U134" i="1"/>
  <c r="V134" i="1"/>
  <c r="W134" i="1"/>
  <c r="T139" i="1"/>
  <c r="U139" i="1"/>
  <c r="U136" i="1" s="1"/>
  <c r="V139" i="1"/>
  <c r="V136" i="1" s="1"/>
  <c r="W139" i="1"/>
  <c r="W136" i="1" s="1"/>
  <c r="T140" i="1"/>
  <c r="AB140" i="1" s="1"/>
  <c r="U140" i="1"/>
  <c r="V140" i="1"/>
  <c r="W140" i="1"/>
  <c r="T148" i="1"/>
  <c r="AB148" i="1" s="1"/>
  <c r="U148" i="1"/>
  <c r="V148" i="1"/>
  <c r="W148" i="1"/>
  <c r="T150" i="1"/>
  <c r="AB150" i="1" s="1"/>
  <c r="U150" i="1"/>
  <c r="V150" i="1"/>
  <c r="W150" i="1"/>
  <c r="T153" i="1"/>
  <c r="AB153" i="1" s="1"/>
  <c r="U153" i="1"/>
  <c r="V153" i="1"/>
  <c r="W153" i="1"/>
  <c r="T154" i="1"/>
  <c r="AB154" i="1" s="1"/>
  <c r="U154" i="1"/>
  <c r="V154" i="1"/>
  <c r="W154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8" i="1"/>
  <c r="U188" i="1"/>
  <c r="V188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5" i="1"/>
  <c r="U195" i="1"/>
  <c r="V195" i="1"/>
  <c r="T197" i="1"/>
  <c r="U197" i="1"/>
  <c r="V197" i="1"/>
  <c r="T200" i="1"/>
  <c r="U200" i="1"/>
  <c r="V200" i="1"/>
  <c r="T202" i="1"/>
  <c r="U202" i="1"/>
  <c r="V202" i="1"/>
  <c r="T205" i="1"/>
  <c r="U205" i="1"/>
  <c r="V205" i="1"/>
  <c r="T207" i="1"/>
  <c r="U207" i="1"/>
  <c r="V207" i="1"/>
  <c r="T215" i="1"/>
  <c r="U215" i="1"/>
  <c r="V215" i="1"/>
  <c r="W215" i="1"/>
  <c r="T136" i="1" l="1"/>
  <c r="AB136" i="1" s="1"/>
  <c r="AB139" i="1"/>
  <c r="AB215" i="1"/>
  <c r="AB207" i="1"/>
  <c r="AB205" i="1"/>
  <c r="AB202" i="1"/>
  <c r="AB200" i="1"/>
  <c r="AB197" i="1"/>
  <c r="AB195" i="1"/>
  <c r="AB194" i="1"/>
  <c r="AB192" i="1"/>
  <c r="AB191" i="1"/>
  <c r="AB190" i="1"/>
  <c r="AB188" i="1"/>
  <c r="AB186" i="1"/>
  <c r="AB185" i="1"/>
  <c r="AB184" i="1"/>
  <c r="AB183" i="1"/>
  <c r="AB182" i="1"/>
  <c r="AB180" i="1"/>
  <c r="AB178" i="1"/>
  <c r="AB177" i="1"/>
  <c r="AB176" i="1"/>
  <c r="AB175" i="1"/>
  <c r="AB173" i="1"/>
  <c r="AB172" i="1"/>
  <c r="AB171" i="1"/>
  <c r="AB170" i="1"/>
  <c r="AB168" i="1"/>
  <c r="AB167" i="1"/>
  <c r="AB166" i="1"/>
  <c r="AB164" i="1"/>
  <c r="AB162" i="1"/>
  <c r="AB161" i="1"/>
  <c r="AB159" i="1"/>
  <c r="AB158" i="1"/>
  <c r="AB157" i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Q151" i="1" s="1"/>
  <c r="R149" i="1"/>
  <c r="R151" i="1" s="1"/>
  <c r="S149" i="1"/>
  <c r="S151" i="1" s="1"/>
  <c r="G149" i="1"/>
  <c r="G214" i="1"/>
  <c r="I214" i="1"/>
  <c r="I213" i="1" s="1"/>
  <c r="H214" i="1"/>
  <c r="G151" i="1" l="1"/>
  <c r="X149" i="1"/>
  <c r="Y149" i="1"/>
  <c r="Z149" i="1"/>
  <c r="AA149" i="1"/>
  <c r="G213" i="1"/>
  <c r="G216" i="1" s="1"/>
  <c r="Y214" i="1"/>
  <c r="Z214" i="1"/>
  <c r="X214" i="1"/>
  <c r="AA214" i="1"/>
  <c r="H151" i="1"/>
  <c r="V149" i="1"/>
  <c r="U149" i="1"/>
  <c r="T149" i="1"/>
  <c r="W149" i="1"/>
  <c r="H213" i="1"/>
  <c r="H216" i="1" s="1"/>
  <c r="I216" i="1"/>
  <c r="AB149" i="1" l="1"/>
  <c r="X151" i="1"/>
  <c r="Y151" i="1"/>
  <c r="Z151" i="1"/>
  <c r="AA151" i="1"/>
  <c r="Y216" i="1"/>
  <c r="Z216" i="1"/>
  <c r="X216" i="1"/>
  <c r="AA216" i="1"/>
  <c r="V151" i="1"/>
  <c r="W151" i="1"/>
  <c r="T151" i="1"/>
  <c r="U151" i="1"/>
  <c r="Y213" i="1"/>
  <c r="Z213" i="1"/>
  <c r="X213" i="1"/>
  <c r="AA213" i="1"/>
  <c r="R94" i="1"/>
  <c r="Q94" i="1"/>
  <c r="P94" i="1"/>
  <c r="O94" i="1"/>
  <c r="N94" i="1"/>
  <c r="I94" i="1"/>
  <c r="R98" i="1"/>
  <c r="Q98" i="1"/>
  <c r="P98" i="1"/>
  <c r="O98" i="1"/>
  <c r="N98" i="1"/>
  <c r="S172" i="1"/>
  <c r="W172" i="1" s="1"/>
  <c r="AB151" i="1" l="1"/>
  <c r="K145" i="1"/>
  <c r="O145" i="1"/>
  <c r="L145" i="1"/>
  <c r="P145" i="1"/>
  <c r="I145" i="1"/>
  <c r="M145" i="1"/>
  <c r="Q145" i="1"/>
  <c r="J145" i="1"/>
  <c r="N145" i="1"/>
  <c r="R145" i="1"/>
  <c r="V156" i="1"/>
  <c r="U156" i="1"/>
  <c r="T156" i="1"/>
  <c r="AB156" i="1" s="1"/>
  <c r="U98" i="1"/>
  <c r="V98" i="1"/>
  <c r="T98" i="1"/>
  <c r="AB98" i="1" s="1"/>
  <c r="U94" i="1"/>
  <c r="V94" i="1"/>
  <c r="T94" i="1"/>
  <c r="AB94" i="1" s="1"/>
  <c r="S94" i="1"/>
  <c r="S98" i="1"/>
  <c r="G212" i="1"/>
  <c r="I201" i="1"/>
  <c r="I198" i="1" s="1"/>
  <c r="J201" i="1"/>
  <c r="K201" i="1"/>
  <c r="L201" i="1"/>
  <c r="M201" i="1"/>
  <c r="N201" i="1"/>
  <c r="O201" i="1"/>
  <c r="P201" i="1"/>
  <c r="Q201" i="1"/>
  <c r="R201" i="1"/>
  <c r="H201" i="1"/>
  <c r="W98" i="1" l="1"/>
  <c r="S145" i="1"/>
  <c r="W94" i="1"/>
  <c r="V204" i="1"/>
  <c r="T204" i="1"/>
  <c r="AB204" i="1" s="1"/>
  <c r="U204" i="1"/>
  <c r="V201" i="1"/>
  <c r="T201" i="1"/>
  <c r="AB201" i="1" s="1"/>
  <c r="U201" i="1"/>
  <c r="V199" i="1"/>
  <c r="U199" i="1"/>
  <c r="T199" i="1"/>
  <c r="AB199" i="1" s="1"/>
  <c r="G217" i="1"/>
  <c r="Y212" i="1"/>
  <c r="Z212" i="1"/>
  <c r="X212" i="1"/>
  <c r="AA212" i="1"/>
  <c r="V206" i="1"/>
  <c r="U206" i="1"/>
  <c r="T206" i="1"/>
  <c r="AB206" i="1" s="1"/>
  <c r="V145" i="1"/>
  <c r="T145" i="1"/>
  <c r="AB145" i="1" s="1"/>
  <c r="U145" i="1"/>
  <c r="L198" i="1"/>
  <c r="H198" i="1"/>
  <c r="O198" i="1"/>
  <c r="K198" i="1"/>
  <c r="R198" i="1"/>
  <c r="N198" i="1"/>
  <c r="J198" i="1"/>
  <c r="P198" i="1"/>
  <c r="Q198" i="1"/>
  <c r="M198" i="1"/>
  <c r="I196" i="1"/>
  <c r="J196" i="1"/>
  <c r="K196" i="1"/>
  <c r="L196" i="1"/>
  <c r="M196" i="1"/>
  <c r="N196" i="1"/>
  <c r="O196" i="1"/>
  <c r="P196" i="1"/>
  <c r="Q196" i="1"/>
  <c r="R196" i="1"/>
  <c r="H196" i="1"/>
  <c r="I193" i="1"/>
  <c r="J193" i="1"/>
  <c r="K193" i="1"/>
  <c r="L193" i="1"/>
  <c r="M193" i="1"/>
  <c r="N193" i="1"/>
  <c r="O193" i="1"/>
  <c r="P193" i="1"/>
  <c r="Q193" i="1"/>
  <c r="R193" i="1"/>
  <c r="H193" i="1"/>
  <c r="I189" i="1"/>
  <c r="J189" i="1"/>
  <c r="K189" i="1"/>
  <c r="L189" i="1"/>
  <c r="M189" i="1"/>
  <c r="N189" i="1"/>
  <c r="O189" i="1"/>
  <c r="P189" i="1"/>
  <c r="Q189" i="1"/>
  <c r="R189" i="1"/>
  <c r="H189" i="1"/>
  <c r="I187" i="1"/>
  <c r="J187" i="1"/>
  <c r="K187" i="1"/>
  <c r="L187" i="1"/>
  <c r="M187" i="1"/>
  <c r="N187" i="1"/>
  <c r="O187" i="1"/>
  <c r="P187" i="1"/>
  <c r="Q187" i="1"/>
  <c r="R187" i="1"/>
  <c r="H187" i="1"/>
  <c r="I181" i="1"/>
  <c r="J181" i="1"/>
  <c r="K181" i="1"/>
  <c r="L181" i="1"/>
  <c r="M181" i="1"/>
  <c r="N181" i="1"/>
  <c r="O181" i="1"/>
  <c r="P181" i="1"/>
  <c r="Q181" i="1"/>
  <c r="R181" i="1"/>
  <c r="H181" i="1"/>
  <c r="I179" i="1"/>
  <c r="J179" i="1"/>
  <c r="K179" i="1"/>
  <c r="L179" i="1"/>
  <c r="N179" i="1"/>
  <c r="O179" i="1"/>
  <c r="P179" i="1"/>
  <c r="Q179" i="1"/>
  <c r="H179" i="1"/>
  <c r="S175" i="1"/>
  <c r="I163" i="1"/>
  <c r="J163" i="1"/>
  <c r="K163" i="1"/>
  <c r="L163" i="1"/>
  <c r="M163" i="1"/>
  <c r="N163" i="1"/>
  <c r="O163" i="1"/>
  <c r="P163" i="1"/>
  <c r="Q163" i="1"/>
  <c r="R163" i="1"/>
  <c r="H163" i="1"/>
  <c r="Q155" i="1" l="1"/>
  <c r="Q211" i="1" s="1"/>
  <c r="M155" i="1"/>
  <c r="M211" i="1" s="1"/>
  <c r="I155" i="1"/>
  <c r="I211" i="1" s="1"/>
  <c r="O155" i="1"/>
  <c r="O211" i="1" s="1"/>
  <c r="K155" i="1"/>
  <c r="K211" i="1" s="1"/>
  <c r="H155" i="1"/>
  <c r="H211" i="1" s="1"/>
  <c r="R155" i="1"/>
  <c r="R211" i="1" s="1"/>
  <c r="L155" i="1"/>
  <c r="L211" i="1" s="1"/>
  <c r="P155" i="1"/>
  <c r="P211" i="1" s="1"/>
  <c r="N155" i="1"/>
  <c r="N211" i="1" s="1"/>
  <c r="J155" i="1"/>
  <c r="J211" i="1" s="1"/>
  <c r="W175" i="1"/>
  <c r="V187" i="1"/>
  <c r="T187" i="1"/>
  <c r="AB187" i="1" s="1"/>
  <c r="U187" i="1"/>
  <c r="V181" i="1"/>
  <c r="U181" i="1"/>
  <c r="T181" i="1"/>
  <c r="AB181" i="1" s="1"/>
  <c r="V163" i="1"/>
  <c r="T163" i="1"/>
  <c r="AB163" i="1" s="1"/>
  <c r="U163" i="1"/>
  <c r="V169" i="1"/>
  <c r="T169" i="1"/>
  <c r="AB169" i="1" s="1"/>
  <c r="U169" i="1"/>
  <c r="V189" i="1"/>
  <c r="U189" i="1"/>
  <c r="T189" i="1"/>
  <c r="AB189" i="1" s="1"/>
  <c r="V203" i="1"/>
  <c r="U203" i="1"/>
  <c r="T203" i="1"/>
  <c r="AB203" i="1" s="1"/>
  <c r="V198" i="1"/>
  <c r="T198" i="1"/>
  <c r="AB198" i="1" s="1"/>
  <c r="U198" i="1"/>
  <c r="V165" i="1"/>
  <c r="U165" i="1"/>
  <c r="T165" i="1"/>
  <c r="AB165" i="1" s="1"/>
  <c r="V196" i="1"/>
  <c r="U196" i="1"/>
  <c r="T196" i="1"/>
  <c r="AB196" i="1" s="1"/>
  <c r="V174" i="1"/>
  <c r="U174" i="1"/>
  <c r="T174" i="1"/>
  <c r="AB174" i="1" s="1"/>
  <c r="V179" i="1"/>
  <c r="T179" i="1"/>
  <c r="AB179" i="1" s="1"/>
  <c r="U179" i="1"/>
  <c r="V193" i="1"/>
  <c r="T193" i="1"/>
  <c r="AB193" i="1" s="1"/>
  <c r="U193" i="1"/>
  <c r="Y217" i="1"/>
  <c r="Z217" i="1"/>
  <c r="X217" i="1"/>
  <c r="AA217" i="1"/>
  <c r="P214" i="1"/>
  <c r="L214" i="1"/>
  <c r="K214" i="1"/>
  <c r="S158" i="1"/>
  <c r="W158" i="1" s="1"/>
  <c r="S159" i="1"/>
  <c r="W159" i="1" s="1"/>
  <c r="S161" i="1"/>
  <c r="W161" i="1" s="1"/>
  <c r="S162" i="1"/>
  <c r="W162" i="1" s="1"/>
  <c r="S166" i="1"/>
  <c r="W167" i="1"/>
  <c r="S168" i="1"/>
  <c r="W168" i="1" s="1"/>
  <c r="S170" i="1"/>
  <c r="S171" i="1"/>
  <c r="W171" i="1" s="1"/>
  <c r="S173" i="1"/>
  <c r="W173" i="1" s="1"/>
  <c r="S176" i="1"/>
  <c r="W176" i="1" s="1"/>
  <c r="S177" i="1"/>
  <c r="W177" i="1" s="1"/>
  <c r="S178" i="1"/>
  <c r="W178" i="1" s="1"/>
  <c r="S180" i="1"/>
  <c r="W182" i="1"/>
  <c r="S183" i="1"/>
  <c r="W183" i="1" s="1"/>
  <c r="S184" i="1"/>
  <c r="W184" i="1" s="1"/>
  <c r="S185" i="1"/>
  <c r="W185" i="1" s="1"/>
  <c r="S186" i="1"/>
  <c r="W186" i="1" s="1"/>
  <c r="S190" i="1"/>
  <c r="W190" i="1" s="1"/>
  <c r="S191" i="1"/>
  <c r="W191" i="1" s="1"/>
  <c r="S192" i="1"/>
  <c r="W192" i="1" s="1"/>
  <c r="S194" i="1"/>
  <c r="W194" i="1" s="1"/>
  <c r="S195" i="1"/>
  <c r="W195" i="1" s="1"/>
  <c r="S197" i="1"/>
  <c r="S200" i="1"/>
  <c r="S202" i="1"/>
  <c r="S207" i="1"/>
  <c r="S206" i="1" s="1"/>
  <c r="S203" i="1" s="1"/>
  <c r="S157" i="1"/>
  <c r="W200" i="1" l="1"/>
  <c r="S199" i="1"/>
  <c r="S156" i="1"/>
  <c r="W156" i="1" s="1"/>
  <c r="W205" i="1"/>
  <c r="W166" i="1"/>
  <c r="S165" i="1"/>
  <c r="W165" i="1" s="1"/>
  <c r="W157" i="1"/>
  <c r="S174" i="1"/>
  <c r="W174" i="1" s="1"/>
  <c r="W170" i="1"/>
  <c r="S169" i="1"/>
  <c r="W169" i="1" s="1"/>
  <c r="S179" i="1"/>
  <c r="W179" i="1" s="1"/>
  <c r="W180" i="1"/>
  <c r="W206" i="1"/>
  <c r="W207" i="1"/>
  <c r="S187" i="1"/>
  <c r="W187" i="1" s="1"/>
  <c r="W188" i="1"/>
  <c r="S163" i="1"/>
  <c r="W163" i="1" s="1"/>
  <c r="W164" i="1"/>
  <c r="H212" i="1"/>
  <c r="H217" i="1" s="1"/>
  <c r="V155" i="1"/>
  <c r="T155" i="1"/>
  <c r="AB155" i="1" s="1"/>
  <c r="U155" i="1"/>
  <c r="S196" i="1"/>
  <c r="W196" i="1" s="1"/>
  <c r="W197" i="1"/>
  <c r="S201" i="1"/>
  <c r="W201" i="1" s="1"/>
  <c r="W202" i="1"/>
  <c r="P213" i="1"/>
  <c r="P216" i="1" s="1"/>
  <c r="K213" i="1"/>
  <c r="K216" i="1" s="1"/>
  <c r="L213" i="1"/>
  <c r="L216" i="1" s="1"/>
  <c r="P212" i="1"/>
  <c r="R212" i="1"/>
  <c r="R214" i="1"/>
  <c r="Q212" i="1"/>
  <c r="Q214" i="1"/>
  <c r="N212" i="1"/>
  <c r="N214" i="1"/>
  <c r="M212" i="1"/>
  <c r="M214" i="1"/>
  <c r="O212" i="1"/>
  <c r="O214" i="1"/>
  <c r="I212" i="1"/>
  <c r="I217" i="1" s="1"/>
  <c r="J212" i="1"/>
  <c r="J214" i="1"/>
  <c r="K212" i="1"/>
  <c r="L212" i="1"/>
  <c r="S193" i="1"/>
  <c r="W193" i="1" s="1"/>
  <c r="S189" i="1"/>
  <c r="W189" i="1" s="1"/>
  <c r="S181" i="1"/>
  <c r="W181" i="1" s="1"/>
  <c r="S155" i="1" l="1"/>
  <c r="P217" i="1"/>
  <c r="K217" i="1"/>
  <c r="L217" i="1"/>
  <c r="W203" i="1"/>
  <c r="W204" i="1"/>
  <c r="V212" i="1"/>
  <c r="U212" i="1"/>
  <c r="T212" i="1"/>
  <c r="AB212" i="1" s="1"/>
  <c r="T214" i="1"/>
  <c r="AB214" i="1" s="1"/>
  <c r="U214" i="1"/>
  <c r="V214" i="1"/>
  <c r="S198" i="1"/>
  <c r="W198" i="1" s="1"/>
  <c r="W199" i="1"/>
  <c r="V211" i="1"/>
  <c r="T211" i="1"/>
  <c r="AB211" i="1" s="1"/>
  <c r="U211" i="1"/>
  <c r="O213" i="1"/>
  <c r="O216" i="1" s="1"/>
  <c r="N213" i="1"/>
  <c r="N216" i="1" s="1"/>
  <c r="R213" i="1"/>
  <c r="R216" i="1" s="1"/>
  <c r="J213" i="1"/>
  <c r="J217" i="1" s="1"/>
  <c r="M213" i="1"/>
  <c r="M216" i="1" s="1"/>
  <c r="Q213" i="1"/>
  <c r="Q216" i="1" s="1"/>
  <c r="G102" i="1"/>
  <c r="H133" i="1"/>
  <c r="I133" i="1"/>
  <c r="I132" i="1" s="1"/>
  <c r="J133" i="1"/>
  <c r="J132" i="1" s="1"/>
  <c r="K133" i="1"/>
  <c r="K132" i="1" s="1"/>
  <c r="L133" i="1"/>
  <c r="L132" i="1" s="1"/>
  <c r="M133" i="1"/>
  <c r="M132" i="1" s="1"/>
  <c r="N133" i="1"/>
  <c r="N132" i="1" s="1"/>
  <c r="O133" i="1"/>
  <c r="O132" i="1" s="1"/>
  <c r="P133" i="1"/>
  <c r="P132" i="1" s="1"/>
  <c r="Q133" i="1"/>
  <c r="Q132" i="1" s="1"/>
  <c r="R133" i="1"/>
  <c r="R132" i="1" s="1"/>
  <c r="S133" i="1"/>
  <c r="S132" i="1" s="1"/>
  <c r="I135" i="1"/>
  <c r="J135" i="1"/>
  <c r="K135" i="1"/>
  <c r="L135" i="1"/>
  <c r="M135" i="1"/>
  <c r="N135" i="1"/>
  <c r="O135" i="1"/>
  <c r="P135" i="1"/>
  <c r="Q135" i="1"/>
  <c r="R135" i="1"/>
  <c r="S135" i="1"/>
  <c r="G133" i="1"/>
  <c r="S211" i="1" l="1"/>
  <c r="S212" i="1" s="1"/>
  <c r="G135" i="1"/>
  <c r="G132" i="1"/>
  <c r="X133" i="1"/>
  <c r="Y133" i="1"/>
  <c r="Z133" i="1"/>
  <c r="AA133" i="1"/>
  <c r="X102" i="1"/>
  <c r="Z102" i="1"/>
  <c r="AA102" i="1"/>
  <c r="Y102" i="1"/>
  <c r="R131" i="1"/>
  <c r="R130" i="1" s="1"/>
  <c r="R126" i="1"/>
  <c r="R125" i="1" s="1"/>
  <c r="N131" i="1"/>
  <c r="N130" i="1" s="1"/>
  <c r="N126" i="1"/>
  <c r="N125" i="1" s="1"/>
  <c r="J131" i="1"/>
  <c r="J130" i="1" s="1"/>
  <c r="J126" i="1"/>
  <c r="J125" i="1" s="1"/>
  <c r="Q131" i="1"/>
  <c r="Q130" i="1" s="1"/>
  <c r="Q126" i="1"/>
  <c r="Q125" i="1" s="1"/>
  <c r="M131" i="1"/>
  <c r="M130" i="1" s="1"/>
  <c r="M126" i="1"/>
  <c r="M125" i="1" s="1"/>
  <c r="I131" i="1"/>
  <c r="I130" i="1" s="1"/>
  <c r="I126" i="1"/>
  <c r="I125" i="1" s="1"/>
  <c r="P131" i="1"/>
  <c r="P130" i="1" s="1"/>
  <c r="P126" i="1"/>
  <c r="P125" i="1" s="1"/>
  <c r="L131" i="1"/>
  <c r="L130" i="1" s="1"/>
  <c r="L126" i="1"/>
  <c r="L125" i="1" s="1"/>
  <c r="S131" i="1"/>
  <c r="S130" i="1" s="1"/>
  <c r="O131" i="1"/>
  <c r="O130" i="1" s="1"/>
  <c r="O126" i="1"/>
  <c r="O125" i="1" s="1"/>
  <c r="K131" i="1"/>
  <c r="K130" i="1" s="1"/>
  <c r="K126" i="1"/>
  <c r="K125" i="1" s="1"/>
  <c r="M217" i="1"/>
  <c r="Q217" i="1"/>
  <c r="R217" i="1"/>
  <c r="N217" i="1"/>
  <c r="O217" i="1"/>
  <c r="H132" i="1"/>
  <c r="V133" i="1"/>
  <c r="T133" i="1"/>
  <c r="U133" i="1"/>
  <c r="W133" i="1"/>
  <c r="J216" i="1"/>
  <c r="V213" i="1"/>
  <c r="T213" i="1"/>
  <c r="AB213" i="1" s="1"/>
  <c r="U213" i="1"/>
  <c r="W155" i="1"/>
  <c r="H135" i="1"/>
  <c r="W145" i="1"/>
  <c r="W111" i="1"/>
  <c r="H44" i="1"/>
  <c r="AB133" i="1" l="1"/>
  <c r="H126" i="1"/>
  <c r="H125" i="1" s="1"/>
  <c r="G131" i="1"/>
  <c r="X132" i="1"/>
  <c r="Y132" i="1"/>
  <c r="Z132" i="1"/>
  <c r="AA132" i="1"/>
  <c r="X135" i="1"/>
  <c r="Y135" i="1"/>
  <c r="Z135" i="1"/>
  <c r="AA135" i="1"/>
  <c r="H86" i="1"/>
  <c r="H84" i="1" s="1"/>
  <c r="H83" i="1" s="1"/>
  <c r="H81" i="1" s="1"/>
  <c r="H80" i="1" s="1"/>
  <c r="H79" i="1" s="1"/>
  <c r="H78" i="1" s="1"/>
  <c r="H77" i="1" s="1"/>
  <c r="W212" i="1"/>
  <c r="S214" i="1"/>
  <c r="W211" i="1"/>
  <c r="V216" i="1"/>
  <c r="T216" i="1"/>
  <c r="AB216" i="1" s="1"/>
  <c r="U216" i="1"/>
  <c r="V135" i="1"/>
  <c r="T135" i="1"/>
  <c r="U135" i="1"/>
  <c r="W135" i="1"/>
  <c r="H131" i="1"/>
  <c r="A264" i="1" s="1"/>
  <c r="V132" i="1"/>
  <c r="W132" i="1"/>
  <c r="T132" i="1"/>
  <c r="U132" i="1"/>
  <c r="I41" i="1"/>
  <c r="AB135" i="1" l="1"/>
  <c r="AB132" i="1"/>
  <c r="G130" i="1"/>
  <c r="X131" i="1"/>
  <c r="Y131" i="1"/>
  <c r="AA131" i="1"/>
  <c r="Z131" i="1"/>
  <c r="I87" i="1"/>
  <c r="I86" i="1" s="1"/>
  <c r="I84" i="1" s="1"/>
  <c r="I83" i="1" s="1"/>
  <c r="I81" i="1" s="1"/>
  <c r="I80" i="1" s="1"/>
  <c r="I79" i="1" s="1"/>
  <c r="I78" i="1" s="1"/>
  <c r="I77" i="1" s="1"/>
  <c r="I44" i="1"/>
  <c r="T25" i="1"/>
  <c r="AB25" i="1" s="1"/>
  <c r="W214" i="1"/>
  <c r="S213" i="1"/>
  <c r="S217" i="1" s="1"/>
  <c r="H130" i="1"/>
  <c r="V131" i="1"/>
  <c r="U131" i="1"/>
  <c r="W131" i="1"/>
  <c r="T131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AB131" i="1" l="1"/>
  <c r="T24" i="1"/>
  <c r="AB24" i="1" s="1"/>
  <c r="X130" i="1"/>
  <c r="Y130" i="1"/>
  <c r="Z130" i="1"/>
  <c r="AA130" i="1"/>
  <c r="J87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88" i="1"/>
  <c r="AB88" i="1" s="1"/>
  <c r="V130" i="1"/>
  <c r="T130" i="1"/>
  <c r="W130" i="1"/>
  <c r="U130" i="1"/>
  <c r="S216" i="1"/>
  <c r="W216" i="1" s="1"/>
  <c r="W213" i="1"/>
  <c r="T40" i="1"/>
  <c r="AB40" i="1" s="1"/>
  <c r="T23" i="1"/>
  <c r="AB23" i="1" s="1"/>
  <c r="T45" i="1"/>
  <c r="AB45" i="1" s="1"/>
  <c r="T42" i="1"/>
  <c r="AB42" i="1" s="1"/>
  <c r="N25" i="1"/>
  <c r="K41" i="1"/>
  <c r="AB130" i="1" l="1"/>
  <c r="K87" i="1"/>
  <c r="K86" i="1" s="1"/>
  <c r="K77" i="1" s="1"/>
  <c r="J86" i="1"/>
  <c r="J84" i="1" s="1"/>
  <c r="J83" i="1" s="1"/>
  <c r="J81" i="1" s="1"/>
  <c r="J80" i="1" s="1"/>
  <c r="J79" i="1" s="1"/>
  <c r="J78" i="1" s="1"/>
  <c r="J77" i="1" s="1"/>
  <c r="T87" i="1"/>
  <c r="AB87" i="1" s="1"/>
  <c r="K44" i="1"/>
  <c r="U30" i="1"/>
  <c r="U32" i="1"/>
  <c r="T143" i="1"/>
  <c r="AB143" i="1" s="1"/>
  <c r="T144" i="1"/>
  <c r="AB144" i="1" s="1"/>
  <c r="U25" i="1"/>
  <c r="O25" i="1"/>
  <c r="P25" i="1" s="1"/>
  <c r="Q25" i="1" s="1"/>
  <c r="L41" i="1"/>
  <c r="N32" i="1"/>
  <c r="O32" i="1" s="1"/>
  <c r="P32" i="1" s="1"/>
  <c r="N30" i="1"/>
  <c r="T78" i="1" l="1"/>
  <c r="T79" i="1"/>
  <c r="AB79" i="1" s="1"/>
  <c r="T80" i="1"/>
  <c r="AB80" i="1" s="1"/>
  <c r="T81" i="1"/>
  <c r="AB81" i="1" s="1"/>
  <c r="T82" i="1"/>
  <c r="AB82" i="1" s="1"/>
  <c r="T83" i="1"/>
  <c r="AB83" i="1" s="1"/>
  <c r="T85" i="1"/>
  <c r="AB85" i="1" s="1"/>
  <c r="L87" i="1"/>
  <c r="L86" i="1" s="1"/>
  <c r="L84" i="1" s="1"/>
  <c r="L83" i="1" s="1"/>
  <c r="L79" i="1" s="1"/>
  <c r="L78" i="1" s="1"/>
  <c r="L77" i="1" s="1"/>
  <c r="L44" i="1"/>
  <c r="U45" i="1"/>
  <c r="M44" i="1"/>
  <c r="V25" i="1"/>
  <c r="V32" i="1"/>
  <c r="U24" i="1"/>
  <c r="O30" i="1"/>
  <c r="P30" i="1" s="1"/>
  <c r="U40" i="1"/>
  <c r="R25" i="1"/>
  <c r="U72" i="1"/>
  <c r="N53" i="1"/>
  <c r="N40" i="1"/>
  <c r="Q32" i="1"/>
  <c r="N24" i="1"/>
  <c r="N23" i="1" l="1"/>
  <c r="N22" i="1" s="1"/>
  <c r="M22" i="1"/>
  <c r="M143" i="1"/>
  <c r="AB78" i="1"/>
  <c r="T84" i="1"/>
  <c r="AB84" i="1" s="1"/>
  <c r="U42" i="1"/>
  <c r="M41" i="1"/>
  <c r="U143" i="1"/>
  <c r="U65" i="1"/>
  <c r="U23" i="1"/>
  <c r="N44" i="1"/>
  <c r="U88" i="1"/>
  <c r="M87" i="1"/>
  <c r="M86" i="1" s="1"/>
  <c r="Q30" i="1"/>
  <c r="R30" i="1" s="1"/>
  <c r="S30" i="1" s="1"/>
  <c r="R32" i="1"/>
  <c r="S32" i="1" s="1"/>
  <c r="U50" i="1"/>
  <c r="S25" i="1"/>
  <c r="W25" i="1" s="1"/>
  <c r="U56" i="1"/>
  <c r="U70" i="1"/>
  <c r="U34" i="1"/>
  <c r="U53" i="1"/>
  <c r="U71" i="1"/>
  <c r="O24" i="1"/>
  <c r="N47" i="1"/>
  <c r="O47" i="1" s="1"/>
  <c r="U47" i="1"/>
  <c r="V30" i="1"/>
  <c r="N56" i="1"/>
  <c r="N72" i="1"/>
  <c r="N71" i="1"/>
  <c r="O71" i="1" s="1"/>
  <c r="N70" i="1"/>
  <c r="O53" i="1"/>
  <c r="P53" i="1" s="1"/>
  <c r="Q53" i="1" s="1"/>
  <c r="R53" i="1" s="1"/>
  <c r="N50" i="1"/>
  <c r="N42" i="1"/>
  <c r="N41" i="1" s="1"/>
  <c r="O40" i="1"/>
  <c r="P40" i="1" s="1"/>
  <c r="Q40" i="1" s="1"/>
  <c r="R40" i="1" s="1"/>
  <c r="S40" i="1" s="1"/>
  <c r="N34" i="1"/>
  <c r="N143" i="1" l="1"/>
  <c r="M84" i="1"/>
  <c r="M83" i="1" s="1"/>
  <c r="M81" i="1" s="1"/>
  <c r="M79" i="1" s="1"/>
  <c r="M78" i="1" s="1"/>
  <c r="M77" i="1" s="1"/>
  <c r="U85" i="1"/>
  <c r="O50" i="1"/>
  <c r="O23" i="1"/>
  <c r="O22" i="1" s="1"/>
  <c r="N87" i="1"/>
  <c r="N86" i="1" s="1"/>
  <c r="N84" i="1" s="1"/>
  <c r="N83" i="1" s="1"/>
  <c r="N81" i="1" s="1"/>
  <c r="N80" i="1" s="1"/>
  <c r="N79" i="1" s="1"/>
  <c r="N78" i="1" s="1"/>
  <c r="N77" i="1" s="1"/>
  <c r="O44" i="1"/>
  <c r="U87" i="1"/>
  <c r="U144" i="1"/>
  <c r="W30" i="1"/>
  <c r="V53" i="1"/>
  <c r="W32" i="1"/>
  <c r="P24" i="1"/>
  <c r="V24" i="1" s="1"/>
  <c r="W40" i="1"/>
  <c r="P47" i="1"/>
  <c r="Q47" i="1" s="1"/>
  <c r="R47" i="1" s="1"/>
  <c r="S47" i="1" s="1"/>
  <c r="V40" i="1"/>
  <c r="O56" i="1"/>
  <c r="P71" i="1"/>
  <c r="Q71" i="1" s="1"/>
  <c r="R71" i="1" s="1"/>
  <c r="S71" i="1" s="1"/>
  <c r="O70" i="1"/>
  <c r="P70" i="1" s="1"/>
  <c r="Q70" i="1" s="1"/>
  <c r="O72" i="1"/>
  <c r="P72" i="1" s="1"/>
  <c r="Q72" i="1" s="1"/>
  <c r="R72" i="1" s="1"/>
  <c r="S53" i="1"/>
  <c r="W53" i="1" s="1"/>
  <c r="O42" i="1"/>
  <c r="O41" i="1" s="1"/>
  <c r="O34" i="1"/>
  <c r="O143" i="1" l="1"/>
  <c r="U78" i="1"/>
  <c r="U79" i="1"/>
  <c r="U80" i="1"/>
  <c r="U81" i="1"/>
  <c r="U82" i="1"/>
  <c r="U83" i="1"/>
  <c r="U84" i="1"/>
  <c r="P50" i="1"/>
  <c r="Q50" i="1" s="1"/>
  <c r="P23" i="1"/>
  <c r="P87" i="1"/>
  <c r="P86" i="1" s="1"/>
  <c r="P84" i="1" s="1"/>
  <c r="P83" i="1" s="1"/>
  <c r="P81" i="1" s="1"/>
  <c r="P80" i="1" s="1"/>
  <c r="P79" i="1" s="1"/>
  <c r="P78" i="1" s="1"/>
  <c r="P77" i="1" s="1"/>
  <c r="V45" i="1"/>
  <c r="P44" i="1"/>
  <c r="V88" i="1"/>
  <c r="O87" i="1"/>
  <c r="V72" i="1"/>
  <c r="P34" i="1"/>
  <c r="Q34" i="1" s="1"/>
  <c r="R34" i="1" s="1"/>
  <c r="S34" i="1" s="1"/>
  <c r="W47" i="1"/>
  <c r="Q24" i="1"/>
  <c r="V71" i="1"/>
  <c r="P42" i="1"/>
  <c r="V47" i="1"/>
  <c r="W71" i="1"/>
  <c r="V70" i="1"/>
  <c r="P56" i="1"/>
  <c r="S72" i="1"/>
  <c r="W72" i="1" s="1"/>
  <c r="R70" i="1"/>
  <c r="S70" i="1" s="1"/>
  <c r="H109" i="1"/>
  <c r="I109" i="1"/>
  <c r="J109" i="1"/>
  <c r="K109" i="1"/>
  <c r="L109" i="1"/>
  <c r="M109" i="1"/>
  <c r="N109" i="1"/>
  <c r="O109" i="1"/>
  <c r="P109" i="1"/>
  <c r="Q109" i="1"/>
  <c r="R109" i="1"/>
  <c r="G109" i="1"/>
  <c r="Q23" i="1" l="1"/>
  <c r="Q22" i="1" s="1"/>
  <c r="P22" i="1"/>
  <c r="P143" i="1"/>
  <c r="V143" i="1" s="1"/>
  <c r="R50" i="1"/>
  <c r="S50" i="1" s="1"/>
  <c r="V50" i="1"/>
  <c r="Q42" i="1"/>
  <c r="P41" i="1"/>
  <c r="V65" i="1"/>
  <c r="Z109" i="1"/>
  <c r="AA109" i="1"/>
  <c r="X109" i="1"/>
  <c r="Y109" i="1"/>
  <c r="R23" i="1"/>
  <c r="V23" i="1"/>
  <c r="Q44" i="1"/>
  <c r="O86" i="1"/>
  <c r="O84" i="1" s="1"/>
  <c r="O83" i="1" s="1"/>
  <c r="O81" i="1" s="1"/>
  <c r="O80" i="1" s="1"/>
  <c r="O79" i="1" s="1"/>
  <c r="O78" i="1" s="1"/>
  <c r="O77" i="1" s="1"/>
  <c r="V87" i="1"/>
  <c r="V34" i="1"/>
  <c r="V56" i="1"/>
  <c r="W34" i="1"/>
  <c r="V42" i="1"/>
  <c r="U109" i="1"/>
  <c r="V109" i="1"/>
  <c r="T109" i="1"/>
  <c r="R24" i="1"/>
  <c r="S24" i="1" s="1"/>
  <c r="W70" i="1"/>
  <c r="Q56" i="1"/>
  <c r="W117" i="1"/>
  <c r="G114" i="1"/>
  <c r="I114" i="1"/>
  <c r="J114" i="1"/>
  <c r="K114" i="1"/>
  <c r="L114" i="1"/>
  <c r="M114" i="1"/>
  <c r="N114" i="1"/>
  <c r="O114" i="1"/>
  <c r="P114" i="1"/>
  <c r="Q114" i="1"/>
  <c r="R114" i="1"/>
  <c r="H114" i="1"/>
  <c r="W113" i="1"/>
  <c r="W107" i="1"/>
  <c r="W105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Q143" i="1" l="1"/>
  <c r="S23" i="1"/>
  <c r="S22" i="1" s="1"/>
  <c r="R22" i="1"/>
  <c r="V78" i="1"/>
  <c r="V79" i="1"/>
  <c r="V80" i="1"/>
  <c r="V81" i="1"/>
  <c r="V82" i="1"/>
  <c r="V83" i="1"/>
  <c r="V84" i="1"/>
  <c r="V85" i="1"/>
  <c r="AB109" i="1"/>
  <c r="W50" i="1"/>
  <c r="R42" i="1"/>
  <c r="Q41" i="1"/>
  <c r="W121" i="1"/>
  <c r="S120" i="1"/>
  <c r="X114" i="1"/>
  <c r="Y114" i="1"/>
  <c r="Z114" i="1"/>
  <c r="AA114" i="1"/>
  <c r="S21" i="1"/>
  <c r="W103" i="1"/>
  <c r="W127" i="1"/>
  <c r="Q87" i="1"/>
  <c r="Q86" i="1" s="1"/>
  <c r="Q84" i="1" s="1"/>
  <c r="Q83" i="1" s="1"/>
  <c r="Q81" i="1" s="1"/>
  <c r="Q80" i="1" s="1"/>
  <c r="Q79" i="1" s="1"/>
  <c r="Q78" i="1" s="1"/>
  <c r="Q77" i="1" s="1"/>
  <c r="W119" i="1"/>
  <c r="S118" i="1"/>
  <c r="S88" i="1"/>
  <c r="S45" i="1"/>
  <c r="R44" i="1"/>
  <c r="V144" i="1"/>
  <c r="H66" i="1"/>
  <c r="U67" i="1"/>
  <c r="V67" i="1"/>
  <c r="T67" i="1"/>
  <c r="W67" i="1"/>
  <c r="S114" i="1"/>
  <c r="W114" i="1" s="1"/>
  <c r="W115" i="1"/>
  <c r="U114" i="1"/>
  <c r="V114" i="1"/>
  <c r="T114" i="1"/>
  <c r="S109" i="1"/>
  <c r="W109" i="1" s="1"/>
  <c r="W110" i="1"/>
  <c r="W24" i="1"/>
  <c r="R56" i="1"/>
  <c r="I21" i="1"/>
  <c r="J21" i="1"/>
  <c r="K21" i="1"/>
  <c r="L21" i="1"/>
  <c r="M21" i="1"/>
  <c r="N21" i="1"/>
  <c r="O21" i="1"/>
  <c r="P21" i="1"/>
  <c r="Q21" i="1"/>
  <c r="R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R143" i="1" l="1"/>
  <c r="M28" i="1"/>
  <c r="AB114" i="1"/>
  <c r="I48" i="1"/>
  <c r="P28" i="1"/>
  <c r="P27" i="1" s="1"/>
  <c r="P142" i="1" s="1"/>
  <c r="L28" i="1"/>
  <c r="L27" i="1" s="1"/>
  <c r="L142" i="1" s="1"/>
  <c r="H28" i="1"/>
  <c r="S42" i="1"/>
  <c r="S41" i="1" s="1"/>
  <c r="R41" i="1"/>
  <c r="S28" i="1"/>
  <c r="S27" i="1" s="1"/>
  <c r="S142" i="1" s="1"/>
  <c r="O28" i="1"/>
  <c r="O27" i="1" s="1"/>
  <c r="O142" i="1" s="1"/>
  <c r="K28" i="1"/>
  <c r="K27" i="1" s="1"/>
  <c r="K142" i="1" s="1"/>
  <c r="R28" i="1"/>
  <c r="R27" i="1" s="1"/>
  <c r="R142" i="1" s="1"/>
  <c r="N28" i="1"/>
  <c r="N27" i="1" s="1"/>
  <c r="N142" i="1" s="1"/>
  <c r="J28" i="1"/>
  <c r="J27" i="1" s="1"/>
  <c r="J142" i="1" s="1"/>
  <c r="W42" i="1"/>
  <c r="Q28" i="1"/>
  <c r="Q27" i="1" s="1"/>
  <c r="Q142" i="1" s="1"/>
  <c r="M27" i="1"/>
  <c r="M142" i="1" s="1"/>
  <c r="I28" i="1"/>
  <c r="I27" i="1" s="1"/>
  <c r="I142" i="1" s="1"/>
  <c r="W120" i="1"/>
  <c r="W65" i="1"/>
  <c r="W23" i="1"/>
  <c r="R87" i="1"/>
  <c r="R86" i="1" s="1"/>
  <c r="S44" i="1"/>
  <c r="W44" i="1" s="1"/>
  <c r="P38" i="1"/>
  <c r="P37" i="1" s="1"/>
  <c r="L38" i="1"/>
  <c r="L37" i="1" s="1"/>
  <c r="H38" i="1"/>
  <c r="S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7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22" i="1"/>
  <c r="W88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2" i="1"/>
  <c r="H122" i="1"/>
  <c r="I122" i="1"/>
  <c r="J122" i="1"/>
  <c r="K122" i="1"/>
  <c r="M122" i="1"/>
  <c r="N122" i="1"/>
  <c r="O122" i="1"/>
  <c r="P122" i="1"/>
  <c r="Q122" i="1"/>
  <c r="R122" i="1"/>
  <c r="S122" i="1"/>
  <c r="H118" i="1"/>
  <c r="I118" i="1"/>
  <c r="J118" i="1"/>
  <c r="K118" i="1"/>
  <c r="L118" i="1"/>
  <c r="M118" i="1"/>
  <c r="N118" i="1"/>
  <c r="O118" i="1"/>
  <c r="P118" i="1"/>
  <c r="Q118" i="1"/>
  <c r="R118" i="1"/>
  <c r="I116" i="1"/>
  <c r="J116" i="1"/>
  <c r="K116" i="1"/>
  <c r="L116" i="1"/>
  <c r="M116" i="1"/>
  <c r="N116" i="1"/>
  <c r="O116" i="1"/>
  <c r="P116" i="1"/>
  <c r="Q116" i="1"/>
  <c r="R116" i="1"/>
  <c r="S116" i="1"/>
  <c r="H112" i="1"/>
  <c r="I112" i="1"/>
  <c r="J112" i="1"/>
  <c r="K112" i="1"/>
  <c r="M112" i="1"/>
  <c r="N112" i="1"/>
  <c r="O112" i="1"/>
  <c r="P112" i="1"/>
  <c r="Q112" i="1"/>
  <c r="R112" i="1"/>
  <c r="S112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97" i="1"/>
  <c r="I97" i="1"/>
  <c r="J97" i="1"/>
  <c r="K97" i="1"/>
  <c r="L97" i="1"/>
  <c r="M97" i="1"/>
  <c r="N97" i="1"/>
  <c r="O97" i="1"/>
  <c r="P97" i="1"/>
  <c r="Q97" i="1"/>
  <c r="R97" i="1"/>
  <c r="S97" i="1"/>
  <c r="H93" i="1"/>
  <c r="I93" i="1"/>
  <c r="J93" i="1"/>
  <c r="K93" i="1"/>
  <c r="L93" i="1"/>
  <c r="M93" i="1"/>
  <c r="N93" i="1"/>
  <c r="O93" i="1"/>
  <c r="P93" i="1"/>
  <c r="Q93" i="1"/>
  <c r="R93" i="1"/>
  <c r="S93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4" i="1" s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1" i="1" s="1"/>
  <c r="I69" i="1"/>
  <c r="I141" i="1" s="1"/>
  <c r="J69" i="1"/>
  <c r="J141" i="1" s="1"/>
  <c r="K69" i="1"/>
  <c r="K141" i="1" s="1"/>
  <c r="L69" i="1"/>
  <c r="L141" i="1" s="1"/>
  <c r="M69" i="1"/>
  <c r="M141" i="1" s="1"/>
  <c r="N69" i="1"/>
  <c r="N141" i="1" s="1"/>
  <c r="O69" i="1"/>
  <c r="O141" i="1" s="1"/>
  <c r="P69" i="1"/>
  <c r="P141" i="1" s="1"/>
  <c r="Q69" i="1"/>
  <c r="Q141" i="1" s="1"/>
  <c r="R69" i="1"/>
  <c r="R141" i="1" s="1"/>
  <c r="S69" i="1"/>
  <c r="S141" i="1" s="1"/>
  <c r="H64" i="1"/>
  <c r="I64" i="1"/>
  <c r="J64" i="1"/>
  <c r="K64" i="1"/>
  <c r="L64" i="1"/>
  <c r="M64" i="1"/>
  <c r="N64" i="1"/>
  <c r="O64" i="1"/>
  <c r="P64" i="1"/>
  <c r="Q64" i="1"/>
  <c r="R64" i="1"/>
  <c r="S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18" i="1"/>
  <c r="G116" i="1"/>
  <c r="G112" i="1"/>
  <c r="G106" i="1"/>
  <c r="G104" i="1"/>
  <c r="G97" i="1"/>
  <c r="G93" i="1"/>
  <c r="G75" i="1"/>
  <c r="G69" i="1"/>
  <c r="G67" i="1"/>
  <c r="G64" i="1"/>
  <c r="G62" i="1"/>
  <c r="G60" i="1"/>
  <c r="G55" i="1"/>
  <c r="G52" i="1"/>
  <c r="G49" i="1"/>
  <c r="G46" i="1"/>
  <c r="G39" i="1"/>
  <c r="G33" i="1"/>
  <c r="G31" i="1"/>
  <c r="G29" i="1"/>
  <c r="M59" i="1" l="1"/>
  <c r="H108" i="1"/>
  <c r="S143" i="1"/>
  <c r="R84" i="1"/>
  <c r="R83" i="1" s="1"/>
  <c r="R81" i="1" s="1"/>
  <c r="R80" i="1" s="1"/>
  <c r="R79" i="1" s="1"/>
  <c r="R78" i="1" s="1"/>
  <c r="R77" i="1" s="1"/>
  <c r="S99" i="1"/>
  <c r="W41" i="1"/>
  <c r="W143" i="1"/>
  <c r="G28" i="1"/>
  <c r="R38" i="1"/>
  <c r="R37" i="1" s="1"/>
  <c r="R20" i="1" s="1"/>
  <c r="S108" i="1"/>
  <c r="I108" i="1"/>
  <c r="R108" i="1"/>
  <c r="N108" i="1"/>
  <c r="J108" i="1"/>
  <c r="Q108" i="1"/>
  <c r="P108" i="1"/>
  <c r="L108" i="1"/>
  <c r="M108" i="1"/>
  <c r="O108" i="1"/>
  <c r="K108" i="1"/>
  <c r="Q59" i="1"/>
  <c r="Q58" i="1" s="1"/>
  <c r="Q57" i="1" s="1"/>
  <c r="X62" i="1"/>
  <c r="Y62" i="1"/>
  <c r="Z62" i="1"/>
  <c r="AA62" i="1"/>
  <c r="P99" i="1"/>
  <c r="L99" i="1"/>
  <c r="H99" i="1"/>
  <c r="H147" i="1" s="1"/>
  <c r="O99" i="1"/>
  <c r="K99" i="1"/>
  <c r="G122" i="1"/>
  <c r="G108" i="1" s="1"/>
  <c r="X123" i="1"/>
  <c r="Y123" i="1"/>
  <c r="Z123" i="1"/>
  <c r="AA123" i="1"/>
  <c r="R99" i="1"/>
  <c r="N99" i="1"/>
  <c r="J99" i="1"/>
  <c r="S59" i="1"/>
  <c r="S58" i="1" s="1"/>
  <c r="Q99" i="1"/>
  <c r="M99" i="1"/>
  <c r="I99" i="1"/>
  <c r="X118" i="1"/>
  <c r="Y118" i="1"/>
  <c r="Z118" i="1"/>
  <c r="AA118" i="1"/>
  <c r="X116" i="1"/>
  <c r="Y116" i="1"/>
  <c r="Z116" i="1"/>
  <c r="AA116" i="1"/>
  <c r="X112" i="1"/>
  <c r="Y112" i="1"/>
  <c r="Z112" i="1"/>
  <c r="AA112" i="1"/>
  <c r="X106" i="1"/>
  <c r="Y106" i="1"/>
  <c r="Z106" i="1"/>
  <c r="AA106" i="1"/>
  <c r="X104" i="1"/>
  <c r="Y104" i="1"/>
  <c r="Z104" i="1"/>
  <c r="AA104" i="1"/>
  <c r="G99" i="1"/>
  <c r="X97" i="1"/>
  <c r="Y97" i="1"/>
  <c r="Z97" i="1"/>
  <c r="AA97" i="1"/>
  <c r="G92" i="1"/>
  <c r="X93" i="1"/>
  <c r="Y93" i="1"/>
  <c r="Z93" i="1"/>
  <c r="AA93" i="1"/>
  <c r="G74" i="1"/>
  <c r="X75" i="1"/>
  <c r="Y75" i="1"/>
  <c r="Z75" i="1"/>
  <c r="AA75" i="1"/>
  <c r="G141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2" i="1"/>
  <c r="N92" i="1"/>
  <c r="J92" i="1"/>
  <c r="Q92" i="1"/>
  <c r="M92" i="1"/>
  <c r="I92" i="1"/>
  <c r="P92" i="1"/>
  <c r="L92" i="1"/>
  <c r="H92" i="1"/>
  <c r="S86" i="1"/>
  <c r="W87" i="1"/>
  <c r="S92" i="1"/>
  <c r="O92" i="1"/>
  <c r="K92" i="1"/>
  <c r="W14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6" i="1"/>
  <c r="U77" i="1" s="1"/>
  <c r="V86" i="1"/>
  <c r="V77" i="1" s="1"/>
  <c r="T86" i="1"/>
  <c r="U102" i="1"/>
  <c r="V102" i="1"/>
  <c r="T102" i="1"/>
  <c r="AB102" i="1" s="1"/>
  <c r="W102" i="1"/>
  <c r="U104" i="1"/>
  <c r="V104" i="1"/>
  <c r="T104" i="1"/>
  <c r="W104" i="1"/>
  <c r="U106" i="1"/>
  <c r="V106" i="1"/>
  <c r="T106" i="1"/>
  <c r="W106" i="1"/>
  <c r="U112" i="1"/>
  <c r="V112" i="1"/>
  <c r="T112" i="1"/>
  <c r="W112" i="1"/>
  <c r="U116" i="1"/>
  <c r="V116" i="1"/>
  <c r="T116" i="1"/>
  <c r="W116" i="1"/>
  <c r="U118" i="1"/>
  <c r="V118" i="1"/>
  <c r="W118" i="1"/>
  <c r="T118" i="1"/>
  <c r="U122" i="1"/>
  <c r="T122" i="1"/>
  <c r="V122" i="1"/>
  <c r="W122" i="1"/>
  <c r="U123" i="1"/>
  <c r="V123" i="1"/>
  <c r="T123" i="1"/>
  <c r="W123" i="1"/>
  <c r="U51" i="1"/>
  <c r="V51" i="1"/>
  <c r="T51" i="1"/>
  <c r="W51" i="1"/>
  <c r="U93" i="1"/>
  <c r="V93" i="1"/>
  <c r="T93" i="1"/>
  <c r="W93" i="1"/>
  <c r="U97" i="1"/>
  <c r="V97" i="1"/>
  <c r="T97" i="1"/>
  <c r="W97" i="1"/>
  <c r="H27" i="1"/>
  <c r="H142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M58" i="1"/>
  <c r="M57" i="1" s="1"/>
  <c r="G59" i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I147" i="1" l="1"/>
  <c r="L147" i="1"/>
  <c r="AB86" i="1"/>
  <c r="AB77" i="1" s="1"/>
  <c r="T77" i="1"/>
  <c r="AB104" i="1"/>
  <c r="AB106" i="1"/>
  <c r="AB112" i="1"/>
  <c r="AB116" i="1"/>
  <c r="AB118" i="1"/>
  <c r="S80" i="1"/>
  <c r="S82" i="1"/>
  <c r="S85" i="1"/>
  <c r="S84" i="1" s="1"/>
  <c r="S83" i="1" s="1"/>
  <c r="AB75" i="1"/>
  <c r="R57" i="1"/>
  <c r="R19" i="1" s="1"/>
  <c r="R89" i="1" s="1"/>
  <c r="AB69" i="1"/>
  <c r="AB62" i="1"/>
  <c r="AB55" i="1"/>
  <c r="AB93" i="1"/>
  <c r="AB60" i="1"/>
  <c r="AB64" i="1"/>
  <c r="AB97" i="1"/>
  <c r="AB123" i="1"/>
  <c r="S147" i="1"/>
  <c r="J147" i="1"/>
  <c r="R147" i="1"/>
  <c r="L91" i="1"/>
  <c r="K147" i="1"/>
  <c r="P147" i="1"/>
  <c r="M91" i="1"/>
  <c r="M90" i="1" s="1"/>
  <c r="Q91" i="1"/>
  <c r="Q90" i="1" s="1"/>
  <c r="W38" i="1"/>
  <c r="O147" i="1"/>
  <c r="N91" i="1"/>
  <c r="N90" i="1" s="1"/>
  <c r="I91" i="1"/>
  <c r="I90" i="1" s="1"/>
  <c r="Q147" i="1"/>
  <c r="K91" i="1"/>
  <c r="K90" i="1" s="1"/>
  <c r="O91" i="1"/>
  <c r="O90" i="1" s="1"/>
  <c r="P91" i="1"/>
  <c r="P90" i="1" s="1"/>
  <c r="R91" i="1"/>
  <c r="R90" i="1" s="1"/>
  <c r="M147" i="1"/>
  <c r="N147" i="1"/>
  <c r="J91" i="1"/>
  <c r="J90" i="1" s="1"/>
  <c r="S91" i="1"/>
  <c r="S90" i="1" s="1"/>
  <c r="S20" i="1"/>
  <c r="H91" i="1"/>
  <c r="H90" i="1" s="1"/>
  <c r="X122" i="1"/>
  <c r="AB122" i="1" s="1"/>
  <c r="Y122" i="1"/>
  <c r="Z122" i="1"/>
  <c r="AA122" i="1"/>
  <c r="Z108" i="1"/>
  <c r="AA108" i="1"/>
  <c r="X108" i="1"/>
  <c r="Y108" i="1"/>
  <c r="X99" i="1"/>
  <c r="Y99" i="1"/>
  <c r="Z99" i="1"/>
  <c r="AA99" i="1"/>
  <c r="Q19" i="1"/>
  <c r="Q89" i="1" s="1"/>
  <c r="X92" i="1"/>
  <c r="Y92" i="1"/>
  <c r="Z92" i="1"/>
  <c r="AA92" i="1"/>
  <c r="G91" i="1"/>
  <c r="G73" i="1"/>
  <c r="X74" i="1"/>
  <c r="AB74" i="1" s="1"/>
  <c r="Y74" i="1"/>
  <c r="Z74" i="1"/>
  <c r="AA74" i="1"/>
  <c r="X141" i="1"/>
  <c r="Y141" i="1"/>
  <c r="Z141" i="1"/>
  <c r="AA141" i="1"/>
  <c r="X66" i="1"/>
  <c r="AB66" i="1" s="1"/>
  <c r="Y66" i="1"/>
  <c r="Z66" i="1"/>
  <c r="AA66" i="1"/>
  <c r="G58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89" i="1" s="1"/>
  <c r="M19" i="1"/>
  <c r="M89" i="1" s="1"/>
  <c r="N19" i="1"/>
  <c r="N89" i="1" s="1"/>
  <c r="I19" i="1"/>
  <c r="I89" i="1" s="1"/>
  <c r="O19" i="1"/>
  <c r="O89" i="1" s="1"/>
  <c r="P19" i="1"/>
  <c r="P89" i="1" s="1"/>
  <c r="G27" i="1"/>
  <c r="X28" i="1"/>
  <c r="AB28" i="1" s="1"/>
  <c r="Y28" i="1"/>
  <c r="Z28" i="1"/>
  <c r="AA28" i="1"/>
  <c r="K19" i="1"/>
  <c r="K89" i="1" s="1"/>
  <c r="L19" i="1"/>
  <c r="L89" i="1" s="1"/>
  <c r="H20" i="1"/>
  <c r="X21" i="1"/>
  <c r="AB21" i="1" s="1"/>
  <c r="Y21" i="1"/>
  <c r="Z21" i="1"/>
  <c r="AA21" i="1"/>
  <c r="U92" i="1"/>
  <c r="W86" i="1"/>
  <c r="T92" i="1"/>
  <c r="W55" i="1"/>
  <c r="V92" i="1"/>
  <c r="U108" i="1"/>
  <c r="V108" i="1"/>
  <c r="T108" i="1"/>
  <c r="W108" i="1"/>
  <c r="U99" i="1"/>
  <c r="V99" i="1"/>
  <c r="T99" i="1"/>
  <c r="W99" i="1"/>
  <c r="W92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1" i="1"/>
  <c r="W141" i="1"/>
  <c r="T141" i="1"/>
  <c r="U141" i="1"/>
  <c r="G147" i="1" l="1"/>
  <c r="AB99" i="1"/>
  <c r="W80" i="1"/>
  <c r="S79" i="1"/>
  <c r="S78" i="1" s="1"/>
  <c r="S77" i="1" s="1"/>
  <c r="S57" i="1" s="1"/>
  <c r="S19" i="1" s="1"/>
  <c r="S89" i="1" s="1"/>
  <c r="S146" i="1" s="1"/>
  <c r="S218" i="1" s="1"/>
  <c r="W82" i="1"/>
  <c r="S81" i="1"/>
  <c r="W81" i="1" s="1"/>
  <c r="W85" i="1"/>
  <c r="W83" i="1"/>
  <c r="AB54" i="1"/>
  <c r="AB141" i="1"/>
  <c r="AB108" i="1"/>
  <c r="AB37" i="1"/>
  <c r="AB59" i="1"/>
  <c r="AB92" i="1"/>
  <c r="G20" i="1"/>
  <c r="AA20" i="1" s="1"/>
  <c r="G142" i="1"/>
  <c r="M146" i="1"/>
  <c r="X91" i="1"/>
  <c r="Y91" i="1"/>
  <c r="Z91" i="1"/>
  <c r="AA91" i="1"/>
  <c r="G90" i="1"/>
  <c r="J146" i="1"/>
  <c r="J218" i="1" s="1"/>
  <c r="Q146" i="1"/>
  <c r="Q218" i="1" s="1"/>
  <c r="I146" i="1"/>
  <c r="I218" i="1" s="1"/>
  <c r="K146" i="1"/>
  <c r="K218" i="1" s="1"/>
  <c r="R146" i="1"/>
  <c r="R218" i="1" s="1"/>
  <c r="P146" i="1"/>
  <c r="P218" i="1" s="1"/>
  <c r="N146" i="1"/>
  <c r="N218" i="1" s="1"/>
  <c r="X73" i="1"/>
  <c r="AB73" i="1" s="1"/>
  <c r="Y73" i="1"/>
  <c r="Z73" i="1"/>
  <c r="AA73" i="1"/>
  <c r="H19" i="1"/>
  <c r="G57" i="1"/>
  <c r="X58" i="1"/>
  <c r="Y58" i="1"/>
  <c r="Z58" i="1"/>
  <c r="AA58" i="1"/>
  <c r="X27" i="1"/>
  <c r="AB27" i="1" s="1"/>
  <c r="Y27" i="1"/>
  <c r="Z27" i="1"/>
  <c r="AA27" i="1"/>
  <c r="O146" i="1"/>
  <c r="O218" i="1" s="1"/>
  <c r="V142" i="1"/>
  <c r="T142" i="1"/>
  <c r="U142" i="1"/>
  <c r="W142" i="1"/>
  <c r="U91" i="1"/>
  <c r="V91" i="1"/>
  <c r="T91" i="1"/>
  <c r="W91" i="1"/>
  <c r="U20" i="1"/>
  <c r="V20" i="1"/>
  <c r="T20" i="1"/>
  <c r="W20" i="1"/>
  <c r="V147" i="1"/>
  <c r="T147" i="1"/>
  <c r="W147" i="1"/>
  <c r="U147" i="1"/>
  <c r="U58" i="1"/>
  <c r="V58" i="1"/>
  <c r="T58" i="1"/>
  <c r="W58" i="1"/>
  <c r="L90" i="1"/>
  <c r="L146" i="1" s="1"/>
  <c r="L218" i="1" s="1"/>
  <c r="M218" i="1" l="1"/>
  <c r="W79" i="1"/>
  <c r="W78" i="1"/>
  <c r="W77" i="1" s="1"/>
  <c r="W84" i="1"/>
  <c r="AB91" i="1"/>
  <c r="AB58" i="1"/>
  <c r="Z20" i="1"/>
  <c r="Y20" i="1"/>
  <c r="X20" i="1"/>
  <c r="AB20" i="1" s="1"/>
  <c r="G19" i="1"/>
  <c r="Z19" i="1" s="1"/>
  <c r="X147" i="1"/>
  <c r="AB147" i="1" s="1"/>
  <c r="Y147" i="1"/>
  <c r="Z147" i="1"/>
  <c r="AA147" i="1"/>
  <c r="X90" i="1"/>
  <c r="Y90" i="1"/>
  <c r="Z90" i="1"/>
  <c r="AA90" i="1"/>
  <c r="X57" i="1"/>
  <c r="Y57" i="1"/>
  <c r="Z57" i="1"/>
  <c r="AA57" i="1"/>
  <c r="X142" i="1"/>
  <c r="AB142" i="1" s="1"/>
  <c r="Y142" i="1"/>
  <c r="Z142" i="1"/>
  <c r="AA142" i="1"/>
  <c r="O152" i="1"/>
  <c r="Q152" i="1"/>
  <c r="S152" i="1"/>
  <c r="P152" i="1"/>
  <c r="N152" i="1"/>
  <c r="M152" i="1"/>
  <c r="K152" i="1"/>
  <c r="R152" i="1"/>
  <c r="L152" i="1"/>
  <c r="J152" i="1"/>
  <c r="U90" i="1"/>
  <c r="V90" i="1"/>
  <c r="T90" i="1"/>
  <c r="W90" i="1"/>
  <c r="U57" i="1"/>
  <c r="V57" i="1"/>
  <c r="T57" i="1"/>
  <c r="W57" i="1"/>
  <c r="I152" i="1"/>
  <c r="AB90" i="1" l="1"/>
  <c r="AB57" i="1"/>
  <c r="G89" i="1"/>
  <c r="G146" i="1" s="1"/>
  <c r="A266" i="1" s="1"/>
  <c r="AA19" i="1"/>
  <c r="X19" i="1"/>
  <c r="Y19" i="1"/>
  <c r="H89" i="1"/>
  <c r="H146" i="1" s="1"/>
  <c r="A265" i="1" s="1"/>
  <c r="U19" i="1"/>
  <c r="W19" i="1"/>
  <c r="V19" i="1"/>
  <c r="T19" i="1"/>
  <c r="AB19" i="1" l="1"/>
  <c r="X89" i="1"/>
  <c r="AA89" i="1"/>
  <c r="Z89" i="1"/>
  <c r="Y89" i="1"/>
  <c r="G218" i="1"/>
  <c r="G219" i="1" s="1"/>
  <c r="X146" i="1"/>
  <c r="Y146" i="1"/>
  <c r="Z146" i="1"/>
  <c r="AA146" i="1"/>
  <c r="G152" i="1"/>
  <c r="T217" i="1"/>
  <c r="AB217" i="1" s="1"/>
  <c r="U89" i="1"/>
  <c r="V89" i="1"/>
  <c r="T89" i="1"/>
  <c r="W89" i="1"/>
  <c r="H218" i="1"/>
  <c r="H219" i="1" s="1"/>
  <c r="I15" i="1" s="1"/>
  <c r="I219" i="1" s="1"/>
  <c r="J15" i="1" s="1"/>
  <c r="J219" i="1" s="1"/>
  <c r="K15" i="1" l="1"/>
  <c r="K219" i="1" s="1"/>
  <c r="L15" i="1" s="1"/>
  <c r="L219" i="1" s="1"/>
  <c r="M15" i="1" s="1"/>
  <c r="M219" i="1" s="1"/>
  <c r="N15" i="1" s="1"/>
  <c r="N219" i="1" s="1"/>
  <c r="O15" i="1" s="1"/>
  <c r="O219" i="1" s="1"/>
  <c r="P15" i="1" s="1"/>
  <c r="P219" i="1" s="1"/>
  <c r="Q15" i="1" s="1"/>
  <c r="Q219" i="1" s="1"/>
  <c r="R15" i="1" s="1"/>
  <c r="R219" i="1" s="1"/>
  <c r="S15" i="1" s="1"/>
  <c r="S219" i="1" s="1"/>
  <c r="AB89" i="1"/>
  <c r="X152" i="1"/>
  <c r="Y152" i="1"/>
  <c r="Y218" i="1" s="1"/>
  <c r="AA152" i="1"/>
  <c r="AA218" i="1" s="1"/>
  <c r="Z152" i="1"/>
  <c r="Z218" i="1" s="1"/>
  <c r="U217" i="1"/>
  <c r="H152" i="1"/>
  <c r="V146" i="1"/>
  <c r="T146" i="1"/>
  <c r="AB146" i="1" s="1"/>
  <c r="U146" i="1"/>
  <c r="W146" i="1"/>
  <c r="V217" i="1"/>
  <c r="X218" i="1" l="1"/>
  <c r="W217" i="1"/>
  <c r="V152" i="1"/>
  <c r="V218" i="1" s="1"/>
  <c r="U152" i="1"/>
  <c r="U218" i="1" s="1"/>
  <c r="W152" i="1"/>
  <c r="W218" i="1" s="1"/>
  <c r="T152" i="1"/>
  <c r="T218" i="1" s="1"/>
  <c r="AB152" i="1" l="1"/>
  <c r="AB218" i="1"/>
</calcChain>
</file>

<file path=xl/sharedStrings.xml><?xml version="1.0" encoding="utf-8"?>
<sst xmlns="http://schemas.openxmlformats.org/spreadsheetml/2006/main" count="490" uniqueCount="396">
  <si>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</si>
  <si>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</si>
  <si>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</si>
  <si>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</si>
  <si>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</si>
  <si>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</si>
  <si>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</si>
  <si>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</si>
  <si>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</si>
  <si>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</si>
  <si>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</si>
  <si>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</si>
  <si>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</si>
  <si>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</si>
  <si>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</si>
  <si>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</si>
  <si>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</si>
  <si>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</si>
  <si>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</si>
  <si>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</si>
  <si>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</si>
  <si>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</si>
  <si>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</si>
  <si>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</si>
  <si>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</si>
  <si>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</si>
  <si>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</si>
  <si>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</si>
  <si>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</si>
  <si>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</si>
  <si>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</si>
  <si>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</si>
  <si>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</si>
  <si>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</si>
  <si>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</si>
  <si>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</si>
  <si>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</si>
  <si>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</si>
  <si>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</si>
  <si>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</si>
  <si>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</si>
  <si>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</si>
  <si>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</si>
  <si>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</si>
  <si>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</si>
  <si>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</si>
  <si>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</si>
  <si>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</si>
  <si>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</si>
  <si>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</si>
  <si>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</si>
  <si>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</si>
  <si>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</si>
  <si>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</si>
  <si>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</si>
  <si>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</si>
  <si>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</si>
  <si>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</si>
  <si>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</si>
  <si>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</si>
  <si>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</si>
  <si>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</si>
  <si>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</si>
  <si>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</si>
  <si>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</si>
  <si>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</si>
  <si>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</si>
  <si>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</si>
  <si>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</si>
  <si>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</si>
  <si>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</si>
  <si>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</si>
  <si>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</si>
  <si>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</si>
  <si>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</si>
  <si>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</si>
  <si>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</si>
  <si>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</si>
  <si>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</si>
  <si>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</si>
  <si>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</si>
  <si>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</si>
  <si>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</si>
  <si>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</si>
  <si>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</si>
  <si>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</si>
  <si>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</si>
  <si>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</si>
  <si>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</si>
  <si>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</si>
  <si>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</si>
  <si>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</si>
  <si>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</si>
  <si>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</si>
  <si>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</si>
  <si>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</si>
  <si>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</si>
  <si>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</si>
  <si>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</si>
  <si>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</si>
  <si>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</si>
  <si>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</si>
  <si>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</si>
  <si>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</si>
  <si>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</si>
  <si>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</si>
  <si>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</si>
  <si>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</si>
  <si>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</si>
  <si>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</si>
  <si>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</si>
  <si>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</si>
  <si>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</si>
  <si>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</si>
  <si>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</si>
  <si>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</si>
  <si>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</si>
  <si>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</si>
  <si>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</si>
  <si>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</si>
  <si>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</si>
  <si>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</si>
  <si>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</si>
  <si>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</si>
  <si>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</si>
  <si>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</si>
  <si>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</si>
  <si>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</si>
  <si>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</si>
  <si>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</si>
  <si>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</si>
  <si>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</si>
  <si>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</si>
  <si>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</si>
  <si>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</si>
  <si>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</si>
  <si>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</si>
  <si>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</si>
  <si>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</si>
  <si>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</si>
  <si>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</si>
  <si>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</si>
  <si>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</si>
  <si>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</si>
  <si>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</si>
  <si>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</si>
  <si>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</si>
  <si>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</si>
  <si>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</si>
  <si>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</si>
  <si>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</si>
  <si>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</si>
  <si>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</si>
  <si>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</si>
  <si>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</si>
  <si>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</si>
  <si>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</si>
  <si>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</si>
  <si>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</si>
  <si>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</si>
  <si>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</si>
  <si>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</si>
  <si>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</si>
  <si>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</si>
  <si>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</si>
  <si>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</si>
  <si>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</si>
  <si>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</si>
  <si>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</si>
  <si>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</si>
  <si>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</si>
  <si>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</si>
  <si>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</si>
  <si>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</si>
  <si>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</si>
  <si>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</si>
  <si>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</si>
  <si>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</si>
  <si>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</si>
  <si>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</si>
  <si>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</si>
  <si>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</si>
  <si>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</si>
  <si>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</si>
  <si>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</si>
  <si>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</si>
  <si>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</si>
  <si>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</si>
  <si>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</si>
  <si>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</si>
  <si>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</si>
  <si>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</si>
  <si>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</si>
  <si>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</si>
  <si>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</si>
  <si>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</si>
  <si>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</si>
  <si>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</si>
  <si>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</si>
  <si>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</si>
  <si>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</si>
  <si>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</si>
  <si>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</si>
  <si>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</si>
  <si>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</si>
  <si>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</si>
  <si>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</si>
  <si>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</si>
  <si>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</si>
  <si>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</si>
  <si>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</si>
  <si>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</si>
  <si>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</si>
  <si>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</si>
  <si>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</si>
  <si>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</si>
  <si>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</si>
  <si>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</si>
  <si>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</si>
  <si>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</si>
  <si>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</si>
  <si>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</si>
  <si>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</si>
  <si>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</si>
  <si>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</si>
  <si>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</si>
  <si>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</si>
  <si>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</si>
  <si>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</si>
  <si>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</si>
  <si>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</si>
  <si>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</si>
  <si>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</si>
  <si>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</si>
  <si>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</si>
  <si>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</si>
  <si>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</si>
  <si>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</si>
  <si>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</si>
  <si>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</si>
  <si>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</si>
  <si>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</si>
  <si>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</si>
  <si>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</si>
  <si>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</si>
  <si>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</si>
  <si>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</si>
  <si>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</si>
  <si>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</si>
  <si>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</si>
  <si>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</si>
  <si>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</si>
  <si>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</si>
  <si>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</si>
  <si>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</si>
  <si>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</si>
  <si>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</si>
  <si>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</si>
  <si>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</si>
  <si>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</si>
  <si>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</si>
  <si>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</si>
  <si>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</si>
  <si>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</si>
  <si>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</si>
  <si>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</si>
  <si>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</si>
  <si>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</si>
  <si>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</si>
  <si>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</si>
  <si>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</si>
  <si>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</si>
  <si>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</si>
  <si>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</si>
  <si>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</si>
  <si>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</si>
  <si>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</si>
  <si>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</si>
  <si>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</si>
  <si>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</si>
  <si>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</si>
  <si>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</si>
  <si>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</si>
  <si>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</si>
  <si>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</si>
  <si>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</si>
  <si>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</si>
  <si>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</si>
  <si>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</si>
  <si>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</si>
  <si>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</si>
  <si>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</si>
  <si>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</si>
  <si>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</si>
  <si>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</si>
  <si>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</si>
  <si>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</si>
  <si>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</si>
  <si>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</si>
  <si>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</si>
  <si>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</si>
  <si>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</si>
  <si>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</si>
  <si>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</si>
  <si>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</si>
  <si>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</si>
  <si>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</si>
  <si>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</si>
  <si>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</si>
  <si>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</si>
  <si>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</si>
  <si>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</si>
  <si>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</si>
  <si>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</si>
  <si>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</si>
  <si>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</si>
  <si>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</si>
  <si>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</si>
  <si>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</si>
  <si>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</si>
  <si>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</si>
  <si>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</si>
  <si>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</si>
  <si>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</si>
  <si>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</si>
  <si>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</si>
  <si>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</si>
  <si>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</si>
  <si>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</si>
  <si>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</si>
  <si>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</si>
  <si>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</si>
  <si>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</si>
  <si>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</si>
  <si>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</si>
  <si>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</si>
  <si>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</si>
  <si>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</si>
  <si>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</si>
  <si>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</si>
  <si>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</si>
  <si>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</si>
  <si>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</si>
  <si>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</si>
  <si>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</si>
  <si>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</si>
  <si>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</si>
  <si>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</si>
  <si>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</si>
  <si>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</si>
  <si>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</si>
  <si>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</si>
  <si>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</si>
  <si>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</si>
  <si>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</si>
  <si>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</si>
  <si>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</si>
  <si>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</si>
  <si>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</si>
  <si>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</si>
  <si>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</si>
  <si>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</si>
  <si>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</si>
  <si>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</si>
  <si>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</si>
  <si>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</si>
  <si>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</si>
  <si>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</si>
  <si>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</si>
  <si>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</si>
  <si>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</si>
  <si>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</si>
  <si>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</si>
  <si>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</si>
  <si>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</si>
  <si>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</si>
  <si>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</si>
  <si>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</si>
  <si>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</si>
  <si>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</si>
  <si>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</si>
  <si>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</si>
  <si>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</si>
  <si>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</si>
  <si>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</si>
  <si>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</si>
  <si>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</si>
  <si>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</si>
  <si>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</si>
  <si>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</si>
  <si>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</si>
  <si>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</si>
  <si>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</si>
  <si>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</si>
  <si>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</si>
  <si>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Кассовый план исполнения бюджета ЗАТО Видяево на 2022 год по состоянию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</si>
</sst>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5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abSelected="1" zoomScaleNormal="100" workbookViewId="0">
      <selection activeCell="AC229" sqref="AC229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4" width="12.28515625" style="23" bestFit="1" customWidth="1"/>
    <col min="15" max="15" width="13.28515625" style="23" customWidth="1"/>
    <col min="16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90" t="s">
        <v>321</v>
      </c>
      <c r="B1" s="90"/>
      <c r="C1" s="90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1"/>
      <c r="R1" s="91"/>
      <c r="S1" s="91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79"/>
      <c r="M2" s="86"/>
      <c r="N2" s="51"/>
      <c r="O2" s="51"/>
      <c r="P2" s="51"/>
      <c r="Q2" s="51"/>
      <c r="R2" s="51"/>
      <c r="S2" s="86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79"/>
      <c r="M3" s="86"/>
      <c r="N3" s="51"/>
      <c r="O3" s="51"/>
      <c r="P3" s="51"/>
      <c r="Q3" s="93" t="s">
        <v>322</v>
      </c>
      <c r="R3" s="93"/>
      <c r="S3" s="93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79"/>
      <c r="M4" s="86"/>
      <c r="N4" s="51"/>
      <c r="O4" s="51"/>
      <c r="P4" s="51"/>
      <c r="Q4" s="93" t="s">
        <v>323</v>
      </c>
      <c r="R4" s="93"/>
      <c r="S4" s="93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79"/>
      <c r="M5" s="86"/>
      <c r="N5" s="51"/>
      <c r="O5" s="51"/>
      <c r="P5" s="51"/>
      <c r="Q5" s="52"/>
      <c r="R5" s="53"/>
      <c r="S5" s="52" t="s">
        <v>324</v>
      </c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79"/>
      <c r="M6" s="86"/>
      <c r="N6" s="51"/>
      <c r="O6" s="51"/>
      <c r="P6" s="51"/>
      <c r="Q6" s="54" t="s">
        <v>325</v>
      </c>
      <c r="R6" s="53"/>
      <c r="S6" s="54" t="s">
        <v>326</v>
      </c>
      <c r="T6" s="71"/>
      <c r="U6" s="33"/>
      <c r="V6" s="33"/>
      <c r="W6" s="33"/>
      <c r="X6" s="145" t="s">
        <v>297</v>
      </c>
      <c r="Y6" s="146"/>
      <c r="Z6" s="146"/>
      <c r="AA6" s="146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79"/>
      <c r="M7" s="86"/>
      <c r="N7" s="51"/>
      <c r="O7" s="51"/>
      <c r="P7" s="51"/>
      <c r="Q7" s="54"/>
      <c r="R7" s="55">
        <v>44753</v>
      </c>
      <c r="S7" s="54"/>
      <c r="T7" s="134" t="s">
        <v>296</v>
      </c>
      <c r="U7" s="134"/>
      <c r="V7" s="134"/>
      <c r="W7" s="134"/>
      <c r="X7" s="134" t="s">
        <v>295</v>
      </c>
      <c r="Y7" s="134"/>
      <c r="Z7" s="134"/>
      <c r="AA7" s="134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79"/>
      <c r="M8" s="86"/>
      <c r="N8" s="51"/>
      <c r="O8" s="51"/>
      <c r="P8" s="51"/>
      <c r="Q8" s="54"/>
      <c r="R8" s="54" t="s">
        <v>327</v>
      </c>
      <c r="S8" s="54"/>
      <c r="T8" s="131" t="s">
        <v>291</v>
      </c>
      <c r="U8" s="133" t="s">
        <v>292</v>
      </c>
      <c r="V8" s="133" t="s">
        <v>293</v>
      </c>
      <c r="W8" s="133" t="s">
        <v>294</v>
      </c>
      <c r="X8" s="131" t="s">
        <v>291</v>
      </c>
      <c r="Y8" s="133" t="s">
        <v>292</v>
      </c>
      <c r="Z8" s="133" t="s">
        <v>293</v>
      </c>
      <c r="AA8" s="133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79"/>
      <c r="M9" s="86"/>
      <c r="N9" s="51"/>
      <c r="O9" s="51"/>
      <c r="P9" s="51"/>
      <c r="Q9" s="51"/>
      <c r="R9" s="51"/>
      <c r="S9" s="86"/>
      <c r="T9" s="132"/>
      <c r="U9" s="134"/>
      <c r="V9" s="134"/>
      <c r="W9" s="134"/>
      <c r="X9" s="132"/>
      <c r="Y9" s="134"/>
      <c r="Z9" s="134"/>
      <c r="AA9" s="134"/>
    </row>
    <row r="10" spans="1:27" s="1" customFormat="1" ht="25.5" customHeight="1" x14ac:dyDescent="0.25">
      <c r="A10" s="93" t="s">
        <v>395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08"/>
      <c r="R10" s="108"/>
      <c r="S10" s="108"/>
      <c r="T10" s="132"/>
      <c r="U10" s="134"/>
      <c r="V10" s="134"/>
      <c r="W10" s="134"/>
      <c r="X10" s="132"/>
      <c r="Y10" s="134"/>
      <c r="Z10" s="134"/>
      <c r="AA10" s="134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353</v>
      </c>
      <c r="T11" s="132"/>
      <c r="U11" s="134"/>
      <c r="V11" s="134"/>
      <c r="W11" s="134"/>
      <c r="X11" s="132"/>
      <c r="Y11" s="134"/>
      <c r="Z11" s="134"/>
      <c r="AA11" s="134"/>
    </row>
    <row r="12" spans="1:27" s="1" customFormat="1" x14ac:dyDescent="0.25">
      <c r="A12" s="104" t="s">
        <v>354</v>
      </c>
      <c r="B12" s="105" t="s">
        <v>355</v>
      </c>
      <c r="C12" s="105"/>
      <c r="D12" s="105"/>
      <c r="E12" s="105"/>
      <c r="F12" s="105"/>
      <c r="G12" s="106" t="s">
        <v>356</v>
      </c>
      <c r="H12" s="107" t="s">
        <v>357</v>
      </c>
      <c r="I12" s="107"/>
      <c r="J12" s="107"/>
      <c r="K12" s="107" t="s">
        <v>358</v>
      </c>
      <c r="L12" s="107"/>
      <c r="M12" s="107"/>
      <c r="N12" s="107" t="s">
        <v>359</v>
      </c>
      <c r="O12" s="107"/>
      <c r="P12" s="107"/>
      <c r="Q12" s="107" t="s">
        <v>360</v>
      </c>
      <c r="R12" s="107"/>
      <c r="S12" s="107"/>
      <c r="T12" s="132"/>
      <c r="U12" s="134"/>
      <c r="V12" s="134"/>
      <c r="W12" s="134"/>
      <c r="X12" s="132"/>
      <c r="Y12" s="134"/>
      <c r="Z12" s="134"/>
      <c r="AA12" s="134"/>
    </row>
    <row r="13" spans="1:27" s="1" customFormat="1" x14ac:dyDescent="0.25">
      <c r="A13" s="104"/>
      <c r="B13" s="105"/>
      <c r="C13" s="105"/>
      <c r="D13" s="105"/>
      <c r="E13" s="105"/>
      <c r="F13" s="105"/>
      <c r="G13" s="106"/>
      <c r="H13" s="110" t="s">
        <v>361</v>
      </c>
      <c r="I13" s="110" t="s">
        <v>362</v>
      </c>
      <c r="J13" s="110" t="s">
        <v>363</v>
      </c>
      <c r="K13" s="110" t="s">
        <v>364</v>
      </c>
      <c r="L13" s="110" t="s">
        <v>365</v>
      </c>
      <c r="M13" s="110" t="s">
        <v>366</v>
      </c>
      <c r="N13" s="110" t="s">
        <v>367</v>
      </c>
      <c r="O13" s="110" t="s">
        <v>368</v>
      </c>
      <c r="P13" s="110" t="s">
        <v>369</v>
      </c>
      <c r="Q13" s="110" t="s">
        <v>370</v>
      </c>
      <c r="R13" s="110" t="s">
        <v>371</v>
      </c>
      <c r="S13" s="110" t="s">
        <v>372</v>
      </c>
      <c r="T13" s="132"/>
      <c r="U13" s="134"/>
      <c r="V13" s="134"/>
      <c r="W13" s="134"/>
      <c r="X13" s="132"/>
      <c r="Y13" s="134"/>
      <c r="Z13" s="134"/>
      <c r="AA13" s="134"/>
    </row>
    <row r="14" spans="1:27" s="1" customFormat="1" ht="60" customHeight="1" x14ac:dyDescent="0.25">
      <c r="A14" s="104"/>
      <c r="B14" s="105"/>
      <c r="C14" s="105"/>
      <c r="D14" s="105"/>
      <c r="E14" s="105"/>
      <c r="F14" s="105"/>
      <c r="G14" s="106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32"/>
      <c r="U14" s="134"/>
      <c r="V14" s="134"/>
      <c r="W14" s="134"/>
      <c r="X14" s="132"/>
      <c r="Y14" s="134"/>
      <c r="Z14" s="134"/>
      <c r="AA14" s="134"/>
    </row>
    <row r="15" spans="1:27" s="1" customFormat="1" ht="25.5" customHeight="1" x14ac:dyDescent="0.25">
      <c r="A15" s="14" t="s">
        <v>298</v>
      </c>
      <c r="B15" s="99" t="s">
        <v>154</v>
      </c>
      <c r="C15" s="97"/>
      <c r="D15" s="97"/>
      <c r="E15" s="97"/>
      <c r="F15" s="98"/>
      <c r="G15" s="5">
        <v>14296480.960000001</v>
      </c>
      <c r="H15" s="5">
        <f>G15</f>
        <v>14296480.960000001</v>
      </c>
      <c r="I15" s="37">
        <f>H219</f>
        <v>22119790.099999994</v>
      </c>
      <c r="J15" s="69">
        <f>I219</f>
        <v>47722781.86999999</v>
      </c>
      <c r="K15" s="37">
        <f>J219</f>
        <v>47700182.099999994</v>
      </c>
      <c r="L15" s="78">
        <f t="shared" ref="L15:S15" si="0">K219</f>
        <v>43126027.209999986</v>
      </c>
      <c r="M15" s="85">
        <f t="shared" si="0"/>
        <v>31409957.919999987</v>
      </c>
      <c r="N15" s="37">
        <f t="shared" si="0"/>
        <v>27102106.37999998</v>
      </c>
      <c r="O15" s="37">
        <f t="shared" si="0"/>
        <v>27742045.19333332</v>
      </c>
      <c r="P15" s="37">
        <f t="shared" si="0"/>
        <v>-58117271.493333332</v>
      </c>
      <c r="Q15" s="37">
        <f t="shared" si="0"/>
        <v>-38044508.599999987</v>
      </c>
      <c r="R15" s="37">
        <f t="shared" si="0"/>
        <v>-28818516.606666654</v>
      </c>
      <c r="S15" s="85">
        <f t="shared" si="0"/>
        <v>-1020170.033333309</v>
      </c>
      <c r="T15" s="132"/>
      <c r="U15" s="134"/>
      <c r="V15" s="134"/>
      <c r="W15" s="134"/>
      <c r="X15" s="132"/>
      <c r="Y15" s="134"/>
      <c r="Z15" s="134"/>
      <c r="AA15" s="134"/>
    </row>
    <row r="16" spans="1:27" s="1" customFormat="1" x14ac:dyDescent="0.25">
      <c r="A16" s="96" t="s">
        <v>0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132"/>
      <c r="U16" s="134"/>
      <c r="V16" s="134"/>
      <c r="W16" s="134"/>
      <c r="X16" s="132"/>
      <c r="Y16" s="134"/>
      <c r="Z16" s="134"/>
      <c r="AA16" s="134"/>
    </row>
    <row r="17" spans="1:28" s="1" customFormat="1" x14ac:dyDescent="0.25">
      <c r="A17" s="96" t="s">
        <v>1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132"/>
      <c r="U17" s="134"/>
      <c r="V17" s="134"/>
      <c r="W17" s="134"/>
      <c r="X17" s="132"/>
      <c r="Y17" s="134"/>
      <c r="Z17" s="134"/>
      <c r="AA17" s="134"/>
    </row>
    <row r="18" spans="1:28" s="1" customFormat="1" x14ac:dyDescent="0.25">
      <c r="A18" s="94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32"/>
      <c r="U18" s="134"/>
      <c r="V18" s="134"/>
      <c r="W18" s="134"/>
      <c r="X18" s="132"/>
      <c r="Y18" s="134"/>
      <c r="Z18" s="134"/>
      <c r="AA18" s="134"/>
    </row>
    <row r="19" spans="1:28" ht="38.25" x14ac:dyDescent="0.25">
      <c r="A19" s="10" t="s">
        <v>2</v>
      </c>
      <c r="B19" s="100" t="s">
        <v>3</v>
      </c>
      <c r="C19" s="97"/>
      <c r="D19" s="97"/>
      <c r="E19" s="97"/>
      <c r="F19" s="98"/>
      <c r="G19" s="2">
        <f>G20+G57</f>
        <v>118696020.67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8454160.2699999996</v>
      </c>
      <c r="O19" s="2">
        <f t="shared" si="1"/>
        <v>8425480.3100000005</v>
      </c>
      <c r="P19" s="2">
        <f t="shared" si="1"/>
        <v>8528245.8000000007</v>
      </c>
      <c r="Q19" s="2">
        <f t="shared" si="1"/>
        <v>8440653.6500000004</v>
      </c>
      <c r="R19" s="2">
        <f t="shared" si="1"/>
        <v>8442809.040000001</v>
      </c>
      <c r="S19" s="2">
        <f t="shared" si="1"/>
        <v>8959258.0700000022</v>
      </c>
      <c r="T19" s="72">
        <f>H19+I19+J19</f>
        <v>44559155.090000004</v>
      </c>
      <c r="U19" s="34">
        <f>H19+I19+J19+K19+L19+M19</f>
        <v>67445413.530000001</v>
      </c>
      <c r="V19" s="34">
        <f>H19+I19+J19+K19+L19+M19+N19+O19+P19</f>
        <v>92853299.909999996</v>
      </c>
      <c r="W19" s="34">
        <f>H19+I19+J19+K19+L19+M19+N19+O19+P19+Q19+R19+S19</f>
        <v>118696020.67000002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101"/>
      <c r="C20" s="97"/>
      <c r="D20" s="97"/>
      <c r="E20" s="97"/>
      <c r="F20" s="98"/>
      <c r="G20" s="2">
        <f>G21+G37+G54+G48+G27</f>
        <v>78180760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7301187.1199999992</v>
      </c>
      <c r="O20" s="2">
        <f t="shared" si="2"/>
        <v>7301187.1200000001</v>
      </c>
      <c r="P20" s="2">
        <f t="shared" si="2"/>
        <v>7301187.1200000001</v>
      </c>
      <c r="Q20" s="2">
        <f t="shared" si="2"/>
        <v>7301187.1700000009</v>
      </c>
      <c r="R20" s="2">
        <f t="shared" si="2"/>
        <v>7301187.1900000004</v>
      </c>
      <c r="S20" s="2">
        <f t="shared" si="2"/>
        <v>7401035.1899999967</v>
      </c>
      <c r="T20" s="72">
        <f t="shared" ref="T20:T93" si="3">H20+I20+J20</f>
        <v>15311475.970000003</v>
      </c>
      <c r="U20" s="34">
        <f t="shared" ref="U20:U93" si="4">H20+I20+J20+K20+L20+M20</f>
        <v>34273789.090000004</v>
      </c>
      <c r="V20" s="34">
        <f t="shared" ref="V20:V93" si="5">H20+I20+J20+K20+L20+M20+N20+O20+P20</f>
        <v>56177350.449999996</v>
      </c>
      <c r="W20" s="34">
        <f t="shared" ref="W20:W93" si="6">H20+I20+J20+K20+L20+M20+N20+O20+P20+Q20+R20+S20</f>
        <v>78180760</v>
      </c>
      <c r="X20" s="72">
        <f t="shared" ref="X20:X95" si="7">G20/100*25</f>
        <v>19545190</v>
      </c>
      <c r="Y20" s="34">
        <f t="shared" ref="Y20:Y95" si="8">G20/100*50</f>
        <v>39090380</v>
      </c>
      <c r="Z20" s="34">
        <f t="shared" ref="Z20:Z95" si="9">G20/100*75</f>
        <v>58635570</v>
      </c>
      <c r="AA20" s="34">
        <f t="shared" ref="AA20:AA95" si="10">G20/100*100</f>
        <v>78180760</v>
      </c>
      <c r="AB20" s="65">
        <f t="shared" ref="AB20:AB92" si="11">X20-T20</f>
        <v>4233714.0299999975</v>
      </c>
    </row>
    <row r="21" spans="1:28" ht="25.5" customHeight="1" x14ac:dyDescent="0.25">
      <c r="A21" s="10" t="s">
        <v>4</v>
      </c>
      <c r="B21" s="100" t="s">
        <v>5</v>
      </c>
      <c r="C21" s="102"/>
      <c r="D21" s="102"/>
      <c r="E21" s="102"/>
      <c r="F21" s="103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6940293.04</v>
      </c>
      <c r="O21" s="3">
        <f t="shared" si="12"/>
        <v>6940293.0300000003</v>
      </c>
      <c r="P21" s="3">
        <f t="shared" si="12"/>
        <v>6940293.0200000005</v>
      </c>
      <c r="Q21" s="3">
        <f t="shared" si="12"/>
        <v>6940293.0300000003</v>
      </c>
      <c r="R21" s="3">
        <f t="shared" si="12"/>
        <v>6940293.04</v>
      </c>
      <c r="S21" s="3">
        <f t="shared" si="12"/>
        <v>6940293.0399999963</v>
      </c>
      <c r="T21" s="72">
        <f t="shared" si="3"/>
        <v>14266460.110000001</v>
      </c>
      <c r="U21" s="34">
        <f t="shared" si="4"/>
        <v>31983007.800000001</v>
      </c>
      <c r="V21" s="34">
        <f t="shared" si="5"/>
        <v>52803886.890000008</v>
      </c>
      <c r="W21" s="34">
        <f t="shared" si="6"/>
        <v>73624766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87" t="s">
        <v>7</v>
      </c>
      <c r="C22" s="102"/>
      <c r="D22" s="102"/>
      <c r="E22" s="102"/>
      <c r="F22" s="103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6940293.04</v>
      </c>
      <c r="O22" s="3">
        <f t="shared" si="13"/>
        <v>6940293.0300000003</v>
      </c>
      <c r="P22" s="3">
        <f t="shared" si="13"/>
        <v>6940293.0200000005</v>
      </c>
      <c r="Q22" s="3">
        <f t="shared" si="13"/>
        <v>6940293.0300000003</v>
      </c>
      <c r="R22" s="3">
        <f t="shared" si="13"/>
        <v>6940293.04</v>
      </c>
      <c r="S22" s="3">
        <f t="shared" si="13"/>
        <v>6940293.0399999963</v>
      </c>
      <c r="T22" s="72">
        <f t="shared" si="3"/>
        <v>14266460.110000001</v>
      </c>
      <c r="U22" s="34">
        <f t="shared" si="4"/>
        <v>31983007.800000001</v>
      </c>
      <c r="V22" s="34">
        <f t="shared" si="5"/>
        <v>52803886.890000008</v>
      </c>
      <c r="W22" s="34">
        <f t="shared" si="6"/>
        <v>73624766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87" t="s">
        <v>230</v>
      </c>
      <c r="C23" s="97"/>
      <c r="D23" s="97"/>
      <c r="E23" s="97"/>
      <c r="F23" s="98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v>5377488.1900000004</v>
      </c>
      <c r="L23" s="42">
        <v>5796765.2800000003</v>
      </c>
      <c r="M23" s="42">
        <v>6319561.21</v>
      </c>
      <c r="N23" s="43">
        <f>TRUNC((G23-SUM(H23:M23))/6,2)</f>
        <v>6951843.1500000004</v>
      </c>
      <c r="O23" s="43">
        <f>TRUNC((G23-SUM(H23:N23))/5,2)</f>
        <v>6951843.1500000004</v>
      </c>
      <c r="P23" s="43">
        <f>TRUNC((G23-SUM(H23:O23))/4,2)</f>
        <v>6951843.1500000004</v>
      </c>
      <c r="Q23" s="43">
        <f>TRUNC((G23-SUM(H23:P23))/3,2)</f>
        <v>6951843.1600000001</v>
      </c>
      <c r="R23" s="43">
        <f>TRUNC((G23-SUM(H23:Q23))/2,2)</f>
        <v>6951843.1600000001</v>
      </c>
      <c r="S23" s="42">
        <f>G23-SUM(H23:R23)</f>
        <v>6951843.1599999964</v>
      </c>
      <c r="T23" s="72">
        <f t="shared" si="3"/>
        <v>14246792.390000001</v>
      </c>
      <c r="U23" s="34">
        <f t="shared" si="4"/>
        <v>31740607.070000004</v>
      </c>
      <c r="V23" s="34">
        <f t="shared" si="5"/>
        <v>52596136.520000003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87" t="s">
        <v>231</v>
      </c>
      <c r="C24" s="97"/>
      <c r="D24" s="97"/>
      <c r="E24" s="97"/>
      <c r="F24" s="98"/>
      <c r="G24" s="3">
        <v>28100</v>
      </c>
      <c r="H24" s="42">
        <v>0</v>
      </c>
      <c r="I24" s="43">
        <v>691.04</v>
      </c>
      <c r="J24" s="42">
        <v>1090.45</v>
      </c>
      <c r="K24" s="43">
        <v>20155.53</v>
      </c>
      <c r="L24" s="42">
        <v>127.61</v>
      </c>
      <c r="M24" s="42">
        <v>8471.4699999999993</v>
      </c>
      <c r="N24" s="43">
        <f>TRUNC((G24-SUM(H24:M24))/6,2)</f>
        <v>-406.01</v>
      </c>
      <c r="O24" s="43">
        <f>TRUNC((G24-SUM(H24:N24))/5,2)</f>
        <v>-406.01</v>
      </c>
      <c r="P24" s="43">
        <f>TRUNC((G24-SUM(H24:O24))/4,2)</f>
        <v>-406.02</v>
      </c>
      <c r="Q24" s="43">
        <f>TRUNC((G24-SUM(H24:P24))/3,2)</f>
        <v>-406.02</v>
      </c>
      <c r="R24" s="43">
        <f>TRUNC((G24-SUM(H24:Q24))/2,2)</f>
        <v>-406.02</v>
      </c>
      <c r="S24" s="42">
        <f>G24-SUM(H24:R24)</f>
        <v>-406.02000000000044</v>
      </c>
      <c r="T24" s="72">
        <f t="shared" si="3"/>
        <v>1781.49</v>
      </c>
      <c r="U24" s="34">
        <f t="shared" si="4"/>
        <v>30536.1</v>
      </c>
      <c r="V24" s="34">
        <f t="shared" si="5"/>
        <v>29318.06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87" t="s">
        <v>234</v>
      </c>
      <c r="C25" s="97"/>
      <c r="D25" s="97"/>
      <c r="E25" s="97"/>
      <c r="F25" s="98"/>
      <c r="G25" s="3">
        <v>145000</v>
      </c>
      <c r="H25" s="42">
        <v>-551.62</v>
      </c>
      <c r="I25" s="43">
        <v>18436.16</v>
      </c>
      <c r="J25" s="42">
        <v>1.69</v>
      </c>
      <c r="K25" s="43">
        <v>136817.14000000001</v>
      </c>
      <c r="L25" s="42">
        <v>57850.71</v>
      </c>
      <c r="M25" s="42">
        <v>23111.13</v>
      </c>
      <c r="N25" s="43">
        <f>TRUNC((G25-SUM(H25:M25))/6,2)</f>
        <v>-15110.86</v>
      </c>
      <c r="O25" s="43">
        <f>TRUNC((G25-SUM(H25:N25))/5,2)</f>
        <v>-15110.87</v>
      </c>
      <c r="P25" s="43">
        <f>TRUNC((G25-SUM(H25:O25))/4,2)</f>
        <v>-15110.87</v>
      </c>
      <c r="Q25" s="43">
        <f>TRUNC((G25-SUM(H25:P25))/3,2)</f>
        <v>-15110.87</v>
      </c>
      <c r="R25" s="43">
        <f>TRUNC((G25-SUM(H25:Q25))/2,2)</f>
        <v>-15110.87</v>
      </c>
      <c r="S25" s="42">
        <f>G25-SUM(H25:R25)</f>
        <v>-15110.870000000054</v>
      </c>
      <c r="T25" s="72">
        <f t="shared" si="3"/>
        <v>17886.23</v>
      </c>
      <c r="U25" s="34">
        <f t="shared" si="4"/>
        <v>235665.21000000002</v>
      </c>
      <c r="V25" s="34">
        <f t="shared" si="5"/>
        <v>190332.61000000004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89.25" customHeight="1" x14ac:dyDescent="0.25">
      <c r="A26" s="10" t="s">
        <v>390</v>
      </c>
      <c r="B26" s="87" t="s">
        <v>389</v>
      </c>
      <c r="C26" s="97"/>
      <c r="D26" s="97"/>
      <c r="E26" s="97"/>
      <c r="F26" s="98"/>
      <c r="G26" s="3">
        <v>0</v>
      </c>
      <c r="H26" s="42">
        <v>0</v>
      </c>
      <c r="I26" s="43">
        <v>0</v>
      </c>
      <c r="J26" s="42">
        <v>0</v>
      </c>
      <c r="K26" s="43">
        <v>0</v>
      </c>
      <c r="L26" s="42">
        <v>-23800.58</v>
      </c>
      <c r="M26" s="42">
        <v>0</v>
      </c>
      <c r="N26" s="43">
        <f>TRUNC((G26-SUM(H26:M26))/6,2)</f>
        <v>3966.76</v>
      </c>
      <c r="O26" s="43">
        <f>TRUNC((G26-SUM(H26:N26))/5,2)</f>
        <v>3966.76</v>
      </c>
      <c r="P26" s="43">
        <f>TRUNC((G26-SUM(H26:O26))/4,2)</f>
        <v>3966.76</v>
      </c>
      <c r="Q26" s="43">
        <f>TRUNC((G26-SUM(H26:P26))/3,2)</f>
        <v>3966.76</v>
      </c>
      <c r="R26" s="43">
        <f>TRUNC((G26-SUM(H26:Q26))/2,2)</f>
        <v>3966.77</v>
      </c>
      <c r="S26" s="42">
        <f>G26-SUM(H26:R26)</f>
        <v>3966.7699999999991</v>
      </c>
      <c r="T26" s="72">
        <f t="shared" si="3"/>
        <v>0</v>
      </c>
      <c r="U26" s="34">
        <f t="shared" si="4"/>
        <v>-23800.58</v>
      </c>
      <c r="V26" s="34">
        <f t="shared" si="5"/>
        <v>-11900.3</v>
      </c>
      <c r="W26" s="34">
        <f t="shared" si="6"/>
        <v>0</v>
      </c>
      <c r="X26" s="72">
        <f t="shared" si="7"/>
        <v>0</v>
      </c>
      <c r="Y26" s="34">
        <f t="shared" si="8"/>
        <v>0</v>
      </c>
      <c r="Z26" s="34">
        <f t="shared" si="9"/>
        <v>0</v>
      </c>
      <c r="AA26" s="34">
        <f t="shared" si="10"/>
        <v>0</v>
      </c>
      <c r="AB26" s="65">
        <f t="shared" si="11"/>
        <v>0</v>
      </c>
    </row>
    <row r="27" spans="1:28" ht="76.5" customHeight="1" x14ac:dyDescent="0.25">
      <c r="A27" s="10" t="s">
        <v>8</v>
      </c>
      <c r="B27" s="100" t="s">
        <v>245</v>
      </c>
      <c r="C27" s="97"/>
      <c r="D27" s="97"/>
      <c r="E27" s="97"/>
      <c r="F27" s="98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174631.67999999999</v>
      </c>
      <c r="O27" s="3">
        <f t="shared" si="14"/>
        <v>174631.67999999999</v>
      </c>
      <c r="P27" s="3">
        <f t="shared" si="14"/>
        <v>174631.67999999999</v>
      </c>
      <c r="Q27" s="3">
        <f t="shared" si="14"/>
        <v>174631.7</v>
      </c>
      <c r="R27" s="3">
        <f t="shared" si="14"/>
        <v>174631.7</v>
      </c>
      <c r="S27" s="3">
        <f t="shared" si="14"/>
        <v>257624.41000000003</v>
      </c>
      <c r="T27" s="72">
        <f t="shared" si="3"/>
        <v>636155.21</v>
      </c>
      <c r="U27" s="34">
        <f t="shared" si="4"/>
        <v>1335867.1499999999</v>
      </c>
      <c r="V27" s="34">
        <f t="shared" si="5"/>
        <v>1859762.1899999997</v>
      </c>
      <c r="W27" s="34">
        <f t="shared" si="6"/>
        <v>2466650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63.75" customHeight="1" x14ac:dyDescent="0.25">
      <c r="A28" s="10" t="s">
        <v>44</v>
      </c>
      <c r="B28" s="100" t="s">
        <v>246</v>
      </c>
      <c r="C28" s="97"/>
      <c r="D28" s="97"/>
      <c r="E28" s="97"/>
      <c r="F28" s="98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174631.67999999999</v>
      </c>
      <c r="O28" s="3">
        <f t="shared" si="15"/>
        <v>174631.67999999999</v>
      </c>
      <c r="P28" s="3">
        <f t="shared" si="15"/>
        <v>174631.67999999999</v>
      </c>
      <c r="Q28" s="3">
        <f t="shared" si="15"/>
        <v>174631.7</v>
      </c>
      <c r="R28" s="3">
        <f t="shared" si="15"/>
        <v>174631.7</v>
      </c>
      <c r="S28" s="3">
        <f t="shared" si="15"/>
        <v>257624.41000000003</v>
      </c>
      <c r="T28" s="72">
        <f t="shared" si="3"/>
        <v>636155.21</v>
      </c>
      <c r="U28" s="34">
        <f t="shared" si="4"/>
        <v>1335867.1499999999</v>
      </c>
      <c r="V28" s="34">
        <f t="shared" si="5"/>
        <v>1859762.1899999997</v>
      </c>
      <c r="W28" s="34">
        <f t="shared" si="6"/>
        <v>2466650</v>
      </c>
      <c r="X28" s="72">
        <f t="shared" si="7"/>
        <v>616662.5</v>
      </c>
      <c r="Y28" s="34">
        <f t="shared" si="8"/>
        <v>1233325</v>
      </c>
      <c r="Z28" s="34">
        <f t="shared" si="9"/>
        <v>1849987.5</v>
      </c>
      <c r="AA28" s="34">
        <f t="shared" si="10"/>
        <v>2466650</v>
      </c>
      <c r="AB28" s="65">
        <f t="shared" si="11"/>
        <v>-19492.709999999963</v>
      </c>
    </row>
    <row r="29" spans="1:28" ht="140.25" customHeight="1" x14ac:dyDescent="0.25">
      <c r="A29" s="10" t="s">
        <v>45</v>
      </c>
      <c r="B29" s="100" t="s">
        <v>237</v>
      </c>
      <c r="C29" s="97"/>
      <c r="D29" s="97"/>
      <c r="E29" s="97"/>
      <c r="F29" s="98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76284.539999999994</v>
      </c>
      <c r="O29" s="3">
        <f t="shared" si="16"/>
        <v>76284.539999999994</v>
      </c>
      <c r="P29" s="3">
        <f t="shared" si="16"/>
        <v>76284.539999999994</v>
      </c>
      <c r="Q29" s="3">
        <f t="shared" si="16"/>
        <v>76284.55</v>
      </c>
      <c r="R29" s="3">
        <f t="shared" si="16"/>
        <v>76284.539999999994</v>
      </c>
      <c r="S29" s="3">
        <f t="shared" si="16"/>
        <v>76284.559999999823</v>
      </c>
      <c r="T29" s="72">
        <f t="shared" si="3"/>
        <v>305516.53999999998</v>
      </c>
      <c r="U29" s="34">
        <f t="shared" si="4"/>
        <v>657542.73</v>
      </c>
      <c r="V29" s="34">
        <f t="shared" si="5"/>
        <v>886396.35000000009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242.25" customHeight="1" x14ac:dyDescent="0.25">
      <c r="A30" s="10" t="s">
        <v>46</v>
      </c>
      <c r="B30" s="87" t="s">
        <v>238</v>
      </c>
      <c r="C30" s="97"/>
      <c r="D30" s="97"/>
      <c r="E30" s="97"/>
      <c r="F30" s="98"/>
      <c r="G30" s="3">
        <v>1115250</v>
      </c>
      <c r="H30" s="42">
        <v>106150.13</v>
      </c>
      <c r="I30" s="43">
        <v>1960.51</v>
      </c>
      <c r="J30" s="42">
        <v>197405.9</v>
      </c>
      <c r="K30" s="43">
        <v>84332.71</v>
      </c>
      <c r="L30" s="42">
        <v>149797.18</v>
      </c>
      <c r="M30" s="42">
        <v>117896.3</v>
      </c>
      <c r="N30" s="43">
        <f>TRUNC((G30-SUM(H30:M30))/6,2)</f>
        <v>76284.539999999994</v>
      </c>
      <c r="O30" s="43">
        <f>TRUNC((G30-SUM(H30:N30))/5,2)</f>
        <v>76284.539999999994</v>
      </c>
      <c r="P30" s="43">
        <f>TRUNC((G30-SUM(H30:O30))/4,2)</f>
        <v>76284.539999999994</v>
      </c>
      <c r="Q30" s="43">
        <f>TRUNC((G30-SUM(H30:P30))/3,2)</f>
        <v>76284.55</v>
      </c>
      <c r="R30" s="43">
        <f>TRUNC((G30-SUM(H30:Q30))/2,2)</f>
        <v>76284.539999999994</v>
      </c>
      <c r="S30" s="42">
        <f>G30-SUM(H30:R30)</f>
        <v>76284.559999999823</v>
      </c>
      <c r="T30" s="72">
        <f t="shared" si="3"/>
        <v>305516.53999999998</v>
      </c>
      <c r="U30" s="34">
        <f t="shared" si="4"/>
        <v>657542.73</v>
      </c>
      <c r="V30" s="34">
        <f t="shared" si="5"/>
        <v>886396.35000000009</v>
      </c>
      <c r="W30" s="34">
        <f t="shared" si="6"/>
        <v>1115250</v>
      </c>
      <c r="X30" s="72">
        <f t="shared" si="7"/>
        <v>278812.5</v>
      </c>
      <c r="Y30" s="34">
        <f t="shared" si="8"/>
        <v>557625</v>
      </c>
      <c r="Z30" s="34">
        <f t="shared" si="9"/>
        <v>836437.5</v>
      </c>
      <c r="AA30" s="34">
        <f t="shared" si="10"/>
        <v>1115250</v>
      </c>
      <c r="AB30" s="65">
        <f t="shared" si="11"/>
        <v>-26704.039999999979</v>
      </c>
    </row>
    <row r="31" spans="1:28" ht="178.5" customHeight="1" x14ac:dyDescent="0.25">
      <c r="A31" s="10" t="s">
        <v>47</v>
      </c>
      <c r="B31" s="100" t="s">
        <v>239</v>
      </c>
      <c r="C31" s="97"/>
      <c r="D31" s="97"/>
      <c r="E31" s="97"/>
      <c r="F31" s="98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383.18</v>
      </c>
      <c r="O31" s="3">
        <f t="shared" si="17"/>
        <v>383.18</v>
      </c>
      <c r="P31" s="3">
        <f t="shared" si="17"/>
        <v>383.18</v>
      </c>
      <c r="Q31" s="3">
        <f t="shared" si="17"/>
        <v>383.18</v>
      </c>
      <c r="R31" s="3">
        <f t="shared" si="17"/>
        <v>383.19</v>
      </c>
      <c r="S31" s="3">
        <f t="shared" si="17"/>
        <v>383.1899999999996</v>
      </c>
      <c r="T31" s="72">
        <f t="shared" si="3"/>
        <v>1957.68</v>
      </c>
      <c r="U31" s="34">
        <f t="shared" si="4"/>
        <v>3870.9</v>
      </c>
      <c r="V31" s="34">
        <f t="shared" si="5"/>
        <v>5020.4400000000005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280.5" customHeight="1" x14ac:dyDescent="0.25">
      <c r="A32" s="10" t="s">
        <v>48</v>
      </c>
      <c r="B32" s="87" t="s">
        <v>240</v>
      </c>
      <c r="C32" s="97"/>
      <c r="D32" s="97"/>
      <c r="E32" s="97"/>
      <c r="F32" s="98"/>
      <c r="G32" s="3">
        <v>6170</v>
      </c>
      <c r="H32" s="42">
        <v>624.70000000000005</v>
      </c>
      <c r="I32" s="43">
        <v>116.46</v>
      </c>
      <c r="J32" s="42">
        <v>1216.52</v>
      </c>
      <c r="K32" s="43">
        <v>720.18</v>
      </c>
      <c r="L32" s="42">
        <v>662.4</v>
      </c>
      <c r="M32" s="42">
        <v>530.64</v>
      </c>
      <c r="N32" s="43">
        <f>TRUNC((G32-SUM(H32:M32))/6,2)</f>
        <v>383.18</v>
      </c>
      <c r="O32" s="43">
        <f>TRUNC((G32-SUM(H32:N32))/5,2)</f>
        <v>383.18</v>
      </c>
      <c r="P32" s="43">
        <f>TRUNC((G32-SUM(H32:O32))/4,2)</f>
        <v>383.18</v>
      </c>
      <c r="Q32" s="43">
        <f>TRUNC((G32-SUM(H32:P32))/3,2)</f>
        <v>383.18</v>
      </c>
      <c r="R32" s="43">
        <f>TRUNC((G32-SUM(H32:Q32))/2,2)</f>
        <v>383.19</v>
      </c>
      <c r="S32" s="42">
        <f>G32-SUM(H32:R32)</f>
        <v>383.1899999999996</v>
      </c>
      <c r="T32" s="72">
        <f t="shared" si="3"/>
        <v>1957.68</v>
      </c>
      <c r="U32" s="34">
        <f t="shared" si="4"/>
        <v>3870.9</v>
      </c>
      <c r="V32" s="34">
        <f t="shared" si="5"/>
        <v>5020.4400000000005</v>
      </c>
      <c r="W32" s="34">
        <f t="shared" si="6"/>
        <v>6170</v>
      </c>
      <c r="X32" s="72">
        <f t="shared" si="7"/>
        <v>1542.5</v>
      </c>
      <c r="Y32" s="34">
        <f t="shared" si="8"/>
        <v>3085</v>
      </c>
      <c r="Z32" s="34">
        <f t="shared" si="9"/>
        <v>4627.5</v>
      </c>
      <c r="AA32" s="34">
        <f t="shared" si="10"/>
        <v>6170</v>
      </c>
      <c r="AB32" s="65">
        <f t="shared" si="11"/>
        <v>-415.18000000000006</v>
      </c>
    </row>
    <row r="33" spans="1:28" ht="153" customHeight="1" x14ac:dyDescent="0.25">
      <c r="A33" s="10" t="s">
        <v>49</v>
      </c>
      <c r="B33" s="100" t="s">
        <v>241</v>
      </c>
      <c r="C33" s="97"/>
      <c r="D33" s="97"/>
      <c r="E33" s="97"/>
      <c r="F33" s="98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97963.96</v>
      </c>
      <c r="O33" s="3">
        <f t="shared" si="18"/>
        <v>97963.96</v>
      </c>
      <c r="P33" s="3">
        <f t="shared" si="18"/>
        <v>97963.96</v>
      </c>
      <c r="Q33" s="3">
        <f t="shared" si="18"/>
        <v>97963.97</v>
      </c>
      <c r="R33" s="3">
        <f t="shared" si="18"/>
        <v>97963.97</v>
      </c>
      <c r="S33" s="3">
        <f t="shared" si="18"/>
        <v>97963.970000000205</v>
      </c>
      <c r="T33" s="72">
        <f t="shared" si="3"/>
        <v>369669.96</v>
      </c>
      <c r="U33" s="34">
        <f t="shared" si="4"/>
        <v>757446.21</v>
      </c>
      <c r="V33" s="34">
        <f t="shared" si="5"/>
        <v>1051338.0899999999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243" customHeight="1" x14ac:dyDescent="0.25">
      <c r="A34" s="10" t="s">
        <v>50</v>
      </c>
      <c r="B34" s="87" t="s">
        <v>242</v>
      </c>
      <c r="C34" s="97"/>
      <c r="D34" s="97"/>
      <c r="E34" s="97"/>
      <c r="F34" s="98"/>
      <c r="G34" s="3">
        <v>1345230</v>
      </c>
      <c r="H34" s="42">
        <v>131334.47</v>
      </c>
      <c r="I34" s="43">
        <v>1963.54</v>
      </c>
      <c r="J34" s="42">
        <v>236371.95</v>
      </c>
      <c r="K34" s="43">
        <v>92970.87</v>
      </c>
      <c r="L34" s="42">
        <v>162737.89000000001</v>
      </c>
      <c r="M34" s="42">
        <v>132067.49</v>
      </c>
      <c r="N34" s="43">
        <f>TRUNC((G34-SUM(H34:M34))/6,2)</f>
        <v>97963.96</v>
      </c>
      <c r="O34" s="43">
        <f>TRUNC((G34-SUM(H34:N34))/5,2)</f>
        <v>97963.96</v>
      </c>
      <c r="P34" s="43">
        <f>TRUNC((G34-SUM(H34:O34))/4,2)</f>
        <v>97963.96</v>
      </c>
      <c r="Q34" s="43">
        <f>TRUNC((G34-SUM(H34:P34))/3,2)</f>
        <v>97963.97</v>
      </c>
      <c r="R34" s="43">
        <f>TRUNC((G34-SUM(H34:Q34))/2,2)</f>
        <v>97963.97</v>
      </c>
      <c r="S34" s="42">
        <f>G34-SUM(H34:R34)</f>
        <v>97963.970000000205</v>
      </c>
      <c r="T34" s="72">
        <f t="shared" si="3"/>
        <v>369669.96</v>
      </c>
      <c r="U34" s="34">
        <f t="shared" si="4"/>
        <v>757446.21</v>
      </c>
      <c r="V34" s="34">
        <f t="shared" si="5"/>
        <v>1051338.0899999999</v>
      </c>
      <c r="W34" s="34">
        <f t="shared" si="6"/>
        <v>1345230</v>
      </c>
      <c r="X34" s="72">
        <f t="shared" si="7"/>
        <v>336307.5</v>
      </c>
      <c r="Y34" s="34">
        <f t="shared" si="8"/>
        <v>672615</v>
      </c>
      <c r="Z34" s="34">
        <f t="shared" si="9"/>
        <v>1008922.5</v>
      </c>
      <c r="AA34" s="34">
        <f t="shared" si="10"/>
        <v>1345230</v>
      </c>
      <c r="AB34" s="65">
        <f t="shared" si="11"/>
        <v>-33362.460000000021</v>
      </c>
    </row>
    <row r="35" spans="1:28" ht="141" x14ac:dyDescent="0.25">
      <c r="A35" s="13" t="s">
        <v>341</v>
      </c>
      <c r="B35" s="149" t="s">
        <v>339</v>
      </c>
      <c r="C35" s="105"/>
      <c r="D35" s="105"/>
      <c r="E35" s="105"/>
      <c r="F35" s="105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0</v>
      </c>
      <c r="O35" s="3">
        <f t="shared" si="19"/>
        <v>0</v>
      </c>
      <c r="P35" s="3">
        <f t="shared" si="19"/>
        <v>0</v>
      </c>
      <c r="Q35" s="3">
        <f t="shared" si="19"/>
        <v>0</v>
      </c>
      <c r="R35" s="3">
        <f t="shared" si="19"/>
        <v>0</v>
      </c>
      <c r="S35" s="3">
        <f t="shared" si="19"/>
        <v>82992.69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43" x14ac:dyDescent="0.25">
      <c r="A36" s="13" t="s">
        <v>340</v>
      </c>
      <c r="B36" s="149" t="s">
        <v>338</v>
      </c>
      <c r="C36" s="105"/>
      <c r="D36" s="105"/>
      <c r="E36" s="105"/>
      <c r="F36" s="105"/>
      <c r="G36" s="3">
        <v>0</v>
      </c>
      <c r="H36" s="42">
        <v>-7072.03</v>
      </c>
      <c r="I36" s="43">
        <v>-4040.51</v>
      </c>
      <c r="J36" s="42">
        <v>-29876.43</v>
      </c>
      <c r="K36" s="43">
        <v>-15451.7</v>
      </c>
      <c r="L36" s="42">
        <v>-9778.99</v>
      </c>
      <c r="M36" s="42">
        <v>-16773.03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2">
        <f>G36-H36-I36-J36-K36-L36-M36-N36-O36-P36-Q36-R36</f>
        <v>82992.69</v>
      </c>
      <c r="T36" s="72"/>
      <c r="U36" s="34"/>
      <c r="V36" s="34"/>
      <c r="W36" s="34"/>
      <c r="X36" s="72"/>
      <c r="Y36" s="34"/>
      <c r="Z36" s="34"/>
      <c r="AA36" s="34"/>
      <c r="AB36" s="65">
        <f t="shared" si="11"/>
        <v>0</v>
      </c>
    </row>
    <row r="37" spans="1:28" ht="25.5" customHeight="1" x14ac:dyDescent="0.25">
      <c r="A37" s="10" t="s">
        <v>9</v>
      </c>
      <c r="B37" s="87" t="s">
        <v>247</v>
      </c>
      <c r="C37" s="97"/>
      <c r="D37" s="97"/>
      <c r="E37" s="97"/>
      <c r="F37" s="98"/>
      <c r="G37" s="3">
        <f t="shared" ref="G37:S37" si="20">G44+G38+G46</f>
        <v>1329459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115182.37999999999</v>
      </c>
      <c r="O37" s="3">
        <f t="shared" si="20"/>
        <v>115182.37999999999</v>
      </c>
      <c r="P37" s="3">
        <f t="shared" si="20"/>
        <v>115182.38999999998</v>
      </c>
      <c r="Q37" s="3">
        <f t="shared" si="20"/>
        <v>115182.39999999999</v>
      </c>
      <c r="R37" s="3">
        <f t="shared" si="20"/>
        <v>115182.41</v>
      </c>
      <c r="S37" s="3">
        <f t="shared" si="20"/>
        <v>132037.70000000027</v>
      </c>
      <c r="T37" s="72">
        <f t="shared" si="3"/>
        <v>208684.53000000003</v>
      </c>
      <c r="U37" s="34">
        <f t="shared" si="4"/>
        <v>621509.34</v>
      </c>
      <c r="V37" s="34">
        <f t="shared" si="5"/>
        <v>967056.49</v>
      </c>
      <c r="W37" s="34">
        <f t="shared" si="6"/>
        <v>1329459</v>
      </c>
      <c r="X37" s="72">
        <f t="shared" si="7"/>
        <v>332364.75</v>
      </c>
      <c r="Y37" s="34">
        <f t="shared" si="8"/>
        <v>664729.5</v>
      </c>
      <c r="Z37" s="34">
        <f t="shared" si="9"/>
        <v>997094.25</v>
      </c>
      <c r="AA37" s="34">
        <f t="shared" si="10"/>
        <v>1329459</v>
      </c>
      <c r="AB37" s="65">
        <f t="shared" si="11"/>
        <v>123680.21999999997</v>
      </c>
    </row>
    <row r="38" spans="1:28" ht="51" customHeight="1" x14ac:dyDescent="0.25">
      <c r="A38" s="10" t="s">
        <v>51</v>
      </c>
      <c r="B38" s="87" t="s">
        <v>248</v>
      </c>
      <c r="C38" s="97"/>
      <c r="D38" s="97"/>
      <c r="E38" s="97"/>
      <c r="F38" s="98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93701.37</v>
      </c>
      <c r="O38" s="3">
        <f t="shared" si="21"/>
        <v>93701.37</v>
      </c>
      <c r="P38" s="3">
        <f t="shared" si="21"/>
        <v>93701.37999999999</v>
      </c>
      <c r="Q38" s="3">
        <f t="shared" si="21"/>
        <v>93701.39</v>
      </c>
      <c r="R38" s="3">
        <f t="shared" si="21"/>
        <v>93701.39</v>
      </c>
      <c r="S38" s="3">
        <f t="shared" si="21"/>
        <v>101391.58000000025</v>
      </c>
      <c r="T38" s="72">
        <f t="shared" si="3"/>
        <v>174552.32000000001</v>
      </c>
      <c r="U38" s="34">
        <f t="shared" si="4"/>
        <v>593560.52</v>
      </c>
      <c r="V38" s="34">
        <f t="shared" si="5"/>
        <v>874664.64</v>
      </c>
      <c r="W38" s="34">
        <f t="shared" si="6"/>
        <v>1163459.0000000002</v>
      </c>
      <c r="X38" s="72">
        <f t="shared" si="7"/>
        <v>290864.75</v>
      </c>
      <c r="Y38" s="34">
        <f t="shared" si="8"/>
        <v>581729.5</v>
      </c>
      <c r="Z38" s="34">
        <f t="shared" si="9"/>
        <v>872594.25</v>
      </c>
      <c r="AA38" s="34">
        <f t="shared" si="10"/>
        <v>1163459</v>
      </c>
      <c r="AB38" s="65">
        <f t="shared" si="11"/>
        <v>116312.43</v>
      </c>
    </row>
    <row r="39" spans="1:28" ht="63.75" customHeight="1" x14ac:dyDescent="0.25">
      <c r="A39" s="10" t="s">
        <v>52</v>
      </c>
      <c r="B39" s="87" t="s">
        <v>249</v>
      </c>
      <c r="C39" s="97"/>
      <c r="D39" s="97"/>
      <c r="E39" s="97"/>
      <c r="F39" s="98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73309.679999999993</v>
      </c>
      <c r="O39" s="3">
        <f t="shared" si="22"/>
        <v>73309.679999999993</v>
      </c>
      <c r="P39" s="3">
        <f t="shared" si="22"/>
        <v>73309.679999999993</v>
      </c>
      <c r="Q39" s="3">
        <f t="shared" si="22"/>
        <v>73309.69</v>
      </c>
      <c r="R39" s="3">
        <f t="shared" si="22"/>
        <v>73309.69</v>
      </c>
      <c r="S39" s="3">
        <f t="shared" si="22"/>
        <v>73309.690000000293</v>
      </c>
      <c r="T39" s="72">
        <f t="shared" si="3"/>
        <v>168219.65999999997</v>
      </c>
      <c r="U39" s="34">
        <f t="shared" si="4"/>
        <v>489371.78999999992</v>
      </c>
      <c r="V39" s="34">
        <f t="shared" si="5"/>
        <v>709300.82999999984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63.75" customHeight="1" x14ac:dyDescent="0.25">
      <c r="A40" s="10" t="s">
        <v>52</v>
      </c>
      <c r="B40" s="87" t="s">
        <v>250</v>
      </c>
      <c r="C40" s="97"/>
      <c r="D40" s="97"/>
      <c r="E40" s="97"/>
      <c r="F40" s="98"/>
      <c r="G40" s="3">
        <v>929229.9</v>
      </c>
      <c r="H40" s="42">
        <v>7065.06</v>
      </c>
      <c r="I40" s="43">
        <v>102123.76</v>
      </c>
      <c r="J40" s="42">
        <v>59030.84</v>
      </c>
      <c r="K40" s="43">
        <v>400229.48</v>
      </c>
      <c r="L40" s="42">
        <v>77397.91</v>
      </c>
      <c r="M40" s="42">
        <v>-156475.26</v>
      </c>
      <c r="N40" s="43">
        <f>TRUNC((G40-SUM(H40:M40))/6,2)</f>
        <v>73309.679999999993</v>
      </c>
      <c r="O40" s="43">
        <f>TRUNC((G40-SUM(H40:N40))/5,2)</f>
        <v>73309.679999999993</v>
      </c>
      <c r="P40" s="43">
        <f>TRUNC((G40-SUM(H40:O40))/4,2)</f>
        <v>73309.679999999993</v>
      </c>
      <c r="Q40" s="43">
        <f>TRUNC((G40-SUM(H40:P40))/3,2)</f>
        <v>73309.69</v>
      </c>
      <c r="R40" s="43">
        <f>TRUNC((G40-SUM(H40:Q40))/2,2)</f>
        <v>73309.69</v>
      </c>
      <c r="S40" s="42">
        <f>G40-SUM(H40:R40)</f>
        <v>73309.690000000293</v>
      </c>
      <c r="T40" s="72">
        <f t="shared" si="3"/>
        <v>168219.65999999997</v>
      </c>
      <c r="U40" s="34">
        <f t="shared" si="4"/>
        <v>489371.78999999992</v>
      </c>
      <c r="V40" s="34">
        <f t="shared" si="5"/>
        <v>709300.82999999984</v>
      </c>
      <c r="W40" s="34">
        <f t="shared" si="6"/>
        <v>929229.9</v>
      </c>
      <c r="X40" s="72">
        <f t="shared" si="7"/>
        <v>232307.47500000003</v>
      </c>
      <c r="Y40" s="34">
        <f t="shared" si="8"/>
        <v>464614.95000000007</v>
      </c>
      <c r="Z40" s="34">
        <f t="shared" si="9"/>
        <v>696922.42500000005</v>
      </c>
      <c r="AA40" s="34">
        <f t="shared" si="10"/>
        <v>929229.90000000014</v>
      </c>
      <c r="AB40" s="65">
        <f t="shared" si="11"/>
        <v>64087.815000000061</v>
      </c>
    </row>
    <row r="41" spans="1:28" ht="76.5" customHeight="1" x14ac:dyDescent="0.25">
      <c r="A41" s="10" t="s">
        <v>53</v>
      </c>
      <c r="B41" s="87" t="s">
        <v>251</v>
      </c>
      <c r="C41" s="97"/>
      <c r="D41" s="97"/>
      <c r="E41" s="97"/>
      <c r="F41" s="98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20391.689999999999</v>
      </c>
      <c r="O41" s="3">
        <f t="shared" si="23"/>
        <v>20391.689999999999</v>
      </c>
      <c r="P41" s="3">
        <f t="shared" si="23"/>
        <v>20391.7</v>
      </c>
      <c r="Q41" s="3">
        <f t="shared" si="23"/>
        <v>20391.7</v>
      </c>
      <c r="R41" s="3">
        <f t="shared" si="23"/>
        <v>20391.7</v>
      </c>
      <c r="S41" s="3">
        <f t="shared" si="23"/>
        <v>28081.889999999956</v>
      </c>
      <c r="T41" s="72">
        <f t="shared" si="3"/>
        <v>6332.66</v>
      </c>
      <c r="U41" s="34">
        <f t="shared" si="4"/>
        <v>104188.73000000001</v>
      </c>
      <c r="V41" s="34">
        <f t="shared" si="5"/>
        <v>165363.81000000003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52224.615000000005</v>
      </c>
    </row>
    <row r="42" spans="1:28" ht="127.5" customHeight="1" x14ac:dyDescent="0.25">
      <c r="A42" s="10" t="s">
        <v>54</v>
      </c>
      <c r="B42" s="87" t="s">
        <v>252</v>
      </c>
      <c r="C42" s="97"/>
      <c r="D42" s="97"/>
      <c r="E42" s="97"/>
      <c r="F42" s="98"/>
      <c r="G42" s="3">
        <v>234229.1</v>
      </c>
      <c r="H42" s="42">
        <v>1097.1400000000001</v>
      </c>
      <c r="I42" s="43">
        <v>0</v>
      </c>
      <c r="J42" s="42">
        <v>12924</v>
      </c>
      <c r="K42" s="43">
        <v>96172</v>
      </c>
      <c r="L42" s="42">
        <v>-17231.57</v>
      </c>
      <c r="M42" s="42">
        <v>18917.349999999999</v>
      </c>
      <c r="N42" s="43">
        <f>TRUNC((G42-SUM(H42:M42))/6,2)</f>
        <v>20391.689999999999</v>
      </c>
      <c r="O42" s="43">
        <f>TRUNC((G42-SUM(H42:N42))/5,2)</f>
        <v>20391.689999999999</v>
      </c>
      <c r="P42" s="43">
        <f>TRUNC((G42-SUM(H42:O42))/4,2)</f>
        <v>20391.7</v>
      </c>
      <c r="Q42" s="43">
        <f>TRUNC((G42-SUM(H42:P42))/3,2)</f>
        <v>20391.7</v>
      </c>
      <c r="R42" s="43">
        <f>TRUNC((G42-SUM(H42:Q42))/2,2)</f>
        <v>20391.7</v>
      </c>
      <c r="S42" s="42">
        <f>G42-SUM(H42:R42)</f>
        <v>20391.699999999953</v>
      </c>
      <c r="T42" s="72">
        <f t="shared" si="3"/>
        <v>14021.14</v>
      </c>
      <c r="U42" s="34">
        <f t="shared" si="4"/>
        <v>111878.92000000001</v>
      </c>
      <c r="V42" s="34">
        <f t="shared" si="5"/>
        <v>173054.00000000003</v>
      </c>
      <c r="W42" s="34">
        <f t="shared" si="6"/>
        <v>234229.1</v>
      </c>
      <c r="X42" s="72">
        <f t="shared" si="7"/>
        <v>58557.275000000001</v>
      </c>
      <c r="Y42" s="34">
        <f t="shared" si="8"/>
        <v>117114.55</v>
      </c>
      <c r="Z42" s="34">
        <f t="shared" si="9"/>
        <v>175671.82500000001</v>
      </c>
      <c r="AA42" s="34">
        <f t="shared" si="10"/>
        <v>234229.1</v>
      </c>
      <c r="AB42" s="65">
        <f t="shared" si="11"/>
        <v>44536.135000000002</v>
      </c>
    </row>
    <row r="43" spans="1:28" ht="119.25" customHeight="1" x14ac:dyDescent="0.25">
      <c r="A43" s="10" t="s">
        <v>343</v>
      </c>
      <c r="B43" s="87" t="s">
        <v>342</v>
      </c>
      <c r="C43" s="97"/>
      <c r="D43" s="97"/>
      <c r="E43" s="97"/>
      <c r="F43" s="98"/>
      <c r="G43" s="3">
        <v>0</v>
      </c>
      <c r="H43" s="42">
        <v>-7688.47</v>
      </c>
      <c r="I43" s="43">
        <v>0</v>
      </c>
      <c r="J43" s="42">
        <v>-0.01</v>
      </c>
      <c r="K43" s="43">
        <v>0</v>
      </c>
      <c r="L43" s="42">
        <v>-1.71</v>
      </c>
      <c r="M43" s="42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2">
        <f>G43-SUM(H43:R43)</f>
        <v>7690.1900000000005</v>
      </c>
      <c r="T43" s="72"/>
      <c r="U43" s="34"/>
      <c r="V43" s="34"/>
      <c r="W43" s="34"/>
      <c r="X43" s="72"/>
      <c r="Y43" s="34"/>
      <c r="Z43" s="34"/>
      <c r="AA43" s="34"/>
      <c r="AB43" s="65">
        <f t="shared" si="11"/>
        <v>0</v>
      </c>
    </row>
    <row r="44" spans="1:28" ht="51" customHeight="1" x14ac:dyDescent="0.25">
      <c r="A44" s="10" t="s">
        <v>55</v>
      </c>
      <c r="B44" s="87" t="s">
        <v>253</v>
      </c>
      <c r="C44" s="97"/>
      <c r="D44" s="97"/>
      <c r="E44" s="97"/>
      <c r="F44" s="98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72">
        <f t="shared" si="3"/>
        <v>5.9999999999999831E-2</v>
      </c>
      <c r="U44" s="34">
        <f t="shared" si="4"/>
        <v>-9165.1</v>
      </c>
      <c r="V44" s="34">
        <f t="shared" si="5"/>
        <v>-9165.1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51" customHeight="1" x14ac:dyDescent="0.25">
      <c r="A45" s="10" t="s">
        <v>55</v>
      </c>
      <c r="B45" s="87" t="s">
        <v>254</v>
      </c>
      <c r="C45" s="97"/>
      <c r="D45" s="97"/>
      <c r="E45" s="97"/>
      <c r="F45" s="98"/>
      <c r="G45" s="3">
        <v>0</v>
      </c>
      <c r="H45" s="42">
        <v>-1.1000000000000001</v>
      </c>
      <c r="I45" s="43">
        <v>1.1599999999999999</v>
      </c>
      <c r="J45" s="42">
        <v>0</v>
      </c>
      <c r="K45" s="43">
        <v>1197.28</v>
      </c>
      <c r="L45" s="42">
        <v>-10268.69</v>
      </c>
      <c r="M45" s="42">
        <v>-93.75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2">
        <f>G45-SUM(H45:R45)</f>
        <v>9165.1</v>
      </c>
      <c r="T45" s="72">
        <f t="shared" si="3"/>
        <v>5.9999999999999831E-2</v>
      </c>
      <c r="U45" s="34">
        <f t="shared" si="4"/>
        <v>-9165.1</v>
      </c>
      <c r="V45" s="34">
        <f t="shared" si="5"/>
        <v>-9165.1</v>
      </c>
      <c r="W45" s="34">
        <f t="shared" si="6"/>
        <v>0</v>
      </c>
      <c r="X45" s="72">
        <f t="shared" si="7"/>
        <v>0</v>
      </c>
      <c r="Y45" s="34">
        <f t="shared" si="8"/>
        <v>0</v>
      </c>
      <c r="Z45" s="34">
        <f t="shared" si="9"/>
        <v>0</v>
      </c>
      <c r="AA45" s="34">
        <f t="shared" si="10"/>
        <v>0</v>
      </c>
      <c r="AB45" s="65">
        <f t="shared" si="11"/>
        <v>-5.9999999999999831E-2</v>
      </c>
    </row>
    <row r="46" spans="1:28" ht="40.5" customHeight="1" x14ac:dyDescent="0.25">
      <c r="A46" s="10" t="s">
        <v>56</v>
      </c>
      <c r="B46" s="87" t="s">
        <v>255</v>
      </c>
      <c r="C46" s="97"/>
      <c r="D46" s="97"/>
      <c r="E46" s="97"/>
      <c r="F46" s="98"/>
      <c r="G46" s="3">
        <f>G47</f>
        <v>166000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21481.01</v>
      </c>
      <c r="O46" s="3">
        <f t="shared" si="25"/>
        <v>21481.01</v>
      </c>
      <c r="P46" s="3">
        <f t="shared" si="25"/>
        <v>21481.01</v>
      </c>
      <c r="Q46" s="3">
        <f t="shared" si="25"/>
        <v>21481.01</v>
      </c>
      <c r="R46" s="3">
        <f t="shared" si="25"/>
        <v>21481.02</v>
      </c>
      <c r="S46" s="3">
        <f t="shared" si="25"/>
        <v>21481.020000000019</v>
      </c>
      <c r="T46" s="72">
        <f t="shared" si="3"/>
        <v>34132.15</v>
      </c>
      <c r="U46" s="34">
        <f t="shared" si="4"/>
        <v>37113.919999999998</v>
      </c>
      <c r="V46" s="34">
        <f t="shared" si="5"/>
        <v>101556.94999999998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76.5" customHeight="1" x14ac:dyDescent="0.25">
      <c r="A47" s="10" t="s">
        <v>57</v>
      </c>
      <c r="B47" s="87" t="s">
        <v>256</v>
      </c>
      <c r="C47" s="97"/>
      <c r="D47" s="97"/>
      <c r="E47" s="97"/>
      <c r="F47" s="98"/>
      <c r="G47" s="3">
        <v>166000</v>
      </c>
      <c r="H47" s="42">
        <v>29131.99</v>
      </c>
      <c r="I47" s="43">
        <v>0</v>
      </c>
      <c r="J47" s="42">
        <v>5000.16</v>
      </c>
      <c r="K47" s="43">
        <v>3000</v>
      </c>
      <c r="L47" s="42">
        <v>-18.23</v>
      </c>
      <c r="M47" s="42">
        <v>0</v>
      </c>
      <c r="N47" s="43">
        <f>TRUNC((G47-SUM(H47:M47))/6,2)</f>
        <v>21481.01</v>
      </c>
      <c r="O47" s="43">
        <f>TRUNC((G47-SUM(H47:N47))/5,2)</f>
        <v>21481.01</v>
      </c>
      <c r="P47" s="43">
        <f>TRUNC((G47-SUM(H47:O47))/4,2)</f>
        <v>21481.01</v>
      </c>
      <c r="Q47" s="43">
        <f>TRUNC((G47-SUM(H47:P47))/3,2)</f>
        <v>21481.01</v>
      </c>
      <c r="R47" s="43">
        <f>TRUNC((G47-SUM(H47:Q47))/2,2)</f>
        <v>21481.02</v>
      </c>
      <c r="S47" s="42">
        <f>G47-SUM(H47:R47)</f>
        <v>21481.020000000019</v>
      </c>
      <c r="T47" s="72">
        <f t="shared" si="3"/>
        <v>34132.15</v>
      </c>
      <c r="U47" s="34">
        <f t="shared" si="4"/>
        <v>37113.919999999998</v>
      </c>
      <c r="V47" s="34">
        <f t="shared" si="5"/>
        <v>101556.94999999998</v>
      </c>
      <c r="W47" s="34">
        <f t="shared" si="6"/>
        <v>166000</v>
      </c>
      <c r="X47" s="72">
        <f t="shared" si="7"/>
        <v>41500</v>
      </c>
      <c r="Y47" s="34">
        <f t="shared" si="8"/>
        <v>83000</v>
      </c>
      <c r="Z47" s="34">
        <f t="shared" si="9"/>
        <v>124500</v>
      </c>
      <c r="AA47" s="34">
        <f t="shared" si="10"/>
        <v>166000</v>
      </c>
      <c r="AB47" s="65">
        <f t="shared" si="11"/>
        <v>7367.8499999999985</v>
      </c>
    </row>
    <row r="48" spans="1:28" ht="25.5" customHeight="1" x14ac:dyDescent="0.25">
      <c r="A48" s="10" t="s">
        <v>10</v>
      </c>
      <c r="B48" s="87" t="s">
        <v>257</v>
      </c>
      <c r="C48" s="102"/>
      <c r="D48" s="102"/>
      <c r="E48" s="102"/>
      <c r="F48" s="103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12539.18</v>
      </c>
      <c r="O48" s="3">
        <f t="shared" si="26"/>
        <v>12539.19</v>
      </c>
      <c r="P48" s="3">
        <f t="shared" si="26"/>
        <v>12539.19</v>
      </c>
      <c r="Q48" s="3">
        <f t="shared" si="26"/>
        <v>12539.19</v>
      </c>
      <c r="R48" s="3">
        <f t="shared" si="26"/>
        <v>12539.19</v>
      </c>
      <c r="S48" s="3">
        <f t="shared" si="26"/>
        <v>12539.189999999999</v>
      </c>
      <c r="T48" s="72">
        <f t="shared" si="3"/>
        <v>6003.85</v>
      </c>
      <c r="U48" s="34">
        <f t="shared" si="4"/>
        <v>14649.87</v>
      </c>
      <c r="V48" s="34">
        <f t="shared" si="5"/>
        <v>52267.430000000008</v>
      </c>
      <c r="W48" s="34">
        <f t="shared" si="6"/>
        <v>89885.000000000015</v>
      </c>
      <c r="X48" s="72">
        <f t="shared" si="7"/>
        <v>22471.25</v>
      </c>
      <c r="Y48" s="34">
        <f t="shared" si="8"/>
        <v>44942.5</v>
      </c>
      <c r="Z48" s="34">
        <f t="shared" si="9"/>
        <v>67413.75</v>
      </c>
      <c r="AA48" s="34">
        <f t="shared" si="10"/>
        <v>89885</v>
      </c>
      <c r="AB48" s="65">
        <f t="shared" si="11"/>
        <v>16467.400000000001</v>
      </c>
    </row>
    <row r="49" spans="1:28" ht="25.5" customHeight="1" x14ac:dyDescent="0.25">
      <c r="A49" s="10" t="s">
        <v>58</v>
      </c>
      <c r="B49" s="87" t="s">
        <v>258</v>
      </c>
      <c r="C49" s="102"/>
      <c r="D49" s="102"/>
      <c r="E49" s="102"/>
      <c r="F49" s="103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1190.18</v>
      </c>
      <c r="O49" s="3">
        <f t="shared" si="27"/>
        <v>1190.19</v>
      </c>
      <c r="P49" s="3">
        <f t="shared" si="27"/>
        <v>1190.19</v>
      </c>
      <c r="Q49" s="3">
        <f t="shared" si="27"/>
        <v>1190.19</v>
      </c>
      <c r="R49" s="3">
        <f t="shared" si="27"/>
        <v>1190.19</v>
      </c>
      <c r="S49" s="3">
        <f t="shared" si="27"/>
        <v>1190.1899999999987</v>
      </c>
      <c r="T49" s="72">
        <f t="shared" si="3"/>
        <v>-389.71</v>
      </c>
      <c r="U49" s="34">
        <f t="shared" si="4"/>
        <v>1743.87</v>
      </c>
      <c r="V49" s="34">
        <f t="shared" si="5"/>
        <v>5314.43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02" customHeight="1" x14ac:dyDescent="0.25">
      <c r="A50" s="10" t="s">
        <v>59</v>
      </c>
      <c r="B50" s="115" t="s">
        <v>259</v>
      </c>
      <c r="C50" s="102"/>
      <c r="D50" s="102"/>
      <c r="E50" s="102"/>
      <c r="F50" s="103"/>
      <c r="G50" s="3">
        <v>8885</v>
      </c>
      <c r="H50" s="42">
        <v>-390</v>
      </c>
      <c r="I50" s="43">
        <v>0</v>
      </c>
      <c r="J50" s="42">
        <v>0.28999999999999998</v>
      </c>
      <c r="K50" s="43">
        <v>1.96</v>
      </c>
      <c r="L50" s="42">
        <v>952.06</v>
      </c>
      <c r="M50" s="42">
        <v>1179.56</v>
      </c>
      <c r="N50" s="43">
        <f>TRUNC((G50-SUM(H50:M50))/6,2)</f>
        <v>1190.18</v>
      </c>
      <c r="O50" s="43">
        <f>TRUNC((G50-SUM(H50:N50))/5,2)</f>
        <v>1190.19</v>
      </c>
      <c r="P50" s="43">
        <f>TRUNC((G50-SUM(H50:O50))/4,2)</f>
        <v>1190.19</v>
      </c>
      <c r="Q50" s="43">
        <f>TRUNC((G50-SUM(H50:P50))/3,2)</f>
        <v>1190.19</v>
      </c>
      <c r="R50" s="43">
        <f>TRUNC((G50-SUM(H50:Q50))/2,2)</f>
        <v>1190.19</v>
      </c>
      <c r="S50" s="42">
        <f>G50-SUM(H50:R50)</f>
        <v>1190.1899999999987</v>
      </c>
      <c r="T50" s="72">
        <f t="shared" si="3"/>
        <v>-389.71</v>
      </c>
      <c r="U50" s="34">
        <f t="shared" si="4"/>
        <v>1743.87</v>
      </c>
      <c r="V50" s="34">
        <f t="shared" si="5"/>
        <v>5314.43</v>
      </c>
      <c r="W50" s="34">
        <f t="shared" si="6"/>
        <v>8885</v>
      </c>
      <c r="X50" s="72">
        <f t="shared" si="7"/>
        <v>2221.25</v>
      </c>
      <c r="Y50" s="34">
        <f t="shared" si="8"/>
        <v>4442.5</v>
      </c>
      <c r="Z50" s="34">
        <f t="shared" si="9"/>
        <v>6663.75</v>
      </c>
      <c r="AA50" s="34">
        <f t="shared" si="10"/>
        <v>8885</v>
      </c>
      <c r="AB50" s="65">
        <f t="shared" si="11"/>
        <v>2610.96</v>
      </c>
    </row>
    <row r="51" spans="1:28" ht="15" customHeight="1" x14ac:dyDescent="0.25">
      <c r="A51" s="10" t="s">
        <v>60</v>
      </c>
      <c r="B51" s="115" t="s">
        <v>260</v>
      </c>
      <c r="C51" s="102"/>
      <c r="D51" s="102"/>
      <c r="E51" s="102"/>
      <c r="F51" s="103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11349</v>
      </c>
      <c r="O51" s="3">
        <f t="shared" si="28"/>
        <v>11349</v>
      </c>
      <c r="P51" s="3">
        <f t="shared" si="28"/>
        <v>11349</v>
      </c>
      <c r="Q51" s="3">
        <f t="shared" si="28"/>
        <v>11349</v>
      </c>
      <c r="R51" s="3">
        <f t="shared" si="28"/>
        <v>11349</v>
      </c>
      <c r="S51" s="3">
        <f t="shared" si="28"/>
        <v>11349</v>
      </c>
      <c r="T51" s="72">
        <f t="shared" si="3"/>
        <v>6393.56</v>
      </c>
      <c r="U51" s="34">
        <f t="shared" si="4"/>
        <v>12906.000000000002</v>
      </c>
      <c r="V51" s="34">
        <f t="shared" si="5"/>
        <v>46953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25.5" customHeight="1" x14ac:dyDescent="0.25">
      <c r="A52" s="10" t="s">
        <v>61</v>
      </c>
      <c r="B52" s="115" t="s">
        <v>261</v>
      </c>
      <c r="C52" s="102"/>
      <c r="D52" s="102"/>
      <c r="E52" s="102"/>
      <c r="F52" s="103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11349</v>
      </c>
      <c r="O52" s="3">
        <f t="shared" si="29"/>
        <v>11349</v>
      </c>
      <c r="P52" s="3">
        <f t="shared" si="29"/>
        <v>11349</v>
      </c>
      <c r="Q52" s="3">
        <f t="shared" si="29"/>
        <v>11349</v>
      </c>
      <c r="R52" s="3">
        <f t="shared" si="29"/>
        <v>11349</v>
      </c>
      <c r="S52" s="3">
        <f t="shared" si="29"/>
        <v>11349</v>
      </c>
      <c r="T52" s="72">
        <f t="shared" si="3"/>
        <v>6393.56</v>
      </c>
      <c r="U52" s="34">
        <f t="shared" si="4"/>
        <v>12906.000000000002</v>
      </c>
      <c r="V52" s="34">
        <f t="shared" si="5"/>
        <v>46953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76.5" customHeight="1" x14ac:dyDescent="0.25">
      <c r="A53" s="10" t="s">
        <v>62</v>
      </c>
      <c r="B53" s="115" t="s">
        <v>262</v>
      </c>
      <c r="C53" s="102"/>
      <c r="D53" s="102"/>
      <c r="E53" s="102"/>
      <c r="F53" s="103"/>
      <c r="G53" s="3">
        <v>81000</v>
      </c>
      <c r="H53" s="42">
        <v>6121.5</v>
      </c>
      <c r="I53" s="43">
        <v>0</v>
      </c>
      <c r="J53" s="42">
        <v>272.06</v>
      </c>
      <c r="K53" s="43">
        <v>6121.5</v>
      </c>
      <c r="L53" s="42">
        <v>390.94</v>
      </c>
      <c r="M53" s="42">
        <v>0</v>
      </c>
      <c r="N53" s="43">
        <f>TRUNC((G53-SUM(H53:M53))/6,2)</f>
        <v>11349</v>
      </c>
      <c r="O53" s="43">
        <f>TRUNC((G53-SUM(H53:N53))/5,2)</f>
        <v>11349</v>
      </c>
      <c r="P53" s="43">
        <f>TRUNC((G53-SUM(H53:O53))/4,2)</f>
        <v>11349</v>
      </c>
      <c r="Q53" s="43">
        <f>TRUNC((G53-SUM(H53:P53))/3,2)</f>
        <v>11349</v>
      </c>
      <c r="R53" s="43">
        <f>TRUNC((G53-SUM(H53:Q53))/2,2)</f>
        <v>11349</v>
      </c>
      <c r="S53" s="42">
        <f>G53-SUM(H53:R53)</f>
        <v>11349</v>
      </c>
      <c r="T53" s="72">
        <f t="shared" si="3"/>
        <v>6393.56</v>
      </c>
      <c r="U53" s="34">
        <f t="shared" si="4"/>
        <v>12906.000000000002</v>
      </c>
      <c r="V53" s="34">
        <f t="shared" si="5"/>
        <v>46953</v>
      </c>
      <c r="W53" s="34">
        <f t="shared" si="6"/>
        <v>81000</v>
      </c>
      <c r="X53" s="72">
        <f t="shared" si="7"/>
        <v>20250</v>
      </c>
      <c r="Y53" s="34">
        <f t="shared" si="8"/>
        <v>40500</v>
      </c>
      <c r="Z53" s="34">
        <f t="shared" si="9"/>
        <v>60750</v>
      </c>
      <c r="AA53" s="34">
        <f t="shared" si="10"/>
        <v>81000</v>
      </c>
      <c r="AB53" s="65">
        <f t="shared" si="11"/>
        <v>13856.439999999999</v>
      </c>
    </row>
    <row r="54" spans="1:28" ht="25.5" customHeight="1" x14ac:dyDescent="0.25">
      <c r="A54" s="10" t="s">
        <v>11</v>
      </c>
      <c r="B54" s="115" t="s">
        <v>265</v>
      </c>
      <c r="C54" s="102"/>
      <c r="D54" s="102"/>
      <c r="E54" s="102"/>
      <c r="F54" s="103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58540.84</v>
      </c>
      <c r="O54" s="3">
        <f t="shared" si="30"/>
        <v>58540.84</v>
      </c>
      <c r="P54" s="3">
        <f t="shared" si="30"/>
        <v>58540.84</v>
      </c>
      <c r="Q54" s="3">
        <f t="shared" si="30"/>
        <v>58540.85</v>
      </c>
      <c r="R54" s="3">
        <f t="shared" si="30"/>
        <v>58540.85</v>
      </c>
      <c r="S54" s="3">
        <f t="shared" si="30"/>
        <v>58540.850000000093</v>
      </c>
      <c r="T54" s="72">
        <f t="shared" si="3"/>
        <v>194172.27000000002</v>
      </c>
      <c r="U54" s="34">
        <f t="shared" si="4"/>
        <v>318754.93000000005</v>
      </c>
      <c r="V54" s="34">
        <f t="shared" si="5"/>
        <v>494377.44999999995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63.75" customHeight="1" x14ac:dyDescent="0.25">
      <c r="A55" s="10" t="s">
        <v>63</v>
      </c>
      <c r="B55" s="115" t="s">
        <v>263</v>
      </c>
      <c r="C55" s="102"/>
      <c r="D55" s="102"/>
      <c r="E55" s="102"/>
      <c r="F55" s="103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58540.84</v>
      </c>
      <c r="O55" s="3">
        <f t="shared" si="31"/>
        <v>58540.84</v>
      </c>
      <c r="P55" s="3">
        <f t="shared" si="31"/>
        <v>58540.84</v>
      </c>
      <c r="Q55" s="3">
        <f t="shared" si="31"/>
        <v>58540.85</v>
      </c>
      <c r="R55" s="3">
        <f t="shared" si="31"/>
        <v>58540.85</v>
      </c>
      <c r="S55" s="3">
        <f t="shared" si="31"/>
        <v>58540.850000000093</v>
      </c>
      <c r="T55" s="72">
        <f t="shared" si="3"/>
        <v>194172.27000000002</v>
      </c>
      <c r="U55" s="34">
        <f t="shared" si="4"/>
        <v>318754.93000000005</v>
      </c>
      <c r="V55" s="34">
        <f t="shared" si="5"/>
        <v>494377.44999999995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102" customHeight="1" x14ac:dyDescent="0.25">
      <c r="A56" s="10" t="s">
        <v>64</v>
      </c>
      <c r="B56" s="115" t="s">
        <v>264</v>
      </c>
      <c r="C56" s="102"/>
      <c r="D56" s="102"/>
      <c r="E56" s="102"/>
      <c r="F56" s="103"/>
      <c r="G56" s="3">
        <v>670000</v>
      </c>
      <c r="H56" s="42">
        <v>68696.58</v>
      </c>
      <c r="I56" s="43">
        <v>37649.86</v>
      </c>
      <c r="J56" s="42">
        <v>87825.83</v>
      </c>
      <c r="K56" s="43">
        <v>48977.07</v>
      </c>
      <c r="L56" s="42">
        <v>13594.32</v>
      </c>
      <c r="M56" s="42">
        <v>62011.27</v>
      </c>
      <c r="N56" s="43">
        <f>TRUNC((G56-SUM(H56:M56))/6,2)</f>
        <v>58540.84</v>
      </c>
      <c r="O56" s="43">
        <f>TRUNC((G56-SUM(H56:N56))/5,2)</f>
        <v>58540.84</v>
      </c>
      <c r="P56" s="43">
        <f>TRUNC((G56-SUM(H56:O56))/4,2)</f>
        <v>58540.84</v>
      </c>
      <c r="Q56" s="43">
        <f>TRUNC((G56-SUM(H56:P56))/3,2)</f>
        <v>58540.85</v>
      </c>
      <c r="R56" s="43">
        <f>TRUNC((G56-SUM(H56:Q56))/2,2)</f>
        <v>58540.85</v>
      </c>
      <c r="S56" s="42">
        <f>G56-SUM(H56:R56)</f>
        <v>58540.850000000093</v>
      </c>
      <c r="T56" s="72">
        <f t="shared" si="3"/>
        <v>194172.27000000002</v>
      </c>
      <c r="U56" s="34">
        <f t="shared" si="4"/>
        <v>318754.93000000005</v>
      </c>
      <c r="V56" s="34">
        <f t="shared" si="5"/>
        <v>494377.44999999995</v>
      </c>
      <c r="W56" s="34">
        <f t="shared" si="6"/>
        <v>670000</v>
      </c>
      <c r="X56" s="72">
        <f t="shared" si="7"/>
        <v>167500</v>
      </c>
      <c r="Y56" s="34">
        <f t="shared" si="8"/>
        <v>335000</v>
      </c>
      <c r="Z56" s="34">
        <f t="shared" si="9"/>
        <v>502500</v>
      </c>
      <c r="AA56" s="34">
        <f t="shared" si="10"/>
        <v>670000</v>
      </c>
      <c r="AB56" s="65">
        <f t="shared" si="11"/>
        <v>-26672.270000000019</v>
      </c>
    </row>
    <row r="57" spans="1:28" ht="25.5" customHeight="1" x14ac:dyDescent="0.25">
      <c r="A57" s="10" t="s">
        <v>65</v>
      </c>
      <c r="B57" s="148"/>
      <c r="C57" s="102"/>
      <c r="D57" s="102"/>
      <c r="E57" s="102"/>
      <c r="F57" s="103"/>
      <c r="G57" s="3">
        <f>G58+G77+G69+G73</f>
        <v>40515260.670000002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1152973.1499999999</v>
      </c>
      <c r="O57" s="3">
        <f t="shared" si="32"/>
        <v>1124293.19</v>
      </c>
      <c r="P57" s="3">
        <f t="shared" si="32"/>
        <v>1227058.68</v>
      </c>
      <c r="Q57" s="3">
        <f t="shared" si="32"/>
        <v>1139466.48</v>
      </c>
      <c r="R57" s="3">
        <f t="shared" si="32"/>
        <v>1141621.8499999999</v>
      </c>
      <c r="S57" s="3">
        <f t="shared" si="32"/>
        <v>1558222.880000005</v>
      </c>
      <c r="T57" s="72">
        <f t="shared" si="3"/>
        <v>29247679.119999994</v>
      </c>
      <c r="U57" s="34">
        <f t="shared" si="4"/>
        <v>33171624.43999999</v>
      </c>
      <c r="V57" s="34">
        <f t="shared" si="5"/>
        <v>36675949.459999986</v>
      </c>
      <c r="W57" s="34">
        <f t="shared" si="6"/>
        <v>40515260.669999987</v>
      </c>
      <c r="X57" s="72">
        <f t="shared" si="7"/>
        <v>10128815.1675</v>
      </c>
      <c r="Y57" s="34">
        <f t="shared" si="8"/>
        <v>20257630.335000001</v>
      </c>
      <c r="Z57" s="34">
        <f t="shared" si="9"/>
        <v>30386445.502500001</v>
      </c>
      <c r="AA57" s="34">
        <f t="shared" si="10"/>
        <v>40515260.670000002</v>
      </c>
      <c r="AB57" s="65">
        <f t="shared" si="11"/>
        <v>-19118863.952499993</v>
      </c>
    </row>
    <row r="58" spans="1:28" ht="89.25" customHeight="1" x14ac:dyDescent="0.25">
      <c r="A58" s="10" t="s">
        <v>12</v>
      </c>
      <c r="B58" s="147" t="s">
        <v>266</v>
      </c>
      <c r="C58" s="102"/>
      <c r="D58" s="102"/>
      <c r="E58" s="102"/>
      <c r="F58" s="103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919979.26</v>
      </c>
      <c r="O58" s="3">
        <f t="shared" si="33"/>
        <v>947434.58000000007</v>
      </c>
      <c r="P58" s="3">
        <f t="shared" si="33"/>
        <v>1050200.07</v>
      </c>
      <c r="Q58" s="3">
        <f t="shared" si="33"/>
        <v>962607.87</v>
      </c>
      <c r="R58" s="3">
        <f t="shared" si="33"/>
        <v>964763.24</v>
      </c>
      <c r="S58" s="3">
        <f t="shared" si="33"/>
        <v>1159243.1900000013</v>
      </c>
      <c r="T58" s="72">
        <f t="shared" si="3"/>
        <v>2892741.34</v>
      </c>
      <c r="U58" s="34">
        <f t="shared" si="4"/>
        <v>6351771.7899999991</v>
      </c>
      <c r="V58" s="34">
        <f t="shared" si="5"/>
        <v>9269385.6999999993</v>
      </c>
      <c r="W58" s="34">
        <f t="shared" si="6"/>
        <v>12356000</v>
      </c>
      <c r="X58" s="72">
        <f t="shared" si="7"/>
        <v>3089000</v>
      </c>
      <c r="Y58" s="34">
        <f t="shared" si="8"/>
        <v>6178000</v>
      </c>
      <c r="Z58" s="34">
        <f t="shared" si="9"/>
        <v>9267000</v>
      </c>
      <c r="AA58" s="34">
        <f t="shared" si="10"/>
        <v>12356000</v>
      </c>
      <c r="AB58" s="65">
        <f t="shared" si="11"/>
        <v>196258.66000000015</v>
      </c>
    </row>
    <row r="59" spans="1:28" ht="191.25" customHeight="1" x14ac:dyDescent="0.25">
      <c r="A59" s="10" t="s">
        <v>13</v>
      </c>
      <c r="B59" s="147" t="s">
        <v>203</v>
      </c>
      <c r="C59" s="102"/>
      <c r="D59" s="102"/>
      <c r="E59" s="102"/>
      <c r="F59" s="103"/>
      <c r="G59" s="3">
        <f>G60+G62+G64</f>
        <v>5006000</v>
      </c>
      <c r="H59" s="3">
        <f t="shared" ref="H59:R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331206.92</v>
      </c>
      <c r="O59" s="3">
        <f t="shared" si="34"/>
        <v>366206.92</v>
      </c>
      <c r="P59" s="3">
        <f t="shared" si="34"/>
        <v>480200.07</v>
      </c>
      <c r="Q59" s="3">
        <f t="shared" si="34"/>
        <v>332607.87</v>
      </c>
      <c r="R59" s="3">
        <f t="shared" si="34"/>
        <v>336206.92</v>
      </c>
      <c r="S59" s="3">
        <f>S60+S62+S64</f>
        <v>548925.14000000013</v>
      </c>
      <c r="T59" s="72">
        <f t="shared" si="3"/>
        <v>1020059.21</v>
      </c>
      <c r="U59" s="34">
        <f t="shared" si="4"/>
        <v>2610646.16</v>
      </c>
      <c r="V59" s="34">
        <f t="shared" si="5"/>
        <v>3788260.07</v>
      </c>
      <c r="W59" s="34">
        <f t="shared" si="6"/>
        <v>5006000</v>
      </c>
      <c r="X59" s="72">
        <f t="shared" si="7"/>
        <v>1251500</v>
      </c>
      <c r="Y59" s="34">
        <f t="shared" si="8"/>
        <v>2503000</v>
      </c>
      <c r="Z59" s="34">
        <f t="shared" si="9"/>
        <v>3754500</v>
      </c>
      <c r="AA59" s="34">
        <f t="shared" si="10"/>
        <v>5006000</v>
      </c>
      <c r="AB59" s="65">
        <f t="shared" si="11"/>
        <v>231440.79000000004</v>
      </c>
    </row>
    <row r="60" spans="1:28" ht="129" customHeight="1" x14ac:dyDescent="0.25">
      <c r="A60" s="10" t="s">
        <v>66</v>
      </c>
      <c r="B60" s="115" t="s">
        <v>202</v>
      </c>
      <c r="C60" s="102"/>
      <c r="D60" s="102"/>
      <c r="E60" s="102"/>
      <c r="F60" s="103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1400.95</v>
      </c>
      <c r="R60" s="3">
        <f t="shared" si="35"/>
        <v>0</v>
      </c>
      <c r="S60" s="3">
        <f t="shared" si="35"/>
        <v>31870.86</v>
      </c>
      <c r="T60" s="72">
        <f t="shared" si="3"/>
        <v>2576.0500000000002</v>
      </c>
      <c r="U60" s="34">
        <f t="shared" si="4"/>
        <v>5152.12</v>
      </c>
      <c r="V60" s="34">
        <f t="shared" si="5"/>
        <v>7728.1900000000005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53.75" customHeight="1" x14ac:dyDescent="0.25">
      <c r="A61" s="10" t="s">
        <v>67</v>
      </c>
      <c r="B61" s="115" t="s">
        <v>201</v>
      </c>
      <c r="C61" s="150"/>
      <c r="D61" s="150"/>
      <c r="E61" s="150"/>
      <c r="F61" s="151"/>
      <c r="G61" s="3">
        <v>41000</v>
      </c>
      <c r="H61" s="37">
        <v>0</v>
      </c>
      <c r="I61" s="37">
        <v>0</v>
      </c>
      <c r="J61" s="69">
        <v>2576.0500000000002</v>
      </c>
      <c r="K61" s="37">
        <v>0</v>
      </c>
      <c r="L61" s="78">
        <v>1400.95</v>
      </c>
      <c r="M61" s="85">
        <v>1175.1199999999999</v>
      </c>
      <c r="N61" s="37">
        <v>0</v>
      </c>
      <c r="O61" s="37">
        <v>0</v>
      </c>
      <c r="P61" s="37">
        <v>2576.0700000000002</v>
      </c>
      <c r="Q61" s="37">
        <v>1400.95</v>
      </c>
      <c r="R61" s="37">
        <v>0</v>
      </c>
      <c r="S61" s="85">
        <f>G61-SUM(H61:R61)</f>
        <v>31870.86</v>
      </c>
      <c r="T61" s="72">
        <f t="shared" si="3"/>
        <v>2576.0500000000002</v>
      </c>
      <c r="U61" s="34">
        <f t="shared" si="4"/>
        <v>5152.12</v>
      </c>
      <c r="V61" s="34">
        <f t="shared" si="5"/>
        <v>7728.1900000000005</v>
      </c>
      <c r="W61" s="34">
        <f t="shared" si="6"/>
        <v>41000</v>
      </c>
      <c r="X61" s="72">
        <f t="shared" si="7"/>
        <v>10250</v>
      </c>
      <c r="Y61" s="34">
        <f t="shared" si="8"/>
        <v>20500</v>
      </c>
      <c r="Z61" s="34">
        <f t="shared" si="9"/>
        <v>30750</v>
      </c>
      <c r="AA61" s="34">
        <f t="shared" si="10"/>
        <v>41000</v>
      </c>
      <c r="AB61" s="65">
        <f t="shared" si="11"/>
        <v>7673.95</v>
      </c>
    </row>
    <row r="62" spans="1:28" ht="178.5" customHeight="1" x14ac:dyDescent="0.25">
      <c r="A62" s="10" t="s">
        <v>68</v>
      </c>
      <c r="B62" s="115" t="s">
        <v>205</v>
      </c>
      <c r="C62" s="102"/>
      <c r="D62" s="102"/>
      <c r="E62" s="102"/>
      <c r="F62" s="103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1206.92</v>
      </c>
      <c r="O62" s="3">
        <f t="shared" si="36"/>
        <v>6206.92</v>
      </c>
      <c r="P62" s="3">
        <f t="shared" si="36"/>
        <v>117624</v>
      </c>
      <c r="Q62" s="3">
        <f t="shared" si="36"/>
        <v>1206.92</v>
      </c>
      <c r="R62" s="3">
        <f t="shared" si="36"/>
        <v>6206.92</v>
      </c>
      <c r="S62" s="85">
        <f>S63</f>
        <v>129828.45000000001</v>
      </c>
      <c r="T62" s="72">
        <f t="shared" si="3"/>
        <v>87368.07</v>
      </c>
      <c r="U62" s="34">
        <f t="shared" si="4"/>
        <v>202719.87</v>
      </c>
      <c r="V62" s="34">
        <f t="shared" si="5"/>
        <v>327757.71000000002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153.75" customHeight="1" x14ac:dyDescent="0.25">
      <c r="A63" s="10" t="s">
        <v>69</v>
      </c>
      <c r="B63" s="115" t="s">
        <v>204</v>
      </c>
      <c r="C63" s="102"/>
      <c r="D63" s="102"/>
      <c r="E63" s="102"/>
      <c r="F63" s="103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1206.92</v>
      </c>
      <c r="O63" s="5">
        <v>6206.92</v>
      </c>
      <c r="P63" s="5">
        <v>117624</v>
      </c>
      <c r="Q63" s="5">
        <v>1206.92</v>
      </c>
      <c r="R63" s="5">
        <v>6206.92</v>
      </c>
      <c r="S63" s="85">
        <f t="shared" ref="S63" si="37">G63-SUM(H63:R63)</f>
        <v>129828.45000000001</v>
      </c>
      <c r="T63" s="72">
        <f t="shared" si="3"/>
        <v>87368.07</v>
      </c>
      <c r="U63" s="34">
        <f t="shared" si="4"/>
        <v>202719.87</v>
      </c>
      <c r="V63" s="34">
        <f t="shared" si="5"/>
        <v>327757.71000000002</v>
      </c>
      <c r="W63" s="34">
        <f t="shared" si="6"/>
        <v>465000</v>
      </c>
      <c r="X63" s="72">
        <f t="shared" si="7"/>
        <v>116250</v>
      </c>
      <c r="Y63" s="34">
        <f t="shared" si="8"/>
        <v>232500</v>
      </c>
      <c r="Z63" s="34">
        <f t="shared" si="9"/>
        <v>348750</v>
      </c>
      <c r="AA63" s="34">
        <f t="shared" si="10"/>
        <v>465000</v>
      </c>
      <c r="AB63" s="65">
        <f t="shared" si="11"/>
        <v>28881.929999999993</v>
      </c>
    </row>
    <row r="64" spans="1:28" ht="89.25" customHeight="1" x14ac:dyDescent="0.25">
      <c r="A64" s="10" t="s">
        <v>70</v>
      </c>
      <c r="B64" s="115" t="s">
        <v>206</v>
      </c>
      <c r="C64" s="102"/>
      <c r="D64" s="102"/>
      <c r="E64" s="102"/>
      <c r="F64" s="103"/>
      <c r="G64" s="3">
        <f>G65</f>
        <v>4500000</v>
      </c>
      <c r="H64" s="3">
        <f t="shared" ref="H64:S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330000</v>
      </c>
      <c r="O64" s="3">
        <f t="shared" si="38"/>
        <v>360000</v>
      </c>
      <c r="P64" s="3">
        <f t="shared" si="38"/>
        <v>360000</v>
      </c>
      <c r="Q64" s="3">
        <f t="shared" si="38"/>
        <v>330000</v>
      </c>
      <c r="R64" s="3">
        <f t="shared" si="38"/>
        <v>330000</v>
      </c>
      <c r="S64" s="3">
        <f t="shared" si="38"/>
        <v>387225.83000000007</v>
      </c>
      <c r="T64" s="72">
        <f t="shared" si="3"/>
        <v>930115.09</v>
      </c>
      <c r="U64" s="34">
        <f t="shared" si="4"/>
        <v>2402774.17</v>
      </c>
      <c r="V64" s="34">
        <f t="shared" si="5"/>
        <v>3452774.17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76.5" customHeight="1" x14ac:dyDescent="0.25">
      <c r="A65" s="10" t="s">
        <v>71</v>
      </c>
      <c r="B65" s="115" t="s">
        <v>207</v>
      </c>
      <c r="C65" s="102"/>
      <c r="D65" s="102"/>
      <c r="E65" s="102"/>
      <c r="F65" s="103"/>
      <c r="G65" s="3">
        <v>4500000</v>
      </c>
      <c r="H65" s="42">
        <v>182175.44</v>
      </c>
      <c r="I65" s="43">
        <v>254969.66</v>
      </c>
      <c r="J65" s="42">
        <v>492969.99</v>
      </c>
      <c r="K65" s="43">
        <v>606953.09</v>
      </c>
      <c r="L65" s="42">
        <v>326158.8</v>
      </c>
      <c r="M65" s="42">
        <v>539547.18999999994</v>
      </c>
      <c r="N65" s="43">
        <v>330000</v>
      </c>
      <c r="O65" s="43">
        <v>360000</v>
      </c>
      <c r="P65" s="43">
        <v>360000</v>
      </c>
      <c r="Q65" s="43">
        <v>330000</v>
      </c>
      <c r="R65" s="43">
        <v>330000</v>
      </c>
      <c r="S65" s="42">
        <f>G65-SUM(H65:R65)</f>
        <v>387225.83000000007</v>
      </c>
      <c r="T65" s="72">
        <f t="shared" si="3"/>
        <v>930115.09</v>
      </c>
      <c r="U65" s="34">
        <f t="shared" si="4"/>
        <v>2402774.17</v>
      </c>
      <c r="V65" s="34">
        <f t="shared" si="5"/>
        <v>3452774.17</v>
      </c>
      <c r="W65" s="34">
        <f t="shared" si="6"/>
        <v>4500000</v>
      </c>
      <c r="X65" s="72">
        <f t="shared" si="7"/>
        <v>1125000</v>
      </c>
      <c r="Y65" s="34">
        <f t="shared" si="8"/>
        <v>2250000</v>
      </c>
      <c r="Z65" s="34">
        <f t="shared" si="9"/>
        <v>3375000</v>
      </c>
      <c r="AA65" s="34">
        <f t="shared" si="10"/>
        <v>4500000</v>
      </c>
      <c r="AB65" s="65">
        <f t="shared" si="11"/>
        <v>194884.91000000003</v>
      </c>
    </row>
    <row r="66" spans="1:28" ht="178.5" customHeight="1" x14ac:dyDescent="0.25">
      <c r="A66" s="10" t="s">
        <v>14</v>
      </c>
      <c r="B66" s="115" t="s">
        <v>208</v>
      </c>
      <c r="C66" s="102"/>
      <c r="D66" s="102"/>
      <c r="E66" s="102"/>
      <c r="F66" s="103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581227.66</v>
      </c>
      <c r="P66" s="3">
        <f t="shared" si="39"/>
        <v>570000</v>
      </c>
      <c r="Q66" s="3">
        <f t="shared" si="39"/>
        <v>630000</v>
      </c>
      <c r="R66" s="3">
        <f t="shared" si="39"/>
        <v>628556.31999999995</v>
      </c>
      <c r="S66" s="3">
        <f>S67</f>
        <v>610318.05000000109</v>
      </c>
      <c r="T66" s="72">
        <f t="shared" si="3"/>
        <v>1872682.13</v>
      </c>
      <c r="U66" s="34">
        <f t="shared" si="4"/>
        <v>3741125.63</v>
      </c>
      <c r="V66" s="34">
        <f t="shared" si="5"/>
        <v>5481125.6299999999</v>
      </c>
      <c r="W66" s="34">
        <f t="shared" si="6"/>
        <v>7350000.0000000009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78.5" customHeight="1" x14ac:dyDescent="0.25">
      <c r="A67" s="10" t="s">
        <v>72</v>
      </c>
      <c r="B67" s="115" t="s">
        <v>209</v>
      </c>
      <c r="C67" s="102"/>
      <c r="D67" s="102"/>
      <c r="E67" s="102"/>
      <c r="F67" s="103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581227.66</v>
      </c>
      <c r="P67" s="5">
        <f t="shared" si="40"/>
        <v>570000</v>
      </c>
      <c r="Q67" s="5">
        <f t="shared" si="40"/>
        <v>630000</v>
      </c>
      <c r="R67" s="5">
        <f t="shared" si="40"/>
        <v>628556.31999999995</v>
      </c>
      <c r="S67" s="5">
        <f t="shared" si="40"/>
        <v>610318.05000000109</v>
      </c>
      <c r="T67" s="72">
        <f t="shared" si="3"/>
        <v>1872682.13</v>
      </c>
      <c r="U67" s="34">
        <f t="shared" si="4"/>
        <v>3741125.63</v>
      </c>
      <c r="V67" s="34">
        <f t="shared" si="5"/>
        <v>5481125.6299999999</v>
      </c>
      <c r="W67" s="34">
        <f t="shared" si="6"/>
        <v>7350000.0000000009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165.75" customHeight="1" x14ac:dyDescent="0.25">
      <c r="A68" s="10" t="s">
        <v>73</v>
      </c>
      <c r="B68" s="115" t="s">
        <v>210</v>
      </c>
      <c r="C68" s="102"/>
      <c r="D68" s="102"/>
      <c r="E68" s="102"/>
      <c r="F68" s="103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581227.66</v>
      </c>
      <c r="P68" s="3">
        <v>570000</v>
      </c>
      <c r="Q68" s="3">
        <v>630000</v>
      </c>
      <c r="R68" s="3">
        <v>628556.31999999995</v>
      </c>
      <c r="S68" s="3">
        <f>G68-H68-I68-J68-K68-L68-M68-N68-O68-P68-Q68-R68</f>
        <v>610318.05000000109</v>
      </c>
      <c r="T68" s="72">
        <f t="shared" si="3"/>
        <v>1872682.13</v>
      </c>
      <c r="U68" s="34">
        <f t="shared" si="4"/>
        <v>3741125.63</v>
      </c>
      <c r="V68" s="34">
        <f t="shared" si="5"/>
        <v>5481125.6299999999</v>
      </c>
      <c r="W68" s="34">
        <f t="shared" si="6"/>
        <v>7350000.0000000009</v>
      </c>
      <c r="X68" s="72">
        <f t="shared" si="7"/>
        <v>1837500</v>
      </c>
      <c r="Y68" s="34">
        <f t="shared" si="8"/>
        <v>3675000</v>
      </c>
      <c r="Z68" s="34">
        <f t="shared" si="9"/>
        <v>5512500</v>
      </c>
      <c r="AA68" s="34">
        <f t="shared" si="10"/>
        <v>7350000</v>
      </c>
      <c r="AB68" s="65">
        <f t="shared" si="11"/>
        <v>-35182.129999999888</v>
      </c>
    </row>
    <row r="69" spans="1:28" ht="51" customHeight="1" x14ac:dyDescent="0.25">
      <c r="A69" s="10" t="s">
        <v>15</v>
      </c>
      <c r="B69" s="115" t="s">
        <v>267</v>
      </c>
      <c r="C69" s="102"/>
      <c r="D69" s="102"/>
      <c r="E69" s="102"/>
      <c r="F69" s="103"/>
      <c r="G69" s="3">
        <f>G70+G71+G72</f>
        <v>235000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21378.19</v>
      </c>
      <c r="O69" s="3">
        <f t="shared" si="41"/>
        <v>21378.199999999997</v>
      </c>
      <c r="P69" s="3">
        <f t="shared" si="41"/>
        <v>21378.199999999997</v>
      </c>
      <c r="Q69" s="3">
        <f t="shared" si="41"/>
        <v>21378.199999999997</v>
      </c>
      <c r="R69" s="3">
        <f t="shared" si="41"/>
        <v>21378.199999999997</v>
      </c>
      <c r="S69" s="3">
        <f t="shared" si="41"/>
        <v>21378.199999999983</v>
      </c>
      <c r="T69" s="72">
        <f t="shared" si="3"/>
        <v>83600.88</v>
      </c>
      <c r="U69" s="34">
        <f t="shared" si="4"/>
        <v>106730.81000000001</v>
      </c>
      <c r="V69" s="34">
        <f t="shared" si="5"/>
        <v>170865.40000000002</v>
      </c>
      <c r="W69" s="34">
        <f t="shared" si="6"/>
        <v>235000.00000000003</v>
      </c>
      <c r="X69" s="72">
        <f t="shared" si="7"/>
        <v>58750</v>
      </c>
      <c r="Y69" s="34">
        <f t="shared" si="8"/>
        <v>117500</v>
      </c>
      <c r="Z69" s="34">
        <f t="shared" si="9"/>
        <v>176250</v>
      </c>
      <c r="AA69" s="34">
        <f t="shared" si="10"/>
        <v>235000</v>
      </c>
      <c r="AB69" s="65">
        <f t="shared" si="11"/>
        <v>-24850.880000000005</v>
      </c>
    </row>
    <row r="70" spans="1:28" ht="63.75" customHeight="1" x14ac:dyDescent="0.25">
      <c r="A70" s="10" t="s">
        <v>74</v>
      </c>
      <c r="B70" s="115" t="s">
        <v>268</v>
      </c>
      <c r="C70" s="102"/>
      <c r="D70" s="102"/>
      <c r="E70" s="102"/>
      <c r="F70" s="103"/>
      <c r="G70" s="3">
        <v>114000</v>
      </c>
      <c r="H70" s="42">
        <v>0</v>
      </c>
      <c r="I70" s="43">
        <v>35287.040000000001</v>
      </c>
      <c r="J70" s="42">
        <v>35088.839999999997</v>
      </c>
      <c r="K70" s="43">
        <v>8951.75</v>
      </c>
      <c r="L70" s="42">
        <v>6340.73</v>
      </c>
      <c r="M70" s="42">
        <v>0</v>
      </c>
      <c r="N70" s="43">
        <f>TRUNC((G70-SUM(H70:M70))/6,2)</f>
        <v>4721.9399999999996</v>
      </c>
      <c r="O70" s="43">
        <f>TRUNC((G70-SUM(H70:N70))/5,2)</f>
        <v>4721.9399999999996</v>
      </c>
      <c r="P70" s="43">
        <f>TRUNC((G70-SUM(H70:O70))/4,2)</f>
        <v>4721.9399999999996</v>
      </c>
      <c r="Q70" s="43">
        <f>TRUNC((G70-SUM(H70:P70))/3,2)</f>
        <v>4721.9399999999996</v>
      </c>
      <c r="R70" s="43">
        <f>TRUNC((G70-SUM(H70:Q70))/2,2)</f>
        <v>4721.9399999999996</v>
      </c>
      <c r="S70" s="42">
        <f>G70-SUM(H70:R70)</f>
        <v>4721.9399999999878</v>
      </c>
      <c r="T70" s="72">
        <f t="shared" si="3"/>
        <v>70375.88</v>
      </c>
      <c r="U70" s="34">
        <f t="shared" si="4"/>
        <v>85668.36</v>
      </c>
      <c r="V70" s="34">
        <f t="shared" si="5"/>
        <v>99834.180000000008</v>
      </c>
      <c r="W70" s="34">
        <f t="shared" si="6"/>
        <v>114000</v>
      </c>
      <c r="X70" s="72">
        <f t="shared" si="7"/>
        <v>28500</v>
      </c>
      <c r="Y70" s="34">
        <f t="shared" si="8"/>
        <v>57000</v>
      </c>
      <c r="Z70" s="34">
        <f t="shared" si="9"/>
        <v>85500</v>
      </c>
      <c r="AA70" s="34">
        <f t="shared" si="10"/>
        <v>114000</v>
      </c>
      <c r="AB70" s="65">
        <f t="shared" si="11"/>
        <v>-41875.880000000005</v>
      </c>
    </row>
    <row r="71" spans="1:28" ht="38.25" x14ac:dyDescent="0.25">
      <c r="A71" s="10" t="s">
        <v>75</v>
      </c>
      <c r="B71" s="115" t="s">
        <v>269</v>
      </c>
      <c r="C71" s="102"/>
      <c r="D71" s="102"/>
      <c r="E71" s="102"/>
      <c r="F71" s="103"/>
      <c r="G71" s="3">
        <v>57000</v>
      </c>
      <c r="H71" s="42">
        <v>0</v>
      </c>
      <c r="I71" s="43">
        <v>13223</v>
      </c>
      <c r="J71" s="42">
        <v>0</v>
      </c>
      <c r="K71" s="43">
        <v>8038</v>
      </c>
      <c r="L71" s="42">
        <v>0</v>
      </c>
      <c r="M71" s="42">
        <v>0</v>
      </c>
      <c r="N71" s="43">
        <f>TRUNC((G71-SUM(H71:M71))/6,2)</f>
        <v>5956.5</v>
      </c>
      <c r="O71" s="43">
        <f>TRUNC((G71-SUM(H71:N71))/5,2)</f>
        <v>5956.5</v>
      </c>
      <c r="P71" s="43">
        <f>TRUNC((G71-SUM(H71:O71))/4,2)</f>
        <v>5956.5</v>
      </c>
      <c r="Q71" s="43">
        <f>TRUNC((G71-SUM(H71:P71))/3,2)</f>
        <v>5956.5</v>
      </c>
      <c r="R71" s="43">
        <f>TRUNC((G71-SUM(H71:Q71))/2,2)</f>
        <v>5956.5</v>
      </c>
      <c r="S71" s="42">
        <f>G71-SUM(H71:R71)</f>
        <v>5956.5</v>
      </c>
      <c r="T71" s="72">
        <f t="shared" si="3"/>
        <v>13223</v>
      </c>
      <c r="U71" s="34">
        <f t="shared" si="4"/>
        <v>21261</v>
      </c>
      <c r="V71" s="34">
        <f t="shared" si="5"/>
        <v>39130.5</v>
      </c>
      <c r="W71" s="34">
        <f t="shared" si="6"/>
        <v>57000</v>
      </c>
      <c r="X71" s="72">
        <f t="shared" si="7"/>
        <v>14250</v>
      </c>
      <c r="Y71" s="34">
        <f t="shared" si="8"/>
        <v>28500</v>
      </c>
      <c r="Z71" s="34">
        <f t="shared" si="9"/>
        <v>42750</v>
      </c>
      <c r="AA71" s="34">
        <f t="shared" si="10"/>
        <v>57000</v>
      </c>
      <c r="AB71" s="65">
        <f t="shared" si="11"/>
        <v>1027</v>
      </c>
    </row>
    <row r="72" spans="1:28" ht="38.25" x14ac:dyDescent="0.25">
      <c r="A72" s="10" t="s">
        <v>76</v>
      </c>
      <c r="B72" s="115" t="s">
        <v>270</v>
      </c>
      <c r="C72" s="102"/>
      <c r="D72" s="102"/>
      <c r="E72" s="102"/>
      <c r="F72" s="103"/>
      <c r="G72" s="3">
        <v>64000</v>
      </c>
      <c r="H72" s="42">
        <v>0</v>
      </c>
      <c r="I72" s="43">
        <v>2</v>
      </c>
      <c r="J72" s="42">
        <v>0</v>
      </c>
      <c r="K72" s="43">
        <v>7.02</v>
      </c>
      <c r="L72" s="42">
        <v>-207.57</v>
      </c>
      <c r="M72" s="42">
        <v>0</v>
      </c>
      <c r="N72" s="43">
        <f>TRUNC((G72-SUM(H72:M72))/6,2)</f>
        <v>10699.75</v>
      </c>
      <c r="O72" s="43">
        <f>TRUNC((G72-SUM(H72:N72))/5,2)</f>
        <v>10699.76</v>
      </c>
      <c r="P72" s="43">
        <f>TRUNC((G72-SUM(H72:O72))/4,2)</f>
        <v>10699.76</v>
      </c>
      <c r="Q72" s="43">
        <f>TRUNC((G72-SUM(H72:P72))/3,2)</f>
        <v>10699.76</v>
      </c>
      <c r="R72" s="43">
        <f>TRUNC((G72-SUM(H72:Q72))/2,2)</f>
        <v>10699.76</v>
      </c>
      <c r="S72" s="42">
        <f>G72-SUM(H72:R72)</f>
        <v>10699.759999999995</v>
      </c>
      <c r="T72" s="72">
        <f t="shared" si="3"/>
        <v>2</v>
      </c>
      <c r="U72" s="34">
        <f t="shared" si="4"/>
        <v>-198.54999999999998</v>
      </c>
      <c r="V72" s="34">
        <f t="shared" si="5"/>
        <v>31900.720000000001</v>
      </c>
      <c r="W72" s="34">
        <f t="shared" si="6"/>
        <v>64000</v>
      </c>
      <c r="X72" s="72">
        <f t="shared" si="7"/>
        <v>16000</v>
      </c>
      <c r="Y72" s="34">
        <f t="shared" si="8"/>
        <v>32000</v>
      </c>
      <c r="Z72" s="34">
        <f t="shared" si="9"/>
        <v>48000</v>
      </c>
      <c r="AA72" s="34">
        <f t="shared" si="10"/>
        <v>64000</v>
      </c>
      <c r="AB72" s="65">
        <f t="shared" si="11"/>
        <v>15998</v>
      </c>
    </row>
    <row r="73" spans="1:28" ht="51" customHeight="1" x14ac:dyDescent="0.25">
      <c r="A73" s="11" t="s">
        <v>77</v>
      </c>
      <c r="B73" s="115" t="s">
        <v>211</v>
      </c>
      <c r="C73" s="102"/>
      <c r="D73" s="102"/>
      <c r="E73" s="102"/>
      <c r="F73" s="103"/>
      <c r="G73" s="3">
        <f>G74</f>
        <v>27921260.670000002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211615.7</v>
      </c>
      <c r="O73" s="3">
        <f t="shared" si="42"/>
        <v>155480.41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406080.49000000372</v>
      </c>
      <c r="T73" s="72">
        <f t="shared" si="3"/>
        <v>26271336.899999999</v>
      </c>
      <c r="U73" s="34">
        <f t="shared" si="4"/>
        <v>26681642.84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65.75" customHeight="1" x14ac:dyDescent="0.25">
      <c r="A74" s="11" t="s">
        <v>78</v>
      </c>
      <c r="B74" s="115" t="s">
        <v>212</v>
      </c>
      <c r="C74" s="102"/>
      <c r="D74" s="102"/>
      <c r="E74" s="102"/>
      <c r="F74" s="103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211615.7</v>
      </c>
      <c r="O74" s="3">
        <f t="shared" si="42"/>
        <v>155480.41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406080.49000000372</v>
      </c>
      <c r="T74" s="72">
        <f t="shared" si="3"/>
        <v>26271336.899999999</v>
      </c>
      <c r="U74" s="34">
        <f t="shared" si="4"/>
        <v>26681642.84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192.75" customHeight="1" x14ac:dyDescent="0.25">
      <c r="A75" s="11" t="s">
        <v>79</v>
      </c>
      <c r="B75" s="115" t="s">
        <v>213</v>
      </c>
      <c r="C75" s="102"/>
      <c r="D75" s="102"/>
      <c r="E75" s="102"/>
      <c r="F75" s="103"/>
      <c r="G75" s="3">
        <f>G76</f>
        <v>27921260.670000002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211615.7</v>
      </c>
      <c r="O75" s="3">
        <f t="shared" si="42"/>
        <v>155480.41</v>
      </c>
      <c r="P75" s="3">
        <f t="shared" si="42"/>
        <v>155480.41</v>
      </c>
      <c r="Q75" s="3">
        <f t="shared" si="42"/>
        <v>155480.41</v>
      </c>
      <c r="R75" s="3">
        <f t="shared" si="42"/>
        <v>155480.41</v>
      </c>
      <c r="S75" s="3">
        <f t="shared" si="42"/>
        <v>406080.49000000372</v>
      </c>
      <c r="T75" s="72">
        <f t="shared" si="3"/>
        <v>26271336.899999999</v>
      </c>
      <c r="U75" s="34">
        <f t="shared" si="4"/>
        <v>26681642.84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04" customHeight="1" x14ac:dyDescent="0.25">
      <c r="A76" s="11" t="s">
        <v>80</v>
      </c>
      <c r="B76" s="115" t="s">
        <v>214</v>
      </c>
      <c r="C76" s="102"/>
      <c r="D76" s="102"/>
      <c r="E76" s="102"/>
      <c r="F76" s="103"/>
      <c r="G76" s="3">
        <v>27921260.670000002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211615.7</v>
      </c>
      <c r="O76" s="5">
        <v>155480.41</v>
      </c>
      <c r="P76" s="5">
        <v>155480.41</v>
      </c>
      <c r="Q76" s="5">
        <v>155480.41</v>
      </c>
      <c r="R76" s="5">
        <v>155480.41</v>
      </c>
      <c r="S76" s="5">
        <f>G76-H76-I76-J76-K76-L76-M76-N76-O76-P76-Q76-R76</f>
        <v>406080.49000000372</v>
      </c>
      <c r="T76" s="72">
        <f t="shared" si="3"/>
        <v>26271336.899999999</v>
      </c>
      <c r="U76" s="34">
        <f t="shared" si="4"/>
        <v>26681642.84</v>
      </c>
      <c r="V76" s="34">
        <f t="shared" si="5"/>
        <v>27204219.359999999</v>
      </c>
      <c r="W76" s="34">
        <f t="shared" si="6"/>
        <v>27921260.670000002</v>
      </c>
      <c r="X76" s="72">
        <f t="shared" si="7"/>
        <v>6980315.1675000004</v>
      </c>
      <c r="Y76" s="34">
        <f t="shared" si="8"/>
        <v>13960630.335000001</v>
      </c>
      <c r="Z76" s="34">
        <f t="shared" si="9"/>
        <v>20940945.502500001</v>
      </c>
      <c r="AA76" s="34">
        <f t="shared" si="10"/>
        <v>27921260.670000002</v>
      </c>
      <c r="AB76" s="65">
        <f t="shared" si="11"/>
        <v>-19291021.732499998</v>
      </c>
    </row>
    <row r="77" spans="1:28" ht="25.5" customHeight="1" x14ac:dyDescent="0.25">
      <c r="A77" s="10" t="s">
        <v>16</v>
      </c>
      <c r="B77" s="115" t="s">
        <v>17</v>
      </c>
      <c r="C77" s="102"/>
      <c r="D77" s="102"/>
      <c r="E77" s="102"/>
      <c r="F77" s="103"/>
      <c r="G77" s="3">
        <f>G83+G78+G86</f>
        <v>3000</v>
      </c>
      <c r="H77" s="3">
        <f t="shared" ref="H77:AB77" si="43">H83+H78+H86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0</v>
      </c>
      <c r="P77" s="3">
        <f t="shared" si="43"/>
        <v>0</v>
      </c>
      <c r="Q77" s="3">
        <f t="shared" si="43"/>
        <v>0</v>
      </c>
      <c r="R77" s="3">
        <f t="shared" si="43"/>
        <v>0</v>
      </c>
      <c r="S77" s="3">
        <f t="shared" si="43"/>
        <v>-28479</v>
      </c>
      <c r="T77" s="3">
        <f t="shared" si="43"/>
        <v>0</v>
      </c>
      <c r="U77" s="3">
        <f t="shared" si="43"/>
        <v>31479</v>
      </c>
      <c r="V77" s="3">
        <f t="shared" si="43"/>
        <v>31479</v>
      </c>
      <c r="W77" s="3">
        <f t="shared" si="43"/>
        <v>3000</v>
      </c>
      <c r="X77" s="3">
        <f t="shared" si="43"/>
        <v>750</v>
      </c>
      <c r="Y77" s="3">
        <f t="shared" si="43"/>
        <v>1500</v>
      </c>
      <c r="Z77" s="3">
        <f t="shared" si="43"/>
        <v>2250</v>
      </c>
      <c r="AA77" s="3">
        <f t="shared" si="43"/>
        <v>3000</v>
      </c>
      <c r="AB77" s="3">
        <f t="shared" si="43"/>
        <v>750</v>
      </c>
    </row>
    <row r="78" spans="1:28" ht="85.5" customHeight="1" x14ac:dyDescent="0.25">
      <c r="A78" s="44" t="s">
        <v>387</v>
      </c>
      <c r="B78" s="115" t="s">
        <v>388</v>
      </c>
      <c r="C78" s="118"/>
      <c r="D78" s="118"/>
      <c r="E78" s="118"/>
      <c r="F78" s="119"/>
      <c r="G78" s="3">
        <f>G79</f>
        <v>0</v>
      </c>
      <c r="H78" s="3">
        <f>H79+H81</f>
        <v>0</v>
      </c>
      <c r="I78" s="3">
        <f t="shared" ref="I78:S78" si="44">I79+I81</f>
        <v>0</v>
      </c>
      <c r="J78" s="3">
        <f t="shared" si="44"/>
        <v>0</v>
      </c>
      <c r="K78" s="5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0</v>
      </c>
      <c r="P78" s="3">
        <f t="shared" si="44"/>
        <v>0</v>
      </c>
      <c r="Q78" s="3">
        <f t="shared" si="44"/>
        <v>0</v>
      </c>
      <c r="R78" s="3">
        <f t="shared" si="44"/>
        <v>0</v>
      </c>
      <c r="S78" s="3">
        <f t="shared" si="44"/>
        <v>-3150</v>
      </c>
      <c r="T78" s="72">
        <f t="shared" ref="T78" si="45">H78+I78+J78</f>
        <v>0</v>
      </c>
      <c r="U78" s="34">
        <f t="shared" ref="U78" si="46">H78+I78+J78+K78+L78+M78</f>
        <v>3150</v>
      </c>
      <c r="V78" s="34">
        <f t="shared" ref="V78" si="47">H78+I78+J78+K78+L78+M78+N78+O78+P78</f>
        <v>3150</v>
      </c>
      <c r="W78" s="34">
        <f t="shared" ref="W78" si="48">H78+I78+J78+K78+L78+M78+N78+O78+P78+Q78+R78+S78</f>
        <v>0</v>
      </c>
      <c r="X78" s="72">
        <f t="shared" ref="X78" si="49">G78/100*25</f>
        <v>0</v>
      </c>
      <c r="Y78" s="34">
        <f t="shared" ref="Y78" si="50">G78/100*50</f>
        <v>0</v>
      </c>
      <c r="Z78" s="34">
        <f t="shared" ref="Z78" si="51">G78/100*75</f>
        <v>0</v>
      </c>
      <c r="AA78" s="34">
        <f t="shared" ref="AA78" si="52">G78/100*100</f>
        <v>0</v>
      </c>
      <c r="AB78" s="65">
        <f t="shared" ref="AB78" si="53">X78-T78</f>
        <v>0</v>
      </c>
    </row>
    <row r="79" spans="1:28" ht="125.25" customHeight="1" x14ac:dyDescent="0.25">
      <c r="A79" s="44" t="s">
        <v>386</v>
      </c>
      <c r="B79" s="115" t="s">
        <v>385</v>
      </c>
      <c r="C79" s="118"/>
      <c r="D79" s="118"/>
      <c r="E79" s="118"/>
      <c r="F79" s="119"/>
      <c r="G79" s="3">
        <f>G80</f>
        <v>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0</v>
      </c>
      <c r="Q79" s="3">
        <f t="shared" ref="Q79" si="63">Q80</f>
        <v>0</v>
      </c>
      <c r="R79" s="3">
        <f t="shared" ref="R79" si="64">R80</f>
        <v>0</v>
      </c>
      <c r="S79" s="5">
        <f>S80</f>
        <v>-2550</v>
      </c>
      <c r="T79" s="72">
        <f t="shared" si="3"/>
        <v>0</v>
      </c>
      <c r="U79" s="34">
        <f t="shared" si="4"/>
        <v>2550</v>
      </c>
      <c r="V79" s="34">
        <f t="shared" si="5"/>
        <v>2550</v>
      </c>
      <c r="W79" s="34">
        <f t="shared" si="6"/>
        <v>0</v>
      </c>
      <c r="X79" s="72">
        <f t="shared" si="7"/>
        <v>0</v>
      </c>
      <c r="Y79" s="34">
        <f t="shared" si="8"/>
        <v>0</v>
      </c>
      <c r="Z79" s="34">
        <f t="shared" si="9"/>
        <v>0</v>
      </c>
      <c r="AA79" s="34">
        <f t="shared" si="10"/>
        <v>0</v>
      </c>
      <c r="AB79" s="65">
        <f t="shared" si="11"/>
        <v>0</v>
      </c>
    </row>
    <row r="80" spans="1:28" ht="143.25" customHeight="1" x14ac:dyDescent="0.25">
      <c r="A80" s="44" t="s">
        <v>383</v>
      </c>
      <c r="B80" s="115" t="s">
        <v>384</v>
      </c>
      <c r="C80" s="118"/>
      <c r="D80" s="118"/>
      <c r="E80" s="118"/>
      <c r="F80" s="119"/>
      <c r="G80" s="3">
        <v>0</v>
      </c>
      <c r="H80" s="3">
        <f t="shared" ref="H80:S86" si="65">H81</f>
        <v>0</v>
      </c>
      <c r="I80" s="3">
        <f t="shared" si="65"/>
        <v>0</v>
      </c>
      <c r="J80" s="3">
        <f t="shared" si="65"/>
        <v>0</v>
      </c>
      <c r="K80" s="5">
        <v>900</v>
      </c>
      <c r="L80" s="3">
        <v>150</v>
      </c>
      <c r="M80" s="3">
        <v>1500</v>
      </c>
      <c r="N80" s="3">
        <f t="shared" si="65"/>
        <v>0</v>
      </c>
      <c r="O80" s="3">
        <f t="shared" si="65"/>
        <v>0</v>
      </c>
      <c r="P80" s="3">
        <f t="shared" si="65"/>
        <v>0</v>
      </c>
      <c r="Q80" s="3">
        <f t="shared" si="65"/>
        <v>0</v>
      </c>
      <c r="R80" s="3">
        <f t="shared" si="65"/>
        <v>0</v>
      </c>
      <c r="S80" s="152">
        <f>G80-SUM(H80:R80)</f>
        <v>-2550</v>
      </c>
      <c r="T80" s="72">
        <f t="shared" ref="T80" si="66">H80+I80+J80</f>
        <v>0</v>
      </c>
      <c r="U80" s="34">
        <f t="shared" ref="U80" si="67">H80+I80+J80+K80+L80+M80</f>
        <v>2550</v>
      </c>
      <c r="V80" s="34">
        <f t="shared" ref="V80" si="68">H80+I80+J80+K80+L80+M80+N80+O80+P80</f>
        <v>2550</v>
      </c>
      <c r="W80" s="34">
        <f t="shared" ref="W80" si="69">H80+I80+J80+K80+L80+M80+N80+O80+P80+Q80+R80+S80</f>
        <v>0</v>
      </c>
      <c r="X80" s="72">
        <f t="shared" ref="X80" si="70">G80/100*25</f>
        <v>0</v>
      </c>
      <c r="Y80" s="34">
        <f t="shared" ref="Y80" si="71">G80/100*50</f>
        <v>0</v>
      </c>
      <c r="Z80" s="34">
        <f t="shared" ref="Z80" si="72">G80/100*75</f>
        <v>0</v>
      </c>
      <c r="AA80" s="34">
        <f t="shared" ref="AA80" si="73">G80/100*100</f>
        <v>0</v>
      </c>
      <c r="AB80" s="65">
        <f t="shared" ref="AB80" si="74">X80-T80</f>
        <v>0</v>
      </c>
    </row>
    <row r="81" spans="1:28" ht="125.25" customHeight="1" x14ac:dyDescent="0.25">
      <c r="A81" s="44" t="s">
        <v>382</v>
      </c>
      <c r="B81" s="115" t="s">
        <v>381</v>
      </c>
      <c r="C81" s="118"/>
      <c r="D81" s="118"/>
      <c r="E81" s="118"/>
      <c r="F81" s="119"/>
      <c r="G81" s="3">
        <f>G82</f>
        <v>0</v>
      </c>
      <c r="H81" s="3">
        <f t="shared" ref="H81" si="75">H82</f>
        <v>0</v>
      </c>
      <c r="I81" s="3">
        <f t="shared" ref="I81" si="76">I82</f>
        <v>0</v>
      </c>
      <c r="J81" s="3">
        <f t="shared" ref="J81" si="77">J82</f>
        <v>0</v>
      </c>
      <c r="K81" s="5">
        <f t="shared" ref="K81" si="78">K82</f>
        <v>600</v>
      </c>
      <c r="L81" s="3">
        <f>L82</f>
        <v>0</v>
      </c>
      <c r="M81" s="3">
        <f t="shared" ref="M81" si="79">M82</f>
        <v>0</v>
      </c>
      <c r="N81" s="3">
        <f t="shared" ref="N81" si="80">N82</f>
        <v>0</v>
      </c>
      <c r="O81" s="3">
        <f t="shared" ref="O81" si="81">O82</f>
        <v>0</v>
      </c>
      <c r="P81" s="3">
        <f t="shared" ref="P81" si="82">P82</f>
        <v>0</v>
      </c>
      <c r="Q81" s="3">
        <f t="shared" ref="Q81" si="83">Q82</f>
        <v>0</v>
      </c>
      <c r="R81" s="3">
        <f t="shared" ref="R81" si="84">R82</f>
        <v>0</v>
      </c>
      <c r="S81" s="5">
        <f>S82</f>
        <v>-600</v>
      </c>
      <c r="T81" s="72">
        <f t="shared" ref="T81" si="85">H81+I81+J81</f>
        <v>0</v>
      </c>
      <c r="U81" s="34">
        <f t="shared" ref="U81" si="86">H81+I81+J81+K81+L81+M81</f>
        <v>600</v>
      </c>
      <c r="V81" s="34">
        <f t="shared" ref="V81" si="87">H81+I81+J81+K81+L81+M81+N81+O81+P81</f>
        <v>600</v>
      </c>
      <c r="W81" s="34">
        <f t="shared" ref="W81" si="88">H81+I81+J81+K81+L81+M81+N81+O81+P81+Q81+R81+S81</f>
        <v>0</v>
      </c>
      <c r="X81" s="72">
        <f t="shared" ref="X81" si="89">G81/100*25</f>
        <v>0</v>
      </c>
      <c r="Y81" s="34">
        <f t="shared" ref="Y81" si="90">G81/100*50</f>
        <v>0</v>
      </c>
      <c r="Z81" s="34">
        <f t="shared" ref="Z81" si="91">G81/100*75</f>
        <v>0</v>
      </c>
      <c r="AA81" s="34">
        <f t="shared" ref="AA81" si="92">G81/100*100</f>
        <v>0</v>
      </c>
      <c r="AB81" s="65">
        <f t="shared" ref="AB81" si="93">X81-T81</f>
        <v>0</v>
      </c>
    </row>
    <row r="82" spans="1:28" ht="143.25" customHeight="1" x14ac:dyDescent="0.25">
      <c r="A82" s="44" t="s">
        <v>379</v>
      </c>
      <c r="B82" s="115" t="s">
        <v>380</v>
      </c>
      <c r="C82" s="118"/>
      <c r="D82" s="118"/>
      <c r="E82" s="118"/>
      <c r="F82" s="119"/>
      <c r="G82" s="3">
        <v>0</v>
      </c>
      <c r="H82" s="3">
        <v>0</v>
      </c>
      <c r="I82" s="3">
        <v>0</v>
      </c>
      <c r="J82" s="3">
        <v>0</v>
      </c>
      <c r="K82" s="5">
        <v>600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152">
        <f>G82-SUM(H82:R82)</f>
        <v>-600</v>
      </c>
      <c r="T82" s="72">
        <f t="shared" si="3"/>
        <v>0</v>
      </c>
      <c r="U82" s="34">
        <f t="shared" si="4"/>
        <v>600</v>
      </c>
      <c r="V82" s="34">
        <f t="shared" si="5"/>
        <v>600</v>
      </c>
      <c r="W82" s="34">
        <f t="shared" si="6"/>
        <v>0</v>
      </c>
      <c r="X82" s="72">
        <f t="shared" si="7"/>
        <v>0</v>
      </c>
      <c r="Y82" s="34">
        <f t="shared" si="8"/>
        <v>0</v>
      </c>
      <c r="Z82" s="34">
        <f t="shared" si="9"/>
        <v>0</v>
      </c>
      <c r="AA82" s="34">
        <f t="shared" si="10"/>
        <v>0</v>
      </c>
      <c r="AB82" s="65">
        <f t="shared" si="11"/>
        <v>0</v>
      </c>
    </row>
    <row r="83" spans="1:28" ht="245.25" customHeight="1" x14ac:dyDescent="0.25">
      <c r="A83" s="44" t="s">
        <v>378</v>
      </c>
      <c r="B83" s="115" t="s">
        <v>377</v>
      </c>
      <c r="C83" s="118"/>
      <c r="D83" s="118"/>
      <c r="E83" s="118"/>
      <c r="F83" s="119"/>
      <c r="G83" s="3">
        <f>G84</f>
        <v>0</v>
      </c>
      <c r="H83" s="3">
        <f t="shared" si="65"/>
        <v>0</v>
      </c>
      <c r="I83" s="3">
        <f t="shared" si="65"/>
        <v>0</v>
      </c>
      <c r="J83" s="3">
        <f t="shared" si="65"/>
        <v>0</v>
      </c>
      <c r="K83" s="5">
        <f t="shared" si="65"/>
        <v>24758</v>
      </c>
      <c r="L83" s="3">
        <f t="shared" si="65"/>
        <v>0</v>
      </c>
      <c r="M83" s="3">
        <f t="shared" si="65"/>
        <v>3571</v>
      </c>
      <c r="N83" s="3">
        <f t="shared" si="65"/>
        <v>0</v>
      </c>
      <c r="O83" s="3">
        <f t="shared" si="65"/>
        <v>0</v>
      </c>
      <c r="P83" s="3">
        <f t="shared" si="65"/>
        <v>0</v>
      </c>
      <c r="Q83" s="3">
        <f t="shared" si="65"/>
        <v>0</v>
      </c>
      <c r="R83" s="3">
        <f t="shared" si="65"/>
        <v>0</v>
      </c>
      <c r="S83" s="5">
        <f>S84</f>
        <v>-28329</v>
      </c>
      <c r="T83" s="72">
        <f t="shared" ref="T83" si="94">H83+I83+J83</f>
        <v>0</v>
      </c>
      <c r="U83" s="34">
        <f t="shared" ref="U83" si="95">H83+I83+J83+K83+L83+M83</f>
        <v>28329</v>
      </c>
      <c r="V83" s="34">
        <f t="shared" ref="V83" si="96">H83+I83+J83+K83+L83+M83+N83+O83+P83</f>
        <v>28329</v>
      </c>
      <c r="W83" s="34">
        <f t="shared" ref="W83" si="97">H83+I83+J83+K83+L83+M83+N83+O83+P83+Q83+R83+S83</f>
        <v>0</v>
      </c>
      <c r="X83" s="72">
        <f t="shared" ref="X83" si="98">G83/100*25</f>
        <v>0</v>
      </c>
      <c r="Y83" s="34">
        <f t="shared" ref="Y83" si="99">G83/100*50</f>
        <v>0</v>
      </c>
      <c r="Z83" s="34">
        <f t="shared" ref="Z83" si="100">G83/100*75</f>
        <v>0</v>
      </c>
      <c r="AA83" s="34">
        <f t="shared" ref="AA83" si="101">G83/100*100</f>
        <v>0</v>
      </c>
      <c r="AB83" s="65">
        <f t="shared" ref="AB83" si="102">X83-T83</f>
        <v>0</v>
      </c>
    </row>
    <row r="84" spans="1:28" ht="195" customHeight="1" x14ac:dyDescent="0.25">
      <c r="A84" s="44" t="s">
        <v>376</v>
      </c>
      <c r="B84" s="115" t="s">
        <v>375</v>
      </c>
      <c r="C84" s="118"/>
      <c r="D84" s="118"/>
      <c r="E84" s="118"/>
      <c r="F84" s="119"/>
      <c r="G84" s="3">
        <f>G85</f>
        <v>0</v>
      </c>
      <c r="H84" s="3">
        <f t="shared" ref="H84:R84" si="103">H85</f>
        <v>0</v>
      </c>
      <c r="I84" s="3">
        <f t="shared" si="103"/>
        <v>0</v>
      </c>
      <c r="J84" s="3">
        <f t="shared" si="103"/>
        <v>0</v>
      </c>
      <c r="K84" s="3">
        <f t="shared" si="103"/>
        <v>24758</v>
      </c>
      <c r="L84" s="3">
        <f t="shared" si="103"/>
        <v>0</v>
      </c>
      <c r="M84" s="3">
        <f t="shared" si="103"/>
        <v>3571</v>
      </c>
      <c r="N84" s="3">
        <f t="shared" si="103"/>
        <v>0</v>
      </c>
      <c r="O84" s="3">
        <f t="shared" si="103"/>
        <v>0</v>
      </c>
      <c r="P84" s="3">
        <f t="shared" si="103"/>
        <v>0</v>
      </c>
      <c r="Q84" s="3">
        <f t="shared" si="103"/>
        <v>0</v>
      </c>
      <c r="R84" s="3">
        <f t="shared" si="103"/>
        <v>0</v>
      </c>
      <c r="S84" s="5">
        <f>S85</f>
        <v>-28329</v>
      </c>
      <c r="T84" s="72">
        <f t="shared" si="3"/>
        <v>0</v>
      </c>
      <c r="U84" s="34">
        <f t="shared" si="4"/>
        <v>28329</v>
      </c>
      <c r="V84" s="34">
        <f t="shared" si="5"/>
        <v>28329</v>
      </c>
      <c r="W84" s="34">
        <f t="shared" si="6"/>
        <v>0</v>
      </c>
      <c r="X84" s="72">
        <f t="shared" si="7"/>
        <v>0</v>
      </c>
      <c r="Y84" s="34">
        <f t="shared" si="8"/>
        <v>0</v>
      </c>
      <c r="Z84" s="34">
        <f t="shared" si="9"/>
        <v>0</v>
      </c>
      <c r="AA84" s="34">
        <f t="shared" si="10"/>
        <v>0</v>
      </c>
      <c r="AB84" s="65">
        <f t="shared" si="11"/>
        <v>0</v>
      </c>
    </row>
    <row r="85" spans="1:28" ht="143.25" customHeight="1" x14ac:dyDescent="0.25">
      <c r="A85" s="44" t="s">
        <v>373</v>
      </c>
      <c r="B85" s="115" t="s">
        <v>374</v>
      </c>
      <c r="C85" s="118"/>
      <c r="D85" s="118"/>
      <c r="E85" s="118"/>
      <c r="F85" s="119"/>
      <c r="G85" s="3">
        <v>0</v>
      </c>
      <c r="H85" s="3">
        <v>0</v>
      </c>
      <c r="I85" s="3">
        <v>0</v>
      </c>
      <c r="J85" s="3">
        <v>0</v>
      </c>
      <c r="K85" s="3">
        <v>24758</v>
      </c>
      <c r="L85" s="3">
        <v>0</v>
      </c>
      <c r="M85" s="3">
        <v>3571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152">
        <f>G85-SUM(H85:R85)</f>
        <v>-28329</v>
      </c>
      <c r="T85" s="72">
        <f t="shared" ref="T85" si="104">H85+I85+J85</f>
        <v>0</v>
      </c>
      <c r="U85" s="34">
        <f t="shared" ref="U85" si="105">H85+I85+J85+K85+L85+M85</f>
        <v>28329</v>
      </c>
      <c r="V85" s="34">
        <f t="shared" ref="V85" si="106">H85+I85+J85+K85+L85+M85+N85+O85+P85</f>
        <v>28329</v>
      </c>
      <c r="W85" s="34">
        <f t="shared" ref="W85" si="107">H85+I85+J85+K85+L85+M85+N85+O85+P85+Q85+R85+S85</f>
        <v>0</v>
      </c>
      <c r="X85" s="72">
        <f t="shared" ref="X85" si="108">G85/100*25</f>
        <v>0</v>
      </c>
      <c r="Y85" s="34">
        <f t="shared" ref="Y85" si="109">G85/100*50</f>
        <v>0</v>
      </c>
      <c r="Z85" s="34">
        <f t="shared" ref="Z85" si="110">G85/100*75</f>
        <v>0</v>
      </c>
      <c r="AA85" s="34">
        <f t="shared" ref="AA85" si="111">G85/100*100</f>
        <v>0</v>
      </c>
      <c r="AB85" s="65">
        <f t="shared" ref="AB85" si="112">X85-T85</f>
        <v>0</v>
      </c>
    </row>
    <row r="86" spans="1:28" ht="51" customHeight="1" x14ac:dyDescent="0.25">
      <c r="A86" s="44" t="s">
        <v>301</v>
      </c>
      <c r="B86" s="115" t="s">
        <v>320</v>
      </c>
      <c r="C86" s="118"/>
      <c r="D86" s="118"/>
      <c r="E86" s="118"/>
      <c r="F86" s="119"/>
      <c r="G86" s="3">
        <f>G87</f>
        <v>3000</v>
      </c>
      <c r="H86" s="3">
        <f t="shared" si="65"/>
        <v>0</v>
      </c>
      <c r="I86" s="3">
        <f t="shared" si="65"/>
        <v>0</v>
      </c>
      <c r="J86" s="3">
        <f t="shared" si="65"/>
        <v>0</v>
      </c>
      <c r="K86" s="3">
        <f t="shared" si="65"/>
        <v>0</v>
      </c>
      <c r="L86" s="3">
        <f t="shared" si="65"/>
        <v>0</v>
      </c>
      <c r="M86" s="3">
        <f t="shared" si="65"/>
        <v>0</v>
      </c>
      <c r="N86" s="3">
        <f t="shared" si="65"/>
        <v>0</v>
      </c>
      <c r="O86" s="3">
        <f t="shared" si="65"/>
        <v>0</v>
      </c>
      <c r="P86" s="3">
        <f t="shared" si="65"/>
        <v>0</v>
      </c>
      <c r="Q86" s="3">
        <f t="shared" si="65"/>
        <v>0</v>
      </c>
      <c r="R86" s="3">
        <f t="shared" si="65"/>
        <v>0</v>
      </c>
      <c r="S86" s="3">
        <f t="shared" si="65"/>
        <v>3000</v>
      </c>
      <c r="T86" s="72">
        <f t="shared" si="3"/>
        <v>0</v>
      </c>
      <c r="U86" s="34">
        <f t="shared" si="4"/>
        <v>0</v>
      </c>
      <c r="V86" s="34">
        <f t="shared" si="5"/>
        <v>0</v>
      </c>
      <c r="W86" s="34">
        <f t="shared" si="6"/>
        <v>3000</v>
      </c>
      <c r="X86" s="72">
        <f t="shared" si="7"/>
        <v>750</v>
      </c>
      <c r="Y86" s="34">
        <f t="shared" si="8"/>
        <v>1500</v>
      </c>
      <c r="Z86" s="34">
        <f t="shared" si="9"/>
        <v>2250</v>
      </c>
      <c r="AA86" s="34">
        <f t="shared" si="10"/>
        <v>3000</v>
      </c>
      <c r="AB86" s="65">
        <f t="shared" si="11"/>
        <v>750</v>
      </c>
    </row>
    <row r="87" spans="1:28" ht="153" customHeight="1" x14ac:dyDescent="0.25">
      <c r="A87" s="44" t="s">
        <v>302</v>
      </c>
      <c r="B87" s="115" t="s">
        <v>319</v>
      </c>
      <c r="C87" s="118"/>
      <c r="D87" s="118"/>
      <c r="E87" s="118"/>
      <c r="F87" s="119"/>
      <c r="G87" s="3">
        <f>G88</f>
        <v>3000</v>
      </c>
      <c r="H87" s="3">
        <f>H88</f>
        <v>0</v>
      </c>
      <c r="I87" s="3">
        <f t="shared" ref="I87:S87" si="113">I88</f>
        <v>0</v>
      </c>
      <c r="J87" s="3">
        <f t="shared" si="113"/>
        <v>0</v>
      </c>
      <c r="K87" s="3">
        <f t="shared" si="113"/>
        <v>0</v>
      </c>
      <c r="L87" s="3">
        <f t="shared" si="113"/>
        <v>0</v>
      </c>
      <c r="M87" s="3">
        <f t="shared" si="113"/>
        <v>0</v>
      </c>
      <c r="N87" s="3">
        <f t="shared" si="113"/>
        <v>0</v>
      </c>
      <c r="O87" s="3">
        <f t="shared" si="113"/>
        <v>0</v>
      </c>
      <c r="P87" s="3">
        <f t="shared" si="113"/>
        <v>0</v>
      </c>
      <c r="Q87" s="3">
        <f t="shared" si="113"/>
        <v>0</v>
      </c>
      <c r="R87" s="3">
        <f t="shared" si="113"/>
        <v>0</v>
      </c>
      <c r="S87" s="3">
        <f t="shared" si="113"/>
        <v>3000</v>
      </c>
      <c r="T87" s="72">
        <f t="shared" si="3"/>
        <v>0</v>
      </c>
      <c r="U87" s="34">
        <f t="shared" si="4"/>
        <v>0</v>
      </c>
      <c r="V87" s="34">
        <f t="shared" si="5"/>
        <v>0</v>
      </c>
      <c r="W87" s="34">
        <f t="shared" si="6"/>
        <v>3000</v>
      </c>
      <c r="X87" s="72">
        <f t="shared" si="7"/>
        <v>750</v>
      </c>
      <c r="Y87" s="34">
        <f t="shared" si="8"/>
        <v>1500</v>
      </c>
      <c r="Z87" s="34">
        <f t="shared" si="9"/>
        <v>2250</v>
      </c>
      <c r="AA87" s="34">
        <f t="shared" si="10"/>
        <v>3000</v>
      </c>
      <c r="AB87" s="65">
        <f t="shared" si="11"/>
        <v>750</v>
      </c>
    </row>
    <row r="88" spans="1:28" ht="127.5" customHeight="1" x14ac:dyDescent="0.25">
      <c r="A88" s="44" t="s">
        <v>303</v>
      </c>
      <c r="B88" s="115" t="s">
        <v>318</v>
      </c>
      <c r="C88" s="118"/>
      <c r="D88" s="118"/>
      <c r="E88" s="118"/>
      <c r="F88" s="119"/>
      <c r="G88" s="3">
        <v>3000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f>G88-SUM(H88:R88)</f>
        <v>3000</v>
      </c>
      <c r="T88" s="72">
        <f t="shared" si="3"/>
        <v>0</v>
      </c>
      <c r="U88" s="34">
        <f t="shared" si="4"/>
        <v>0</v>
      </c>
      <c r="V88" s="34">
        <f t="shared" si="5"/>
        <v>0</v>
      </c>
      <c r="W88" s="34">
        <f t="shared" si="6"/>
        <v>3000</v>
      </c>
      <c r="X88" s="72">
        <f t="shared" si="7"/>
        <v>750</v>
      </c>
      <c r="Y88" s="34">
        <f t="shared" si="8"/>
        <v>1500</v>
      </c>
      <c r="Z88" s="34">
        <f t="shared" si="9"/>
        <v>2250</v>
      </c>
      <c r="AA88" s="34">
        <f t="shared" si="10"/>
        <v>3000</v>
      </c>
      <c r="AB88" s="65">
        <f t="shared" si="11"/>
        <v>750</v>
      </c>
    </row>
    <row r="89" spans="1:28" ht="38.25" customHeight="1" x14ac:dyDescent="0.25">
      <c r="A89" s="10" t="s">
        <v>81</v>
      </c>
      <c r="B89" s="148"/>
      <c r="C89" s="102"/>
      <c r="D89" s="102"/>
      <c r="E89" s="102"/>
      <c r="F89" s="103"/>
      <c r="G89" s="3">
        <f t="shared" ref="G89:S89" si="114">G19</f>
        <v>118696020.67</v>
      </c>
      <c r="H89" s="3">
        <f t="shared" si="114"/>
        <v>2030999.13</v>
      </c>
      <c r="I89" s="3">
        <f t="shared" si="114"/>
        <v>33742556.039999999</v>
      </c>
      <c r="J89" s="3">
        <f t="shared" si="114"/>
        <v>8785599.9200000018</v>
      </c>
      <c r="K89" s="3">
        <f t="shared" si="114"/>
        <v>7702602.29</v>
      </c>
      <c r="L89" s="3">
        <f t="shared" si="114"/>
        <v>7333410.0000000009</v>
      </c>
      <c r="M89" s="3">
        <f t="shared" si="114"/>
        <v>7850246.1499999985</v>
      </c>
      <c r="N89" s="3">
        <f t="shared" si="114"/>
        <v>8454160.2699999996</v>
      </c>
      <c r="O89" s="3">
        <f t="shared" si="114"/>
        <v>8425480.3100000005</v>
      </c>
      <c r="P89" s="3">
        <f t="shared" si="114"/>
        <v>8528245.8000000007</v>
      </c>
      <c r="Q89" s="3">
        <f t="shared" si="114"/>
        <v>8440653.6500000004</v>
      </c>
      <c r="R89" s="3">
        <f t="shared" si="114"/>
        <v>8442809.040000001</v>
      </c>
      <c r="S89" s="3">
        <f t="shared" si="114"/>
        <v>8959258.0700000022</v>
      </c>
      <c r="T89" s="72">
        <f t="shared" si="3"/>
        <v>44559155.090000004</v>
      </c>
      <c r="U89" s="34">
        <f t="shared" si="4"/>
        <v>67445413.530000001</v>
      </c>
      <c r="V89" s="34">
        <f t="shared" si="5"/>
        <v>92853299.909999996</v>
      </c>
      <c r="W89" s="34">
        <f t="shared" si="6"/>
        <v>118696020.67000002</v>
      </c>
      <c r="X89" s="72">
        <f t="shared" si="7"/>
        <v>29674005.1675</v>
      </c>
      <c r="Y89" s="34">
        <f t="shared" si="8"/>
        <v>59348010.335000001</v>
      </c>
      <c r="Z89" s="34">
        <f t="shared" si="9"/>
        <v>89022015.502499998</v>
      </c>
      <c r="AA89" s="34">
        <f t="shared" si="10"/>
        <v>118696020.67</v>
      </c>
      <c r="AB89" s="65">
        <f t="shared" si="11"/>
        <v>-14885149.922500003</v>
      </c>
    </row>
    <row r="90" spans="1:28" ht="25.5" customHeight="1" x14ac:dyDescent="0.25">
      <c r="A90" s="10" t="s">
        <v>18</v>
      </c>
      <c r="B90" s="147" t="s">
        <v>19</v>
      </c>
      <c r="C90" s="102"/>
      <c r="D90" s="102"/>
      <c r="E90" s="102"/>
      <c r="F90" s="103"/>
      <c r="G90" s="3">
        <f t="shared" ref="G90:S90" si="115">G91+G130+G135</f>
        <v>540204532.22000003</v>
      </c>
      <c r="H90" s="3">
        <f t="shared" si="115"/>
        <v>30812673.870000001</v>
      </c>
      <c r="I90" s="3">
        <f t="shared" si="115"/>
        <v>40342494.579999998</v>
      </c>
      <c r="J90" s="3">
        <f t="shared" si="115"/>
        <v>34157255.660000004</v>
      </c>
      <c r="K90" s="3">
        <f t="shared" si="115"/>
        <v>39157946.060000002</v>
      </c>
      <c r="L90" s="3">
        <f t="shared" si="115"/>
        <v>50559823.210000001</v>
      </c>
      <c r="M90" s="3">
        <f t="shared" si="115"/>
        <v>58677242.330000006</v>
      </c>
      <c r="N90" s="3">
        <f t="shared" si="115"/>
        <v>35898501.99333334</v>
      </c>
      <c r="O90" s="3">
        <f t="shared" si="115"/>
        <v>38562427.49333334</v>
      </c>
      <c r="P90" s="3">
        <f t="shared" si="115"/>
        <v>66367958.913333341</v>
      </c>
      <c r="Q90" s="3">
        <f t="shared" si="115"/>
        <v>42740250.773333333</v>
      </c>
      <c r="R90" s="3">
        <f t="shared" si="115"/>
        <v>59415887.99333334</v>
      </c>
      <c r="S90" s="3">
        <f t="shared" si="115"/>
        <v>44003403.363333322</v>
      </c>
      <c r="T90" s="72">
        <f t="shared" si="3"/>
        <v>105312424.11000001</v>
      </c>
      <c r="U90" s="34">
        <f t="shared" si="4"/>
        <v>253707435.71000004</v>
      </c>
      <c r="V90" s="34">
        <f t="shared" si="5"/>
        <v>394536324.11000007</v>
      </c>
      <c r="W90" s="34">
        <f t="shared" si="6"/>
        <v>540695866.24000001</v>
      </c>
      <c r="X90" s="72">
        <f t="shared" si="7"/>
        <v>135051133.05500001</v>
      </c>
      <c r="Y90" s="34">
        <f t="shared" si="8"/>
        <v>270102266.11000001</v>
      </c>
      <c r="Z90" s="34">
        <f t="shared" si="9"/>
        <v>405153399.16500002</v>
      </c>
      <c r="AA90" s="34">
        <f t="shared" si="10"/>
        <v>540204532.22000003</v>
      </c>
      <c r="AB90" s="65">
        <f t="shared" si="11"/>
        <v>29738708.944999993</v>
      </c>
    </row>
    <row r="91" spans="1:28" ht="77.25" customHeight="1" x14ac:dyDescent="0.25">
      <c r="A91" s="10" t="s">
        <v>20</v>
      </c>
      <c r="B91" s="147" t="s">
        <v>21</v>
      </c>
      <c r="C91" s="102"/>
      <c r="D91" s="102"/>
      <c r="E91" s="102"/>
      <c r="F91" s="103"/>
      <c r="G91" s="3">
        <f t="shared" ref="G91:S91" si="116">G92+G108+G99+G125</f>
        <v>540204532.22000003</v>
      </c>
      <c r="H91" s="3">
        <f t="shared" si="116"/>
        <v>30831851.670000002</v>
      </c>
      <c r="I91" s="3">
        <f t="shared" si="116"/>
        <v>39850823.109999999</v>
      </c>
      <c r="J91" s="3">
        <f t="shared" si="116"/>
        <v>34138415.310000002</v>
      </c>
      <c r="K91" s="3">
        <f t="shared" si="116"/>
        <v>39157946.060000002</v>
      </c>
      <c r="L91" s="3">
        <f t="shared" si="116"/>
        <v>50559823.210000001</v>
      </c>
      <c r="M91" s="3">
        <f t="shared" si="116"/>
        <v>58677242.330000006</v>
      </c>
      <c r="N91" s="3">
        <f t="shared" si="116"/>
        <v>35898501.99333334</v>
      </c>
      <c r="O91" s="3">
        <f t="shared" si="116"/>
        <v>38562427.49333334</v>
      </c>
      <c r="P91" s="3">
        <f t="shared" si="116"/>
        <v>66367958.913333341</v>
      </c>
      <c r="Q91" s="3">
        <f t="shared" si="116"/>
        <v>42740250.773333333</v>
      </c>
      <c r="R91" s="3">
        <f t="shared" si="116"/>
        <v>59415887.99333334</v>
      </c>
      <c r="S91" s="3">
        <f t="shared" si="116"/>
        <v>44003403.363333322</v>
      </c>
      <c r="T91" s="72">
        <f t="shared" si="3"/>
        <v>104821090.09</v>
      </c>
      <c r="U91" s="34">
        <f t="shared" si="4"/>
        <v>253216101.69000003</v>
      </c>
      <c r="V91" s="34">
        <f t="shared" si="5"/>
        <v>394044990.09000009</v>
      </c>
      <c r="W91" s="34">
        <f t="shared" si="6"/>
        <v>540204532.22000003</v>
      </c>
      <c r="X91" s="72">
        <f t="shared" si="7"/>
        <v>135051133.05500001</v>
      </c>
      <c r="Y91" s="34">
        <f t="shared" si="8"/>
        <v>270102266.11000001</v>
      </c>
      <c r="Z91" s="34">
        <f t="shared" si="9"/>
        <v>405153399.16500002</v>
      </c>
      <c r="AA91" s="34">
        <f t="shared" si="10"/>
        <v>540204532.22000003</v>
      </c>
      <c r="AB91" s="65">
        <f t="shared" si="11"/>
        <v>30230042.965000004</v>
      </c>
    </row>
    <row r="92" spans="1:28" ht="38.25" customHeight="1" x14ac:dyDescent="0.25">
      <c r="A92" s="10" t="s">
        <v>22</v>
      </c>
      <c r="B92" s="147" t="s">
        <v>198</v>
      </c>
      <c r="C92" s="102"/>
      <c r="D92" s="102"/>
      <c r="E92" s="102"/>
      <c r="F92" s="103"/>
      <c r="G92" s="3">
        <f>G93+G97+G95</f>
        <v>235416238</v>
      </c>
      <c r="H92" s="3">
        <f t="shared" ref="H92:S92" si="117">H93+H97+H95</f>
        <v>19618436.5</v>
      </c>
      <c r="I92" s="3">
        <f t="shared" si="117"/>
        <v>19618436.5</v>
      </c>
      <c r="J92" s="3">
        <f t="shared" si="117"/>
        <v>19617436.5</v>
      </c>
      <c r="K92" s="3">
        <f t="shared" si="117"/>
        <v>19618436.5</v>
      </c>
      <c r="L92" s="3">
        <f t="shared" si="117"/>
        <v>19618436.5</v>
      </c>
      <c r="M92" s="3">
        <f t="shared" si="117"/>
        <v>19617436.5</v>
      </c>
      <c r="N92" s="3">
        <f t="shared" si="117"/>
        <v>19618019.833333336</v>
      </c>
      <c r="O92" s="3">
        <f t="shared" si="117"/>
        <v>19618019.833333336</v>
      </c>
      <c r="P92" s="3">
        <f t="shared" si="117"/>
        <v>19618019.833333336</v>
      </c>
      <c r="Q92" s="3">
        <f t="shared" si="117"/>
        <v>19618019.833333336</v>
      </c>
      <c r="R92" s="3">
        <f t="shared" si="117"/>
        <v>19618019.833333336</v>
      </c>
      <c r="S92" s="3">
        <f t="shared" si="117"/>
        <v>19617519.833333321</v>
      </c>
      <c r="T92" s="72">
        <f t="shared" si="3"/>
        <v>58854309.5</v>
      </c>
      <c r="U92" s="34">
        <f t="shared" si="4"/>
        <v>117708619</v>
      </c>
      <c r="V92" s="34">
        <f t="shared" si="5"/>
        <v>176562678.50000003</v>
      </c>
      <c r="W92" s="34">
        <f t="shared" si="6"/>
        <v>235416238.00000003</v>
      </c>
      <c r="X92" s="72">
        <f t="shared" si="7"/>
        <v>58854059.5</v>
      </c>
      <c r="Y92" s="34">
        <f t="shared" si="8"/>
        <v>117708119</v>
      </c>
      <c r="Z92" s="34">
        <f t="shared" si="9"/>
        <v>176562178.5</v>
      </c>
      <c r="AA92" s="34">
        <f t="shared" si="10"/>
        <v>235416238</v>
      </c>
      <c r="AB92" s="65">
        <f t="shared" si="11"/>
        <v>-250</v>
      </c>
    </row>
    <row r="93" spans="1:28" ht="38.25" customHeight="1" x14ac:dyDescent="0.25">
      <c r="A93" s="10" t="s">
        <v>82</v>
      </c>
      <c r="B93" s="147" t="s">
        <v>197</v>
      </c>
      <c r="C93" s="102"/>
      <c r="D93" s="102"/>
      <c r="E93" s="102"/>
      <c r="F93" s="103"/>
      <c r="G93" s="3">
        <f>G94</f>
        <v>104501238</v>
      </c>
      <c r="H93" s="3">
        <f t="shared" ref="H93:S93" si="118">H94</f>
        <v>8708436.5</v>
      </c>
      <c r="I93" s="3">
        <f t="shared" si="118"/>
        <v>8708436.5</v>
      </c>
      <c r="J93" s="3">
        <f t="shared" si="118"/>
        <v>8708436.5</v>
      </c>
      <c r="K93" s="3">
        <f t="shared" si="118"/>
        <v>8708436.5</v>
      </c>
      <c r="L93" s="3">
        <f t="shared" si="118"/>
        <v>8708436.5</v>
      </c>
      <c r="M93" s="3">
        <f t="shared" si="118"/>
        <v>8708436.5</v>
      </c>
      <c r="N93" s="3">
        <f t="shared" si="118"/>
        <v>8708436.5</v>
      </c>
      <c r="O93" s="3">
        <f t="shared" si="118"/>
        <v>8708436.5</v>
      </c>
      <c r="P93" s="3">
        <f t="shared" si="118"/>
        <v>8708436.5</v>
      </c>
      <c r="Q93" s="3">
        <f t="shared" si="118"/>
        <v>8708436.5</v>
      </c>
      <c r="R93" s="3">
        <f t="shared" si="118"/>
        <v>8708436.5</v>
      </c>
      <c r="S93" s="3">
        <f t="shared" si="118"/>
        <v>8708436.5</v>
      </c>
      <c r="T93" s="72">
        <f t="shared" si="3"/>
        <v>26125309.5</v>
      </c>
      <c r="U93" s="34">
        <f t="shared" si="4"/>
        <v>52250619</v>
      </c>
      <c r="V93" s="34">
        <f t="shared" si="5"/>
        <v>78375928.5</v>
      </c>
      <c r="W93" s="34">
        <f t="shared" si="6"/>
        <v>104501238</v>
      </c>
      <c r="X93" s="72">
        <f t="shared" si="7"/>
        <v>26125309.5</v>
      </c>
      <c r="Y93" s="34">
        <f t="shared" si="8"/>
        <v>52250619</v>
      </c>
      <c r="Z93" s="34">
        <f t="shared" si="9"/>
        <v>78375928.5</v>
      </c>
      <c r="AA93" s="34">
        <f t="shared" si="10"/>
        <v>104501238</v>
      </c>
      <c r="AB93" s="65">
        <f t="shared" ref="AB93:AB158" si="119">X93-T93</f>
        <v>0</v>
      </c>
    </row>
    <row r="94" spans="1:28" ht="102" customHeight="1" x14ac:dyDescent="0.25">
      <c r="A94" s="10" t="s">
        <v>83</v>
      </c>
      <c r="B94" s="115" t="s">
        <v>194</v>
      </c>
      <c r="C94" s="102"/>
      <c r="D94" s="102"/>
      <c r="E94" s="102"/>
      <c r="F94" s="103"/>
      <c r="G94" s="3">
        <v>104501238</v>
      </c>
      <c r="H94" s="5">
        <v>8708436.5</v>
      </c>
      <c r="I94" s="5">
        <f>G94/12</f>
        <v>8708436.5</v>
      </c>
      <c r="J94" s="5">
        <v>8708436.5</v>
      </c>
      <c r="K94" s="5">
        <v>8708436.5</v>
      </c>
      <c r="L94" s="5">
        <v>8708436.5</v>
      </c>
      <c r="M94" s="5">
        <v>8708436.5</v>
      </c>
      <c r="N94" s="5">
        <f>G94/12</f>
        <v>8708436.5</v>
      </c>
      <c r="O94" s="5">
        <f>G94/12</f>
        <v>8708436.5</v>
      </c>
      <c r="P94" s="5">
        <f>G94/12</f>
        <v>8708436.5</v>
      </c>
      <c r="Q94" s="5">
        <f>G94/12</f>
        <v>8708436.5</v>
      </c>
      <c r="R94" s="5">
        <f>G94/12</f>
        <v>8708436.5</v>
      </c>
      <c r="S94" s="5">
        <f>G94-H94-I94-J94-K94-L94-M94-N94-O94-P94-Q94-R94</f>
        <v>8708436.5</v>
      </c>
      <c r="T94" s="72">
        <f t="shared" ref="T94:T123" si="120">H94+I94+J94</f>
        <v>26125309.5</v>
      </c>
      <c r="U94" s="34">
        <f t="shared" ref="U94:U123" si="121">H94+I94+J94+K94+L94+M94</f>
        <v>52250619</v>
      </c>
      <c r="V94" s="34">
        <f t="shared" ref="V94:V123" si="122">H94+I94+J94+K94+L94+M94+N94+O94+P94</f>
        <v>78375928.5</v>
      </c>
      <c r="W94" s="34">
        <f t="shared" ref="W94:W123" si="123">H94+I94+J94+K94+L94+M94+N94+O94+P94+Q94+R94+S94</f>
        <v>104501238</v>
      </c>
      <c r="X94" s="72">
        <f t="shared" si="7"/>
        <v>26125309.5</v>
      </c>
      <c r="Y94" s="34">
        <f t="shared" si="8"/>
        <v>52250619</v>
      </c>
      <c r="Z94" s="34">
        <f t="shared" si="9"/>
        <v>78375928.5</v>
      </c>
      <c r="AA94" s="34">
        <f t="shared" si="10"/>
        <v>104501238</v>
      </c>
      <c r="AB94" s="65">
        <f t="shared" si="119"/>
        <v>0</v>
      </c>
    </row>
    <row r="95" spans="1:28" ht="102" customHeight="1" x14ac:dyDescent="0.25">
      <c r="A95" s="40" t="s">
        <v>304</v>
      </c>
      <c r="B95" s="147" t="s">
        <v>306</v>
      </c>
      <c r="C95" s="102"/>
      <c r="D95" s="102"/>
      <c r="E95" s="102"/>
      <c r="F95" s="103"/>
      <c r="G95" s="3">
        <f>G96</f>
        <v>0</v>
      </c>
      <c r="H95" s="3">
        <f t="shared" ref="H95:S95" si="124">H96</f>
        <v>0</v>
      </c>
      <c r="I95" s="3">
        <f t="shared" si="124"/>
        <v>0</v>
      </c>
      <c r="J95" s="3">
        <f t="shared" si="124"/>
        <v>0</v>
      </c>
      <c r="K95" s="3">
        <f t="shared" si="124"/>
        <v>0</v>
      </c>
      <c r="L95" s="3">
        <f t="shared" si="124"/>
        <v>0</v>
      </c>
      <c r="M95" s="3">
        <f t="shared" si="124"/>
        <v>0</v>
      </c>
      <c r="N95" s="3">
        <f t="shared" si="124"/>
        <v>0</v>
      </c>
      <c r="O95" s="3">
        <f t="shared" si="124"/>
        <v>0</v>
      </c>
      <c r="P95" s="3">
        <f t="shared" si="124"/>
        <v>0</v>
      </c>
      <c r="Q95" s="3">
        <f t="shared" si="124"/>
        <v>0</v>
      </c>
      <c r="R95" s="3">
        <f t="shared" si="124"/>
        <v>0</v>
      </c>
      <c r="S95" s="3">
        <f t="shared" si="124"/>
        <v>0</v>
      </c>
      <c r="T95" s="72"/>
      <c r="U95" s="34"/>
      <c r="V95" s="34"/>
      <c r="W95" s="34"/>
      <c r="X95" s="72">
        <f t="shared" si="7"/>
        <v>0</v>
      </c>
      <c r="Y95" s="34">
        <f t="shared" si="8"/>
        <v>0</v>
      </c>
      <c r="Z95" s="34">
        <f t="shared" si="9"/>
        <v>0</v>
      </c>
      <c r="AA95" s="34">
        <f t="shared" si="10"/>
        <v>0</v>
      </c>
      <c r="AB95" s="65">
        <f t="shared" si="119"/>
        <v>0</v>
      </c>
    </row>
    <row r="96" spans="1:28" ht="102" customHeight="1" x14ac:dyDescent="0.25">
      <c r="A96" s="40" t="s">
        <v>305</v>
      </c>
      <c r="B96" s="115" t="s">
        <v>317</v>
      </c>
      <c r="C96" s="102"/>
      <c r="D96" s="102"/>
      <c r="E96" s="102"/>
      <c r="F96" s="103"/>
      <c r="G96" s="3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f t="shared" ref="M96" si="125">G96/12</f>
        <v>0</v>
      </c>
      <c r="N96" s="5">
        <f t="shared" ref="N96" si="126">G96/12</f>
        <v>0</v>
      </c>
      <c r="O96" s="5">
        <f t="shared" ref="O96" si="127">G96/12</f>
        <v>0</v>
      </c>
      <c r="P96" s="5">
        <f t="shared" ref="P96" si="128">G96/12</f>
        <v>0</v>
      </c>
      <c r="Q96" s="5">
        <f t="shared" ref="Q96" si="129">G96/12</f>
        <v>0</v>
      </c>
      <c r="R96" s="5">
        <f t="shared" ref="R96" si="130">G96/12</f>
        <v>0</v>
      </c>
      <c r="S96" s="5">
        <f t="shared" ref="S96" si="131">G96-H96-I96-J96-K96-L96-M96-N96-O96-P96-Q96-R96</f>
        <v>0</v>
      </c>
      <c r="T96" s="72"/>
      <c r="U96" s="34"/>
      <c r="V96" s="34"/>
      <c r="W96" s="34"/>
      <c r="X96" s="72">
        <f t="shared" ref="X96:X152" si="132">G96/100*25</f>
        <v>0</v>
      </c>
      <c r="Y96" s="34">
        <f t="shared" ref="Y96:Y152" si="133">G96/100*50</f>
        <v>0</v>
      </c>
      <c r="Z96" s="34">
        <f t="shared" ref="Z96:Z152" si="134">G96/100*75</f>
        <v>0</v>
      </c>
      <c r="AA96" s="34">
        <f t="shared" ref="AA96:AA152" si="135">G96/100*100</f>
        <v>0</v>
      </c>
      <c r="AB96" s="65">
        <f t="shared" si="119"/>
        <v>0</v>
      </c>
    </row>
    <row r="97" spans="1:28" ht="102" customHeight="1" x14ac:dyDescent="0.25">
      <c r="A97" s="10" t="s">
        <v>84</v>
      </c>
      <c r="B97" s="115" t="s">
        <v>195</v>
      </c>
      <c r="C97" s="102"/>
      <c r="D97" s="102"/>
      <c r="E97" s="102"/>
      <c r="F97" s="103"/>
      <c r="G97" s="3">
        <f>G98</f>
        <v>130915000</v>
      </c>
      <c r="H97" s="3">
        <f t="shared" ref="H97:S97" si="136">H98</f>
        <v>10910000</v>
      </c>
      <c r="I97" s="3">
        <f t="shared" si="136"/>
        <v>10910000</v>
      </c>
      <c r="J97" s="3">
        <f t="shared" si="136"/>
        <v>10909000</v>
      </c>
      <c r="K97" s="3">
        <f t="shared" si="136"/>
        <v>10910000</v>
      </c>
      <c r="L97" s="3">
        <f t="shared" si="136"/>
        <v>10910000</v>
      </c>
      <c r="M97" s="3">
        <f t="shared" si="136"/>
        <v>10909000</v>
      </c>
      <c r="N97" s="3">
        <f t="shared" si="136"/>
        <v>10909583.333333334</v>
      </c>
      <c r="O97" s="3">
        <f t="shared" si="136"/>
        <v>10909583.333333334</v>
      </c>
      <c r="P97" s="3">
        <f t="shared" si="136"/>
        <v>10909583.333333334</v>
      </c>
      <c r="Q97" s="3">
        <f t="shared" si="136"/>
        <v>10909583.333333334</v>
      </c>
      <c r="R97" s="3">
        <f t="shared" si="136"/>
        <v>10909583.333333334</v>
      </c>
      <c r="S97" s="3">
        <f t="shared" si="136"/>
        <v>10909083.333333323</v>
      </c>
      <c r="T97" s="72">
        <f t="shared" si="120"/>
        <v>32729000</v>
      </c>
      <c r="U97" s="34">
        <f t="shared" si="121"/>
        <v>65458000</v>
      </c>
      <c r="V97" s="34">
        <f t="shared" si="122"/>
        <v>98186749.999999985</v>
      </c>
      <c r="W97" s="34">
        <f t="shared" si="123"/>
        <v>130914999.99999997</v>
      </c>
      <c r="X97" s="72">
        <f t="shared" si="132"/>
        <v>32728750</v>
      </c>
      <c r="Y97" s="34">
        <f t="shared" si="133"/>
        <v>65457500</v>
      </c>
      <c r="Z97" s="34">
        <f t="shared" si="134"/>
        <v>98186250</v>
      </c>
      <c r="AA97" s="34">
        <f t="shared" si="135"/>
        <v>130915000</v>
      </c>
      <c r="AB97" s="65">
        <f t="shared" si="119"/>
        <v>-250</v>
      </c>
    </row>
    <row r="98" spans="1:28" ht="114.75" customHeight="1" x14ac:dyDescent="0.25">
      <c r="A98" s="10" t="s">
        <v>85</v>
      </c>
      <c r="B98" s="115" t="s">
        <v>196</v>
      </c>
      <c r="C98" s="102"/>
      <c r="D98" s="102"/>
      <c r="E98" s="102"/>
      <c r="F98" s="103"/>
      <c r="G98" s="3">
        <v>130915000</v>
      </c>
      <c r="H98" s="5">
        <v>10910000</v>
      </c>
      <c r="I98" s="5">
        <v>10910000</v>
      </c>
      <c r="J98" s="5">
        <v>10909000</v>
      </c>
      <c r="K98" s="5">
        <v>10910000</v>
      </c>
      <c r="L98" s="5">
        <v>10910000</v>
      </c>
      <c r="M98" s="5">
        <v>10909000</v>
      </c>
      <c r="N98" s="5">
        <f>G98/12</f>
        <v>10909583.333333334</v>
      </c>
      <c r="O98" s="5">
        <f>G98/12</f>
        <v>10909583.333333334</v>
      </c>
      <c r="P98" s="5">
        <f>G98/12</f>
        <v>10909583.333333334</v>
      </c>
      <c r="Q98" s="5">
        <f>G98/12</f>
        <v>10909583.333333334</v>
      </c>
      <c r="R98" s="5">
        <f>G98/12</f>
        <v>10909583.333333334</v>
      </c>
      <c r="S98" s="5">
        <f>G98-H98-I98-J98-K98-L98-M98-N98-O98-P98-Q98-R98</f>
        <v>10909083.333333323</v>
      </c>
      <c r="T98" s="72">
        <f t="shared" si="120"/>
        <v>32729000</v>
      </c>
      <c r="U98" s="34">
        <f t="shared" si="121"/>
        <v>65458000</v>
      </c>
      <c r="V98" s="34">
        <f t="shared" si="122"/>
        <v>98186749.999999985</v>
      </c>
      <c r="W98" s="34">
        <f t="shared" si="123"/>
        <v>130914999.99999997</v>
      </c>
      <c r="X98" s="72">
        <f t="shared" si="132"/>
        <v>32728750</v>
      </c>
      <c r="Y98" s="34">
        <f t="shared" si="133"/>
        <v>65457500</v>
      </c>
      <c r="Z98" s="34">
        <f t="shared" si="134"/>
        <v>98186250</v>
      </c>
      <c r="AA98" s="34">
        <f t="shared" si="135"/>
        <v>130915000</v>
      </c>
      <c r="AB98" s="65">
        <f t="shared" si="119"/>
        <v>-250</v>
      </c>
    </row>
    <row r="99" spans="1:28" ht="63.75" customHeight="1" x14ac:dyDescent="0.25">
      <c r="A99" s="10" t="s">
        <v>23</v>
      </c>
      <c r="B99" s="147" t="s">
        <v>24</v>
      </c>
      <c r="C99" s="102"/>
      <c r="D99" s="102"/>
      <c r="E99" s="102"/>
      <c r="F99" s="103"/>
      <c r="G99" s="3">
        <f>G106+G104+G102+G100</f>
        <v>107132284.87</v>
      </c>
      <c r="H99" s="3">
        <f t="shared" ref="H99:S99" si="137">H106+H104+H102+H100</f>
        <v>0</v>
      </c>
      <c r="I99" s="3">
        <f t="shared" si="137"/>
        <v>6050266.71</v>
      </c>
      <c r="J99" s="3">
        <f t="shared" si="137"/>
        <v>3874625.22</v>
      </c>
      <c r="K99" s="3">
        <f t="shared" si="137"/>
        <v>3615386.72</v>
      </c>
      <c r="L99" s="3">
        <f t="shared" si="137"/>
        <v>4517376.07</v>
      </c>
      <c r="M99" s="3">
        <f t="shared" si="137"/>
        <v>8730889.9900000002</v>
      </c>
      <c r="N99" s="3">
        <f t="shared" si="137"/>
        <v>2859696.5</v>
      </c>
      <c r="O99" s="3">
        <f t="shared" si="137"/>
        <v>5453622</v>
      </c>
      <c r="P99" s="3">
        <f t="shared" si="137"/>
        <v>32914345.720000003</v>
      </c>
      <c r="Q99" s="3">
        <f t="shared" si="137"/>
        <v>9213695.2799999993</v>
      </c>
      <c r="R99" s="3">
        <f t="shared" si="137"/>
        <v>26097082.5</v>
      </c>
      <c r="S99" s="3">
        <f t="shared" si="137"/>
        <v>3805298.1600000057</v>
      </c>
      <c r="T99" s="72">
        <f t="shared" si="120"/>
        <v>9924891.9299999997</v>
      </c>
      <c r="U99" s="34">
        <f t="shared" si="121"/>
        <v>26788544.710000001</v>
      </c>
      <c r="V99" s="34">
        <f t="shared" si="122"/>
        <v>68016208.930000007</v>
      </c>
      <c r="W99" s="34">
        <f t="shared" si="123"/>
        <v>107132284.87000002</v>
      </c>
      <c r="X99" s="72">
        <f t="shared" si="132"/>
        <v>26783071.217500001</v>
      </c>
      <c r="Y99" s="34">
        <f t="shared" si="133"/>
        <v>53566142.435000002</v>
      </c>
      <c r="Z99" s="34">
        <f t="shared" si="134"/>
        <v>80349213.652500004</v>
      </c>
      <c r="AA99" s="34">
        <f t="shared" si="135"/>
        <v>107132284.87</v>
      </c>
      <c r="AB99" s="65">
        <f t="shared" si="119"/>
        <v>16858179.287500001</v>
      </c>
    </row>
    <row r="100" spans="1:28" ht="63.75" customHeight="1" x14ac:dyDescent="0.25">
      <c r="A100" s="13" t="s">
        <v>330</v>
      </c>
      <c r="B100" s="149" t="s">
        <v>329</v>
      </c>
      <c r="C100" s="106"/>
      <c r="D100" s="106"/>
      <c r="E100" s="106"/>
      <c r="F100" s="106"/>
      <c r="G100" s="3">
        <f>G101</f>
        <v>6650000</v>
      </c>
      <c r="H100" s="3">
        <f t="shared" ref="H100:R102" si="138">H101</f>
        <v>0</v>
      </c>
      <c r="I100" s="3">
        <f t="shared" si="138"/>
        <v>0</v>
      </c>
      <c r="J100" s="3">
        <f t="shared" si="138"/>
        <v>0</v>
      </c>
      <c r="K100" s="3">
        <f t="shared" si="138"/>
        <v>0</v>
      </c>
      <c r="L100" s="3">
        <f t="shared" si="138"/>
        <v>0</v>
      </c>
      <c r="M100" s="3">
        <f t="shared" si="138"/>
        <v>0</v>
      </c>
      <c r="N100" s="3">
        <f t="shared" si="138"/>
        <v>0</v>
      </c>
      <c r="O100" s="3">
        <f t="shared" si="138"/>
        <v>0</v>
      </c>
      <c r="P100" s="3">
        <f t="shared" si="138"/>
        <v>6650000</v>
      </c>
      <c r="Q100" s="3">
        <f t="shared" si="138"/>
        <v>0</v>
      </c>
      <c r="R100" s="3">
        <f t="shared" si="138"/>
        <v>0</v>
      </c>
      <c r="S100" s="3">
        <f>S101</f>
        <v>0</v>
      </c>
      <c r="T100" s="72"/>
      <c r="U100" s="34"/>
      <c r="V100" s="34"/>
      <c r="W100" s="34"/>
      <c r="X100" s="72"/>
      <c r="Y100" s="34"/>
      <c r="Z100" s="34"/>
      <c r="AA100" s="34"/>
      <c r="AB100" s="65">
        <f t="shared" si="119"/>
        <v>0</v>
      </c>
    </row>
    <row r="101" spans="1:28" ht="63.75" customHeight="1" x14ac:dyDescent="0.25">
      <c r="A101" s="13" t="s">
        <v>331</v>
      </c>
      <c r="B101" s="149" t="s">
        <v>328</v>
      </c>
      <c r="C101" s="106"/>
      <c r="D101" s="106"/>
      <c r="E101" s="106"/>
      <c r="F101" s="106"/>
      <c r="G101" s="3">
        <v>6650000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6650000</v>
      </c>
      <c r="Q101" s="5">
        <v>0</v>
      </c>
      <c r="R101" s="5">
        <v>0</v>
      </c>
      <c r="S101" s="5">
        <f>G101-H101-I101-J101-K101-L101-M101-N101-O101-P101-Q101-R101</f>
        <v>0</v>
      </c>
      <c r="T101" s="72"/>
      <c r="U101" s="34"/>
      <c r="V101" s="34"/>
      <c r="W101" s="34"/>
      <c r="X101" s="72"/>
      <c r="Y101" s="34"/>
      <c r="Z101" s="34"/>
      <c r="AA101" s="34"/>
      <c r="AB101" s="65">
        <f t="shared" si="119"/>
        <v>0</v>
      </c>
    </row>
    <row r="102" spans="1:28" ht="167.25" customHeight="1" x14ac:dyDescent="0.25">
      <c r="A102" s="10" t="s">
        <v>86</v>
      </c>
      <c r="B102" s="87" t="s">
        <v>215</v>
      </c>
      <c r="C102" s="97"/>
      <c r="D102" s="97"/>
      <c r="E102" s="97"/>
      <c r="F102" s="98"/>
      <c r="G102" s="3">
        <f>G103</f>
        <v>9309633.0899999999</v>
      </c>
      <c r="H102" s="3">
        <f t="shared" si="138"/>
        <v>0</v>
      </c>
      <c r="I102" s="3">
        <f t="shared" si="138"/>
        <v>0</v>
      </c>
      <c r="J102" s="3">
        <f t="shared" si="138"/>
        <v>0</v>
      </c>
      <c r="K102" s="3">
        <f t="shared" si="138"/>
        <v>0</v>
      </c>
      <c r="L102" s="3">
        <f t="shared" si="138"/>
        <v>0</v>
      </c>
      <c r="M102" s="3">
        <f t="shared" si="138"/>
        <v>0</v>
      </c>
      <c r="N102" s="3">
        <f t="shared" si="138"/>
        <v>0</v>
      </c>
      <c r="O102" s="3">
        <f t="shared" si="138"/>
        <v>0</v>
      </c>
      <c r="P102" s="3">
        <f t="shared" si="138"/>
        <v>9309633.0899999999</v>
      </c>
      <c r="Q102" s="3">
        <f t="shared" si="138"/>
        <v>0</v>
      </c>
      <c r="R102" s="3">
        <f t="shared" si="138"/>
        <v>0</v>
      </c>
      <c r="S102" s="3">
        <f>S103</f>
        <v>0</v>
      </c>
      <c r="T102" s="72">
        <f t="shared" si="120"/>
        <v>0</v>
      </c>
      <c r="U102" s="34">
        <f t="shared" si="121"/>
        <v>0</v>
      </c>
      <c r="V102" s="34">
        <f t="shared" si="122"/>
        <v>9309633.0899999999</v>
      </c>
      <c r="W102" s="34">
        <f t="shared" si="123"/>
        <v>9309633.0899999999</v>
      </c>
      <c r="X102" s="72">
        <f t="shared" si="132"/>
        <v>2327408.2725</v>
      </c>
      <c r="Y102" s="34">
        <f t="shared" si="133"/>
        <v>4654816.5449999999</v>
      </c>
      <c r="Z102" s="34">
        <f t="shared" si="134"/>
        <v>6982224.8174999999</v>
      </c>
      <c r="AA102" s="34">
        <f t="shared" si="135"/>
        <v>9309633.0899999999</v>
      </c>
      <c r="AB102" s="65">
        <f t="shared" si="119"/>
        <v>2327408.2725</v>
      </c>
    </row>
    <row r="103" spans="1:28" ht="179.25" customHeight="1" x14ac:dyDescent="0.25">
      <c r="A103" s="10" t="s">
        <v>87</v>
      </c>
      <c r="B103" s="87" t="s">
        <v>216</v>
      </c>
      <c r="C103" s="97"/>
      <c r="D103" s="97"/>
      <c r="E103" s="97"/>
      <c r="F103" s="98"/>
      <c r="G103" s="3">
        <v>9309633.0899999999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9309633.0899999999</v>
      </c>
      <c r="Q103" s="5">
        <v>0</v>
      </c>
      <c r="R103" s="5">
        <v>0</v>
      </c>
      <c r="S103" s="5">
        <f>G103-H103-I103-J103-K103-L103-M103-N103-O103-P103-Q103-R103</f>
        <v>0</v>
      </c>
      <c r="T103" s="72">
        <f t="shared" si="120"/>
        <v>0</v>
      </c>
      <c r="U103" s="34">
        <f t="shared" si="121"/>
        <v>0</v>
      </c>
      <c r="V103" s="34">
        <f t="shared" si="122"/>
        <v>9309633.0899999999</v>
      </c>
      <c r="W103" s="34">
        <f t="shared" si="123"/>
        <v>9309633.0899999999</v>
      </c>
      <c r="X103" s="72">
        <f t="shared" si="132"/>
        <v>2327408.2725</v>
      </c>
      <c r="Y103" s="34">
        <f t="shared" si="133"/>
        <v>4654816.5449999999</v>
      </c>
      <c r="Z103" s="34">
        <f t="shared" si="134"/>
        <v>6982224.8174999999</v>
      </c>
      <c r="AA103" s="34">
        <f t="shared" si="135"/>
        <v>9309633.0899999999</v>
      </c>
      <c r="AB103" s="65">
        <f t="shared" si="119"/>
        <v>2327408.2725</v>
      </c>
    </row>
    <row r="104" spans="1:28" ht="131.25" customHeight="1" x14ac:dyDescent="0.25">
      <c r="A104" s="45" t="s">
        <v>307</v>
      </c>
      <c r="B104" s="87" t="s">
        <v>309</v>
      </c>
      <c r="C104" s="97"/>
      <c r="D104" s="97"/>
      <c r="E104" s="97"/>
      <c r="F104" s="98"/>
      <c r="G104" s="3">
        <f>G105</f>
        <v>5125997</v>
      </c>
      <c r="H104" s="3">
        <f t="shared" ref="H104:S104" si="139">H105</f>
        <v>0</v>
      </c>
      <c r="I104" s="3">
        <f t="shared" si="139"/>
        <v>879999.99</v>
      </c>
      <c r="J104" s="3">
        <f t="shared" si="139"/>
        <v>200000</v>
      </c>
      <c r="K104" s="3">
        <f t="shared" si="139"/>
        <v>20000</v>
      </c>
      <c r="L104" s="3">
        <f t="shared" si="139"/>
        <v>1172000</v>
      </c>
      <c r="M104" s="3">
        <f t="shared" si="139"/>
        <v>20000</v>
      </c>
      <c r="N104" s="3">
        <f t="shared" si="139"/>
        <v>0</v>
      </c>
      <c r="O104" s="3">
        <f t="shared" si="139"/>
        <v>0</v>
      </c>
      <c r="P104" s="3">
        <f t="shared" si="139"/>
        <v>730000</v>
      </c>
      <c r="Q104" s="3">
        <f t="shared" si="139"/>
        <v>730000</v>
      </c>
      <c r="R104" s="3">
        <f t="shared" si="139"/>
        <v>730000</v>
      </c>
      <c r="S104" s="3">
        <f t="shared" si="139"/>
        <v>643997.00999999978</v>
      </c>
      <c r="T104" s="72">
        <f t="shared" si="120"/>
        <v>1079999.99</v>
      </c>
      <c r="U104" s="34">
        <f t="shared" si="121"/>
        <v>2291999.9900000002</v>
      </c>
      <c r="V104" s="34">
        <f t="shared" si="122"/>
        <v>3021999.99</v>
      </c>
      <c r="W104" s="34">
        <f t="shared" si="123"/>
        <v>5125997</v>
      </c>
      <c r="X104" s="72">
        <f t="shared" si="132"/>
        <v>1281499.25</v>
      </c>
      <c r="Y104" s="34">
        <f t="shared" si="133"/>
        <v>2562998.5</v>
      </c>
      <c r="Z104" s="34">
        <f t="shared" si="134"/>
        <v>3844497.75</v>
      </c>
      <c r="AA104" s="34">
        <f t="shared" si="135"/>
        <v>5125997</v>
      </c>
      <c r="AB104" s="65">
        <f t="shared" si="119"/>
        <v>201499.26</v>
      </c>
    </row>
    <row r="105" spans="1:28" ht="140.25" customHeight="1" x14ac:dyDescent="0.25">
      <c r="A105" s="45" t="s">
        <v>308</v>
      </c>
      <c r="B105" s="87" t="s">
        <v>310</v>
      </c>
      <c r="C105" s="97"/>
      <c r="D105" s="97"/>
      <c r="E105" s="97"/>
      <c r="F105" s="98"/>
      <c r="G105" s="3">
        <v>5125997</v>
      </c>
      <c r="H105" s="5">
        <v>0</v>
      </c>
      <c r="I105" s="5">
        <v>879999.99</v>
      </c>
      <c r="J105" s="5">
        <v>200000</v>
      </c>
      <c r="K105" s="5">
        <v>20000</v>
      </c>
      <c r="L105" s="5">
        <v>1172000</v>
      </c>
      <c r="M105" s="5">
        <v>20000</v>
      </c>
      <c r="N105" s="5">
        <v>0</v>
      </c>
      <c r="O105" s="5">
        <v>0</v>
      </c>
      <c r="P105" s="5">
        <f>650000+80000</f>
        <v>730000</v>
      </c>
      <c r="Q105" s="5">
        <f>650000+80000</f>
        <v>730000</v>
      </c>
      <c r="R105" s="5">
        <f>650000+80000</f>
        <v>730000</v>
      </c>
      <c r="S105" s="5">
        <f>G105-H105-I105-J105-K105-L105-M105-N105-O105-P105-Q105-R105</f>
        <v>643997.00999999978</v>
      </c>
      <c r="T105" s="72">
        <f t="shared" si="120"/>
        <v>1079999.99</v>
      </c>
      <c r="U105" s="34">
        <f t="shared" si="121"/>
        <v>2291999.9900000002</v>
      </c>
      <c r="V105" s="34">
        <f t="shared" si="122"/>
        <v>3021999.99</v>
      </c>
      <c r="W105" s="34">
        <f t="shared" si="123"/>
        <v>5125997</v>
      </c>
      <c r="X105" s="72">
        <f t="shared" si="132"/>
        <v>1281499.25</v>
      </c>
      <c r="Y105" s="34">
        <f t="shared" si="133"/>
        <v>2562998.5</v>
      </c>
      <c r="Z105" s="34">
        <f t="shared" si="134"/>
        <v>3844497.75</v>
      </c>
      <c r="AA105" s="34">
        <f t="shared" si="135"/>
        <v>5125997</v>
      </c>
      <c r="AB105" s="65">
        <f t="shared" si="119"/>
        <v>201499.26</v>
      </c>
    </row>
    <row r="106" spans="1:28" ht="15" customHeight="1" x14ac:dyDescent="0.25">
      <c r="A106" s="10" t="s">
        <v>88</v>
      </c>
      <c r="B106" s="87" t="s">
        <v>272</v>
      </c>
      <c r="C106" s="88"/>
      <c r="D106" s="88"/>
      <c r="E106" s="88"/>
      <c r="F106" s="89"/>
      <c r="G106" s="3">
        <f>G107</f>
        <v>86046654.780000001</v>
      </c>
      <c r="H106" s="3">
        <f t="shared" ref="H106:S106" si="140">H107</f>
        <v>0</v>
      </c>
      <c r="I106" s="3">
        <f t="shared" si="140"/>
        <v>5170266.72</v>
      </c>
      <c r="J106" s="3">
        <f t="shared" si="140"/>
        <v>3674625.22</v>
      </c>
      <c r="K106" s="3">
        <f t="shared" si="140"/>
        <v>3595386.72</v>
      </c>
      <c r="L106" s="3">
        <f t="shared" si="140"/>
        <v>3345376.07</v>
      </c>
      <c r="M106" s="3">
        <f t="shared" si="140"/>
        <v>8710889.9900000002</v>
      </c>
      <c r="N106" s="3">
        <f t="shared" si="140"/>
        <v>2859696.5</v>
      </c>
      <c r="O106" s="3">
        <f t="shared" si="140"/>
        <v>5453622</v>
      </c>
      <c r="P106" s="3">
        <f t="shared" si="140"/>
        <v>16224712.630000001</v>
      </c>
      <c r="Q106" s="3">
        <f t="shared" si="140"/>
        <v>8483695.2799999993</v>
      </c>
      <c r="R106" s="3">
        <f t="shared" si="140"/>
        <v>25367082.5</v>
      </c>
      <c r="S106" s="3">
        <f t="shared" si="140"/>
        <v>3161301.150000006</v>
      </c>
      <c r="T106" s="72">
        <f t="shared" si="120"/>
        <v>8844891.9399999995</v>
      </c>
      <c r="U106" s="34">
        <f t="shared" si="121"/>
        <v>24496544.719999999</v>
      </c>
      <c r="V106" s="34">
        <f t="shared" si="122"/>
        <v>49034575.850000001</v>
      </c>
      <c r="W106" s="34">
        <f t="shared" si="123"/>
        <v>86046654.780000001</v>
      </c>
      <c r="X106" s="72">
        <f t="shared" si="132"/>
        <v>21511663.695</v>
      </c>
      <c r="Y106" s="34">
        <f t="shared" si="133"/>
        <v>43023327.390000001</v>
      </c>
      <c r="Z106" s="34">
        <f t="shared" si="134"/>
        <v>64534991.085000001</v>
      </c>
      <c r="AA106" s="34">
        <f t="shared" si="135"/>
        <v>86046654.780000001</v>
      </c>
      <c r="AB106" s="65">
        <f t="shared" si="119"/>
        <v>12666771.755000001</v>
      </c>
    </row>
    <row r="107" spans="1:28" ht="38.25" customHeight="1" x14ac:dyDescent="0.25">
      <c r="A107" s="10" t="s">
        <v>89</v>
      </c>
      <c r="B107" s="87" t="s">
        <v>271</v>
      </c>
      <c r="C107" s="88"/>
      <c r="D107" s="88"/>
      <c r="E107" s="88"/>
      <c r="F107" s="89"/>
      <c r="G107" s="3">
        <v>86046654.780000001</v>
      </c>
      <c r="H107" s="5">
        <v>0</v>
      </c>
      <c r="I107" s="5">
        <v>5170266.72</v>
      </c>
      <c r="J107" s="5">
        <v>3674625.22</v>
      </c>
      <c r="K107" s="5">
        <v>3595386.72</v>
      </c>
      <c r="L107" s="5">
        <v>3345376.07</v>
      </c>
      <c r="M107" s="5">
        <v>8710889.9900000002</v>
      </c>
      <c r="N107" s="5">
        <v>2859696.5</v>
      </c>
      <c r="O107" s="5">
        <f>2709122+484500+2260000</f>
        <v>5453622</v>
      </c>
      <c r="P107" s="5">
        <v>16224712.630000001</v>
      </c>
      <c r="Q107" s="5">
        <v>8483695.2799999993</v>
      </c>
      <c r="R107" s="5">
        <f>22597582.5+25000+484500+2260000</f>
        <v>25367082.5</v>
      </c>
      <c r="S107" s="5">
        <f>G107-H107-I107-J107-K107-L107-M107-N107-O107-P107-Q107-R107</f>
        <v>3161301.150000006</v>
      </c>
      <c r="T107" s="72">
        <f t="shared" si="120"/>
        <v>8844891.9399999995</v>
      </c>
      <c r="U107" s="34">
        <f t="shared" si="121"/>
        <v>24496544.719999999</v>
      </c>
      <c r="V107" s="34">
        <f t="shared" si="122"/>
        <v>49034575.850000001</v>
      </c>
      <c r="W107" s="34">
        <f t="shared" si="123"/>
        <v>86046654.780000001</v>
      </c>
      <c r="X107" s="72">
        <f t="shared" si="132"/>
        <v>21511663.695</v>
      </c>
      <c r="Y107" s="34">
        <f t="shared" si="133"/>
        <v>43023327.390000001</v>
      </c>
      <c r="Z107" s="34">
        <f t="shared" si="134"/>
        <v>64534991.085000001</v>
      </c>
      <c r="AA107" s="34">
        <f t="shared" si="135"/>
        <v>86046654.780000001</v>
      </c>
      <c r="AB107" s="65">
        <f t="shared" si="119"/>
        <v>12666771.755000001</v>
      </c>
    </row>
    <row r="108" spans="1:28" s="1" customFormat="1" ht="38.25" customHeight="1" x14ac:dyDescent="0.25">
      <c r="A108" s="10" t="s">
        <v>25</v>
      </c>
      <c r="B108" s="87" t="s">
        <v>26</v>
      </c>
      <c r="C108" s="88"/>
      <c r="D108" s="88"/>
      <c r="E108" s="88"/>
      <c r="F108" s="89"/>
      <c r="G108" s="3">
        <f>G120+G116+G122+G112+G114+G118+G109</f>
        <v>191187673.34999999</v>
      </c>
      <c r="H108" s="3">
        <f t="shared" ref="H108:S108" si="141">H120+H116+H122+H112+H114+H118+H109</f>
        <v>11213415.17</v>
      </c>
      <c r="I108" s="3">
        <f t="shared" si="141"/>
        <v>13604919.9</v>
      </c>
      <c r="J108" s="3">
        <f t="shared" si="141"/>
        <v>9608377.5899999999</v>
      </c>
      <c r="K108" s="3">
        <f t="shared" si="141"/>
        <v>15380122.84</v>
      </c>
      <c r="L108" s="3">
        <f t="shared" si="141"/>
        <v>24428010.639999997</v>
      </c>
      <c r="M108" s="3">
        <f t="shared" si="141"/>
        <v>26526915.84</v>
      </c>
      <c r="N108" s="3">
        <f t="shared" si="141"/>
        <v>13210785.66</v>
      </c>
      <c r="O108" s="3">
        <f t="shared" si="141"/>
        <v>13280785.66</v>
      </c>
      <c r="P108" s="3">
        <f t="shared" si="141"/>
        <v>13420593.359999999</v>
      </c>
      <c r="Q108" s="3">
        <f t="shared" si="141"/>
        <v>13493535.66</v>
      </c>
      <c r="R108" s="3">
        <f t="shared" si="141"/>
        <v>13280785.66</v>
      </c>
      <c r="S108" s="3">
        <f t="shared" si="141"/>
        <v>23739425.369999997</v>
      </c>
      <c r="T108" s="72">
        <f t="shared" si="120"/>
        <v>34426712.659999996</v>
      </c>
      <c r="U108" s="46">
        <f t="shared" si="121"/>
        <v>100761761.98</v>
      </c>
      <c r="V108" s="46">
        <f t="shared" si="122"/>
        <v>140673926.66</v>
      </c>
      <c r="W108" s="46">
        <f t="shared" si="123"/>
        <v>191187673.34999999</v>
      </c>
      <c r="X108" s="72">
        <f t="shared" si="132"/>
        <v>47796918.337499999</v>
      </c>
      <c r="Y108" s="34">
        <f t="shared" si="133"/>
        <v>95593836.674999997</v>
      </c>
      <c r="Z108" s="34">
        <f t="shared" si="134"/>
        <v>143390755.01249999</v>
      </c>
      <c r="AA108" s="34">
        <f t="shared" si="135"/>
        <v>191187673.34999999</v>
      </c>
      <c r="AB108" s="65">
        <f t="shared" si="119"/>
        <v>13370205.677500002</v>
      </c>
    </row>
    <row r="109" spans="1:28" ht="63.75" customHeight="1" x14ac:dyDescent="0.25">
      <c r="A109" s="10" t="s">
        <v>90</v>
      </c>
      <c r="B109" s="87" t="s">
        <v>91</v>
      </c>
      <c r="C109" s="88"/>
      <c r="D109" s="88"/>
      <c r="E109" s="88"/>
      <c r="F109" s="89"/>
      <c r="G109" s="3">
        <f>G110+G111</f>
        <v>18011368.699999999</v>
      </c>
      <c r="H109" s="3">
        <f t="shared" ref="H109:S109" si="142">H110+H111</f>
        <v>239905.49</v>
      </c>
      <c r="I109" s="3">
        <f t="shared" si="142"/>
        <v>2274315.3199999998</v>
      </c>
      <c r="J109" s="3">
        <f t="shared" si="142"/>
        <v>948258.05</v>
      </c>
      <c r="K109" s="3">
        <f t="shared" si="142"/>
        <v>1415798.18</v>
      </c>
      <c r="L109" s="3">
        <f t="shared" si="142"/>
        <v>1239911.31</v>
      </c>
      <c r="M109" s="3">
        <f t="shared" si="142"/>
        <v>1710258.6800000002</v>
      </c>
      <c r="N109" s="3">
        <f t="shared" si="142"/>
        <v>1563345.6600000001</v>
      </c>
      <c r="O109" s="3">
        <f t="shared" si="142"/>
        <v>1433345.6600000001</v>
      </c>
      <c r="P109" s="3">
        <f t="shared" si="142"/>
        <v>1573153.3599999999</v>
      </c>
      <c r="Q109" s="3">
        <f t="shared" si="142"/>
        <v>1646095.6600000001</v>
      </c>
      <c r="R109" s="3">
        <f t="shared" si="142"/>
        <v>1433345.6600000001</v>
      </c>
      <c r="S109" s="3">
        <f t="shared" si="142"/>
        <v>2533635.67</v>
      </c>
      <c r="T109" s="72">
        <f t="shared" si="120"/>
        <v>3462478.8599999994</v>
      </c>
      <c r="U109" s="34">
        <f t="shared" si="121"/>
        <v>7828447.0299999993</v>
      </c>
      <c r="V109" s="34">
        <f t="shared" si="122"/>
        <v>12398291.709999999</v>
      </c>
      <c r="W109" s="34">
        <f t="shared" si="123"/>
        <v>18011368.699999999</v>
      </c>
      <c r="X109" s="72">
        <f t="shared" si="132"/>
        <v>4502842.1749999998</v>
      </c>
      <c r="Y109" s="34">
        <f t="shared" si="133"/>
        <v>9005684.3499999996</v>
      </c>
      <c r="Z109" s="34">
        <f t="shared" si="134"/>
        <v>13508526.525</v>
      </c>
      <c r="AA109" s="34">
        <f t="shared" si="135"/>
        <v>18011368.699999999</v>
      </c>
      <c r="AB109" s="65">
        <f t="shared" si="119"/>
        <v>1040363.3150000004</v>
      </c>
    </row>
    <row r="110" spans="1:28" ht="64.5" customHeight="1" x14ac:dyDescent="0.25">
      <c r="A110" s="10" t="s">
        <v>92</v>
      </c>
      <c r="B110" s="87" t="s">
        <v>200</v>
      </c>
      <c r="C110" s="88"/>
      <c r="D110" s="88"/>
      <c r="E110" s="88"/>
      <c r="F110" s="89"/>
      <c r="G110" s="3">
        <v>5508068.7000000002</v>
      </c>
      <c r="H110" s="5">
        <v>239905.49</v>
      </c>
      <c r="I110" s="5">
        <v>274315.32</v>
      </c>
      <c r="J110" s="5">
        <v>148258.04999999999</v>
      </c>
      <c r="K110" s="5">
        <v>334298.18</v>
      </c>
      <c r="L110" s="5">
        <v>192911.31</v>
      </c>
      <c r="M110" s="5">
        <v>605258.68000000005</v>
      </c>
      <c r="N110" s="5">
        <v>521404</v>
      </c>
      <c r="O110" s="5">
        <v>391404</v>
      </c>
      <c r="P110" s="5">
        <v>531211.69999999995</v>
      </c>
      <c r="Q110" s="5">
        <v>604154</v>
      </c>
      <c r="R110" s="5">
        <v>391404</v>
      </c>
      <c r="S110" s="5">
        <f>G110-H110-I110-J110-K110-L110-M110-N110-O110-P110-Q110-R110</f>
        <v>1273543.9700000007</v>
      </c>
      <c r="T110" s="72">
        <f t="shared" si="120"/>
        <v>662478.86</v>
      </c>
      <c r="U110" s="34">
        <f t="shared" si="121"/>
        <v>1794947.0300000003</v>
      </c>
      <c r="V110" s="34">
        <f t="shared" si="122"/>
        <v>3238966.7300000004</v>
      </c>
      <c r="W110" s="34">
        <f t="shared" si="123"/>
        <v>5508068.7000000011</v>
      </c>
      <c r="X110" s="72">
        <f t="shared" si="132"/>
        <v>1377017.175</v>
      </c>
      <c r="Y110" s="34">
        <f t="shared" si="133"/>
        <v>2754034.35</v>
      </c>
      <c r="Z110" s="34">
        <f t="shared" si="134"/>
        <v>4131051.5250000004</v>
      </c>
      <c r="AA110" s="34">
        <f t="shared" si="135"/>
        <v>5508068.7000000002</v>
      </c>
      <c r="AB110" s="65">
        <f t="shared" si="119"/>
        <v>714538.31500000006</v>
      </c>
    </row>
    <row r="111" spans="1:28" ht="65.25" customHeight="1" x14ac:dyDescent="0.25">
      <c r="A111" s="10" t="s">
        <v>92</v>
      </c>
      <c r="B111" s="87" t="s">
        <v>199</v>
      </c>
      <c r="C111" s="88"/>
      <c r="D111" s="88"/>
      <c r="E111" s="88"/>
      <c r="F111" s="89"/>
      <c r="G111" s="3">
        <v>12503300</v>
      </c>
      <c r="H111" s="3">
        <v>0</v>
      </c>
      <c r="I111" s="3">
        <v>2000000</v>
      </c>
      <c r="J111" s="3">
        <v>800000</v>
      </c>
      <c r="K111" s="3">
        <v>1081500</v>
      </c>
      <c r="L111" s="3">
        <v>1047000</v>
      </c>
      <c r="M111" s="3">
        <v>1105000</v>
      </c>
      <c r="N111" s="3">
        <v>1041941.66</v>
      </c>
      <c r="O111" s="3">
        <v>1041941.66</v>
      </c>
      <c r="P111" s="3">
        <v>1041941.66</v>
      </c>
      <c r="Q111" s="3">
        <v>1041941.66</v>
      </c>
      <c r="R111" s="3">
        <v>1041941.66</v>
      </c>
      <c r="S111" s="5">
        <f>G111-H111-I111-J111-K111-L111-M111-N111-O111-P111-Q111-R111</f>
        <v>1260091.6999999993</v>
      </c>
      <c r="T111" s="72">
        <f t="shared" si="120"/>
        <v>2800000</v>
      </c>
      <c r="U111" s="34">
        <f t="shared" si="121"/>
        <v>6033500</v>
      </c>
      <c r="V111" s="34">
        <f t="shared" si="122"/>
        <v>9159324.9800000004</v>
      </c>
      <c r="W111" s="34">
        <f t="shared" si="123"/>
        <v>12503300</v>
      </c>
      <c r="X111" s="72">
        <f t="shared" si="132"/>
        <v>3125825</v>
      </c>
      <c r="Y111" s="34">
        <f t="shared" si="133"/>
        <v>6251650</v>
      </c>
      <c r="Z111" s="34">
        <f t="shared" si="134"/>
        <v>9377475</v>
      </c>
      <c r="AA111" s="34">
        <f t="shared" si="135"/>
        <v>12503300</v>
      </c>
      <c r="AB111" s="65">
        <f t="shared" si="119"/>
        <v>325825</v>
      </c>
    </row>
    <row r="112" spans="1:28" ht="89.25" customHeight="1" x14ac:dyDescent="0.25">
      <c r="A112" s="10" t="s">
        <v>93</v>
      </c>
      <c r="B112" s="87" t="s">
        <v>273</v>
      </c>
      <c r="C112" s="97"/>
      <c r="D112" s="97"/>
      <c r="E112" s="97"/>
      <c r="F112" s="98"/>
      <c r="G112" s="3">
        <f>G113</f>
        <v>5454600</v>
      </c>
      <c r="H112" s="3">
        <f t="shared" ref="H112:S112" si="143">H113</f>
        <v>376765.29</v>
      </c>
      <c r="I112" s="3">
        <f t="shared" si="143"/>
        <v>333288.43</v>
      </c>
      <c r="J112" s="3">
        <f t="shared" si="143"/>
        <v>321592.27</v>
      </c>
      <c r="K112" s="3">
        <f t="shared" si="143"/>
        <v>333288.44</v>
      </c>
      <c r="L112" s="3">
        <f t="shared" si="143"/>
        <v>540178.44999999995</v>
      </c>
      <c r="M112" s="3">
        <f t="shared" si="143"/>
        <v>339927.98</v>
      </c>
      <c r="N112" s="3">
        <f t="shared" si="143"/>
        <v>480000</v>
      </c>
      <c r="O112" s="3">
        <f t="shared" si="143"/>
        <v>480000</v>
      </c>
      <c r="P112" s="3">
        <f t="shared" si="143"/>
        <v>480000</v>
      </c>
      <c r="Q112" s="3">
        <f t="shared" si="143"/>
        <v>480000</v>
      </c>
      <c r="R112" s="3">
        <f t="shared" si="143"/>
        <v>480000</v>
      </c>
      <c r="S112" s="3">
        <f t="shared" si="143"/>
        <v>809559.14000000013</v>
      </c>
      <c r="T112" s="72">
        <f t="shared" si="120"/>
        <v>1031645.99</v>
      </c>
      <c r="U112" s="34">
        <f t="shared" si="121"/>
        <v>2245040.86</v>
      </c>
      <c r="V112" s="34">
        <f t="shared" si="122"/>
        <v>3685040.86</v>
      </c>
      <c r="W112" s="34">
        <f t="shared" si="123"/>
        <v>5454600</v>
      </c>
      <c r="X112" s="72">
        <f t="shared" si="132"/>
        <v>1363650</v>
      </c>
      <c r="Y112" s="34">
        <f t="shared" si="133"/>
        <v>2727300</v>
      </c>
      <c r="Z112" s="34">
        <f t="shared" si="134"/>
        <v>4090950</v>
      </c>
      <c r="AA112" s="34">
        <f t="shared" si="135"/>
        <v>5454600</v>
      </c>
      <c r="AB112" s="65">
        <f t="shared" si="119"/>
        <v>332004.01</v>
      </c>
    </row>
    <row r="113" spans="1:28" ht="114.75" customHeight="1" x14ac:dyDescent="0.25">
      <c r="A113" s="10" t="s">
        <v>94</v>
      </c>
      <c r="B113" s="87" t="s">
        <v>274</v>
      </c>
      <c r="C113" s="97"/>
      <c r="D113" s="97"/>
      <c r="E113" s="97"/>
      <c r="F113" s="98"/>
      <c r="G113" s="3">
        <v>5454600</v>
      </c>
      <c r="H113" s="5">
        <v>376765.29</v>
      </c>
      <c r="I113" s="5">
        <v>333288.43</v>
      </c>
      <c r="J113" s="5">
        <v>321592.27</v>
      </c>
      <c r="K113" s="5">
        <v>333288.44</v>
      </c>
      <c r="L113" s="5">
        <v>540178.44999999995</v>
      </c>
      <c r="M113" s="5">
        <v>339927.98</v>
      </c>
      <c r="N113" s="5">
        <v>480000</v>
      </c>
      <c r="O113" s="5">
        <v>480000</v>
      </c>
      <c r="P113" s="5">
        <v>480000</v>
      </c>
      <c r="Q113" s="5">
        <v>480000</v>
      </c>
      <c r="R113" s="5">
        <v>480000</v>
      </c>
      <c r="S113" s="5">
        <f>G113-H113-I113-J113-K113-L113-M113-N113-O113-P113-Q113-R113</f>
        <v>809559.14000000013</v>
      </c>
      <c r="T113" s="72">
        <f t="shared" si="120"/>
        <v>1031645.99</v>
      </c>
      <c r="U113" s="34">
        <f t="shared" si="121"/>
        <v>2245040.86</v>
      </c>
      <c r="V113" s="34">
        <f t="shared" si="122"/>
        <v>3685040.86</v>
      </c>
      <c r="W113" s="34">
        <f t="shared" si="123"/>
        <v>5454600</v>
      </c>
      <c r="X113" s="72">
        <f t="shared" si="132"/>
        <v>1363650</v>
      </c>
      <c r="Y113" s="34">
        <f t="shared" si="133"/>
        <v>2727300</v>
      </c>
      <c r="Z113" s="34">
        <f t="shared" si="134"/>
        <v>4090950</v>
      </c>
      <c r="AA113" s="34">
        <f t="shared" si="135"/>
        <v>5454600</v>
      </c>
      <c r="AB113" s="65">
        <f t="shared" si="119"/>
        <v>332004.01</v>
      </c>
    </row>
    <row r="114" spans="1:28" ht="152.25" customHeight="1" x14ac:dyDescent="0.25">
      <c r="A114" s="10" t="s">
        <v>95</v>
      </c>
      <c r="B114" s="87" t="s">
        <v>275</v>
      </c>
      <c r="C114" s="97"/>
      <c r="D114" s="97"/>
      <c r="E114" s="97"/>
      <c r="F114" s="98"/>
      <c r="G114" s="3">
        <f>G115</f>
        <v>2187500</v>
      </c>
      <c r="H114" s="3">
        <f>H115</f>
        <v>0</v>
      </c>
      <c r="I114" s="3">
        <f t="shared" ref="I114:S114" si="144">I115</f>
        <v>326516</v>
      </c>
      <c r="J114" s="3">
        <f t="shared" si="144"/>
        <v>205000</v>
      </c>
      <c r="K114" s="3">
        <f t="shared" si="144"/>
        <v>205000</v>
      </c>
      <c r="L114" s="3">
        <f t="shared" si="144"/>
        <v>61500</v>
      </c>
      <c r="M114" s="3">
        <f t="shared" si="144"/>
        <v>205000</v>
      </c>
      <c r="N114" s="3">
        <f t="shared" si="144"/>
        <v>4540</v>
      </c>
      <c r="O114" s="3">
        <f t="shared" si="144"/>
        <v>204540</v>
      </c>
      <c r="P114" s="3">
        <f t="shared" si="144"/>
        <v>204540</v>
      </c>
      <c r="Q114" s="3">
        <f t="shared" si="144"/>
        <v>204540</v>
      </c>
      <c r="R114" s="3">
        <f t="shared" si="144"/>
        <v>204540</v>
      </c>
      <c r="S114" s="3">
        <f t="shared" si="144"/>
        <v>361784</v>
      </c>
      <c r="T114" s="72">
        <f t="shared" si="120"/>
        <v>531516</v>
      </c>
      <c r="U114" s="34">
        <f t="shared" si="121"/>
        <v>1003016</v>
      </c>
      <c r="V114" s="34">
        <f t="shared" si="122"/>
        <v>1416636</v>
      </c>
      <c r="W114" s="34">
        <f t="shared" si="123"/>
        <v>2187500</v>
      </c>
      <c r="X114" s="72">
        <f t="shared" si="132"/>
        <v>546875</v>
      </c>
      <c r="Y114" s="34">
        <f t="shared" si="133"/>
        <v>1093750</v>
      </c>
      <c r="Z114" s="34">
        <f t="shared" si="134"/>
        <v>1640625</v>
      </c>
      <c r="AA114" s="34">
        <f t="shared" si="135"/>
        <v>2187500</v>
      </c>
      <c r="AB114" s="65">
        <f t="shared" si="119"/>
        <v>15359</v>
      </c>
    </row>
    <row r="115" spans="1:28" ht="153" customHeight="1" x14ac:dyDescent="0.25">
      <c r="A115" s="10" t="s">
        <v>96</v>
      </c>
      <c r="B115" s="87" t="s">
        <v>276</v>
      </c>
      <c r="C115" s="97"/>
      <c r="D115" s="97"/>
      <c r="E115" s="97"/>
      <c r="F115" s="98"/>
      <c r="G115" s="3">
        <v>2187500</v>
      </c>
      <c r="H115" s="5">
        <v>0</v>
      </c>
      <c r="I115" s="5">
        <v>326516</v>
      </c>
      <c r="J115" s="5">
        <v>205000</v>
      </c>
      <c r="K115" s="5">
        <v>205000</v>
      </c>
      <c r="L115" s="5">
        <v>61500</v>
      </c>
      <c r="M115" s="5">
        <v>205000</v>
      </c>
      <c r="N115" s="5">
        <v>4540</v>
      </c>
      <c r="O115" s="5">
        <v>204540</v>
      </c>
      <c r="P115" s="5">
        <v>204540</v>
      </c>
      <c r="Q115" s="5">
        <v>204540</v>
      </c>
      <c r="R115" s="5">
        <v>204540</v>
      </c>
      <c r="S115" s="5">
        <f>G115-H115-I115-J115-K115-L115-M115-N115-O115-P115-Q115-R115</f>
        <v>361784</v>
      </c>
      <c r="T115" s="72">
        <f t="shared" si="120"/>
        <v>531516</v>
      </c>
      <c r="U115" s="34">
        <f t="shared" si="121"/>
        <v>1003016</v>
      </c>
      <c r="V115" s="34">
        <f t="shared" si="122"/>
        <v>1416636</v>
      </c>
      <c r="W115" s="34">
        <f t="shared" si="123"/>
        <v>2187500</v>
      </c>
      <c r="X115" s="72">
        <f t="shared" si="132"/>
        <v>546875</v>
      </c>
      <c r="Y115" s="34">
        <f t="shared" si="133"/>
        <v>1093750</v>
      </c>
      <c r="Z115" s="34">
        <f t="shared" si="134"/>
        <v>1640625</v>
      </c>
      <c r="AA115" s="34">
        <f t="shared" si="135"/>
        <v>2187500</v>
      </c>
      <c r="AB115" s="65">
        <f t="shared" si="119"/>
        <v>15359</v>
      </c>
    </row>
    <row r="116" spans="1:28" ht="76.5" customHeight="1" x14ac:dyDescent="0.25">
      <c r="A116" s="10" t="s">
        <v>97</v>
      </c>
      <c r="B116" s="87" t="s">
        <v>277</v>
      </c>
      <c r="C116" s="97"/>
      <c r="D116" s="97"/>
      <c r="E116" s="97"/>
      <c r="F116" s="98"/>
      <c r="G116" s="3">
        <f>G117</f>
        <v>513100</v>
      </c>
      <c r="H116" s="3">
        <v>0</v>
      </c>
      <c r="I116" s="3">
        <f t="shared" ref="I116:S116" si="145">I117</f>
        <v>83505.75</v>
      </c>
      <c r="J116" s="3">
        <f t="shared" si="145"/>
        <v>41752.879999999997</v>
      </c>
      <c r="K116" s="3">
        <f t="shared" si="145"/>
        <v>41752.89</v>
      </c>
      <c r="L116" s="3">
        <f t="shared" si="145"/>
        <v>41752.879999999997</v>
      </c>
      <c r="M116" s="3">
        <f t="shared" si="145"/>
        <v>46591.18</v>
      </c>
      <c r="N116" s="3">
        <f t="shared" si="145"/>
        <v>42900</v>
      </c>
      <c r="O116" s="3">
        <f t="shared" si="145"/>
        <v>42900</v>
      </c>
      <c r="P116" s="3">
        <f t="shared" si="145"/>
        <v>42900</v>
      </c>
      <c r="Q116" s="3">
        <f t="shared" si="145"/>
        <v>42900</v>
      </c>
      <c r="R116" s="3">
        <f t="shared" si="145"/>
        <v>42900</v>
      </c>
      <c r="S116" s="3">
        <f t="shared" si="145"/>
        <v>43244.419999999984</v>
      </c>
      <c r="T116" s="72">
        <f t="shared" si="120"/>
        <v>125258.63</v>
      </c>
      <c r="U116" s="34">
        <f t="shared" si="121"/>
        <v>255355.58000000002</v>
      </c>
      <c r="V116" s="34">
        <f t="shared" si="122"/>
        <v>384055.58</v>
      </c>
      <c r="W116" s="34">
        <f t="shared" si="123"/>
        <v>513100</v>
      </c>
      <c r="X116" s="72">
        <f t="shared" si="132"/>
        <v>128275</v>
      </c>
      <c r="Y116" s="34">
        <f t="shared" si="133"/>
        <v>256550</v>
      </c>
      <c r="Z116" s="34">
        <f t="shared" si="134"/>
        <v>384825</v>
      </c>
      <c r="AA116" s="34">
        <f t="shared" si="135"/>
        <v>513100</v>
      </c>
      <c r="AB116" s="65">
        <f t="shared" si="119"/>
        <v>3016.3699999999953</v>
      </c>
    </row>
    <row r="117" spans="1:28" ht="89.25" customHeight="1" x14ac:dyDescent="0.25">
      <c r="A117" s="10" t="s">
        <v>98</v>
      </c>
      <c r="B117" s="87" t="s">
        <v>278</v>
      </c>
      <c r="C117" s="97"/>
      <c r="D117" s="97"/>
      <c r="E117" s="97"/>
      <c r="F117" s="98"/>
      <c r="G117" s="3">
        <v>513100</v>
      </c>
      <c r="H117" s="5">
        <v>0</v>
      </c>
      <c r="I117" s="5">
        <v>83505.75</v>
      </c>
      <c r="J117" s="5">
        <v>41752.879999999997</v>
      </c>
      <c r="K117" s="5">
        <v>41752.89</v>
      </c>
      <c r="L117" s="5">
        <v>41752.879999999997</v>
      </c>
      <c r="M117" s="5">
        <v>46591.18</v>
      </c>
      <c r="N117" s="5">
        <v>42900</v>
      </c>
      <c r="O117" s="5">
        <v>42900</v>
      </c>
      <c r="P117" s="5">
        <v>42900</v>
      </c>
      <c r="Q117" s="5">
        <v>42900</v>
      </c>
      <c r="R117" s="5">
        <v>42900</v>
      </c>
      <c r="S117" s="5">
        <f>G117-H117-I117-J117-K117-L117-M117-N117-O117-P117-Q117-R117</f>
        <v>43244.419999999984</v>
      </c>
      <c r="T117" s="72">
        <f t="shared" si="120"/>
        <v>125258.63</v>
      </c>
      <c r="U117" s="34">
        <f t="shared" si="121"/>
        <v>255355.58000000002</v>
      </c>
      <c r="V117" s="34">
        <f t="shared" si="122"/>
        <v>384055.58</v>
      </c>
      <c r="W117" s="34">
        <f t="shared" si="123"/>
        <v>513100</v>
      </c>
      <c r="X117" s="72">
        <f t="shared" si="132"/>
        <v>128275</v>
      </c>
      <c r="Y117" s="34">
        <f t="shared" si="133"/>
        <v>256550</v>
      </c>
      <c r="Z117" s="34">
        <f t="shared" si="134"/>
        <v>384825</v>
      </c>
      <c r="AA117" s="34">
        <f t="shared" si="135"/>
        <v>513100</v>
      </c>
      <c r="AB117" s="65">
        <f t="shared" si="119"/>
        <v>3016.3699999999953</v>
      </c>
    </row>
    <row r="118" spans="1:28" ht="114.75" customHeight="1" x14ac:dyDescent="0.25">
      <c r="A118" s="10" t="s">
        <v>99</v>
      </c>
      <c r="B118" s="87" t="s">
        <v>279</v>
      </c>
      <c r="C118" s="97"/>
      <c r="D118" s="97"/>
      <c r="E118" s="97"/>
      <c r="F118" s="98"/>
      <c r="G118" s="3">
        <f>G119</f>
        <v>4137.6499999999996</v>
      </c>
      <c r="H118" s="3">
        <f t="shared" ref="H118:R118" si="146">H119</f>
        <v>0</v>
      </c>
      <c r="I118" s="3">
        <f t="shared" si="146"/>
        <v>0</v>
      </c>
      <c r="J118" s="3">
        <f t="shared" si="146"/>
        <v>4080</v>
      </c>
      <c r="K118" s="3">
        <f t="shared" si="146"/>
        <v>0</v>
      </c>
      <c r="L118" s="3">
        <f t="shared" si="146"/>
        <v>0</v>
      </c>
      <c r="M118" s="3">
        <f t="shared" si="146"/>
        <v>0</v>
      </c>
      <c r="N118" s="3">
        <f t="shared" si="146"/>
        <v>0</v>
      </c>
      <c r="O118" s="3">
        <f t="shared" si="146"/>
        <v>0</v>
      </c>
      <c r="P118" s="3">
        <f t="shared" si="146"/>
        <v>0</v>
      </c>
      <c r="Q118" s="3">
        <f t="shared" si="146"/>
        <v>0</v>
      </c>
      <c r="R118" s="3">
        <f t="shared" si="146"/>
        <v>0</v>
      </c>
      <c r="S118" s="3">
        <f>S119</f>
        <v>57.649999999999636</v>
      </c>
      <c r="T118" s="72">
        <f t="shared" si="120"/>
        <v>4080</v>
      </c>
      <c r="U118" s="34">
        <f t="shared" si="121"/>
        <v>4080</v>
      </c>
      <c r="V118" s="34">
        <f t="shared" si="122"/>
        <v>4080</v>
      </c>
      <c r="W118" s="34">
        <f t="shared" si="123"/>
        <v>4137.6499999999996</v>
      </c>
      <c r="X118" s="72">
        <f t="shared" si="132"/>
        <v>1034.4124999999999</v>
      </c>
      <c r="Y118" s="34">
        <f t="shared" si="133"/>
        <v>2068.8249999999998</v>
      </c>
      <c r="Z118" s="34">
        <f t="shared" si="134"/>
        <v>3103.2374999999993</v>
      </c>
      <c r="AA118" s="34">
        <f t="shared" si="135"/>
        <v>4137.6499999999996</v>
      </c>
      <c r="AB118" s="65">
        <f t="shared" si="119"/>
        <v>-3045.5875000000001</v>
      </c>
    </row>
    <row r="119" spans="1:28" ht="127.5" customHeight="1" x14ac:dyDescent="0.25">
      <c r="A119" s="10" t="s">
        <v>100</v>
      </c>
      <c r="B119" s="87" t="s">
        <v>280</v>
      </c>
      <c r="C119" s="97"/>
      <c r="D119" s="97"/>
      <c r="E119" s="97"/>
      <c r="F119" s="98"/>
      <c r="G119" s="3">
        <v>4137.6499999999996</v>
      </c>
      <c r="H119" s="5">
        <v>0</v>
      </c>
      <c r="I119" s="5">
        <v>0</v>
      </c>
      <c r="J119" s="5">
        <v>4080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f>G119-H119-I119-J119-K119-L119-M119-N119-O119-P119-Q119-R119</f>
        <v>57.649999999999636</v>
      </c>
      <c r="T119" s="72">
        <f t="shared" si="120"/>
        <v>4080</v>
      </c>
      <c r="U119" s="34">
        <f t="shared" si="121"/>
        <v>4080</v>
      </c>
      <c r="V119" s="34">
        <f t="shared" si="122"/>
        <v>4080</v>
      </c>
      <c r="W119" s="34">
        <f t="shared" si="123"/>
        <v>4137.6499999999996</v>
      </c>
      <c r="X119" s="72">
        <f t="shared" si="132"/>
        <v>1034.4124999999999</v>
      </c>
      <c r="Y119" s="34">
        <f t="shared" si="133"/>
        <v>2068.8249999999998</v>
      </c>
      <c r="Z119" s="34">
        <f t="shared" si="134"/>
        <v>3103.2374999999993</v>
      </c>
      <c r="AA119" s="34">
        <f t="shared" si="135"/>
        <v>4137.6499999999996</v>
      </c>
      <c r="AB119" s="65">
        <f t="shared" si="119"/>
        <v>-3045.5875000000001</v>
      </c>
    </row>
    <row r="120" spans="1:28" ht="51" customHeight="1" x14ac:dyDescent="0.25">
      <c r="A120" s="10" t="s">
        <v>101</v>
      </c>
      <c r="B120" s="87" t="s">
        <v>281</v>
      </c>
      <c r="C120" s="113"/>
      <c r="D120" s="113"/>
      <c r="E120" s="113"/>
      <c r="F120" s="114"/>
      <c r="G120" s="3">
        <f>G121</f>
        <v>1447967</v>
      </c>
      <c r="H120" s="3">
        <f t="shared" ref="H120:S120" si="147">H121</f>
        <v>96744.39</v>
      </c>
      <c r="I120" s="3">
        <f t="shared" si="147"/>
        <v>87294.399999999994</v>
      </c>
      <c r="J120" s="3">
        <f t="shared" si="147"/>
        <v>87694.39</v>
      </c>
      <c r="K120" s="3">
        <f t="shared" si="147"/>
        <v>384283.33</v>
      </c>
      <c r="L120" s="3">
        <f t="shared" si="147"/>
        <v>44668</v>
      </c>
      <c r="M120" s="3">
        <f t="shared" si="147"/>
        <v>25138</v>
      </c>
      <c r="N120" s="3">
        <f t="shared" si="147"/>
        <v>120000</v>
      </c>
      <c r="O120" s="3">
        <f t="shared" si="147"/>
        <v>120000</v>
      </c>
      <c r="P120" s="3">
        <f t="shared" si="147"/>
        <v>120000</v>
      </c>
      <c r="Q120" s="3">
        <f t="shared" si="147"/>
        <v>120000</v>
      </c>
      <c r="R120" s="3">
        <f t="shared" si="147"/>
        <v>120000</v>
      </c>
      <c r="S120" s="3">
        <f t="shared" si="147"/>
        <v>122144.49000000022</v>
      </c>
      <c r="T120" s="72">
        <f t="shared" si="120"/>
        <v>271733.18</v>
      </c>
      <c r="U120" s="34">
        <f t="shared" si="121"/>
        <v>725822.51</v>
      </c>
      <c r="V120" s="34">
        <f t="shared" si="122"/>
        <v>1085822.51</v>
      </c>
      <c r="W120" s="34">
        <f t="shared" si="123"/>
        <v>1447967.0000000002</v>
      </c>
      <c r="X120" s="72">
        <f t="shared" si="132"/>
        <v>361991.75</v>
      </c>
      <c r="Y120" s="34">
        <f t="shared" si="133"/>
        <v>723983.5</v>
      </c>
      <c r="Z120" s="34">
        <f t="shared" si="134"/>
        <v>1085975.25</v>
      </c>
      <c r="AA120" s="34">
        <f t="shared" si="135"/>
        <v>1447967</v>
      </c>
      <c r="AB120" s="65">
        <f t="shared" si="119"/>
        <v>90258.57</v>
      </c>
    </row>
    <row r="121" spans="1:28" ht="63.75" customHeight="1" x14ac:dyDescent="0.25">
      <c r="A121" s="10" t="s">
        <v>102</v>
      </c>
      <c r="B121" s="87" t="s">
        <v>282</v>
      </c>
      <c r="C121" s="97"/>
      <c r="D121" s="97"/>
      <c r="E121" s="97"/>
      <c r="F121" s="98"/>
      <c r="G121" s="3">
        <v>1447967</v>
      </c>
      <c r="H121" s="5">
        <v>96744.39</v>
      </c>
      <c r="I121" s="5">
        <v>87294.399999999994</v>
      </c>
      <c r="J121" s="5">
        <v>87694.39</v>
      </c>
      <c r="K121" s="5">
        <v>384283.33</v>
      </c>
      <c r="L121" s="5">
        <v>44668</v>
      </c>
      <c r="M121" s="5">
        <v>25138</v>
      </c>
      <c r="N121" s="5">
        <v>120000</v>
      </c>
      <c r="O121" s="5">
        <v>120000</v>
      </c>
      <c r="P121" s="5">
        <v>120000</v>
      </c>
      <c r="Q121" s="5">
        <v>120000</v>
      </c>
      <c r="R121" s="5">
        <v>120000</v>
      </c>
      <c r="S121" s="5">
        <f>G121-H121-I121-J121-K121-L121-M121-N121-O121-P121-Q121-R121</f>
        <v>122144.49000000022</v>
      </c>
      <c r="T121" s="72">
        <f t="shared" si="120"/>
        <v>271733.18</v>
      </c>
      <c r="U121" s="34">
        <f t="shared" si="121"/>
        <v>725822.51</v>
      </c>
      <c r="V121" s="34">
        <f t="shared" si="122"/>
        <v>1085822.51</v>
      </c>
      <c r="W121" s="34">
        <f t="shared" si="123"/>
        <v>1447967.0000000002</v>
      </c>
      <c r="X121" s="72">
        <f t="shared" si="132"/>
        <v>361991.75</v>
      </c>
      <c r="Y121" s="34">
        <f t="shared" si="133"/>
        <v>723983.5</v>
      </c>
      <c r="Z121" s="34">
        <f t="shared" si="134"/>
        <v>1085975.25</v>
      </c>
      <c r="AA121" s="34">
        <f t="shared" si="135"/>
        <v>1447967</v>
      </c>
      <c r="AB121" s="65">
        <f t="shared" si="119"/>
        <v>90258.57</v>
      </c>
    </row>
    <row r="122" spans="1:28" ht="25.5" customHeight="1" x14ac:dyDescent="0.25">
      <c r="A122" s="12" t="s">
        <v>103</v>
      </c>
      <c r="B122" s="87" t="s">
        <v>283</v>
      </c>
      <c r="C122" s="97"/>
      <c r="D122" s="97"/>
      <c r="E122" s="97"/>
      <c r="F122" s="98"/>
      <c r="G122" s="3">
        <f>G123</f>
        <v>163569000</v>
      </c>
      <c r="H122" s="3">
        <f t="shared" ref="H122:S122" si="148">H123</f>
        <v>10500000</v>
      </c>
      <c r="I122" s="3">
        <f t="shared" si="148"/>
        <v>10500000</v>
      </c>
      <c r="J122" s="3">
        <f t="shared" si="148"/>
        <v>8000000</v>
      </c>
      <c r="K122" s="3">
        <f t="shared" si="148"/>
        <v>13000000</v>
      </c>
      <c r="L122" s="3">
        <f t="shared" si="148"/>
        <v>22500000</v>
      </c>
      <c r="M122" s="3">
        <f t="shared" si="148"/>
        <v>24200000</v>
      </c>
      <c r="N122" s="3">
        <f t="shared" si="148"/>
        <v>11000000</v>
      </c>
      <c r="O122" s="3">
        <f t="shared" si="148"/>
        <v>11000000</v>
      </c>
      <c r="P122" s="3">
        <f t="shared" si="148"/>
        <v>11000000</v>
      </c>
      <c r="Q122" s="3">
        <f t="shared" si="148"/>
        <v>11000000</v>
      </c>
      <c r="R122" s="3">
        <f t="shared" si="148"/>
        <v>11000000</v>
      </c>
      <c r="S122" s="3">
        <f t="shared" si="148"/>
        <v>19869000</v>
      </c>
      <c r="T122" s="72">
        <f t="shared" si="120"/>
        <v>29000000</v>
      </c>
      <c r="U122" s="34">
        <f t="shared" si="121"/>
        <v>88700000</v>
      </c>
      <c r="V122" s="34">
        <f t="shared" si="122"/>
        <v>121700000</v>
      </c>
      <c r="W122" s="34">
        <f t="shared" si="123"/>
        <v>163569000</v>
      </c>
      <c r="X122" s="72">
        <f t="shared" si="132"/>
        <v>40892250</v>
      </c>
      <c r="Y122" s="34">
        <f t="shared" si="133"/>
        <v>81784500</v>
      </c>
      <c r="Z122" s="34">
        <f t="shared" si="134"/>
        <v>122676750</v>
      </c>
      <c r="AA122" s="34">
        <f t="shared" si="135"/>
        <v>163569000</v>
      </c>
      <c r="AB122" s="65">
        <f t="shared" si="119"/>
        <v>11892250</v>
      </c>
    </row>
    <row r="123" spans="1:28" ht="38.25" customHeight="1" x14ac:dyDescent="0.25">
      <c r="A123" s="12" t="s">
        <v>104</v>
      </c>
      <c r="B123" s="87" t="s">
        <v>284</v>
      </c>
      <c r="C123" s="97"/>
      <c r="D123" s="97"/>
      <c r="E123" s="97"/>
      <c r="F123" s="98"/>
      <c r="G123" s="3">
        <f>G124</f>
        <v>163569000</v>
      </c>
      <c r="H123" s="3">
        <f t="shared" ref="H123:S123" si="149">H124</f>
        <v>10500000</v>
      </c>
      <c r="I123" s="3">
        <f t="shared" si="149"/>
        <v>10500000</v>
      </c>
      <c r="J123" s="3">
        <f t="shared" si="149"/>
        <v>8000000</v>
      </c>
      <c r="K123" s="3">
        <f t="shared" si="149"/>
        <v>13000000</v>
      </c>
      <c r="L123" s="3">
        <f t="shared" si="149"/>
        <v>22500000</v>
      </c>
      <c r="M123" s="3">
        <f t="shared" si="149"/>
        <v>24200000</v>
      </c>
      <c r="N123" s="3">
        <f t="shared" si="149"/>
        <v>11000000</v>
      </c>
      <c r="O123" s="3">
        <f t="shared" si="149"/>
        <v>11000000</v>
      </c>
      <c r="P123" s="3">
        <f t="shared" si="149"/>
        <v>11000000</v>
      </c>
      <c r="Q123" s="3">
        <f t="shared" si="149"/>
        <v>11000000</v>
      </c>
      <c r="R123" s="3">
        <f t="shared" si="149"/>
        <v>11000000</v>
      </c>
      <c r="S123" s="3">
        <f t="shared" si="149"/>
        <v>19869000</v>
      </c>
      <c r="T123" s="72">
        <f t="shared" si="120"/>
        <v>29000000</v>
      </c>
      <c r="U123" s="34">
        <f t="shared" si="121"/>
        <v>88700000</v>
      </c>
      <c r="V123" s="34">
        <f t="shared" si="122"/>
        <v>121700000</v>
      </c>
      <c r="W123" s="34">
        <f t="shared" si="123"/>
        <v>163569000</v>
      </c>
      <c r="X123" s="72">
        <f t="shared" si="132"/>
        <v>40892250</v>
      </c>
      <c r="Y123" s="34">
        <f t="shared" si="133"/>
        <v>81784500</v>
      </c>
      <c r="Z123" s="34">
        <f t="shared" si="134"/>
        <v>122676750</v>
      </c>
      <c r="AA123" s="34">
        <f t="shared" si="135"/>
        <v>163569000</v>
      </c>
      <c r="AB123" s="65">
        <f t="shared" si="119"/>
        <v>11892250</v>
      </c>
    </row>
    <row r="124" spans="1:28" ht="38.25" customHeight="1" x14ac:dyDescent="0.25">
      <c r="A124" s="12" t="s">
        <v>105</v>
      </c>
      <c r="B124" s="87" t="s">
        <v>284</v>
      </c>
      <c r="C124" s="88"/>
      <c r="D124" s="88"/>
      <c r="E124" s="88"/>
      <c r="F124" s="89"/>
      <c r="G124" s="3">
        <v>163569000</v>
      </c>
      <c r="H124" s="3">
        <v>10500000</v>
      </c>
      <c r="I124" s="3">
        <v>10500000</v>
      </c>
      <c r="J124" s="3">
        <v>8000000</v>
      </c>
      <c r="K124" s="3">
        <v>13000000</v>
      </c>
      <c r="L124" s="3">
        <v>22500000</v>
      </c>
      <c r="M124" s="3">
        <v>24200000</v>
      </c>
      <c r="N124" s="3">
        <v>11000000</v>
      </c>
      <c r="O124" s="3">
        <v>11000000</v>
      </c>
      <c r="P124" s="3">
        <v>11000000</v>
      </c>
      <c r="Q124" s="3">
        <v>11000000</v>
      </c>
      <c r="R124" s="3">
        <v>11000000</v>
      </c>
      <c r="S124" s="3">
        <f>G124-H124-I124-J124-K124-L124-M124-N124-O124-P124-Q124-R124</f>
        <v>19869000</v>
      </c>
      <c r="T124" s="72"/>
      <c r="U124" s="34"/>
      <c r="V124" s="34"/>
      <c r="W124" s="34"/>
      <c r="X124" s="72">
        <f t="shared" si="132"/>
        <v>40892250</v>
      </c>
      <c r="Y124" s="34">
        <f t="shared" si="133"/>
        <v>81784500</v>
      </c>
      <c r="Z124" s="34">
        <f t="shared" si="134"/>
        <v>122676750</v>
      </c>
      <c r="AA124" s="34">
        <f t="shared" si="135"/>
        <v>163569000</v>
      </c>
      <c r="AB124" s="65">
        <f t="shared" si="119"/>
        <v>40892250</v>
      </c>
    </row>
    <row r="125" spans="1:28" ht="38.25" customHeight="1" x14ac:dyDescent="0.25">
      <c r="A125" s="45" t="s">
        <v>311</v>
      </c>
      <c r="B125" s="87" t="s">
        <v>313</v>
      </c>
      <c r="C125" s="88"/>
      <c r="D125" s="88"/>
      <c r="E125" s="88"/>
      <c r="F125" s="89"/>
      <c r="G125" s="3">
        <f>G126+G128</f>
        <v>6468336</v>
      </c>
      <c r="H125" s="3">
        <f t="shared" ref="H125:S125" si="150">H126+H128</f>
        <v>0</v>
      </c>
      <c r="I125" s="3">
        <f t="shared" si="150"/>
        <v>577200</v>
      </c>
      <c r="J125" s="3">
        <f t="shared" si="150"/>
        <v>1037976</v>
      </c>
      <c r="K125" s="3">
        <f t="shared" si="150"/>
        <v>544000</v>
      </c>
      <c r="L125" s="3">
        <f t="shared" si="150"/>
        <v>1996000</v>
      </c>
      <c r="M125" s="3">
        <f t="shared" si="150"/>
        <v>3802000</v>
      </c>
      <c r="N125" s="3">
        <f t="shared" si="150"/>
        <v>210000</v>
      </c>
      <c r="O125" s="3">
        <f t="shared" si="150"/>
        <v>210000</v>
      </c>
      <c r="P125" s="3">
        <f t="shared" si="150"/>
        <v>415000</v>
      </c>
      <c r="Q125" s="3">
        <f t="shared" si="150"/>
        <v>415000</v>
      </c>
      <c r="R125" s="3">
        <f t="shared" si="150"/>
        <v>420000</v>
      </c>
      <c r="S125" s="3">
        <f t="shared" si="150"/>
        <v>-3158840</v>
      </c>
      <c r="T125" s="72"/>
      <c r="U125" s="34"/>
      <c r="V125" s="34"/>
      <c r="W125" s="34"/>
      <c r="X125" s="72">
        <f t="shared" si="132"/>
        <v>1617084</v>
      </c>
      <c r="Y125" s="34">
        <f t="shared" si="133"/>
        <v>3234168</v>
      </c>
      <c r="Z125" s="34">
        <f t="shared" si="134"/>
        <v>4851252</v>
      </c>
      <c r="AA125" s="34">
        <f t="shared" si="135"/>
        <v>6468336</v>
      </c>
      <c r="AB125" s="65">
        <f t="shared" si="119"/>
        <v>1617084</v>
      </c>
    </row>
    <row r="126" spans="1:28" ht="38.25" customHeight="1" x14ac:dyDescent="0.25">
      <c r="A126" s="45" t="s">
        <v>312</v>
      </c>
      <c r="B126" s="87" t="s">
        <v>314</v>
      </c>
      <c r="C126" s="88"/>
      <c r="D126" s="88"/>
      <c r="E126" s="88"/>
      <c r="F126" s="89"/>
      <c r="G126" s="3">
        <f>G127</f>
        <v>6468336</v>
      </c>
      <c r="H126" s="3">
        <f t="shared" ref="H126:R126" si="151">H127</f>
        <v>0</v>
      </c>
      <c r="I126" s="3">
        <f t="shared" si="151"/>
        <v>577200</v>
      </c>
      <c r="J126" s="3">
        <f t="shared" si="151"/>
        <v>1037976</v>
      </c>
      <c r="K126" s="3">
        <f t="shared" si="151"/>
        <v>544000</v>
      </c>
      <c r="L126" s="3">
        <f t="shared" si="151"/>
        <v>1632000</v>
      </c>
      <c r="M126" s="3">
        <f t="shared" si="151"/>
        <v>630000</v>
      </c>
      <c r="N126" s="3">
        <f t="shared" si="151"/>
        <v>210000</v>
      </c>
      <c r="O126" s="3">
        <f t="shared" si="151"/>
        <v>210000</v>
      </c>
      <c r="P126" s="3">
        <f t="shared" si="151"/>
        <v>415000</v>
      </c>
      <c r="Q126" s="3">
        <f t="shared" si="151"/>
        <v>415000</v>
      </c>
      <c r="R126" s="3">
        <f t="shared" si="151"/>
        <v>420000</v>
      </c>
      <c r="S126" s="5">
        <f>S127</f>
        <v>377160</v>
      </c>
      <c r="T126" s="72"/>
      <c r="U126" s="34"/>
      <c r="V126" s="34"/>
      <c r="W126" s="34"/>
      <c r="X126" s="72">
        <f t="shared" si="132"/>
        <v>1617084</v>
      </c>
      <c r="Y126" s="34">
        <f t="shared" si="133"/>
        <v>3234168</v>
      </c>
      <c r="Z126" s="34">
        <f t="shared" si="134"/>
        <v>4851252</v>
      </c>
      <c r="AA126" s="34">
        <f t="shared" si="135"/>
        <v>6468336</v>
      </c>
      <c r="AB126" s="65">
        <f t="shared" si="119"/>
        <v>1617084</v>
      </c>
    </row>
    <row r="127" spans="1:28" ht="102.75" customHeight="1" x14ac:dyDescent="0.25">
      <c r="A127" s="12" t="s">
        <v>315</v>
      </c>
      <c r="B127" s="87" t="s">
        <v>316</v>
      </c>
      <c r="C127" s="88"/>
      <c r="D127" s="88"/>
      <c r="E127" s="88"/>
      <c r="F127" s="89"/>
      <c r="G127" s="3">
        <v>6468336</v>
      </c>
      <c r="H127" s="3">
        <v>0</v>
      </c>
      <c r="I127" s="3">
        <v>577200</v>
      </c>
      <c r="J127" s="3">
        <v>1037976</v>
      </c>
      <c r="K127" s="3">
        <v>544000</v>
      </c>
      <c r="L127" s="3">
        <v>1632000</v>
      </c>
      <c r="M127" s="3">
        <v>630000</v>
      </c>
      <c r="N127" s="3">
        <v>210000</v>
      </c>
      <c r="O127" s="3">
        <v>210000</v>
      </c>
      <c r="P127" s="3">
        <v>415000</v>
      </c>
      <c r="Q127" s="3">
        <v>415000</v>
      </c>
      <c r="R127" s="3">
        <v>420000</v>
      </c>
      <c r="S127" s="5">
        <f>G127-H127-I127-J127-K127-L127-M127-N127-P127-O127-Q127-R127</f>
        <v>377160</v>
      </c>
      <c r="T127" s="72">
        <f>H124+I124+J124</f>
        <v>29000000</v>
      </c>
      <c r="U127" s="34">
        <f>H124+I124+J124+K124+L124+M124</f>
        <v>88700000</v>
      </c>
      <c r="V127" s="34">
        <f>H124+I124+J124+K124+L124+M124+N124+O124+P124</f>
        <v>121700000</v>
      </c>
      <c r="W127" s="34">
        <f>H124+I124+J124+K124+L124+M124+N124+O124+P124+Q124+R124+S124</f>
        <v>163569000</v>
      </c>
      <c r="X127" s="72">
        <f t="shared" si="132"/>
        <v>1617084</v>
      </c>
      <c r="Y127" s="34">
        <f t="shared" si="133"/>
        <v>3234168</v>
      </c>
      <c r="Z127" s="34">
        <f t="shared" si="134"/>
        <v>4851252</v>
      </c>
      <c r="AA127" s="34">
        <f t="shared" si="135"/>
        <v>6468336</v>
      </c>
      <c r="AB127" s="65">
        <f t="shared" si="119"/>
        <v>-27382916</v>
      </c>
    </row>
    <row r="128" spans="1:28" ht="40.5" customHeight="1" x14ac:dyDescent="0.25">
      <c r="A128" s="12" t="s">
        <v>394</v>
      </c>
      <c r="B128" s="87" t="s">
        <v>391</v>
      </c>
      <c r="C128" s="88"/>
      <c r="D128" s="88"/>
      <c r="E128" s="88"/>
      <c r="F128" s="89"/>
      <c r="G128" s="3">
        <f>G129</f>
        <v>0</v>
      </c>
      <c r="H128" s="3">
        <f t="shared" ref="H128:S128" si="152">H129</f>
        <v>0</v>
      </c>
      <c r="I128" s="3">
        <f t="shared" si="152"/>
        <v>0</v>
      </c>
      <c r="J128" s="3">
        <f t="shared" si="152"/>
        <v>0</v>
      </c>
      <c r="K128" s="3">
        <f t="shared" si="152"/>
        <v>0</v>
      </c>
      <c r="L128" s="3">
        <f t="shared" si="152"/>
        <v>364000</v>
      </c>
      <c r="M128" s="3">
        <f t="shared" si="152"/>
        <v>3172000</v>
      </c>
      <c r="N128" s="3">
        <f t="shared" si="152"/>
        <v>0</v>
      </c>
      <c r="O128" s="3">
        <f t="shared" si="152"/>
        <v>0</v>
      </c>
      <c r="P128" s="3">
        <f t="shared" si="152"/>
        <v>0</v>
      </c>
      <c r="Q128" s="3">
        <f t="shared" si="152"/>
        <v>0</v>
      </c>
      <c r="R128" s="3">
        <f t="shared" si="152"/>
        <v>0</v>
      </c>
      <c r="S128" s="3">
        <f t="shared" si="152"/>
        <v>-3536000</v>
      </c>
      <c r="T128" s="72"/>
      <c r="U128" s="34"/>
      <c r="V128" s="34"/>
      <c r="W128" s="34"/>
      <c r="X128" s="72"/>
      <c r="Y128" s="34"/>
      <c r="Z128" s="34"/>
      <c r="AA128" s="34"/>
      <c r="AB128" s="65"/>
    </row>
    <row r="129" spans="1:28" ht="56.25" customHeight="1" x14ac:dyDescent="0.25">
      <c r="A129" s="12" t="s">
        <v>393</v>
      </c>
      <c r="B129" s="87" t="s">
        <v>392</v>
      </c>
      <c r="C129" s="88"/>
      <c r="D129" s="88"/>
      <c r="E129" s="88"/>
      <c r="F129" s="89"/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364000</v>
      </c>
      <c r="M129" s="3">
        <v>3172000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5">
        <f t="shared" ref="S129" si="153">G129-H129-I129-J129-K129-L129-M129-N129-P129-O129-Q129-R129</f>
        <v>-3536000</v>
      </c>
      <c r="T129" s="72"/>
      <c r="U129" s="34"/>
      <c r="V129" s="34"/>
      <c r="W129" s="34"/>
      <c r="X129" s="72"/>
      <c r="Y129" s="34"/>
      <c r="Z129" s="34"/>
      <c r="AA129" s="34"/>
      <c r="AB129" s="65"/>
    </row>
    <row r="130" spans="1:28" ht="154.5" customHeight="1" x14ac:dyDescent="0.25">
      <c r="A130" s="13" t="s">
        <v>218</v>
      </c>
      <c r="B130" s="116" t="s">
        <v>351</v>
      </c>
      <c r="C130" s="117"/>
      <c r="D130" s="117"/>
      <c r="E130" s="117"/>
      <c r="F130" s="117"/>
      <c r="G130" s="3">
        <f>G131</f>
        <v>0</v>
      </c>
      <c r="H130" s="3">
        <f t="shared" ref="H130:S133" si="154">H131</f>
        <v>264121.21000000002</v>
      </c>
      <c r="I130" s="3">
        <f t="shared" si="154"/>
        <v>752993.4</v>
      </c>
      <c r="J130" s="3">
        <f t="shared" si="154"/>
        <v>18840.349999999999</v>
      </c>
      <c r="K130" s="3">
        <f t="shared" si="154"/>
        <v>0</v>
      </c>
      <c r="L130" s="3">
        <f t="shared" si="154"/>
        <v>0</v>
      </c>
      <c r="M130" s="3">
        <f t="shared" si="154"/>
        <v>0</v>
      </c>
      <c r="N130" s="3">
        <f t="shared" si="154"/>
        <v>0</v>
      </c>
      <c r="O130" s="3">
        <f t="shared" si="154"/>
        <v>0</v>
      </c>
      <c r="P130" s="3">
        <f t="shared" si="154"/>
        <v>0</v>
      </c>
      <c r="Q130" s="3">
        <f t="shared" si="154"/>
        <v>0</v>
      </c>
      <c r="R130" s="3">
        <f t="shared" si="154"/>
        <v>0</v>
      </c>
      <c r="S130" s="3">
        <f t="shared" si="154"/>
        <v>0</v>
      </c>
      <c r="T130" s="72">
        <f t="shared" ref="T130:T163" si="155">H130+I130+J130</f>
        <v>1035954.9600000001</v>
      </c>
      <c r="U130" s="34">
        <f t="shared" ref="U130:U163" si="156">H130+I130+J130+K130+L130+M130</f>
        <v>1035954.9600000001</v>
      </c>
      <c r="V130" s="34">
        <f t="shared" ref="V130:V163" si="157">H130+I130+J130+K130+L130+M130+N130+O130+P130</f>
        <v>1035954.9600000001</v>
      </c>
      <c r="W130" s="34">
        <f t="shared" ref="W130:W163" si="158">H130+I130+J130+K130+L130+M130+N130+O130+P130+Q130+R130+S130</f>
        <v>1035954.9600000001</v>
      </c>
      <c r="X130" s="72">
        <f t="shared" si="132"/>
        <v>0</v>
      </c>
      <c r="Y130" s="34">
        <f t="shared" si="133"/>
        <v>0</v>
      </c>
      <c r="Z130" s="34">
        <f t="shared" si="134"/>
        <v>0</v>
      </c>
      <c r="AA130" s="34">
        <f t="shared" si="135"/>
        <v>0</v>
      </c>
      <c r="AB130" s="65">
        <f t="shared" si="119"/>
        <v>-1035954.9600000001</v>
      </c>
    </row>
    <row r="131" spans="1:28" ht="192" customHeight="1" x14ac:dyDescent="0.25">
      <c r="A131" s="13" t="s">
        <v>219</v>
      </c>
      <c r="B131" s="116" t="s">
        <v>352</v>
      </c>
      <c r="C131" s="117"/>
      <c r="D131" s="117"/>
      <c r="E131" s="117"/>
      <c r="F131" s="117"/>
      <c r="G131" s="3">
        <f>G132</f>
        <v>0</v>
      </c>
      <c r="H131" s="3">
        <f t="shared" si="154"/>
        <v>264121.21000000002</v>
      </c>
      <c r="I131" s="3">
        <f t="shared" si="154"/>
        <v>752993.4</v>
      </c>
      <c r="J131" s="3">
        <f t="shared" si="154"/>
        <v>18840.349999999999</v>
      </c>
      <c r="K131" s="3">
        <f t="shared" si="154"/>
        <v>0</v>
      </c>
      <c r="L131" s="3">
        <f t="shared" si="154"/>
        <v>0</v>
      </c>
      <c r="M131" s="3">
        <f t="shared" si="154"/>
        <v>0</v>
      </c>
      <c r="N131" s="3">
        <f t="shared" si="154"/>
        <v>0</v>
      </c>
      <c r="O131" s="3">
        <f t="shared" si="154"/>
        <v>0</v>
      </c>
      <c r="P131" s="3">
        <f t="shared" si="154"/>
        <v>0</v>
      </c>
      <c r="Q131" s="3">
        <f t="shared" si="154"/>
        <v>0</v>
      </c>
      <c r="R131" s="3">
        <f t="shared" si="154"/>
        <v>0</v>
      </c>
      <c r="S131" s="3">
        <f t="shared" si="154"/>
        <v>0</v>
      </c>
      <c r="T131" s="72">
        <f t="shared" si="155"/>
        <v>1035954.9600000001</v>
      </c>
      <c r="U131" s="34">
        <f t="shared" si="156"/>
        <v>1035954.9600000001</v>
      </c>
      <c r="V131" s="34">
        <f t="shared" si="157"/>
        <v>1035954.9600000001</v>
      </c>
      <c r="W131" s="34">
        <f t="shared" si="158"/>
        <v>1035954.9600000001</v>
      </c>
      <c r="X131" s="72">
        <f t="shared" si="132"/>
        <v>0</v>
      </c>
      <c r="Y131" s="34">
        <f t="shared" si="133"/>
        <v>0</v>
      </c>
      <c r="Z131" s="34">
        <f t="shared" si="134"/>
        <v>0</v>
      </c>
      <c r="AA131" s="34">
        <f t="shared" si="135"/>
        <v>0</v>
      </c>
      <c r="AB131" s="65">
        <f t="shared" si="119"/>
        <v>-1035954.9600000001</v>
      </c>
    </row>
    <row r="132" spans="1:28" ht="179.25" customHeight="1" x14ac:dyDescent="0.25">
      <c r="A132" s="13" t="s">
        <v>220</v>
      </c>
      <c r="B132" s="116" t="s">
        <v>285</v>
      </c>
      <c r="C132" s="117"/>
      <c r="D132" s="117"/>
      <c r="E132" s="117"/>
      <c r="F132" s="117"/>
      <c r="G132" s="3">
        <f>G133</f>
        <v>0</v>
      </c>
      <c r="H132" s="3">
        <f t="shared" si="154"/>
        <v>264121.21000000002</v>
      </c>
      <c r="I132" s="3">
        <f t="shared" si="154"/>
        <v>752993.4</v>
      </c>
      <c r="J132" s="3">
        <f t="shared" si="154"/>
        <v>18840.349999999999</v>
      </c>
      <c r="K132" s="3">
        <f t="shared" si="154"/>
        <v>0</v>
      </c>
      <c r="L132" s="3">
        <f t="shared" si="154"/>
        <v>0</v>
      </c>
      <c r="M132" s="3">
        <f t="shared" si="154"/>
        <v>0</v>
      </c>
      <c r="N132" s="3">
        <f t="shared" si="154"/>
        <v>0</v>
      </c>
      <c r="O132" s="3">
        <f t="shared" si="154"/>
        <v>0</v>
      </c>
      <c r="P132" s="3">
        <f t="shared" si="154"/>
        <v>0</v>
      </c>
      <c r="Q132" s="3">
        <f t="shared" si="154"/>
        <v>0</v>
      </c>
      <c r="R132" s="3">
        <f t="shared" si="154"/>
        <v>0</v>
      </c>
      <c r="S132" s="3">
        <f t="shared" si="154"/>
        <v>0</v>
      </c>
      <c r="T132" s="72">
        <f t="shared" si="155"/>
        <v>1035954.9600000001</v>
      </c>
      <c r="U132" s="34">
        <f t="shared" si="156"/>
        <v>1035954.9600000001</v>
      </c>
      <c r="V132" s="34">
        <f t="shared" si="157"/>
        <v>1035954.9600000001</v>
      </c>
      <c r="W132" s="34">
        <f t="shared" si="158"/>
        <v>1035954.9600000001</v>
      </c>
      <c r="X132" s="72">
        <f t="shared" si="132"/>
        <v>0</v>
      </c>
      <c r="Y132" s="34">
        <f t="shared" si="133"/>
        <v>0</v>
      </c>
      <c r="Z132" s="34">
        <f t="shared" si="134"/>
        <v>0</v>
      </c>
      <c r="AA132" s="34">
        <f t="shared" si="135"/>
        <v>0</v>
      </c>
      <c r="AB132" s="65">
        <f t="shared" si="119"/>
        <v>-1035954.9600000001</v>
      </c>
    </row>
    <row r="133" spans="1:28" ht="64.5" customHeight="1" x14ac:dyDescent="0.25">
      <c r="A133" s="13" t="s">
        <v>221</v>
      </c>
      <c r="B133" s="116" t="s">
        <v>286</v>
      </c>
      <c r="C133" s="117"/>
      <c r="D133" s="117"/>
      <c r="E133" s="117"/>
      <c r="F133" s="117"/>
      <c r="G133" s="3">
        <f>G134</f>
        <v>0</v>
      </c>
      <c r="H133" s="3">
        <f t="shared" si="154"/>
        <v>264121.21000000002</v>
      </c>
      <c r="I133" s="3">
        <f t="shared" si="154"/>
        <v>752993.4</v>
      </c>
      <c r="J133" s="3">
        <f t="shared" si="154"/>
        <v>18840.349999999999</v>
      </c>
      <c r="K133" s="3">
        <f t="shared" si="154"/>
        <v>0</v>
      </c>
      <c r="L133" s="3">
        <f t="shared" si="154"/>
        <v>0</v>
      </c>
      <c r="M133" s="3">
        <f t="shared" si="154"/>
        <v>0</v>
      </c>
      <c r="N133" s="3">
        <f t="shared" si="154"/>
        <v>0</v>
      </c>
      <c r="O133" s="3">
        <f t="shared" si="154"/>
        <v>0</v>
      </c>
      <c r="P133" s="3">
        <f t="shared" si="154"/>
        <v>0</v>
      </c>
      <c r="Q133" s="3">
        <f t="shared" si="154"/>
        <v>0</v>
      </c>
      <c r="R133" s="3">
        <f t="shared" si="154"/>
        <v>0</v>
      </c>
      <c r="S133" s="3">
        <f t="shared" si="154"/>
        <v>0</v>
      </c>
      <c r="T133" s="72">
        <f t="shared" si="155"/>
        <v>1035954.9600000001</v>
      </c>
      <c r="U133" s="34">
        <f t="shared" si="156"/>
        <v>1035954.9600000001</v>
      </c>
      <c r="V133" s="34">
        <f t="shared" si="157"/>
        <v>1035954.9600000001</v>
      </c>
      <c r="W133" s="34">
        <f t="shared" si="158"/>
        <v>1035954.9600000001</v>
      </c>
      <c r="X133" s="72">
        <f t="shared" si="132"/>
        <v>0</v>
      </c>
      <c r="Y133" s="34">
        <f t="shared" si="133"/>
        <v>0</v>
      </c>
      <c r="Z133" s="34">
        <f t="shared" si="134"/>
        <v>0</v>
      </c>
      <c r="AA133" s="34">
        <f t="shared" si="135"/>
        <v>0</v>
      </c>
      <c r="AB133" s="65">
        <f t="shared" si="119"/>
        <v>-1035954.9600000001</v>
      </c>
    </row>
    <row r="134" spans="1:28" ht="64.5" customHeight="1" x14ac:dyDescent="0.25">
      <c r="A134" s="13" t="s">
        <v>222</v>
      </c>
      <c r="B134" s="116" t="s">
        <v>287</v>
      </c>
      <c r="C134" s="117"/>
      <c r="D134" s="117"/>
      <c r="E134" s="117"/>
      <c r="F134" s="117"/>
      <c r="G134" s="3">
        <v>0</v>
      </c>
      <c r="H134" s="3">
        <v>264121.21000000002</v>
      </c>
      <c r="I134" s="3">
        <v>752993.4</v>
      </c>
      <c r="J134" s="3">
        <v>18840.349999999999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72">
        <f t="shared" si="155"/>
        <v>1035954.9600000001</v>
      </c>
      <c r="U134" s="34">
        <f t="shared" si="156"/>
        <v>1035954.9600000001</v>
      </c>
      <c r="V134" s="34">
        <f t="shared" si="157"/>
        <v>1035954.9600000001</v>
      </c>
      <c r="W134" s="34">
        <f t="shared" si="158"/>
        <v>1035954.9600000001</v>
      </c>
      <c r="X134" s="72">
        <f t="shared" si="132"/>
        <v>0</v>
      </c>
      <c r="Y134" s="34">
        <f t="shared" si="133"/>
        <v>0</v>
      </c>
      <c r="Z134" s="34">
        <f t="shared" si="134"/>
        <v>0</v>
      </c>
      <c r="AA134" s="34">
        <f t="shared" si="135"/>
        <v>0</v>
      </c>
      <c r="AB134" s="65">
        <f t="shared" si="119"/>
        <v>-1035954.9600000001</v>
      </c>
    </row>
    <row r="135" spans="1:28" ht="102.75" customHeight="1" x14ac:dyDescent="0.25">
      <c r="A135" s="13" t="s">
        <v>223</v>
      </c>
      <c r="B135" s="116" t="s">
        <v>350</v>
      </c>
      <c r="C135" s="117"/>
      <c r="D135" s="117"/>
      <c r="E135" s="117"/>
      <c r="F135" s="117"/>
      <c r="G135" s="3">
        <f>G136</f>
        <v>0</v>
      </c>
      <c r="H135" s="3">
        <f t="shared" ref="H135:S135" si="159">H136</f>
        <v>-283299.01</v>
      </c>
      <c r="I135" s="3">
        <f t="shared" si="159"/>
        <v>-261321.93</v>
      </c>
      <c r="J135" s="3">
        <f t="shared" si="159"/>
        <v>0</v>
      </c>
      <c r="K135" s="3">
        <f t="shared" si="159"/>
        <v>0</v>
      </c>
      <c r="L135" s="3">
        <f t="shared" si="159"/>
        <v>0</v>
      </c>
      <c r="M135" s="3">
        <f t="shared" si="159"/>
        <v>0</v>
      </c>
      <c r="N135" s="3">
        <f t="shared" si="159"/>
        <v>0</v>
      </c>
      <c r="O135" s="3">
        <f t="shared" si="159"/>
        <v>0</v>
      </c>
      <c r="P135" s="3">
        <f t="shared" si="159"/>
        <v>0</v>
      </c>
      <c r="Q135" s="3">
        <f t="shared" si="159"/>
        <v>0</v>
      </c>
      <c r="R135" s="3">
        <f t="shared" si="159"/>
        <v>0</v>
      </c>
      <c r="S135" s="3">
        <f t="shared" si="159"/>
        <v>0</v>
      </c>
      <c r="T135" s="72">
        <f t="shared" si="155"/>
        <v>-544620.93999999994</v>
      </c>
      <c r="U135" s="34">
        <f t="shared" si="156"/>
        <v>-544620.93999999994</v>
      </c>
      <c r="V135" s="34">
        <f t="shared" si="157"/>
        <v>-544620.93999999994</v>
      </c>
      <c r="W135" s="34">
        <f t="shared" si="158"/>
        <v>-544620.93999999994</v>
      </c>
      <c r="X135" s="72">
        <f t="shared" si="132"/>
        <v>0</v>
      </c>
      <c r="Y135" s="34">
        <f t="shared" si="133"/>
        <v>0</v>
      </c>
      <c r="Z135" s="34">
        <f t="shared" si="134"/>
        <v>0</v>
      </c>
      <c r="AA135" s="34">
        <f t="shared" si="135"/>
        <v>0</v>
      </c>
      <c r="AB135" s="65">
        <f t="shared" si="119"/>
        <v>544620.93999999994</v>
      </c>
    </row>
    <row r="136" spans="1:28" ht="90" customHeight="1" x14ac:dyDescent="0.25">
      <c r="A136" s="13" t="s">
        <v>224</v>
      </c>
      <c r="B136" s="116" t="s">
        <v>346</v>
      </c>
      <c r="C136" s="117"/>
      <c r="D136" s="117"/>
      <c r="E136" s="117"/>
      <c r="F136" s="117"/>
      <c r="G136" s="3">
        <f>G139+G138+G137</f>
        <v>0</v>
      </c>
      <c r="H136" s="3">
        <f t="shared" ref="H136:S136" si="160">H139+H138+H137</f>
        <v>-283299.01</v>
      </c>
      <c r="I136" s="3">
        <f t="shared" si="160"/>
        <v>-261321.93</v>
      </c>
      <c r="J136" s="3">
        <f t="shared" si="160"/>
        <v>0</v>
      </c>
      <c r="K136" s="3">
        <f t="shared" si="160"/>
        <v>0</v>
      </c>
      <c r="L136" s="3">
        <f t="shared" si="160"/>
        <v>0</v>
      </c>
      <c r="M136" s="3">
        <f t="shared" si="160"/>
        <v>0</v>
      </c>
      <c r="N136" s="3">
        <f t="shared" si="160"/>
        <v>0</v>
      </c>
      <c r="O136" s="3">
        <f t="shared" si="160"/>
        <v>0</v>
      </c>
      <c r="P136" s="3">
        <f t="shared" si="160"/>
        <v>0</v>
      </c>
      <c r="Q136" s="3">
        <f t="shared" si="160"/>
        <v>0</v>
      </c>
      <c r="R136" s="3">
        <f t="shared" si="160"/>
        <v>0</v>
      </c>
      <c r="S136" s="3">
        <f t="shared" si="160"/>
        <v>0</v>
      </c>
      <c r="T136" s="72">
        <f t="shared" ref="T136:AA136" si="161">T139+T138+T137</f>
        <v>-4120.76</v>
      </c>
      <c r="U136" s="3">
        <f t="shared" si="161"/>
        <v>-4120.76</v>
      </c>
      <c r="V136" s="3">
        <f t="shared" si="161"/>
        <v>-4120.76</v>
      </c>
      <c r="W136" s="3">
        <f t="shared" si="161"/>
        <v>-4120.76</v>
      </c>
      <c r="X136" s="70">
        <f t="shared" si="161"/>
        <v>0</v>
      </c>
      <c r="Y136" s="3">
        <f t="shared" si="161"/>
        <v>0</v>
      </c>
      <c r="Z136" s="3">
        <f t="shared" si="161"/>
        <v>0</v>
      </c>
      <c r="AA136" s="3">
        <f t="shared" si="161"/>
        <v>0</v>
      </c>
      <c r="AB136" s="65">
        <f t="shared" si="119"/>
        <v>4120.76</v>
      </c>
    </row>
    <row r="137" spans="1:28" ht="140.25" customHeight="1" x14ac:dyDescent="0.25">
      <c r="A137" s="13" t="s">
        <v>349</v>
      </c>
      <c r="B137" s="116" t="s">
        <v>348</v>
      </c>
      <c r="C137" s="117"/>
      <c r="D137" s="117"/>
      <c r="E137" s="117"/>
      <c r="F137" s="117"/>
      <c r="G137" s="3">
        <v>0</v>
      </c>
      <c r="H137" s="3">
        <v>-0.13</v>
      </c>
      <c r="I137" s="3">
        <v>-261321.93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72"/>
      <c r="U137" s="34"/>
      <c r="V137" s="34"/>
      <c r="W137" s="34"/>
      <c r="X137" s="72"/>
      <c r="Y137" s="34"/>
      <c r="Z137" s="34"/>
      <c r="AA137" s="34"/>
      <c r="AB137" s="65">
        <f t="shared" si="119"/>
        <v>0</v>
      </c>
    </row>
    <row r="138" spans="1:28" ht="166.5" x14ac:dyDescent="0.25">
      <c r="A138" s="13" t="s">
        <v>345</v>
      </c>
      <c r="B138" s="116" t="s">
        <v>344</v>
      </c>
      <c r="C138" s="117"/>
      <c r="D138" s="117"/>
      <c r="E138" s="117"/>
      <c r="F138" s="117"/>
      <c r="G138" s="3">
        <v>0</v>
      </c>
      <c r="H138" s="3">
        <v>-279178.12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72"/>
      <c r="U138" s="34"/>
      <c r="V138" s="34"/>
      <c r="W138" s="34"/>
      <c r="X138" s="72"/>
      <c r="Y138" s="34"/>
      <c r="Z138" s="34"/>
      <c r="AA138" s="34"/>
      <c r="AB138" s="65">
        <f t="shared" si="119"/>
        <v>0</v>
      </c>
    </row>
    <row r="139" spans="1:28" ht="90" customHeight="1" x14ac:dyDescent="0.25">
      <c r="A139" s="13" t="s">
        <v>225</v>
      </c>
      <c r="B139" s="116" t="s">
        <v>347</v>
      </c>
      <c r="C139" s="117"/>
      <c r="D139" s="117"/>
      <c r="E139" s="117"/>
      <c r="F139" s="117"/>
      <c r="G139" s="3">
        <v>0</v>
      </c>
      <c r="H139" s="3">
        <v>-4120.76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72">
        <f t="shared" si="155"/>
        <v>-4120.76</v>
      </c>
      <c r="U139" s="34">
        <f t="shared" si="156"/>
        <v>-4120.76</v>
      </c>
      <c r="V139" s="34">
        <f t="shared" si="157"/>
        <v>-4120.76</v>
      </c>
      <c r="W139" s="34">
        <f t="shared" si="158"/>
        <v>-4120.76</v>
      </c>
      <c r="X139" s="72">
        <f t="shared" si="132"/>
        <v>0</v>
      </c>
      <c r="Y139" s="34">
        <f t="shared" si="133"/>
        <v>0</v>
      </c>
      <c r="Z139" s="34">
        <f t="shared" si="134"/>
        <v>0</v>
      </c>
      <c r="AA139" s="34">
        <f t="shared" si="135"/>
        <v>0</v>
      </c>
      <c r="AB139" s="65">
        <f t="shared" si="119"/>
        <v>4120.76</v>
      </c>
    </row>
    <row r="140" spans="1:28" ht="26.25" customHeight="1" x14ac:dyDescent="0.25">
      <c r="A140" s="13" t="s">
        <v>288</v>
      </c>
      <c r="B140" s="111" t="s">
        <v>154</v>
      </c>
      <c r="C140" s="112"/>
      <c r="D140" s="112"/>
      <c r="E140" s="112"/>
      <c r="F140" s="11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72">
        <f t="shared" si="155"/>
        <v>0</v>
      </c>
      <c r="U140" s="34">
        <f t="shared" si="156"/>
        <v>0</v>
      </c>
      <c r="V140" s="34">
        <f t="shared" si="157"/>
        <v>0</v>
      </c>
      <c r="W140" s="34">
        <f t="shared" si="158"/>
        <v>0</v>
      </c>
      <c r="X140" s="72">
        <f t="shared" si="132"/>
        <v>0</v>
      </c>
      <c r="Y140" s="34">
        <f t="shared" si="133"/>
        <v>0</v>
      </c>
      <c r="Z140" s="34">
        <f t="shared" si="134"/>
        <v>0</v>
      </c>
      <c r="AA140" s="34">
        <f t="shared" si="135"/>
        <v>0</v>
      </c>
      <c r="AB140" s="65">
        <f t="shared" si="119"/>
        <v>0</v>
      </c>
    </row>
    <row r="141" spans="1:28" ht="38.25" x14ac:dyDescent="0.25">
      <c r="A141" s="36" t="s">
        <v>233</v>
      </c>
      <c r="B141" s="111" t="s">
        <v>232</v>
      </c>
      <c r="C141" s="112"/>
      <c r="D141" s="112"/>
      <c r="E141" s="112"/>
      <c r="F141" s="112"/>
      <c r="G141" s="3">
        <f t="shared" ref="G141:S141" si="162">G69</f>
        <v>235000</v>
      </c>
      <c r="H141" s="3">
        <f t="shared" si="162"/>
        <v>0</v>
      </c>
      <c r="I141" s="3">
        <f t="shared" si="162"/>
        <v>48512.04</v>
      </c>
      <c r="J141" s="3">
        <f t="shared" si="162"/>
        <v>35088.839999999997</v>
      </c>
      <c r="K141" s="3">
        <f t="shared" si="162"/>
        <v>16996.77</v>
      </c>
      <c r="L141" s="3">
        <f t="shared" si="162"/>
        <v>6133.16</v>
      </c>
      <c r="M141" s="3">
        <f t="shared" si="162"/>
        <v>0</v>
      </c>
      <c r="N141" s="3">
        <f t="shared" si="162"/>
        <v>21378.19</v>
      </c>
      <c r="O141" s="3">
        <f t="shared" si="162"/>
        <v>21378.199999999997</v>
      </c>
      <c r="P141" s="3">
        <f t="shared" si="162"/>
        <v>21378.199999999997</v>
      </c>
      <c r="Q141" s="3">
        <f t="shared" si="162"/>
        <v>21378.199999999997</v>
      </c>
      <c r="R141" s="3">
        <f t="shared" si="162"/>
        <v>21378.199999999997</v>
      </c>
      <c r="S141" s="3">
        <f t="shared" si="162"/>
        <v>21378.199999999983</v>
      </c>
      <c r="T141" s="72">
        <f t="shared" si="155"/>
        <v>83600.88</v>
      </c>
      <c r="U141" s="34">
        <f t="shared" si="156"/>
        <v>106730.81000000001</v>
      </c>
      <c r="V141" s="34">
        <f t="shared" si="157"/>
        <v>170865.40000000002</v>
      </c>
      <c r="W141" s="34">
        <f t="shared" si="158"/>
        <v>235000.00000000003</v>
      </c>
      <c r="X141" s="72">
        <f t="shared" si="132"/>
        <v>58750</v>
      </c>
      <c r="Y141" s="34">
        <f t="shared" si="133"/>
        <v>117500</v>
      </c>
      <c r="Z141" s="34">
        <f t="shared" si="134"/>
        <v>176250</v>
      </c>
      <c r="AA141" s="34">
        <f t="shared" si="135"/>
        <v>235000</v>
      </c>
      <c r="AB141" s="65">
        <f t="shared" si="119"/>
        <v>-24850.880000000005</v>
      </c>
    </row>
    <row r="142" spans="1:28" ht="17.25" customHeight="1" x14ac:dyDescent="0.25">
      <c r="A142" s="28" t="s">
        <v>236</v>
      </c>
      <c r="B142" s="111" t="s">
        <v>243</v>
      </c>
      <c r="C142" s="112"/>
      <c r="D142" s="112"/>
      <c r="E142" s="112"/>
      <c r="F142" s="112"/>
      <c r="G142" s="3">
        <f t="shared" ref="G142:S142" si="163">G27</f>
        <v>2466650</v>
      </c>
      <c r="H142" s="3">
        <f t="shared" si="163"/>
        <v>231037.27</v>
      </c>
      <c r="I142" s="3">
        <f t="shared" si="163"/>
        <v>0</v>
      </c>
      <c r="J142" s="3">
        <f t="shared" si="163"/>
        <v>405117.94</v>
      </c>
      <c r="K142" s="3">
        <f t="shared" si="163"/>
        <v>162572.06</v>
      </c>
      <c r="L142" s="3">
        <f t="shared" si="163"/>
        <v>303418.48</v>
      </c>
      <c r="M142" s="3">
        <f t="shared" si="163"/>
        <v>233721.4</v>
      </c>
      <c r="N142" s="3">
        <f t="shared" si="163"/>
        <v>174631.67999999999</v>
      </c>
      <c r="O142" s="3">
        <f t="shared" si="163"/>
        <v>174631.67999999999</v>
      </c>
      <c r="P142" s="3">
        <f t="shared" si="163"/>
        <v>174631.67999999999</v>
      </c>
      <c r="Q142" s="3">
        <f t="shared" si="163"/>
        <v>174631.7</v>
      </c>
      <c r="R142" s="3">
        <f t="shared" si="163"/>
        <v>174631.7</v>
      </c>
      <c r="S142" s="3">
        <f t="shared" si="163"/>
        <v>257624.41000000003</v>
      </c>
      <c r="T142" s="72">
        <f t="shared" si="155"/>
        <v>636155.21</v>
      </c>
      <c r="U142" s="34">
        <f t="shared" si="156"/>
        <v>1335867.1499999999</v>
      </c>
      <c r="V142" s="34">
        <f t="shared" si="157"/>
        <v>1859762.1899999997</v>
      </c>
      <c r="W142" s="34">
        <f t="shared" si="158"/>
        <v>2466650</v>
      </c>
      <c r="X142" s="72">
        <f t="shared" si="132"/>
        <v>616662.5</v>
      </c>
      <c r="Y142" s="34">
        <f t="shared" si="133"/>
        <v>1233325</v>
      </c>
      <c r="Z142" s="34">
        <f t="shared" si="134"/>
        <v>1849987.5</v>
      </c>
      <c r="AA142" s="34">
        <f t="shared" si="135"/>
        <v>2466650</v>
      </c>
      <c r="AB142" s="65">
        <f t="shared" si="119"/>
        <v>-19492.709999999963</v>
      </c>
    </row>
    <row r="143" spans="1:28" ht="25.5" customHeight="1" x14ac:dyDescent="0.25">
      <c r="A143" s="28" t="s">
        <v>235</v>
      </c>
      <c r="B143" s="111" t="s">
        <v>244</v>
      </c>
      <c r="C143" s="112"/>
      <c r="D143" s="112"/>
      <c r="E143" s="112"/>
      <c r="F143" s="112"/>
      <c r="G143" s="3">
        <f>G56+G53+G50+G47+G45+G42+G40+G25+G24+G23+G88+G43+G26</f>
        <v>75717110</v>
      </c>
      <c r="H143" s="3">
        <f t="shared" ref="H143:S143" si="164">H56+H53+H50+H47+H45+H42+H40+H25+H24+H23+H88+H43+H26</f>
        <v>733924.19000000006</v>
      </c>
      <c r="I143" s="3">
        <f t="shared" si="164"/>
        <v>6959130.4700000007</v>
      </c>
      <c r="J143" s="3">
        <f t="shared" si="164"/>
        <v>6982266.1000000006</v>
      </c>
      <c r="K143" s="3">
        <f t="shared" si="164"/>
        <v>6090160.1500000004</v>
      </c>
      <c r="L143" s="3">
        <f t="shared" si="164"/>
        <v>5895758.0499999998</v>
      </c>
      <c r="M143" s="3">
        <f t="shared" si="164"/>
        <v>6276682.9799999995</v>
      </c>
      <c r="N143" s="3">
        <f t="shared" si="164"/>
        <v>7126555.4400000004</v>
      </c>
      <c r="O143" s="3">
        <f t="shared" si="164"/>
        <v>7126555.4400000004</v>
      </c>
      <c r="P143" s="3">
        <f t="shared" si="164"/>
        <v>7126555.4400000004</v>
      </c>
      <c r="Q143" s="3">
        <f t="shared" si="164"/>
        <v>7126555.4699999997</v>
      </c>
      <c r="R143" s="3">
        <f t="shared" si="164"/>
        <v>7126555.4899999993</v>
      </c>
      <c r="S143" s="3">
        <f t="shared" si="164"/>
        <v>7146410.7799999965</v>
      </c>
      <c r="T143" s="72">
        <f t="shared" si="155"/>
        <v>14675320.760000002</v>
      </c>
      <c r="U143" s="34">
        <f t="shared" si="156"/>
        <v>32937921.940000005</v>
      </c>
      <c r="V143" s="34">
        <f t="shared" si="157"/>
        <v>54317588.259999998</v>
      </c>
      <c r="W143" s="34">
        <f t="shared" si="158"/>
        <v>75717110</v>
      </c>
      <c r="X143" s="72">
        <f t="shared" si="132"/>
        <v>18929277.5</v>
      </c>
      <c r="Y143" s="34">
        <f t="shared" si="133"/>
        <v>37858555</v>
      </c>
      <c r="Z143" s="34">
        <f t="shared" si="134"/>
        <v>56787832.5</v>
      </c>
      <c r="AA143" s="34">
        <f t="shared" si="135"/>
        <v>75717110</v>
      </c>
      <c r="AB143" s="65">
        <f t="shared" si="119"/>
        <v>4253956.7399999984</v>
      </c>
    </row>
    <row r="144" spans="1:28" ht="25.5" customHeight="1" x14ac:dyDescent="0.25">
      <c r="A144" s="28" t="s">
        <v>107</v>
      </c>
      <c r="B144" s="111" t="s">
        <v>108</v>
      </c>
      <c r="C144" s="112"/>
      <c r="D144" s="112"/>
      <c r="E144" s="112"/>
      <c r="F144" s="112"/>
      <c r="G144" s="3">
        <f t="shared" ref="G144:S144" si="165">G134+G124+G121+G119+G117+G115+G113+G110+G107+G105+G103+G76+G68+G65+G63+G61+G127+G101+G138+G139+G137</f>
        <v>332562254.88999999</v>
      </c>
      <c r="H144" s="3">
        <f t="shared" si="165"/>
        <v>12260275.040000001</v>
      </c>
      <c r="I144" s="3">
        <f t="shared" si="165"/>
        <v>45458971.609999992</v>
      </c>
      <c r="J144" s="3">
        <f t="shared" si="165"/>
        <v>15102946.200000001</v>
      </c>
      <c r="K144" s="3">
        <f t="shared" si="165"/>
        <v>19864624.870000001</v>
      </c>
      <c r="L144" s="3">
        <f t="shared" si="165"/>
        <v>30658337.019999996</v>
      </c>
      <c r="M144" s="3">
        <f t="shared" si="165"/>
        <v>36117576.599999994</v>
      </c>
      <c r="N144" s="3">
        <f t="shared" si="165"/>
        <v>16370135.459999999</v>
      </c>
      <c r="O144" s="3">
        <f t="shared" si="165"/>
        <v>19005380.990000002</v>
      </c>
      <c r="P144" s="3">
        <f t="shared" si="165"/>
        <v>46913677.899999999</v>
      </c>
      <c r="Q144" s="3">
        <f t="shared" si="165"/>
        <v>23198377.560000002</v>
      </c>
      <c r="R144" s="3">
        <f t="shared" si="165"/>
        <v>39876170.149999999</v>
      </c>
      <c r="S144" s="3">
        <f t="shared" si="165"/>
        <v>28227115.510000009</v>
      </c>
      <c r="T144" s="72">
        <f t="shared" si="155"/>
        <v>72822192.849999994</v>
      </c>
      <c r="U144" s="34">
        <f t="shared" si="156"/>
        <v>159462731.33999997</v>
      </c>
      <c r="V144" s="34">
        <f t="shared" si="157"/>
        <v>241751925.69</v>
      </c>
      <c r="W144" s="34">
        <f t="shared" si="158"/>
        <v>333053588.90999997</v>
      </c>
      <c r="X144" s="72">
        <f t="shared" si="132"/>
        <v>83140563.722499996</v>
      </c>
      <c r="Y144" s="34">
        <f t="shared" si="133"/>
        <v>166281127.44499999</v>
      </c>
      <c r="Z144" s="34">
        <f t="shared" si="134"/>
        <v>249421691.16749999</v>
      </c>
      <c r="AA144" s="34">
        <f t="shared" si="135"/>
        <v>332562254.88999999</v>
      </c>
      <c r="AB144" s="65">
        <f t="shared" si="119"/>
        <v>10318370.872500002</v>
      </c>
    </row>
    <row r="145" spans="1:29" ht="49.5" customHeight="1" x14ac:dyDescent="0.25">
      <c r="A145" s="28" t="s">
        <v>106</v>
      </c>
      <c r="B145" s="116" t="s">
        <v>150</v>
      </c>
      <c r="C145" s="117"/>
      <c r="D145" s="117"/>
      <c r="E145" s="117"/>
      <c r="F145" s="117"/>
      <c r="G145" s="3">
        <f t="shared" ref="G145:S145" si="166">G111+G98+G94</f>
        <v>247919538</v>
      </c>
      <c r="H145" s="3">
        <f t="shared" si="166"/>
        <v>19618436.5</v>
      </c>
      <c r="I145" s="3">
        <f t="shared" si="166"/>
        <v>21618436.5</v>
      </c>
      <c r="J145" s="3">
        <f t="shared" si="166"/>
        <v>20417436.5</v>
      </c>
      <c r="K145" s="3">
        <f t="shared" si="166"/>
        <v>20699936.5</v>
      </c>
      <c r="L145" s="3">
        <f t="shared" si="166"/>
        <v>20665436.5</v>
      </c>
      <c r="M145" s="3">
        <f t="shared" si="166"/>
        <v>20722436.5</v>
      </c>
      <c r="N145" s="3">
        <f t="shared" si="166"/>
        <v>20659961.493333332</v>
      </c>
      <c r="O145" s="3">
        <f t="shared" si="166"/>
        <v>20659961.493333332</v>
      </c>
      <c r="P145" s="3">
        <f t="shared" si="166"/>
        <v>20659961.493333332</v>
      </c>
      <c r="Q145" s="3">
        <f t="shared" si="166"/>
        <v>20659961.493333332</v>
      </c>
      <c r="R145" s="3">
        <f t="shared" si="166"/>
        <v>20659961.493333332</v>
      </c>
      <c r="S145" s="3">
        <f t="shared" si="166"/>
        <v>20877611.533333324</v>
      </c>
      <c r="T145" s="72">
        <f t="shared" si="155"/>
        <v>61654309.5</v>
      </c>
      <c r="U145" s="34">
        <f t="shared" si="156"/>
        <v>123742119</v>
      </c>
      <c r="V145" s="34">
        <f t="shared" si="157"/>
        <v>185722003.48000002</v>
      </c>
      <c r="W145" s="34">
        <f t="shared" si="158"/>
        <v>247919538.00000003</v>
      </c>
      <c r="X145" s="72">
        <f t="shared" si="132"/>
        <v>61979884.5</v>
      </c>
      <c r="Y145" s="34">
        <f t="shared" si="133"/>
        <v>123959769</v>
      </c>
      <c r="Z145" s="34">
        <f t="shared" si="134"/>
        <v>185939653.5</v>
      </c>
      <c r="AA145" s="34">
        <f t="shared" si="135"/>
        <v>247919538</v>
      </c>
      <c r="AB145" s="65">
        <f t="shared" si="119"/>
        <v>325575</v>
      </c>
    </row>
    <row r="146" spans="1:29" ht="38.25" customHeight="1" x14ac:dyDescent="0.25">
      <c r="A146" s="27" t="s">
        <v>35</v>
      </c>
      <c r="B146" s="125"/>
      <c r="C146" s="102"/>
      <c r="D146" s="102"/>
      <c r="E146" s="102"/>
      <c r="F146" s="103"/>
      <c r="G146" s="6">
        <f t="shared" ref="G146:S146" si="167">G89+G90</f>
        <v>658900552.88999999</v>
      </c>
      <c r="H146" s="6">
        <f t="shared" si="167"/>
        <v>32843673</v>
      </c>
      <c r="I146" s="6">
        <f t="shared" si="167"/>
        <v>74085050.620000005</v>
      </c>
      <c r="J146" s="6">
        <f t="shared" si="167"/>
        <v>42942855.580000006</v>
      </c>
      <c r="K146" s="6">
        <f t="shared" si="167"/>
        <v>46860548.350000001</v>
      </c>
      <c r="L146" s="6">
        <f t="shared" si="167"/>
        <v>57893233.210000001</v>
      </c>
      <c r="M146" s="6">
        <f t="shared" si="167"/>
        <v>66527488.480000004</v>
      </c>
      <c r="N146" s="6">
        <f t="shared" si="167"/>
        <v>44352662.263333336</v>
      </c>
      <c r="O146" s="6">
        <f t="shared" si="167"/>
        <v>46987907.803333342</v>
      </c>
      <c r="P146" s="6">
        <f t="shared" si="167"/>
        <v>74896204.713333338</v>
      </c>
      <c r="Q146" s="6">
        <f t="shared" si="167"/>
        <v>51180904.423333332</v>
      </c>
      <c r="R146" s="6">
        <f t="shared" si="167"/>
        <v>67858697.033333346</v>
      </c>
      <c r="S146" s="6">
        <f t="shared" si="167"/>
        <v>52962661.433333322</v>
      </c>
      <c r="T146" s="72">
        <f t="shared" si="155"/>
        <v>149871579.20000002</v>
      </c>
      <c r="U146" s="34">
        <f t="shared" si="156"/>
        <v>321152849.24000001</v>
      </c>
      <c r="V146" s="34">
        <f t="shared" si="157"/>
        <v>487389624.01999998</v>
      </c>
      <c r="W146" s="34">
        <f t="shared" si="158"/>
        <v>659391886.90999985</v>
      </c>
      <c r="X146" s="72">
        <f t="shared" si="132"/>
        <v>164725138.2225</v>
      </c>
      <c r="Y146" s="34">
        <f t="shared" si="133"/>
        <v>329450276.44499999</v>
      </c>
      <c r="Z146" s="34">
        <f t="shared" si="134"/>
        <v>494175414.66750002</v>
      </c>
      <c r="AA146" s="34">
        <f t="shared" si="135"/>
        <v>658900552.88999999</v>
      </c>
      <c r="AB146" s="65">
        <f t="shared" si="119"/>
        <v>14853559.022499979</v>
      </c>
    </row>
    <row r="147" spans="1:29" ht="15" customHeight="1" x14ac:dyDescent="0.25">
      <c r="A147" s="14" t="s">
        <v>27</v>
      </c>
      <c r="B147" s="99"/>
      <c r="C147" s="97"/>
      <c r="D147" s="97"/>
      <c r="E147" s="97"/>
      <c r="F147" s="98"/>
      <c r="G147" s="15">
        <f>H147+I147+J147+K147+L147+M147+N147+O147+P147+Q147+R147+S147</f>
        <v>304788294.21999991</v>
      </c>
      <c r="H147" s="5">
        <f>H99+H108+H125</f>
        <v>11213415.17</v>
      </c>
      <c r="I147" s="5">
        <f t="shared" ref="I147:S147" si="168">I99+I108+I125</f>
        <v>20232386.609999999</v>
      </c>
      <c r="J147" s="5">
        <f t="shared" si="168"/>
        <v>14520978.810000001</v>
      </c>
      <c r="K147" s="5">
        <f t="shared" si="168"/>
        <v>19539509.559999999</v>
      </c>
      <c r="L147" s="5">
        <f>L99+L108+L125</f>
        <v>30941386.709999997</v>
      </c>
      <c r="M147" s="5">
        <f t="shared" si="168"/>
        <v>39059805.829999998</v>
      </c>
      <c r="N147" s="5">
        <f t="shared" si="168"/>
        <v>16280482.16</v>
      </c>
      <c r="O147" s="5">
        <f t="shared" si="168"/>
        <v>18944407.66</v>
      </c>
      <c r="P147" s="5">
        <f t="shared" si="168"/>
        <v>46749939.079999998</v>
      </c>
      <c r="Q147" s="5">
        <f t="shared" si="168"/>
        <v>23122230.939999998</v>
      </c>
      <c r="R147" s="5">
        <f t="shared" si="168"/>
        <v>39797868.159999996</v>
      </c>
      <c r="S147" s="5">
        <f t="shared" si="168"/>
        <v>24385883.530000001</v>
      </c>
      <c r="T147" s="72">
        <f t="shared" si="155"/>
        <v>45966780.590000004</v>
      </c>
      <c r="U147" s="34">
        <f t="shared" si="156"/>
        <v>135507482.69</v>
      </c>
      <c r="V147" s="34">
        <f t="shared" si="157"/>
        <v>217482311.58999997</v>
      </c>
      <c r="W147" s="34">
        <f t="shared" si="158"/>
        <v>304788294.21999991</v>
      </c>
      <c r="X147" s="72">
        <f t="shared" si="132"/>
        <v>76197073.554999977</v>
      </c>
      <c r="Y147" s="34">
        <f t="shared" si="133"/>
        <v>152394147.10999995</v>
      </c>
      <c r="Z147" s="34">
        <f t="shared" si="134"/>
        <v>228591220.66499993</v>
      </c>
      <c r="AA147" s="34">
        <f t="shared" si="135"/>
        <v>304788294.21999991</v>
      </c>
      <c r="AB147" s="65">
        <f t="shared" si="119"/>
        <v>30230292.964999974</v>
      </c>
    </row>
    <row r="148" spans="1:29" ht="15" customHeight="1" x14ac:dyDescent="0.25">
      <c r="A148" s="144" t="s">
        <v>36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8"/>
      <c r="T148" s="72">
        <f t="shared" si="155"/>
        <v>0</v>
      </c>
      <c r="U148" s="34">
        <f t="shared" si="156"/>
        <v>0</v>
      </c>
      <c r="V148" s="34">
        <f t="shared" si="157"/>
        <v>0</v>
      </c>
      <c r="W148" s="34">
        <f t="shared" si="158"/>
        <v>0</v>
      </c>
      <c r="X148" s="72">
        <f t="shared" si="132"/>
        <v>0</v>
      </c>
      <c r="Y148" s="34">
        <f t="shared" si="133"/>
        <v>0</v>
      </c>
      <c r="Z148" s="34">
        <f t="shared" si="134"/>
        <v>0</v>
      </c>
      <c r="AA148" s="34">
        <f t="shared" si="135"/>
        <v>0</v>
      </c>
      <c r="AB148" s="65">
        <f t="shared" si="119"/>
        <v>0</v>
      </c>
    </row>
    <row r="149" spans="1:29" ht="50.25" customHeight="1" x14ac:dyDescent="0.25">
      <c r="A149" s="26" t="s">
        <v>106</v>
      </c>
      <c r="B149" s="126">
        <v>915</v>
      </c>
      <c r="C149" s="127"/>
      <c r="D149" s="127"/>
      <c r="E149" s="127"/>
      <c r="F149" s="128"/>
      <c r="G149" s="4">
        <f>G150</f>
        <v>0</v>
      </c>
      <c r="H149" s="4">
        <f t="shared" ref="H149:S149" si="169">H150</f>
        <v>0</v>
      </c>
      <c r="I149" s="4">
        <f t="shared" si="169"/>
        <v>0</v>
      </c>
      <c r="J149" s="69">
        <f t="shared" si="169"/>
        <v>0</v>
      </c>
      <c r="K149" s="4">
        <f t="shared" si="169"/>
        <v>0</v>
      </c>
      <c r="L149" s="78">
        <f t="shared" si="169"/>
        <v>0</v>
      </c>
      <c r="M149" s="85">
        <f t="shared" si="169"/>
        <v>0</v>
      </c>
      <c r="N149" s="4">
        <f t="shared" si="169"/>
        <v>0</v>
      </c>
      <c r="O149" s="4">
        <f t="shared" si="169"/>
        <v>0</v>
      </c>
      <c r="P149" s="4">
        <f t="shared" si="169"/>
        <v>0</v>
      </c>
      <c r="Q149" s="4">
        <f t="shared" si="169"/>
        <v>0</v>
      </c>
      <c r="R149" s="4">
        <f t="shared" si="169"/>
        <v>0</v>
      </c>
      <c r="S149" s="85">
        <f t="shared" si="169"/>
        <v>0</v>
      </c>
      <c r="T149" s="72">
        <f t="shared" si="155"/>
        <v>0</v>
      </c>
      <c r="U149" s="34">
        <f t="shared" si="156"/>
        <v>0</v>
      </c>
      <c r="V149" s="34">
        <f t="shared" si="157"/>
        <v>0</v>
      </c>
      <c r="W149" s="34">
        <f t="shared" si="158"/>
        <v>0</v>
      </c>
      <c r="X149" s="72">
        <f t="shared" si="132"/>
        <v>0</v>
      </c>
      <c r="Y149" s="34">
        <f t="shared" si="133"/>
        <v>0</v>
      </c>
      <c r="Z149" s="34">
        <f t="shared" si="134"/>
        <v>0</v>
      </c>
      <c r="AA149" s="34">
        <f t="shared" si="135"/>
        <v>0</v>
      </c>
      <c r="AB149" s="65">
        <f t="shared" si="119"/>
        <v>0</v>
      </c>
    </row>
    <row r="150" spans="1:29" ht="89.25" customHeight="1" x14ac:dyDescent="0.25">
      <c r="A150" s="25" t="s">
        <v>228</v>
      </c>
      <c r="B150" s="120" t="s">
        <v>229</v>
      </c>
      <c r="C150" s="121"/>
      <c r="D150" s="121"/>
      <c r="E150" s="121"/>
      <c r="F150" s="122"/>
      <c r="G150" s="4">
        <v>0</v>
      </c>
      <c r="H150" s="4">
        <v>0</v>
      </c>
      <c r="I150" s="4">
        <v>0</v>
      </c>
      <c r="J150" s="69">
        <v>0</v>
      </c>
      <c r="K150" s="4">
        <v>0</v>
      </c>
      <c r="L150" s="78">
        <v>0</v>
      </c>
      <c r="M150" s="85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85">
        <v>0</v>
      </c>
      <c r="T150" s="72">
        <f t="shared" si="155"/>
        <v>0</v>
      </c>
      <c r="U150" s="34">
        <f t="shared" si="156"/>
        <v>0</v>
      </c>
      <c r="V150" s="34">
        <f t="shared" si="157"/>
        <v>0</v>
      </c>
      <c r="W150" s="34">
        <f t="shared" si="158"/>
        <v>0</v>
      </c>
      <c r="X150" s="72">
        <f t="shared" si="132"/>
        <v>0</v>
      </c>
      <c r="Y150" s="34">
        <f t="shared" si="133"/>
        <v>0</v>
      </c>
      <c r="Z150" s="34">
        <f t="shared" si="134"/>
        <v>0</v>
      </c>
      <c r="AA150" s="34">
        <f t="shared" si="135"/>
        <v>0</v>
      </c>
      <c r="AB150" s="65">
        <f t="shared" si="119"/>
        <v>0</v>
      </c>
    </row>
    <row r="151" spans="1:29" ht="54" customHeight="1" x14ac:dyDescent="0.25">
      <c r="A151" s="14" t="s">
        <v>37</v>
      </c>
      <c r="B151" s="99" t="s">
        <v>154</v>
      </c>
      <c r="C151" s="97"/>
      <c r="D151" s="97"/>
      <c r="E151" s="97"/>
      <c r="F151" s="98"/>
      <c r="G151" s="4">
        <f>G149</f>
        <v>0</v>
      </c>
      <c r="H151" s="4">
        <f t="shared" ref="H151:S151" si="170">H149</f>
        <v>0</v>
      </c>
      <c r="I151" s="4">
        <f t="shared" si="170"/>
        <v>0</v>
      </c>
      <c r="J151" s="69">
        <f t="shared" si="170"/>
        <v>0</v>
      </c>
      <c r="K151" s="4">
        <f t="shared" si="170"/>
        <v>0</v>
      </c>
      <c r="L151" s="78">
        <f t="shared" si="170"/>
        <v>0</v>
      </c>
      <c r="M151" s="85">
        <f t="shared" si="170"/>
        <v>0</v>
      </c>
      <c r="N151" s="4">
        <f t="shared" si="170"/>
        <v>0</v>
      </c>
      <c r="O151" s="4">
        <f t="shared" si="170"/>
        <v>0</v>
      </c>
      <c r="P151" s="4">
        <f t="shared" si="170"/>
        <v>0</v>
      </c>
      <c r="Q151" s="4">
        <f t="shared" si="170"/>
        <v>0</v>
      </c>
      <c r="R151" s="4">
        <f t="shared" si="170"/>
        <v>0</v>
      </c>
      <c r="S151" s="85">
        <f t="shared" si="170"/>
        <v>0</v>
      </c>
      <c r="T151" s="72">
        <f t="shared" si="155"/>
        <v>0</v>
      </c>
      <c r="U151" s="34">
        <f t="shared" si="156"/>
        <v>0</v>
      </c>
      <c r="V151" s="34">
        <f t="shared" si="157"/>
        <v>0</v>
      </c>
      <c r="W151" s="34">
        <f t="shared" si="158"/>
        <v>0</v>
      </c>
      <c r="X151" s="72">
        <f t="shared" si="132"/>
        <v>0</v>
      </c>
      <c r="Y151" s="34">
        <f t="shared" si="133"/>
        <v>0</v>
      </c>
      <c r="Z151" s="34">
        <f t="shared" si="134"/>
        <v>0</v>
      </c>
      <c r="AA151" s="34">
        <f t="shared" si="135"/>
        <v>0</v>
      </c>
      <c r="AB151" s="65">
        <f t="shared" si="119"/>
        <v>0</v>
      </c>
    </row>
    <row r="152" spans="1:29" ht="25.5" customHeight="1" x14ac:dyDescent="0.25">
      <c r="A152" s="16" t="s">
        <v>28</v>
      </c>
      <c r="B152" s="143"/>
      <c r="C152" s="97"/>
      <c r="D152" s="97"/>
      <c r="E152" s="97"/>
      <c r="F152" s="98"/>
      <c r="G152" s="7">
        <f t="shared" ref="G152:S152" si="171">G146+G151</f>
        <v>658900552.88999999</v>
      </c>
      <c r="H152" s="7">
        <f t="shared" si="171"/>
        <v>32843673</v>
      </c>
      <c r="I152" s="7">
        <f t="shared" si="171"/>
        <v>74085050.620000005</v>
      </c>
      <c r="J152" s="7">
        <f t="shared" si="171"/>
        <v>42942855.580000006</v>
      </c>
      <c r="K152" s="7">
        <f t="shared" si="171"/>
        <v>46860548.350000001</v>
      </c>
      <c r="L152" s="7">
        <f t="shared" si="171"/>
        <v>57893233.210000001</v>
      </c>
      <c r="M152" s="7">
        <f t="shared" si="171"/>
        <v>66527488.480000004</v>
      </c>
      <c r="N152" s="7">
        <f t="shared" si="171"/>
        <v>44352662.263333336</v>
      </c>
      <c r="O152" s="7">
        <f t="shared" si="171"/>
        <v>46987907.803333342</v>
      </c>
      <c r="P152" s="7">
        <f t="shared" si="171"/>
        <v>74896204.713333338</v>
      </c>
      <c r="Q152" s="7">
        <f t="shared" si="171"/>
        <v>51180904.423333332</v>
      </c>
      <c r="R152" s="7">
        <f t="shared" si="171"/>
        <v>67858697.033333346</v>
      </c>
      <c r="S152" s="7">
        <f t="shared" si="171"/>
        <v>52962661.433333322</v>
      </c>
      <c r="T152" s="72">
        <f t="shared" si="155"/>
        <v>149871579.20000002</v>
      </c>
      <c r="U152" s="34">
        <f t="shared" si="156"/>
        <v>321152849.24000001</v>
      </c>
      <c r="V152" s="34">
        <f t="shared" si="157"/>
        <v>487389624.01999998</v>
      </c>
      <c r="W152" s="34">
        <f t="shared" si="158"/>
        <v>659391886.90999985</v>
      </c>
      <c r="X152" s="72">
        <f t="shared" si="132"/>
        <v>164725138.2225</v>
      </c>
      <c r="Y152" s="34">
        <f t="shared" si="133"/>
        <v>329450276.44499999</v>
      </c>
      <c r="Z152" s="34">
        <f t="shared" si="134"/>
        <v>494175414.66750002</v>
      </c>
      <c r="AA152" s="34">
        <f t="shared" si="135"/>
        <v>658900552.88999999</v>
      </c>
      <c r="AB152" s="65">
        <f t="shared" si="119"/>
        <v>14853559.022499979</v>
      </c>
      <c r="AC152" s="65"/>
    </row>
    <row r="153" spans="1:29" ht="15" customHeight="1" x14ac:dyDescent="0.25">
      <c r="A153" s="136" t="s">
        <v>29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8"/>
      <c r="T153" s="72">
        <f t="shared" si="155"/>
        <v>0</v>
      </c>
      <c r="U153" s="34">
        <f t="shared" si="156"/>
        <v>0</v>
      </c>
      <c r="V153" s="34">
        <f t="shared" si="157"/>
        <v>0</v>
      </c>
      <c r="W153" s="34">
        <f t="shared" si="158"/>
        <v>0</v>
      </c>
      <c r="X153" s="123" t="s">
        <v>291</v>
      </c>
      <c r="Y153" s="129" t="s">
        <v>292</v>
      </c>
      <c r="Z153" s="129" t="s">
        <v>293</v>
      </c>
      <c r="AA153" s="129" t="s">
        <v>294</v>
      </c>
      <c r="AB153" s="65" t="e">
        <f t="shared" si="119"/>
        <v>#VALUE!</v>
      </c>
    </row>
    <row r="154" spans="1:29" ht="15" customHeight="1" x14ac:dyDescent="0.25">
      <c r="A154" s="139" t="s">
        <v>38</v>
      </c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1"/>
      <c r="T154" s="72">
        <f t="shared" si="155"/>
        <v>0</v>
      </c>
      <c r="U154" s="34">
        <f t="shared" si="156"/>
        <v>0</v>
      </c>
      <c r="V154" s="34">
        <f t="shared" si="157"/>
        <v>0</v>
      </c>
      <c r="W154" s="34">
        <f t="shared" si="158"/>
        <v>0</v>
      </c>
      <c r="X154" s="124"/>
      <c r="Y154" s="130"/>
      <c r="Z154" s="130"/>
      <c r="AA154" s="130"/>
      <c r="AB154" s="65">
        <f t="shared" si="119"/>
        <v>0</v>
      </c>
    </row>
    <row r="155" spans="1:29" ht="25.5" customHeight="1" x14ac:dyDescent="0.25">
      <c r="A155" s="17" t="s">
        <v>107</v>
      </c>
      <c r="B155" s="18" t="s">
        <v>108</v>
      </c>
      <c r="C155" s="19"/>
      <c r="D155" s="19"/>
      <c r="E155" s="19"/>
      <c r="F155" s="19"/>
      <c r="G155" s="8">
        <f>G156+G163+G165+G169+G174+G179+G181+G187+G189+G193+G196</f>
        <v>646490473.2099998</v>
      </c>
      <c r="H155" s="8">
        <f t="shared" ref="H155:S155" si="172">H156+H163+H165+H169+H174+H179+H181+H187+H189+H193+H196</f>
        <v>23917173.660000004</v>
      </c>
      <c r="I155" s="8">
        <f t="shared" si="172"/>
        <v>47434374.780000009</v>
      </c>
      <c r="J155" s="8">
        <f t="shared" si="172"/>
        <v>41277624.310000002</v>
      </c>
      <c r="K155" s="8">
        <f t="shared" si="172"/>
        <v>50501088</v>
      </c>
      <c r="L155" s="8">
        <f t="shared" si="172"/>
        <v>67833811.569999993</v>
      </c>
      <c r="M155" s="8">
        <f t="shared" si="172"/>
        <v>69383562.340000004</v>
      </c>
      <c r="N155" s="8">
        <f t="shared" si="172"/>
        <v>41725823.449999996</v>
      </c>
      <c r="O155" s="8">
        <f t="shared" si="172"/>
        <v>131779859.17</v>
      </c>
      <c r="P155" s="8">
        <f t="shared" si="172"/>
        <v>53434974.659999996</v>
      </c>
      <c r="Q155" s="8">
        <f t="shared" si="172"/>
        <v>40494974.659999996</v>
      </c>
      <c r="R155" s="8">
        <f t="shared" si="172"/>
        <v>38510416.399999999</v>
      </c>
      <c r="S155" s="47">
        <f t="shared" si="172"/>
        <v>40196790.210000001</v>
      </c>
      <c r="T155" s="72">
        <f t="shared" si="155"/>
        <v>112629172.75000001</v>
      </c>
      <c r="U155" s="34">
        <f t="shared" si="156"/>
        <v>300347634.65999997</v>
      </c>
      <c r="V155" s="34">
        <f t="shared" si="157"/>
        <v>527288291.93999994</v>
      </c>
      <c r="W155" s="34">
        <f t="shared" si="158"/>
        <v>646490473.20999992</v>
      </c>
      <c r="X155" s="74">
        <f>G155/100*20</f>
        <v>129298094.64199996</v>
      </c>
      <c r="Y155" s="35">
        <f>G155/100*40</f>
        <v>258596189.28399992</v>
      </c>
      <c r="Z155" s="35">
        <f>G155/100*70</f>
        <v>452543331.24699986</v>
      </c>
      <c r="AA155" s="35">
        <f>G155/100*95</f>
        <v>614165949.54949975</v>
      </c>
      <c r="AB155" s="65">
        <f t="shared" si="119"/>
        <v>16668921.891999945</v>
      </c>
    </row>
    <row r="156" spans="1:29" ht="25.5" customHeight="1" x14ac:dyDescent="0.25">
      <c r="A156" s="17" t="s">
        <v>159</v>
      </c>
      <c r="B156" s="18" t="s">
        <v>108</v>
      </c>
      <c r="C156" s="18" t="s">
        <v>109</v>
      </c>
      <c r="D156" s="19"/>
      <c r="E156" s="19"/>
      <c r="F156" s="19"/>
      <c r="G156" s="8">
        <f>G157+G158+G159+G161+G162+G160</f>
        <v>62996788.899999999</v>
      </c>
      <c r="H156" s="8">
        <f t="shared" ref="H156:S156" si="173">H157+H158+H159+H161+H162+H160</f>
        <v>2412504.42</v>
      </c>
      <c r="I156" s="8">
        <f t="shared" si="173"/>
        <v>5549519.8100000005</v>
      </c>
      <c r="J156" s="8">
        <f t="shared" si="173"/>
        <v>3957812.0700000003</v>
      </c>
      <c r="K156" s="8">
        <f t="shared" si="173"/>
        <v>6192501.2300000004</v>
      </c>
      <c r="L156" s="8">
        <f t="shared" si="173"/>
        <v>5627874.3700000001</v>
      </c>
      <c r="M156" s="8">
        <f t="shared" si="173"/>
        <v>7260316.5599999996</v>
      </c>
      <c r="N156" s="8">
        <f t="shared" si="173"/>
        <v>4696914.4399999995</v>
      </c>
      <c r="O156" s="8">
        <f t="shared" si="173"/>
        <v>4912406.3900000006</v>
      </c>
      <c r="P156" s="8">
        <f t="shared" si="173"/>
        <v>4912406.3900000006</v>
      </c>
      <c r="Q156" s="8">
        <f t="shared" si="173"/>
        <v>4912406.3900000006</v>
      </c>
      <c r="R156" s="8">
        <f t="shared" si="173"/>
        <v>4912406.3900000006</v>
      </c>
      <c r="S156" s="47">
        <f t="shared" si="173"/>
        <v>7649720.4400000032</v>
      </c>
      <c r="T156" s="72">
        <f t="shared" si="155"/>
        <v>11919836.300000001</v>
      </c>
      <c r="U156" s="34">
        <f t="shared" si="156"/>
        <v>31000528.460000001</v>
      </c>
      <c r="V156" s="34">
        <f t="shared" si="157"/>
        <v>45522255.68</v>
      </c>
      <c r="W156" s="34">
        <f t="shared" si="158"/>
        <v>62996788.900000006</v>
      </c>
      <c r="X156" s="74">
        <f t="shared" ref="X156:X217" si="174">G156/100*20</f>
        <v>12599357.779999999</v>
      </c>
      <c r="Y156" s="35">
        <f t="shared" ref="Y156:Y217" si="175">G156/100*40</f>
        <v>25198715.559999999</v>
      </c>
      <c r="Z156" s="35">
        <f t="shared" ref="Z156:Z217" si="176">G156/100*70</f>
        <v>44097752.229999997</v>
      </c>
      <c r="AA156" s="35">
        <f t="shared" ref="AA156:AA217" si="177">G156/100*95</f>
        <v>59846949.454999998</v>
      </c>
      <c r="AB156" s="65">
        <f t="shared" si="119"/>
        <v>679521.47999999858</v>
      </c>
    </row>
    <row r="157" spans="1:29" ht="76.5" customHeight="1" x14ac:dyDescent="0.25">
      <c r="A157" s="17" t="s">
        <v>193</v>
      </c>
      <c r="B157" s="18" t="s">
        <v>108</v>
      </c>
      <c r="C157" s="18" t="s">
        <v>110</v>
      </c>
      <c r="D157" s="19"/>
      <c r="E157" s="19"/>
      <c r="F157" s="19"/>
      <c r="G157" s="8">
        <v>2625488.65</v>
      </c>
      <c r="H157" s="4">
        <v>198997.92</v>
      </c>
      <c r="I157" s="39">
        <v>634829.27</v>
      </c>
      <c r="J157" s="69">
        <v>-158252.73000000001</v>
      </c>
      <c r="K157" s="39">
        <v>159477.20000000001</v>
      </c>
      <c r="L157" s="78">
        <v>198997.92</v>
      </c>
      <c r="M157" s="85">
        <v>677943.67</v>
      </c>
      <c r="N157" s="69">
        <v>0</v>
      </c>
      <c r="O157" s="69">
        <v>215491.95</v>
      </c>
      <c r="P157" s="69">
        <v>215491.95</v>
      </c>
      <c r="Q157" s="69">
        <v>215491.95</v>
      </c>
      <c r="R157" s="69">
        <v>215491.95</v>
      </c>
      <c r="S157" s="85">
        <f t="shared" ref="S157:S162" si="178">G157-H157-I157-J157-K157-L157-M157-N157-O157-P157-Q157-R157</f>
        <v>51527.599999999919</v>
      </c>
      <c r="T157" s="72">
        <f t="shared" si="155"/>
        <v>675574.46000000008</v>
      </c>
      <c r="U157" s="34">
        <f t="shared" si="156"/>
        <v>1711993.2500000002</v>
      </c>
      <c r="V157" s="34">
        <f t="shared" si="157"/>
        <v>2142977.1500000004</v>
      </c>
      <c r="W157" s="34">
        <f t="shared" si="158"/>
        <v>2625488.6500000008</v>
      </c>
      <c r="X157" s="74">
        <f t="shared" si="174"/>
        <v>525097.73</v>
      </c>
      <c r="Y157" s="35">
        <f t="shared" si="175"/>
        <v>1050195.46</v>
      </c>
      <c r="Z157" s="35">
        <f t="shared" si="176"/>
        <v>1837842.0549999999</v>
      </c>
      <c r="AA157" s="35">
        <f t="shared" si="177"/>
        <v>2494214.2175000003</v>
      </c>
      <c r="AB157" s="65">
        <f t="shared" si="119"/>
        <v>-150476.7300000001</v>
      </c>
    </row>
    <row r="158" spans="1:29" ht="102" customHeight="1" x14ac:dyDescent="0.25">
      <c r="A158" s="17" t="s">
        <v>192</v>
      </c>
      <c r="B158" s="18" t="s">
        <v>108</v>
      </c>
      <c r="C158" s="18" t="s">
        <v>111</v>
      </c>
      <c r="D158" s="19"/>
      <c r="E158" s="19"/>
      <c r="F158" s="19"/>
      <c r="G158" s="8">
        <v>34191663.670000002</v>
      </c>
      <c r="H158" s="4">
        <v>2119988.17</v>
      </c>
      <c r="I158" s="39">
        <v>2113393.9900000002</v>
      </c>
      <c r="J158" s="69">
        <v>2288128.7000000002</v>
      </c>
      <c r="K158" s="39">
        <v>3775120.88</v>
      </c>
      <c r="L158" s="78">
        <v>3009112.08</v>
      </c>
      <c r="M158" s="85">
        <v>3016404.55</v>
      </c>
      <c r="N158" s="69">
        <v>2713668.86</v>
      </c>
      <c r="O158" s="69">
        <v>2713668.86</v>
      </c>
      <c r="P158" s="69">
        <v>2713668.86</v>
      </c>
      <c r="Q158" s="69">
        <v>2713668.86</v>
      </c>
      <c r="R158" s="69">
        <v>2713668.86</v>
      </c>
      <c r="S158" s="85">
        <f t="shared" si="178"/>
        <v>4301171.0000000037</v>
      </c>
      <c r="T158" s="72">
        <f t="shared" si="155"/>
        <v>6521510.8600000003</v>
      </c>
      <c r="U158" s="34">
        <f t="shared" si="156"/>
        <v>16322148.370000001</v>
      </c>
      <c r="V158" s="34">
        <f t="shared" si="157"/>
        <v>24463154.949999999</v>
      </c>
      <c r="W158" s="34">
        <f t="shared" si="158"/>
        <v>34191663.670000002</v>
      </c>
      <c r="X158" s="74">
        <f t="shared" si="174"/>
        <v>6838332.7340000011</v>
      </c>
      <c r="Y158" s="35">
        <f t="shared" si="175"/>
        <v>13676665.468000002</v>
      </c>
      <c r="Z158" s="35">
        <f t="shared" si="176"/>
        <v>23934164.569000002</v>
      </c>
      <c r="AA158" s="35">
        <f t="shared" si="177"/>
        <v>32482080.486500002</v>
      </c>
      <c r="AB158" s="65">
        <f t="shared" si="119"/>
        <v>316821.87400000077</v>
      </c>
    </row>
    <row r="159" spans="1:29" ht="15" customHeight="1" x14ac:dyDescent="0.25">
      <c r="A159" s="17" t="s">
        <v>191</v>
      </c>
      <c r="B159" s="18" t="s">
        <v>108</v>
      </c>
      <c r="C159" s="18" t="s">
        <v>112</v>
      </c>
      <c r="D159" s="19"/>
      <c r="E159" s="19"/>
      <c r="F159" s="19"/>
      <c r="G159" s="8">
        <v>4137.6499999999996</v>
      </c>
      <c r="H159" s="4">
        <v>0</v>
      </c>
      <c r="I159" s="4">
        <v>0</v>
      </c>
      <c r="J159" s="69">
        <v>4080</v>
      </c>
      <c r="K159" s="4">
        <v>0</v>
      </c>
      <c r="L159" s="78">
        <v>0</v>
      </c>
      <c r="M159" s="85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85">
        <f t="shared" si="178"/>
        <v>57.649999999999636</v>
      </c>
      <c r="T159" s="72">
        <f t="shared" si="155"/>
        <v>4080</v>
      </c>
      <c r="U159" s="34">
        <f t="shared" si="156"/>
        <v>4080</v>
      </c>
      <c r="V159" s="34">
        <f t="shared" si="157"/>
        <v>4080</v>
      </c>
      <c r="W159" s="34">
        <f t="shared" si="158"/>
        <v>4137.6499999999996</v>
      </c>
      <c r="X159" s="74">
        <f t="shared" si="174"/>
        <v>827.52999999999986</v>
      </c>
      <c r="Y159" s="35">
        <f t="shared" si="175"/>
        <v>1655.0599999999997</v>
      </c>
      <c r="Z159" s="35">
        <f t="shared" si="176"/>
        <v>2896.3549999999996</v>
      </c>
      <c r="AA159" s="35">
        <f t="shared" si="177"/>
        <v>3930.7674999999995</v>
      </c>
      <c r="AB159" s="65">
        <f t="shared" ref="AB159:AB218" si="179">X159-T159</f>
        <v>-3252.4700000000003</v>
      </c>
    </row>
    <row r="160" spans="1:29" ht="25.5" x14ac:dyDescent="0.25">
      <c r="A160" s="56" t="s">
        <v>333</v>
      </c>
      <c r="B160" s="18">
        <v>914</v>
      </c>
      <c r="C160" s="18" t="s">
        <v>332</v>
      </c>
      <c r="D160" s="19"/>
      <c r="E160" s="19"/>
      <c r="F160" s="19"/>
      <c r="G160" s="8">
        <v>1000000</v>
      </c>
      <c r="H160" s="39">
        <v>0</v>
      </c>
      <c r="I160" s="39">
        <v>0</v>
      </c>
      <c r="J160" s="69">
        <v>0</v>
      </c>
      <c r="K160" s="39">
        <v>0</v>
      </c>
      <c r="L160" s="78">
        <v>0</v>
      </c>
      <c r="M160" s="85">
        <v>1000000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85">
        <f t="shared" si="178"/>
        <v>0</v>
      </c>
      <c r="T160" s="72"/>
      <c r="U160" s="34"/>
      <c r="V160" s="34"/>
      <c r="W160" s="34"/>
      <c r="X160" s="74">
        <f t="shared" si="174"/>
        <v>200000</v>
      </c>
      <c r="Y160" s="35">
        <f t="shared" si="175"/>
        <v>400000</v>
      </c>
      <c r="Z160" s="35">
        <f t="shared" si="176"/>
        <v>700000</v>
      </c>
      <c r="AA160" s="35">
        <f t="shared" si="177"/>
        <v>950000</v>
      </c>
      <c r="AB160" s="65">
        <f t="shared" si="179"/>
        <v>200000</v>
      </c>
    </row>
    <row r="161" spans="1:28" ht="15" customHeight="1" x14ac:dyDescent="0.25">
      <c r="A161" s="17" t="s">
        <v>190</v>
      </c>
      <c r="B161" s="18" t="s">
        <v>108</v>
      </c>
      <c r="C161" s="18" t="s">
        <v>113</v>
      </c>
      <c r="D161" s="19"/>
      <c r="E161" s="19"/>
      <c r="F161" s="19"/>
      <c r="G161" s="8">
        <v>1000000</v>
      </c>
      <c r="H161" s="4">
        <v>0</v>
      </c>
      <c r="I161" s="4">
        <v>0</v>
      </c>
      <c r="J161" s="69">
        <v>0</v>
      </c>
      <c r="K161" s="4">
        <v>0</v>
      </c>
      <c r="L161" s="78">
        <v>0</v>
      </c>
      <c r="M161" s="85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85">
        <f t="shared" si="178"/>
        <v>1000000</v>
      </c>
      <c r="T161" s="72">
        <f t="shared" si="155"/>
        <v>0</v>
      </c>
      <c r="U161" s="34">
        <f t="shared" si="156"/>
        <v>0</v>
      </c>
      <c r="V161" s="34">
        <f t="shared" si="157"/>
        <v>0</v>
      </c>
      <c r="W161" s="34">
        <f t="shared" si="158"/>
        <v>1000000</v>
      </c>
      <c r="X161" s="74">
        <f t="shared" si="174"/>
        <v>200000</v>
      </c>
      <c r="Y161" s="35">
        <f t="shared" si="175"/>
        <v>400000</v>
      </c>
      <c r="Z161" s="35">
        <f t="shared" si="176"/>
        <v>700000</v>
      </c>
      <c r="AA161" s="35">
        <f t="shared" si="177"/>
        <v>950000</v>
      </c>
      <c r="AB161" s="65">
        <f t="shared" si="179"/>
        <v>200000</v>
      </c>
    </row>
    <row r="162" spans="1:28" ht="38.25" customHeight="1" x14ac:dyDescent="0.25">
      <c r="A162" s="17" t="s">
        <v>157</v>
      </c>
      <c r="B162" s="18" t="s">
        <v>108</v>
      </c>
      <c r="C162" s="18" t="s">
        <v>114</v>
      </c>
      <c r="D162" s="19"/>
      <c r="E162" s="19"/>
      <c r="F162" s="19"/>
      <c r="G162" s="8">
        <v>24175498.93</v>
      </c>
      <c r="H162" s="4">
        <v>93518.33</v>
      </c>
      <c r="I162" s="39">
        <v>2801296.55</v>
      </c>
      <c r="J162" s="69">
        <v>1823856.1</v>
      </c>
      <c r="K162" s="39">
        <v>2257903.15</v>
      </c>
      <c r="L162" s="78">
        <v>2419764.37</v>
      </c>
      <c r="M162" s="85">
        <v>2565968.34</v>
      </c>
      <c r="N162" s="69">
        <v>1983245.58</v>
      </c>
      <c r="O162" s="69">
        <v>1983245.58</v>
      </c>
      <c r="P162" s="69">
        <v>1983245.58</v>
      </c>
      <c r="Q162" s="69">
        <v>1983245.58</v>
      </c>
      <c r="R162" s="69">
        <v>1983245.58</v>
      </c>
      <c r="S162" s="85">
        <f t="shared" si="178"/>
        <v>2296964.1899999995</v>
      </c>
      <c r="T162" s="72">
        <f t="shared" si="155"/>
        <v>4718670.9800000004</v>
      </c>
      <c r="U162" s="34">
        <f t="shared" si="156"/>
        <v>11962306.84</v>
      </c>
      <c r="V162" s="34">
        <f t="shared" si="157"/>
        <v>17912043.579999998</v>
      </c>
      <c r="W162" s="34">
        <f t="shared" si="158"/>
        <v>24175498.929999992</v>
      </c>
      <c r="X162" s="74">
        <f t="shared" si="174"/>
        <v>4835099.7859999994</v>
      </c>
      <c r="Y162" s="35">
        <f t="shared" si="175"/>
        <v>9670199.5719999988</v>
      </c>
      <c r="Z162" s="35">
        <f t="shared" si="176"/>
        <v>16922849.250999998</v>
      </c>
      <c r="AA162" s="35">
        <f t="shared" si="177"/>
        <v>22966723.9835</v>
      </c>
      <c r="AB162" s="65">
        <f t="shared" si="179"/>
        <v>116428.80599999893</v>
      </c>
    </row>
    <row r="163" spans="1:28" ht="25.5" customHeight="1" x14ac:dyDescent="0.25">
      <c r="A163" s="17" t="s">
        <v>289</v>
      </c>
      <c r="B163" s="18" t="s">
        <v>108</v>
      </c>
      <c r="C163" s="18" t="s">
        <v>115</v>
      </c>
      <c r="D163" s="19"/>
      <c r="E163" s="19"/>
      <c r="F163" s="19"/>
      <c r="G163" s="8">
        <f>G164</f>
        <v>513100</v>
      </c>
      <c r="H163" s="4">
        <f>H164</f>
        <v>0</v>
      </c>
      <c r="I163" s="4">
        <f t="shared" ref="I163:S163" si="180">I164</f>
        <v>83505.75</v>
      </c>
      <c r="J163" s="69">
        <f t="shared" si="180"/>
        <v>41752.879999999997</v>
      </c>
      <c r="K163" s="4">
        <f t="shared" si="180"/>
        <v>41752.89</v>
      </c>
      <c r="L163" s="78">
        <f t="shared" si="180"/>
        <v>41752.879999999997</v>
      </c>
      <c r="M163" s="85">
        <f t="shared" si="180"/>
        <v>46591.18</v>
      </c>
      <c r="N163" s="4">
        <f t="shared" si="180"/>
        <v>42758.33</v>
      </c>
      <c r="O163" s="4">
        <f t="shared" si="180"/>
        <v>42758.33</v>
      </c>
      <c r="P163" s="4">
        <f t="shared" si="180"/>
        <v>42758.33</v>
      </c>
      <c r="Q163" s="4">
        <f t="shared" si="180"/>
        <v>42758.33</v>
      </c>
      <c r="R163" s="4">
        <f t="shared" si="180"/>
        <v>42758.33</v>
      </c>
      <c r="S163" s="85">
        <f t="shared" si="180"/>
        <v>43952.769999999946</v>
      </c>
      <c r="T163" s="72">
        <f t="shared" si="155"/>
        <v>125258.63</v>
      </c>
      <c r="U163" s="34">
        <f t="shared" si="156"/>
        <v>255355.58000000002</v>
      </c>
      <c r="V163" s="34">
        <f t="shared" si="157"/>
        <v>383630.57000000007</v>
      </c>
      <c r="W163" s="34">
        <f t="shared" si="158"/>
        <v>513100.00000000006</v>
      </c>
      <c r="X163" s="74">
        <f t="shared" si="174"/>
        <v>102620</v>
      </c>
      <c r="Y163" s="35">
        <f t="shared" si="175"/>
        <v>205240</v>
      </c>
      <c r="Z163" s="35">
        <f t="shared" si="176"/>
        <v>359170</v>
      </c>
      <c r="AA163" s="35">
        <f t="shared" si="177"/>
        <v>487445</v>
      </c>
      <c r="AB163" s="65">
        <f t="shared" si="179"/>
        <v>-22638.630000000005</v>
      </c>
    </row>
    <row r="164" spans="1:28" ht="25.5" customHeight="1" x14ac:dyDescent="0.25">
      <c r="A164" s="17" t="s">
        <v>217</v>
      </c>
      <c r="B164" s="18" t="s">
        <v>108</v>
      </c>
      <c r="C164" s="18" t="s">
        <v>116</v>
      </c>
      <c r="D164" s="19"/>
      <c r="E164" s="19"/>
      <c r="F164" s="19"/>
      <c r="G164" s="8">
        <v>513100</v>
      </c>
      <c r="H164" s="4">
        <v>0</v>
      </c>
      <c r="I164" s="39">
        <v>83505.75</v>
      </c>
      <c r="J164" s="69">
        <v>41752.879999999997</v>
      </c>
      <c r="K164" s="4">
        <v>41752.89</v>
      </c>
      <c r="L164" s="78">
        <v>41752.879999999997</v>
      </c>
      <c r="M164" s="85">
        <v>46591.18</v>
      </c>
      <c r="N164" s="69">
        <v>42758.33</v>
      </c>
      <c r="O164" s="69">
        <v>42758.33</v>
      </c>
      <c r="P164" s="69">
        <v>42758.33</v>
      </c>
      <c r="Q164" s="69">
        <v>42758.33</v>
      </c>
      <c r="R164" s="69">
        <v>42758.33</v>
      </c>
      <c r="S164" s="85">
        <f>G164-H164-I164-J164-K164-L164-M164-N164-O164-P164-Q164-R164</f>
        <v>43952.769999999946</v>
      </c>
      <c r="T164" s="72">
        <f t="shared" ref="T164:T217" si="181">H164+I164+J164</f>
        <v>125258.63</v>
      </c>
      <c r="U164" s="34">
        <f t="shared" ref="U164:U217" si="182">H164+I164+J164+K164+L164+M164</f>
        <v>255355.58000000002</v>
      </c>
      <c r="V164" s="34">
        <f t="shared" ref="V164:V217" si="183">H164+I164+J164+K164+L164+M164+N164+O164+P164</f>
        <v>383630.57000000007</v>
      </c>
      <c r="W164" s="34">
        <f t="shared" ref="W164:W217" si="184">H164+I164+J164+K164+L164+M164+N164+O164+P164+Q164+R164+S164</f>
        <v>513100.00000000006</v>
      </c>
      <c r="X164" s="74">
        <f t="shared" si="174"/>
        <v>102620</v>
      </c>
      <c r="Y164" s="35">
        <f t="shared" si="175"/>
        <v>205240</v>
      </c>
      <c r="Z164" s="35">
        <f t="shared" si="176"/>
        <v>359170</v>
      </c>
      <c r="AA164" s="35">
        <f t="shared" si="177"/>
        <v>487445</v>
      </c>
      <c r="AB164" s="65">
        <f t="shared" si="179"/>
        <v>-22638.630000000005</v>
      </c>
    </row>
    <row r="165" spans="1:28" ht="51" customHeight="1" x14ac:dyDescent="0.25">
      <c r="A165" s="17" t="s">
        <v>189</v>
      </c>
      <c r="B165" s="18" t="s">
        <v>108</v>
      </c>
      <c r="C165" s="18" t="s">
        <v>117</v>
      </c>
      <c r="D165" s="19"/>
      <c r="E165" s="19"/>
      <c r="F165" s="19"/>
      <c r="G165" s="8">
        <f>G166+G167+G168</f>
        <v>31102683.859999999</v>
      </c>
      <c r="H165" s="8">
        <f t="shared" ref="H165:S165" si="185">H166+H167+H168</f>
        <v>638468.15</v>
      </c>
      <c r="I165" s="8">
        <f t="shared" si="185"/>
        <v>2024386.17</v>
      </c>
      <c r="J165" s="8">
        <f t="shared" si="185"/>
        <v>2635985.8200000003</v>
      </c>
      <c r="K165" s="8">
        <f t="shared" si="185"/>
        <v>1774687.62</v>
      </c>
      <c r="L165" s="8">
        <f t="shared" si="185"/>
        <v>2179471.46</v>
      </c>
      <c r="M165" s="8">
        <f t="shared" si="185"/>
        <v>1947571.99</v>
      </c>
      <c r="N165" s="8">
        <f t="shared" si="185"/>
        <v>2558716.83</v>
      </c>
      <c r="O165" s="8">
        <f t="shared" si="185"/>
        <v>2558716.83</v>
      </c>
      <c r="P165" s="8">
        <f t="shared" si="185"/>
        <v>2558716.83</v>
      </c>
      <c r="Q165" s="8">
        <f t="shared" si="185"/>
        <v>2558716.83</v>
      </c>
      <c r="R165" s="8">
        <f t="shared" si="185"/>
        <v>2558716.83</v>
      </c>
      <c r="S165" s="47">
        <f t="shared" si="185"/>
        <v>7108528.5000000019</v>
      </c>
      <c r="T165" s="72">
        <f t="shared" si="181"/>
        <v>5298840.1400000006</v>
      </c>
      <c r="U165" s="34">
        <f t="shared" si="182"/>
        <v>11200571.210000001</v>
      </c>
      <c r="V165" s="34">
        <f t="shared" si="183"/>
        <v>18876721.700000003</v>
      </c>
      <c r="W165" s="34">
        <f t="shared" si="184"/>
        <v>31102683.859999999</v>
      </c>
      <c r="X165" s="74">
        <f t="shared" si="174"/>
        <v>6220536.7719999999</v>
      </c>
      <c r="Y165" s="35">
        <f t="shared" si="175"/>
        <v>12441073.544</v>
      </c>
      <c r="Z165" s="35">
        <f t="shared" si="176"/>
        <v>21771878.702</v>
      </c>
      <c r="AA165" s="35">
        <f t="shared" si="177"/>
        <v>29547549.667000003</v>
      </c>
      <c r="AB165" s="65">
        <f t="shared" si="179"/>
        <v>921696.63199999928</v>
      </c>
    </row>
    <row r="166" spans="1:28" ht="15" customHeight="1" x14ac:dyDescent="0.25">
      <c r="A166" s="17" t="s">
        <v>188</v>
      </c>
      <c r="B166" s="18" t="s">
        <v>108</v>
      </c>
      <c r="C166" s="18" t="s">
        <v>118</v>
      </c>
      <c r="D166" s="19"/>
      <c r="E166" s="19"/>
      <c r="F166" s="19"/>
      <c r="G166" s="8">
        <v>1447967</v>
      </c>
      <c r="H166" s="4">
        <v>96744.39</v>
      </c>
      <c r="I166" s="39">
        <v>87294.399999999994</v>
      </c>
      <c r="J166" s="69">
        <v>87694.39</v>
      </c>
      <c r="K166" s="4">
        <v>384283.33</v>
      </c>
      <c r="L166" s="78">
        <v>44668</v>
      </c>
      <c r="M166" s="85">
        <v>25138</v>
      </c>
      <c r="N166" s="76">
        <v>120663.91</v>
      </c>
      <c r="O166" s="76">
        <v>120663.91</v>
      </c>
      <c r="P166" s="76">
        <v>120663.91</v>
      </c>
      <c r="Q166" s="76">
        <v>120663.91</v>
      </c>
      <c r="R166" s="76">
        <v>120663.91</v>
      </c>
      <c r="S166" s="85">
        <f>G166-H166-I166-J166-K166-L166-M166-N166-O166-P166-Q166-R166</f>
        <v>118824.94000000012</v>
      </c>
      <c r="T166" s="72">
        <f t="shared" si="181"/>
        <v>271733.18</v>
      </c>
      <c r="U166" s="34">
        <f t="shared" si="182"/>
        <v>725822.51</v>
      </c>
      <c r="V166" s="34">
        <f t="shared" si="183"/>
        <v>1087814.24</v>
      </c>
      <c r="W166" s="34">
        <f t="shared" si="184"/>
        <v>1447967</v>
      </c>
      <c r="X166" s="74">
        <f t="shared" si="174"/>
        <v>289593.40000000002</v>
      </c>
      <c r="Y166" s="35">
        <f t="shared" si="175"/>
        <v>579186.80000000005</v>
      </c>
      <c r="Z166" s="35">
        <f t="shared" si="176"/>
        <v>1013576.9</v>
      </c>
      <c r="AA166" s="35">
        <f t="shared" si="177"/>
        <v>1375568.65</v>
      </c>
      <c r="AB166" s="65">
        <f t="shared" si="179"/>
        <v>17860.22000000003</v>
      </c>
    </row>
    <row r="167" spans="1:28" ht="76.5" customHeight="1" x14ac:dyDescent="0.25">
      <c r="A167" s="17" t="s">
        <v>187</v>
      </c>
      <c r="B167" s="18" t="s">
        <v>108</v>
      </c>
      <c r="C167" s="18" t="s">
        <v>119</v>
      </c>
      <c r="D167" s="19"/>
      <c r="E167" s="19"/>
      <c r="F167" s="19"/>
      <c r="G167" s="8">
        <v>29235716.859999999</v>
      </c>
      <c r="H167" s="4">
        <v>541723.76</v>
      </c>
      <c r="I167" s="4">
        <v>1937091.77</v>
      </c>
      <c r="J167" s="69">
        <v>2548291.4300000002</v>
      </c>
      <c r="K167" s="4">
        <v>1390404.29</v>
      </c>
      <c r="L167" s="78">
        <v>2036103.46</v>
      </c>
      <c r="M167" s="85">
        <v>1909434.99</v>
      </c>
      <c r="N167" s="76">
        <v>2403136.2599999998</v>
      </c>
      <c r="O167" s="76">
        <v>2403136.2599999998</v>
      </c>
      <c r="P167" s="76">
        <v>2403136.2599999998</v>
      </c>
      <c r="Q167" s="76">
        <v>2403136.2599999998</v>
      </c>
      <c r="R167" s="76">
        <v>2403136.2599999998</v>
      </c>
      <c r="S167" s="85">
        <f>G167-H167-I167-J167-K167-L167-M167-N167-O167-P167-Q167-R167</f>
        <v>6856985.8600000013</v>
      </c>
      <c r="T167" s="72">
        <f t="shared" si="181"/>
        <v>5027106.9600000009</v>
      </c>
      <c r="U167" s="34">
        <f t="shared" si="182"/>
        <v>10363049.700000001</v>
      </c>
      <c r="V167" s="34">
        <f t="shared" si="183"/>
        <v>17572458.48</v>
      </c>
      <c r="W167" s="34">
        <f t="shared" si="184"/>
        <v>29235716.859999999</v>
      </c>
      <c r="X167" s="74">
        <f t="shared" si="174"/>
        <v>5847143.3719999995</v>
      </c>
      <c r="Y167" s="35">
        <f t="shared" si="175"/>
        <v>11694286.743999999</v>
      </c>
      <c r="Z167" s="35">
        <f t="shared" si="176"/>
        <v>20465001.801999997</v>
      </c>
      <c r="AA167" s="35">
        <f t="shared" si="177"/>
        <v>27773931.016999997</v>
      </c>
      <c r="AB167" s="65">
        <f t="shared" si="179"/>
        <v>820036.41199999861</v>
      </c>
    </row>
    <row r="168" spans="1:28" ht="63.75" customHeight="1" x14ac:dyDescent="0.25">
      <c r="A168" s="17" t="s">
        <v>186</v>
      </c>
      <c r="B168" s="18" t="s">
        <v>108</v>
      </c>
      <c r="C168" s="18" t="s">
        <v>120</v>
      </c>
      <c r="D168" s="19"/>
      <c r="E168" s="19"/>
      <c r="F168" s="19"/>
      <c r="G168" s="8">
        <v>419000</v>
      </c>
      <c r="H168" s="4">
        <v>0</v>
      </c>
      <c r="I168" s="4">
        <v>0</v>
      </c>
      <c r="J168" s="69">
        <v>0</v>
      </c>
      <c r="K168" s="4">
        <v>0</v>
      </c>
      <c r="L168" s="78">
        <v>98700</v>
      </c>
      <c r="M168" s="85">
        <v>12999</v>
      </c>
      <c r="N168" s="76">
        <v>34916.660000000003</v>
      </c>
      <c r="O168" s="76">
        <v>34916.660000000003</v>
      </c>
      <c r="P168" s="76">
        <v>34916.660000000003</v>
      </c>
      <c r="Q168" s="76">
        <v>34916.660000000003</v>
      </c>
      <c r="R168" s="76">
        <v>34916.660000000003</v>
      </c>
      <c r="S168" s="85">
        <f>G168-H168-I168-J168-K168-L168-M168-N168-O168-P168-Q168-R168</f>
        <v>132717.69999999995</v>
      </c>
      <c r="T168" s="72">
        <f t="shared" si="181"/>
        <v>0</v>
      </c>
      <c r="U168" s="34">
        <f t="shared" si="182"/>
        <v>111699</v>
      </c>
      <c r="V168" s="34">
        <f t="shared" si="183"/>
        <v>216448.98</v>
      </c>
      <c r="W168" s="34">
        <f t="shared" si="184"/>
        <v>419000</v>
      </c>
      <c r="X168" s="74">
        <f t="shared" si="174"/>
        <v>83800</v>
      </c>
      <c r="Y168" s="35">
        <f t="shared" si="175"/>
        <v>167600</v>
      </c>
      <c r="Z168" s="35">
        <f t="shared" si="176"/>
        <v>293300</v>
      </c>
      <c r="AA168" s="35">
        <f t="shared" si="177"/>
        <v>398050</v>
      </c>
      <c r="AB168" s="65">
        <f t="shared" si="179"/>
        <v>83800</v>
      </c>
    </row>
    <row r="169" spans="1:28" ht="25.5" customHeight="1" x14ac:dyDescent="0.25">
      <c r="A169" s="17" t="s">
        <v>185</v>
      </c>
      <c r="B169" s="18" t="s">
        <v>108</v>
      </c>
      <c r="C169" s="18" t="s">
        <v>121</v>
      </c>
      <c r="D169" s="19"/>
      <c r="E169" s="19"/>
      <c r="F169" s="19"/>
      <c r="G169" s="8">
        <f>G170+G171+G172+G173</f>
        <v>23203461.789999999</v>
      </c>
      <c r="H169" s="8">
        <f t="shared" ref="H169:S169" si="186">H170+H171+H172+H173</f>
        <v>802848.4</v>
      </c>
      <c r="I169" s="8">
        <f t="shared" si="186"/>
        <v>1108202.1399999999</v>
      </c>
      <c r="J169" s="8">
        <f t="shared" si="186"/>
        <v>1108229.4099999999</v>
      </c>
      <c r="K169" s="8">
        <f t="shared" si="186"/>
        <v>1151278.1399999999</v>
      </c>
      <c r="L169" s="8">
        <f t="shared" si="186"/>
        <v>1198629.74</v>
      </c>
      <c r="M169" s="8">
        <f t="shared" si="186"/>
        <v>1030761.41</v>
      </c>
      <c r="N169" s="8">
        <f t="shared" si="186"/>
        <v>6081260.75</v>
      </c>
      <c r="O169" s="8">
        <f t="shared" si="186"/>
        <v>8071260.75</v>
      </c>
      <c r="P169" s="8">
        <f t="shared" si="186"/>
        <v>571260.75</v>
      </c>
      <c r="Q169" s="8">
        <f t="shared" si="186"/>
        <v>571260.75</v>
      </c>
      <c r="R169" s="8">
        <f t="shared" si="186"/>
        <v>571260.75</v>
      </c>
      <c r="S169" s="47">
        <f t="shared" si="186"/>
        <v>937208.79999999818</v>
      </c>
      <c r="T169" s="72">
        <f t="shared" si="181"/>
        <v>3019279.95</v>
      </c>
      <c r="U169" s="34">
        <f t="shared" si="182"/>
        <v>6399949.2400000002</v>
      </c>
      <c r="V169" s="34">
        <f t="shared" si="183"/>
        <v>21123731.490000002</v>
      </c>
      <c r="W169" s="34">
        <f t="shared" si="184"/>
        <v>23203461.789999999</v>
      </c>
      <c r="X169" s="74">
        <f t="shared" si="174"/>
        <v>4640692.358</v>
      </c>
      <c r="Y169" s="35">
        <f t="shared" si="175"/>
        <v>9281384.716</v>
      </c>
      <c r="Z169" s="35">
        <f t="shared" si="176"/>
        <v>16242423.252999999</v>
      </c>
      <c r="AA169" s="35">
        <f t="shared" si="177"/>
        <v>22043288.700499997</v>
      </c>
      <c r="AB169" s="65">
        <f t="shared" si="179"/>
        <v>1621412.4079999998</v>
      </c>
    </row>
    <row r="170" spans="1:28" ht="25.5" customHeight="1" x14ac:dyDescent="0.25">
      <c r="A170" s="17" t="s">
        <v>184</v>
      </c>
      <c r="B170" s="18" t="s">
        <v>108</v>
      </c>
      <c r="C170" s="18" t="s">
        <v>122</v>
      </c>
      <c r="D170" s="19"/>
      <c r="E170" s="19"/>
      <c r="F170" s="19"/>
      <c r="G170" s="8">
        <v>303029</v>
      </c>
      <c r="H170" s="4">
        <v>0</v>
      </c>
      <c r="I170" s="4">
        <v>0</v>
      </c>
      <c r="J170" s="69">
        <v>0</v>
      </c>
      <c r="K170" s="4">
        <v>43076</v>
      </c>
      <c r="L170" s="78">
        <v>75383</v>
      </c>
      <c r="M170" s="85">
        <v>35519.01</v>
      </c>
      <c r="N170" s="69">
        <v>25252.42</v>
      </c>
      <c r="O170" s="69">
        <v>25252.42</v>
      </c>
      <c r="P170" s="69">
        <v>25252.42</v>
      </c>
      <c r="Q170" s="69">
        <v>25252.42</v>
      </c>
      <c r="R170" s="69">
        <v>25252.42</v>
      </c>
      <c r="S170" s="85">
        <f>G170-H170-I170-J170-K170-L170-M170-N170-O170-P170-Q170-R170</f>
        <v>22788.89</v>
      </c>
      <c r="T170" s="72">
        <f t="shared" si="181"/>
        <v>0</v>
      </c>
      <c r="U170" s="34">
        <f t="shared" si="182"/>
        <v>153978.01</v>
      </c>
      <c r="V170" s="34">
        <f t="shared" si="183"/>
        <v>229735.26999999996</v>
      </c>
      <c r="W170" s="34">
        <f t="shared" si="184"/>
        <v>303028.99999999994</v>
      </c>
      <c r="X170" s="74">
        <f t="shared" si="174"/>
        <v>60605.8</v>
      </c>
      <c r="Y170" s="35">
        <f t="shared" si="175"/>
        <v>121211.6</v>
      </c>
      <c r="Z170" s="35">
        <f t="shared" si="176"/>
        <v>212120.3</v>
      </c>
      <c r="AA170" s="35">
        <f t="shared" si="177"/>
        <v>287877.55</v>
      </c>
      <c r="AB170" s="65">
        <f t="shared" si="179"/>
        <v>60605.8</v>
      </c>
    </row>
    <row r="171" spans="1:28" ht="25.5" customHeight="1" x14ac:dyDescent="0.25">
      <c r="A171" s="17" t="s">
        <v>183</v>
      </c>
      <c r="B171" s="18" t="s">
        <v>108</v>
      </c>
      <c r="C171" s="18" t="s">
        <v>123</v>
      </c>
      <c r="D171" s="19"/>
      <c r="E171" s="19"/>
      <c r="F171" s="19"/>
      <c r="G171" s="8">
        <v>22316404.789999999</v>
      </c>
      <c r="H171" s="4">
        <v>802848.4</v>
      </c>
      <c r="I171" s="39">
        <v>1108202.1399999999</v>
      </c>
      <c r="J171" s="69">
        <v>1108202.1399999999</v>
      </c>
      <c r="K171" s="39">
        <v>1108202.1399999999</v>
      </c>
      <c r="L171" s="78">
        <v>1108202.1399999999</v>
      </c>
      <c r="M171" s="85">
        <v>975664</v>
      </c>
      <c r="N171" s="69">
        <v>6000000</v>
      </c>
      <c r="O171" s="69">
        <v>8000000</v>
      </c>
      <c r="P171" s="69">
        <v>500000</v>
      </c>
      <c r="Q171" s="85">
        <v>500000</v>
      </c>
      <c r="R171" s="85">
        <v>500000</v>
      </c>
      <c r="S171" s="85">
        <f>G171-H171-I171-J171-K171-L171-M171-N171-O171-P171-Q171-R171</f>
        <v>605083.82999999821</v>
      </c>
      <c r="T171" s="72">
        <f t="shared" si="181"/>
        <v>3019252.6799999997</v>
      </c>
      <c r="U171" s="34">
        <f t="shared" si="182"/>
        <v>6211320.959999999</v>
      </c>
      <c r="V171" s="34">
        <f t="shared" si="183"/>
        <v>20711320.960000001</v>
      </c>
      <c r="W171" s="34">
        <f t="shared" si="184"/>
        <v>22316404.789999999</v>
      </c>
      <c r="X171" s="74">
        <f t="shared" si="174"/>
        <v>4463280.9580000006</v>
      </c>
      <c r="Y171" s="35">
        <f t="shared" si="175"/>
        <v>8926561.9160000011</v>
      </c>
      <c r="Z171" s="35">
        <f t="shared" si="176"/>
        <v>15621483.353</v>
      </c>
      <c r="AA171" s="35">
        <f t="shared" si="177"/>
        <v>21200584.550500002</v>
      </c>
      <c r="AB171" s="65">
        <f t="shared" si="179"/>
        <v>1444028.2780000009</v>
      </c>
    </row>
    <row r="172" spans="1:28" ht="15" customHeight="1" x14ac:dyDescent="0.25">
      <c r="A172" s="17" t="s">
        <v>182</v>
      </c>
      <c r="B172" s="18" t="s">
        <v>108</v>
      </c>
      <c r="C172" s="18" t="s">
        <v>124</v>
      </c>
      <c r="D172" s="19"/>
      <c r="E172" s="19"/>
      <c r="F172" s="19"/>
      <c r="G172" s="8">
        <v>31928</v>
      </c>
      <c r="H172" s="4">
        <v>0</v>
      </c>
      <c r="I172" s="4">
        <v>0</v>
      </c>
      <c r="J172" s="69">
        <v>0</v>
      </c>
      <c r="K172" s="4">
        <v>0</v>
      </c>
      <c r="L172" s="78">
        <v>0</v>
      </c>
      <c r="M172" s="85">
        <v>9578.4</v>
      </c>
      <c r="N172" s="69">
        <v>10000</v>
      </c>
      <c r="O172" s="69">
        <v>0</v>
      </c>
      <c r="P172" s="85">
        <v>0</v>
      </c>
      <c r="Q172" s="85">
        <v>0</v>
      </c>
      <c r="R172" s="85">
        <v>0</v>
      </c>
      <c r="S172" s="85">
        <f>G172-H172-I172-J172-K172-L172-M172-N172-O172-P172-Q172-R172</f>
        <v>12349.599999999999</v>
      </c>
      <c r="T172" s="72">
        <f t="shared" si="181"/>
        <v>0</v>
      </c>
      <c r="U172" s="34">
        <f t="shared" si="182"/>
        <v>9578.4</v>
      </c>
      <c r="V172" s="34">
        <f t="shared" si="183"/>
        <v>19578.400000000001</v>
      </c>
      <c r="W172" s="34">
        <f t="shared" si="184"/>
        <v>31928</v>
      </c>
      <c r="X172" s="74">
        <f t="shared" si="174"/>
        <v>6385.5999999999995</v>
      </c>
      <c r="Y172" s="35">
        <f t="shared" si="175"/>
        <v>12771.199999999999</v>
      </c>
      <c r="Z172" s="35">
        <f t="shared" si="176"/>
        <v>22349.599999999999</v>
      </c>
      <c r="AA172" s="35">
        <f t="shared" si="177"/>
        <v>30331.599999999999</v>
      </c>
      <c r="AB172" s="65">
        <f t="shared" si="179"/>
        <v>6385.5999999999995</v>
      </c>
    </row>
    <row r="173" spans="1:28" ht="26.25" customHeight="1" x14ac:dyDescent="0.25">
      <c r="A173" s="17" t="s">
        <v>181</v>
      </c>
      <c r="B173" s="18" t="s">
        <v>108</v>
      </c>
      <c r="C173" s="18" t="s">
        <v>125</v>
      </c>
      <c r="D173" s="19"/>
      <c r="E173" s="19"/>
      <c r="F173" s="19"/>
      <c r="G173" s="8">
        <v>552100</v>
      </c>
      <c r="H173" s="4">
        <v>0</v>
      </c>
      <c r="I173" s="4">
        <v>0</v>
      </c>
      <c r="J173" s="69">
        <v>27.27</v>
      </c>
      <c r="K173" s="4">
        <v>0</v>
      </c>
      <c r="L173" s="78">
        <v>15044.6</v>
      </c>
      <c r="M173" s="85">
        <v>10000</v>
      </c>
      <c r="N173" s="69">
        <v>46008.33</v>
      </c>
      <c r="O173" s="69">
        <v>46008.33</v>
      </c>
      <c r="P173" s="69">
        <v>46008.33</v>
      </c>
      <c r="Q173" s="69">
        <v>46008.33</v>
      </c>
      <c r="R173" s="69">
        <v>46008.33</v>
      </c>
      <c r="S173" s="85">
        <f>G173-H173-I173-J173-K173-L173-M173-N173-O173-P173-Q173-R173</f>
        <v>296986.47999999992</v>
      </c>
      <c r="T173" s="72">
        <f t="shared" si="181"/>
        <v>27.27</v>
      </c>
      <c r="U173" s="34">
        <f t="shared" si="182"/>
        <v>25071.870000000003</v>
      </c>
      <c r="V173" s="34">
        <f t="shared" si="183"/>
        <v>163096.86000000002</v>
      </c>
      <c r="W173" s="34">
        <f t="shared" si="184"/>
        <v>552100</v>
      </c>
      <c r="X173" s="74">
        <f t="shared" si="174"/>
        <v>110420</v>
      </c>
      <c r="Y173" s="35">
        <f t="shared" si="175"/>
        <v>220840</v>
      </c>
      <c r="Z173" s="35">
        <f t="shared" si="176"/>
        <v>386470</v>
      </c>
      <c r="AA173" s="35">
        <f t="shared" si="177"/>
        <v>524495</v>
      </c>
      <c r="AB173" s="65">
        <f t="shared" si="179"/>
        <v>110392.73</v>
      </c>
    </row>
    <row r="174" spans="1:28" ht="38.25" customHeight="1" x14ac:dyDescent="0.25">
      <c r="A174" s="17" t="s">
        <v>180</v>
      </c>
      <c r="B174" s="18" t="s">
        <v>108</v>
      </c>
      <c r="C174" s="18" t="s">
        <v>126</v>
      </c>
      <c r="D174" s="19"/>
      <c r="E174" s="19"/>
      <c r="F174" s="19"/>
      <c r="G174" s="8">
        <f t="shared" ref="G174:S174" si="187">G175+G176+G177+G178</f>
        <v>157204983.88</v>
      </c>
      <c r="H174" s="8">
        <f t="shared" si="187"/>
        <v>5785593.2400000002</v>
      </c>
      <c r="I174" s="8">
        <f t="shared" si="187"/>
        <v>6913432.5599999996</v>
      </c>
      <c r="J174" s="8">
        <f t="shared" si="187"/>
        <v>7500027.3500000006</v>
      </c>
      <c r="K174" s="8">
        <f t="shared" si="187"/>
        <v>8572605.6500000004</v>
      </c>
      <c r="L174" s="8">
        <f t="shared" si="187"/>
        <v>14469141.84</v>
      </c>
      <c r="M174" s="8">
        <f t="shared" si="187"/>
        <v>15243207.059999999</v>
      </c>
      <c r="N174" s="8">
        <f t="shared" si="187"/>
        <v>7293779.6899999995</v>
      </c>
      <c r="O174" s="8">
        <f t="shared" si="187"/>
        <v>63000000</v>
      </c>
      <c r="P174" s="8">
        <f t="shared" si="187"/>
        <v>7293779.6899999995</v>
      </c>
      <c r="Q174" s="8">
        <f t="shared" si="187"/>
        <v>7293779.6899999995</v>
      </c>
      <c r="R174" s="8">
        <f t="shared" si="187"/>
        <v>7293779.6899999995</v>
      </c>
      <c r="S174" s="47">
        <f t="shared" si="187"/>
        <v>6545857.419999999</v>
      </c>
      <c r="T174" s="72">
        <f t="shared" si="181"/>
        <v>20199053.150000002</v>
      </c>
      <c r="U174" s="34">
        <f t="shared" si="182"/>
        <v>58484007.700000003</v>
      </c>
      <c r="V174" s="34">
        <f t="shared" si="183"/>
        <v>136071567.08000001</v>
      </c>
      <c r="W174" s="34">
        <f t="shared" si="184"/>
        <v>157204983.88</v>
      </c>
      <c r="X174" s="74">
        <f t="shared" si="174"/>
        <v>31440996.776000001</v>
      </c>
      <c r="Y174" s="35">
        <f t="shared" si="175"/>
        <v>62881993.552000001</v>
      </c>
      <c r="Z174" s="35">
        <f t="shared" si="176"/>
        <v>110043488.71600001</v>
      </c>
      <c r="AA174" s="35">
        <f t="shared" si="177"/>
        <v>149344734.68599999</v>
      </c>
      <c r="AB174" s="65">
        <f t="shared" si="179"/>
        <v>11241943.625999998</v>
      </c>
    </row>
    <row r="175" spans="1:28" ht="15" customHeight="1" x14ac:dyDescent="0.25">
      <c r="A175" s="17" t="s">
        <v>179</v>
      </c>
      <c r="B175" s="18" t="s">
        <v>108</v>
      </c>
      <c r="C175" s="18" t="s">
        <v>127</v>
      </c>
      <c r="D175" s="19"/>
      <c r="E175" s="19"/>
      <c r="F175" s="19"/>
      <c r="G175" s="8">
        <v>11648914.1</v>
      </c>
      <c r="H175" s="4">
        <v>0</v>
      </c>
      <c r="I175" s="39">
        <v>1108636.2</v>
      </c>
      <c r="J175" s="69">
        <v>1108636.2</v>
      </c>
      <c r="K175" s="39">
        <v>1108636.2</v>
      </c>
      <c r="L175" s="78">
        <v>1108286.7</v>
      </c>
      <c r="M175" s="85">
        <v>1108216.8</v>
      </c>
      <c r="N175" s="69">
        <v>1000000</v>
      </c>
      <c r="O175" s="69">
        <v>1000000</v>
      </c>
      <c r="P175" s="69">
        <v>1000000</v>
      </c>
      <c r="Q175" s="69">
        <v>1000000</v>
      </c>
      <c r="R175" s="85">
        <v>1000000</v>
      </c>
      <c r="S175" s="85">
        <f>G175-H175-I175-J175-K175-L175-M175-N175-O175-P175-Q175-R175</f>
        <v>1106502.0000000009</v>
      </c>
      <c r="T175" s="72">
        <f t="shared" si="181"/>
        <v>2217272.4</v>
      </c>
      <c r="U175" s="34">
        <f t="shared" si="182"/>
        <v>5542412.0999999996</v>
      </c>
      <c r="V175" s="34">
        <f t="shared" si="183"/>
        <v>8542412.0999999996</v>
      </c>
      <c r="W175" s="34">
        <f t="shared" si="184"/>
        <v>11648914.100000001</v>
      </c>
      <c r="X175" s="74">
        <f t="shared" si="174"/>
        <v>2329782.8200000003</v>
      </c>
      <c r="Y175" s="35">
        <f t="shared" si="175"/>
        <v>4659565.6400000006</v>
      </c>
      <c r="Z175" s="35">
        <f t="shared" si="176"/>
        <v>8154239.8700000001</v>
      </c>
      <c r="AA175" s="35">
        <f t="shared" si="177"/>
        <v>11066468.395</v>
      </c>
      <c r="AB175" s="65">
        <f t="shared" si="179"/>
        <v>112510.42000000039</v>
      </c>
    </row>
    <row r="176" spans="1:28" ht="15" customHeight="1" x14ac:dyDescent="0.25">
      <c r="A176" s="17" t="s">
        <v>178</v>
      </c>
      <c r="B176" s="18" t="s">
        <v>108</v>
      </c>
      <c r="C176" s="18" t="s">
        <v>128</v>
      </c>
      <c r="D176" s="19"/>
      <c r="E176" s="19"/>
      <c r="F176" s="19"/>
      <c r="G176" s="8">
        <v>15986662.17</v>
      </c>
      <c r="H176" s="4">
        <v>272587.93</v>
      </c>
      <c r="I176" s="39">
        <v>275339.06</v>
      </c>
      <c r="J176" s="69">
        <v>468211.29</v>
      </c>
      <c r="K176" s="39">
        <v>1736014.37</v>
      </c>
      <c r="L176" s="78">
        <v>1435310.74</v>
      </c>
      <c r="M176" s="85">
        <v>1291607.32</v>
      </c>
      <c r="N176" s="69">
        <v>830692.5</v>
      </c>
      <c r="O176" s="69">
        <v>6000000</v>
      </c>
      <c r="P176" s="69">
        <v>830692.5</v>
      </c>
      <c r="Q176" s="69">
        <v>830692.5</v>
      </c>
      <c r="R176" s="69">
        <v>830692.5</v>
      </c>
      <c r="S176" s="85">
        <f>G176-H176-I176-J176-K176-L176-M176-N176-O176-P176-Q176-R176</f>
        <v>1184821.459999999</v>
      </c>
      <c r="T176" s="72">
        <f t="shared" si="181"/>
        <v>1016138.28</v>
      </c>
      <c r="U176" s="34">
        <f t="shared" si="182"/>
        <v>5479070.7100000009</v>
      </c>
      <c r="V176" s="34">
        <f t="shared" si="183"/>
        <v>13140455.710000001</v>
      </c>
      <c r="W176" s="34">
        <f t="shared" si="184"/>
        <v>15986662.17</v>
      </c>
      <c r="X176" s="74">
        <f t="shared" si="174"/>
        <v>3197332.4339999999</v>
      </c>
      <c r="Y176" s="35">
        <f t="shared" si="175"/>
        <v>6394664.8679999998</v>
      </c>
      <c r="Z176" s="35">
        <f t="shared" si="176"/>
        <v>11190663.518999999</v>
      </c>
      <c r="AA176" s="35">
        <f t="shared" si="177"/>
        <v>15187329.0615</v>
      </c>
      <c r="AB176" s="65">
        <f t="shared" si="179"/>
        <v>2181194.1540000001</v>
      </c>
    </row>
    <row r="177" spans="1:28" ht="15" customHeight="1" x14ac:dyDescent="0.25">
      <c r="A177" s="17" t="s">
        <v>177</v>
      </c>
      <c r="B177" s="18" t="s">
        <v>108</v>
      </c>
      <c r="C177" s="18" t="s">
        <v>129</v>
      </c>
      <c r="D177" s="19"/>
      <c r="E177" s="19"/>
      <c r="F177" s="19"/>
      <c r="G177" s="8">
        <v>58253696.5</v>
      </c>
      <c r="H177" s="4">
        <v>763949.14</v>
      </c>
      <c r="I177" s="4">
        <v>541518.12</v>
      </c>
      <c r="J177" s="69">
        <v>954533.75</v>
      </c>
      <c r="K177" s="4">
        <v>980443.75</v>
      </c>
      <c r="L177" s="78">
        <v>835094.75</v>
      </c>
      <c r="M177" s="85">
        <v>7563652.8799999999</v>
      </c>
      <c r="N177" s="69">
        <v>778203.67</v>
      </c>
      <c r="O177" s="69">
        <v>43000000</v>
      </c>
      <c r="P177" s="69">
        <v>778203.67</v>
      </c>
      <c r="Q177" s="69">
        <v>778203.67</v>
      </c>
      <c r="R177" s="69">
        <v>778203.67</v>
      </c>
      <c r="S177" s="85">
        <f>G177-H177-I177-J177-K177-L177-M177-N177-O177-P177-Q177-R177</f>
        <v>501689.42999999772</v>
      </c>
      <c r="T177" s="72">
        <f t="shared" si="181"/>
        <v>2260001.0099999998</v>
      </c>
      <c r="U177" s="34">
        <f t="shared" si="182"/>
        <v>11639192.390000001</v>
      </c>
      <c r="V177" s="34">
        <f t="shared" si="183"/>
        <v>56195599.730000004</v>
      </c>
      <c r="W177" s="34">
        <f t="shared" si="184"/>
        <v>58253696.500000007</v>
      </c>
      <c r="X177" s="74">
        <f t="shared" si="174"/>
        <v>11650739.299999999</v>
      </c>
      <c r="Y177" s="35">
        <f t="shared" si="175"/>
        <v>23301478.599999998</v>
      </c>
      <c r="Z177" s="35">
        <f t="shared" si="176"/>
        <v>40777587.549999997</v>
      </c>
      <c r="AA177" s="35">
        <f t="shared" si="177"/>
        <v>55341011.674999997</v>
      </c>
      <c r="AB177" s="65">
        <f t="shared" si="179"/>
        <v>9390738.2899999991</v>
      </c>
    </row>
    <row r="178" spans="1:28" ht="38.25" customHeight="1" x14ac:dyDescent="0.25">
      <c r="A178" s="17" t="s">
        <v>176</v>
      </c>
      <c r="B178" s="18" t="s">
        <v>108</v>
      </c>
      <c r="C178" s="18" t="s">
        <v>130</v>
      </c>
      <c r="D178" s="19"/>
      <c r="E178" s="19"/>
      <c r="F178" s="19"/>
      <c r="G178" s="8">
        <v>71315711.109999999</v>
      </c>
      <c r="H178" s="4">
        <v>4749056.17</v>
      </c>
      <c r="I178" s="4">
        <v>4987939.18</v>
      </c>
      <c r="J178" s="69">
        <v>4968646.1100000003</v>
      </c>
      <c r="K178" s="4">
        <v>4747511.33</v>
      </c>
      <c r="L178" s="78">
        <v>11090449.65</v>
      </c>
      <c r="M178" s="85">
        <v>5279730.0599999996</v>
      </c>
      <c r="N178" s="69">
        <v>4684883.5199999996</v>
      </c>
      <c r="O178" s="69">
        <v>13000000</v>
      </c>
      <c r="P178" s="69">
        <v>4684883.5199999996</v>
      </c>
      <c r="Q178" s="69">
        <v>4684883.5199999996</v>
      </c>
      <c r="R178" s="69">
        <v>4684883.5199999996</v>
      </c>
      <c r="S178" s="85">
        <f>G178-H178-I178-J178-K178-L178-M178-N178-O178-P178-Q178-R178</f>
        <v>3752844.5300000012</v>
      </c>
      <c r="T178" s="72">
        <f t="shared" si="181"/>
        <v>14705641.460000001</v>
      </c>
      <c r="U178" s="34">
        <f t="shared" si="182"/>
        <v>35823332.5</v>
      </c>
      <c r="V178" s="34">
        <f t="shared" si="183"/>
        <v>58193099.539999992</v>
      </c>
      <c r="W178" s="34">
        <f t="shared" si="184"/>
        <v>71315711.109999985</v>
      </c>
      <c r="X178" s="74">
        <f t="shared" si="174"/>
        <v>14263142.221999999</v>
      </c>
      <c r="Y178" s="35">
        <f t="shared" si="175"/>
        <v>28526284.443999998</v>
      </c>
      <c r="Z178" s="35">
        <f t="shared" si="176"/>
        <v>49920997.776999995</v>
      </c>
      <c r="AA178" s="35">
        <f t="shared" si="177"/>
        <v>67749925.554499999</v>
      </c>
      <c r="AB178" s="65">
        <f t="shared" si="179"/>
        <v>-442499.23800000176</v>
      </c>
    </row>
    <row r="179" spans="1:28" ht="25.5" customHeight="1" x14ac:dyDescent="0.25">
      <c r="A179" s="17" t="s">
        <v>175</v>
      </c>
      <c r="B179" s="18" t="s">
        <v>108</v>
      </c>
      <c r="C179" s="18" t="s">
        <v>131</v>
      </c>
      <c r="D179" s="19"/>
      <c r="E179" s="19"/>
      <c r="F179" s="19"/>
      <c r="G179" s="8">
        <f>G180</f>
        <v>60000</v>
      </c>
      <c r="H179" s="4">
        <f>H180</f>
        <v>0</v>
      </c>
      <c r="I179" s="4">
        <f t="shared" ref="I179:S179" si="188">I180</f>
        <v>0</v>
      </c>
      <c r="J179" s="69">
        <f t="shared" si="188"/>
        <v>0</v>
      </c>
      <c r="K179" s="4">
        <f t="shared" si="188"/>
        <v>0</v>
      </c>
      <c r="L179" s="78">
        <f t="shared" si="188"/>
        <v>0</v>
      </c>
      <c r="M179" s="85">
        <f t="shared" si="188"/>
        <v>0</v>
      </c>
      <c r="N179" s="4">
        <f t="shared" si="188"/>
        <v>0</v>
      </c>
      <c r="O179" s="4">
        <f t="shared" si="188"/>
        <v>0</v>
      </c>
      <c r="P179" s="4">
        <f t="shared" si="188"/>
        <v>0</v>
      </c>
      <c r="Q179" s="4">
        <f t="shared" si="188"/>
        <v>60000</v>
      </c>
      <c r="R179" s="39">
        <f t="shared" si="188"/>
        <v>0</v>
      </c>
      <c r="S179" s="85">
        <f t="shared" si="188"/>
        <v>0</v>
      </c>
      <c r="T179" s="72">
        <f t="shared" si="181"/>
        <v>0</v>
      </c>
      <c r="U179" s="34">
        <f t="shared" si="182"/>
        <v>0</v>
      </c>
      <c r="V179" s="34">
        <f t="shared" si="183"/>
        <v>0</v>
      </c>
      <c r="W179" s="34">
        <f t="shared" si="184"/>
        <v>60000</v>
      </c>
      <c r="X179" s="74">
        <f t="shared" si="174"/>
        <v>12000</v>
      </c>
      <c r="Y179" s="35">
        <f t="shared" si="175"/>
        <v>24000</v>
      </c>
      <c r="Z179" s="35">
        <f t="shared" si="176"/>
        <v>42000</v>
      </c>
      <c r="AA179" s="35">
        <f t="shared" si="177"/>
        <v>57000</v>
      </c>
      <c r="AB179" s="65">
        <f t="shared" si="179"/>
        <v>12000</v>
      </c>
    </row>
    <row r="180" spans="1:28" ht="38.25" customHeight="1" x14ac:dyDescent="0.25">
      <c r="A180" s="17" t="s">
        <v>174</v>
      </c>
      <c r="B180" s="18" t="s">
        <v>108</v>
      </c>
      <c r="C180" s="18" t="s">
        <v>132</v>
      </c>
      <c r="D180" s="19"/>
      <c r="E180" s="19"/>
      <c r="F180" s="19"/>
      <c r="G180" s="8">
        <v>60000</v>
      </c>
      <c r="H180" s="4">
        <v>0</v>
      </c>
      <c r="I180" s="4">
        <v>0</v>
      </c>
      <c r="J180" s="69">
        <v>0</v>
      </c>
      <c r="K180" s="4">
        <v>0</v>
      </c>
      <c r="L180" s="78">
        <v>0</v>
      </c>
      <c r="M180" s="85">
        <v>0</v>
      </c>
      <c r="N180" s="4">
        <v>0</v>
      </c>
      <c r="O180" s="4">
        <v>0</v>
      </c>
      <c r="P180" s="4">
        <v>0</v>
      </c>
      <c r="Q180" s="4">
        <v>60000</v>
      </c>
      <c r="R180" s="4">
        <v>0</v>
      </c>
      <c r="S180" s="85">
        <f>G180-H180-I180-J180-K180-L180-M180-N180-O180-P180-Q180-R180</f>
        <v>0</v>
      </c>
      <c r="T180" s="72">
        <f t="shared" si="181"/>
        <v>0</v>
      </c>
      <c r="U180" s="34">
        <f t="shared" si="182"/>
        <v>0</v>
      </c>
      <c r="V180" s="34">
        <f t="shared" si="183"/>
        <v>0</v>
      </c>
      <c r="W180" s="34">
        <f t="shared" si="184"/>
        <v>60000</v>
      </c>
      <c r="X180" s="74">
        <f t="shared" si="174"/>
        <v>12000</v>
      </c>
      <c r="Y180" s="35">
        <f t="shared" si="175"/>
        <v>24000</v>
      </c>
      <c r="Z180" s="35">
        <f t="shared" si="176"/>
        <v>42000</v>
      </c>
      <c r="AA180" s="35">
        <f t="shared" si="177"/>
        <v>57000</v>
      </c>
      <c r="AB180" s="65">
        <f t="shared" si="179"/>
        <v>12000</v>
      </c>
    </row>
    <row r="181" spans="1:28" ht="15" customHeight="1" x14ac:dyDescent="0.25">
      <c r="A181" s="17" t="s">
        <v>173</v>
      </c>
      <c r="B181" s="18" t="s">
        <v>108</v>
      </c>
      <c r="C181" s="18" t="s">
        <v>133</v>
      </c>
      <c r="D181" s="19"/>
      <c r="E181" s="19"/>
      <c r="F181" s="19"/>
      <c r="G181" s="8">
        <f>G182+G183+G184+G185+G186</f>
        <v>289302628.13</v>
      </c>
      <c r="H181" s="4">
        <f>H182+H183+H184+H185+H186</f>
        <v>12553987.17</v>
      </c>
      <c r="I181" s="4">
        <f t="shared" ref="I181:R181" si="189">I182+I183+I184+I185+I186</f>
        <v>22073455.580000002</v>
      </c>
      <c r="J181" s="69">
        <f t="shared" si="189"/>
        <v>18973218.139999997</v>
      </c>
      <c r="K181" s="4">
        <f t="shared" si="189"/>
        <v>24893081.690000001</v>
      </c>
      <c r="L181" s="78">
        <f t="shared" si="189"/>
        <v>37330083.32</v>
      </c>
      <c r="M181" s="85">
        <f t="shared" si="189"/>
        <v>36235174.890000001</v>
      </c>
      <c r="N181" s="4">
        <f t="shared" si="189"/>
        <v>14826325.930000002</v>
      </c>
      <c r="O181" s="4">
        <f t="shared" si="189"/>
        <v>46968649.390000001</v>
      </c>
      <c r="P181" s="4">
        <f t="shared" si="189"/>
        <v>30267740.279999997</v>
      </c>
      <c r="Q181" s="4">
        <f t="shared" si="189"/>
        <v>18267740.279999997</v>
      </c>
      <c r="R181" s="4">
        <f t="shared" si="189"/>
        <v>16409637.290000001</v>
      </c>
      <c r="S181" s="85">
        <f>S182+S183+S184+S185+S186</f>
        <v>10503534.169999994</v>
      </c>
      <c r="T181" s="72">
        <f t="shared" si="181"/>
        <v>53600660.890000001</v>
      </c>
      <c r="U181" s="34">
        <f t="shared" si="182"/>
        <v>152059000.79000002</v>
      </c>
      <c r="V181" s="34">
        <f t="shared" si="183"/>
        <v>244121716.39000002</v>
      </c>
      <c r="W181" s="34">
        <f t="shared" si="184"/>
        <v>289302628.13000005</v>
      </c>
      <c r="X181" s="74">
        <f t="shared" si="174"/>
        <v>57860525.626000002</v>
      </c>
      <c r="Y181" s="35">
        <f t="shared" si="175"/>
        <v>115721051.252</v>
      </c>
      <c r="Z181" s="35">
        <f t="shared" si="176"/>
        <v>202511839.69099998</v>
      </c>
      <c r="AA181" s="35">
        <f t="shared" si="177"/>
        <v>274837496.72350001</v>
      </c>
      <c r="AB181" s="65">
        <f t="shared" si="179"/>
        <v>4259864.7360000014</v>
      </c>
    </row>
    <row r="182" spans="1:28" ht="15" customHeight="1" x14ac:dyDescent="0.25">
      <c r="A182" s="17" t="s">
        <v>172</v>
      </c>
      <c r="B182" s="18" t="s">
        <v>108</v>
      </c>
      <c r="C182" s="18" t="s">
        <v>134</v>
      </c>
      <c r="D182" s="19"/>
      <c r="E182" s="19"/>
      <c r="F182" s="19"/>
      <c r="G182" s="8">
        <v>99273351.739999995</v>
      </c>
      <c r="H182" s="4">
        <v>4500000</v>
      </c>
      <c r="I182" s="4">
        <v>11121365</v>
      </c>
      <c r="J182" s="69">
        <v>9641663.8699999992</v>
      </c>
      <c r="K182" s="4">
        <v>9941000</v>
      </c>
      <c r="L182" s="78">
        <v>16892700</v>
      </c>
      <c r="M182" s="85">
        <v>9564757.8900000006</v>
      </c>
      <c r="N182" s="69">
        <v>5000000</v>
      </c>
      <c r="O182" s="69">
        <v>8172454.3099999996</v>
      </c>
      <c r="P182" s="69">
        <v>8172454.3099999996</v>
      </c>
      <c r="Q182" s="69">
        <v>8172454.3099999996</v>
      </c>
      <c r="R182" s="69">
        <f>8172454.31-1858102.99</f>
        <v>6314351.3199999994</v>
      </c>
      <c r="S182" s="85">
        <f>G182-H182-I182-J182-K182-L182-M182-N182-O182-P182-Q182-R182</f>
        <v>1780150.729999993</v>
      </c>
      <c r="T182" s="72">
        <f t="shared" si="181"/>
        <v>25263028.869999997</v>
      </c>
      <c r="U182" s="34">
        <f t="shared" si="182"/>
        <v>61661486.759999998</v>
      </c>
      <c r="V182" s="34">
        <f t="shared" si="183"/>
        <v>83006395.379999995</v>
      </c>
      <c r="W182" s="34">
        <f t="shared" si="184"/>
        <v>99273351.73999998</v>
      </c>
      <c r="X182" s="74">
        <f t="shared" si="174"/>
        <v>19854670.347999997</v>
      </c>
      <c r="Y182" s="35">
        <f t="shared" si="175"/>
        <v>39709340.695999995</v>
      </c>
      <c r="Z182" s="35">
        <f t="shared" si="176"/>
        <v>69491346.217999995</v>
      </c>
      <c r="AA182" s="35">
        <f t="shared" si="177"/>
        <v>94309684.152999997</v>
      </c>
      <c r="AB182" s="65">
        <f t="shared" si="179"/>
        <v>-5408358.5219999999</v>
      </c>
    </row>
    <row r="183" spans="1:28" ht="15" customHeight="1" x14ac:dyDescent="0.25">
      <c r="A183" s="17" t="s">
        <v>171</v>
      </c>
      <c r="B183" s="18" t="s">
        <v>108</v>
      </c>
      <c r="C183" s="18" t="s">
        <v>135</v>
      </c>
      <c r="D183" s="19"/>
      <c r="E183" s="19"/>
      <c r="F183" s="19"/>
      <c r="G183" s="8">
        <v>130791844.81999999</v>
      </c>
      <c r="H183" s="4">
        <v>6100000</v>
      </c>
      <c r="I183" s="4">
        <v>6889096.6600000001</v>
      </c>
      <c r="J183" s="69">
        <v>4731039.96</v>
      </c>
      <c r="K183" s="4">
        <v>11045600</v>
      </c>
      <c r="L183" s="78">
        <v>13505103.060000001</v>
      </c>
      <c r="M183" s="85">
        <v>21146905.399999999</v>
      </c>
      <c r="N183" s="69">
        <v>4731039.96</v>
      </c>
      <c r="O183" s="69">
        <v>30000000</v>
      </c>
      <c r="P183" s="69">
        <v>17000000</v>
      </c>
      <c r="Q183" s="69">
        <v>5000000</v>
      </c>
      <c r="R183" s="69">
        <v>5000000</v>
      </c>
      <c r="S183" s="85">
        <f>G183-H183-I183-J183-K183-L183-M183-N183-O183-P183-Q183-R183</f>
        <v>5643059.7800000086</v>
      </c>
      <c r="T183" s="72">
        <f t="shared" si="181"/>
        <v>17720136.620000001</v>
      </c>
      <c r="U183" s="34">
        <f t="shared" si="182"/>
        <v>63417745.079999998</v>
      </c>
      <c r="V183" s="34">
        <f t="shared" si="183"/>
        <v>115148785.03999999</v>
      </c>
      <c r="W183" s="34">
        <f t="shared" si="184"/>
        <v>130791844.81999999</v>
      </c>
      <c r="X183" s="74">
        <f t="shared" si="174"/>
        <v>26158368.964000002</v>
      </c>
      <c r="Y183" s="35">
        <f t="shared" si="175"/>
        <v>52316737.928000003</v>
      </c>
      <c r="Z183" s="35">
        <f t="shared" si="176"/>
        <v>91554291.373999998</v>
      </c>
      <c r="AA183" s="35">
        <f t="shared" si="177"/>
        <v>124252252.579</v>
      </c>
      <c r="AB183" s="65">
        <f t="shared" si="179"/>
        <v>8438232.3440000005</v>
      </c>
    </row>
    <row r="184" spans="1:28" ht="25.5" customHeight="1" x14ac:dyDescent="0.25">
      <c r="A184" s="17" t="s">
        <v>170</v>
      </c>
      <c r="B184" s="18" t="s">
        <v>108</v>
      </c>
      <c r="C184" s="18" t="s">
        <v>136</v>
      </c>
      <c r="D184" s="19"/>
      <c r="E184" s="19"/>
      <c r="F184" s="19"/>
      <c r="G184" s="8">
        <v>32033612.98</v>
      </c>
      <c r="H184" s="4">
        <v>1750000</v>
      </c>
      <c r="I184" s="4">
        <v>3171236.96</v>
      </c>
      <c r="J184" s="69">
        <v>1974280.66</v>
      </c>
      <c r="K184" s="4">
        <v>2900220</v>
      </c>
      <c r="L184" s="78">
        <v>4917620</v>
      </c>
      <c r="M184" s="85">
        <v>2875380</v>
      </c>
      <c r="N184" s="69">
        <v>2669467.75</v>
      </c>
      <c r="O184" s="69">
        <v>2669467.75</v>
      </c>
      <c r="P184" s="69">
        <v>2669467.75</v>
      </c>
      <c r="Q184" s="69">
        <v>2669467.75</v>
      </c>
      <c r="R184" s="69">
        <v>2669467.75</v>
      </c>
      <c r="S184" s="85">
        <f>G184-H184-I184-J184-K184-L184-M184-N184-O184-P184-Q184-R184</f>
        <v>1097536.6099999994</v>
      </c>
      <c r="T184" s="72">
        <f t="shared" si="181"/>
        <v>6895517.6200000001</v>
      </c>
      <c r="U184" s="34">
        <f t="shared" si="182"/>
        <v>17588737.620000001</v>
      </c>
      <c r="V184" s="34">
        <f t="shared" si="183"/>
        <v>25597140.870000001</v>
      </c>
      <c r="W184" s="34">
        <f t="shared" si="184"/>
        <v>32033612.98</v>
      </c>
      <c r="X184" s="74">
        <f t="shared" si="174"/>
        <v>6406722.5959999999</v>
      </c>
      <c r="Y184" s="35">
        <f t="shared" si="175"/>
        <v>12813445.192</v>
      </c>
      <c r="Z184" s="35">
        <f t="shared" si="176"/>
        <v>22423529.085999999</v>
      </c>
      <c r="AA184" s="35">
        <f t="shared" si="177"/>
        <v>30431932.331</v>
      </c>
      <c r="AB184" s="65">
        <f t="shared" si="179"/>
        <v>-488795.02400000021</v>
      </c>
    </row>
    <row r="185" spans="1:28" s="1" customFormat="1" ht="15" customHeight="1" x14ac:dyDescent="0.25">
      <c r="A185" s="56" t="s">
        <v>169</v>
      </c>
      <c r="B185" s="80" t="s">
        <v>108</v>
      </c>
      <c r="C185" s="80" t="s">
        <v>137</v>
      </c>
      <c r="D185" s="81"/>
      <c r="E185" s="81"/>
      <c r="F185" s="81"/>
      <c r="G185" s="8">
        <v>2084727.94</v>
      </c>
      <c r="H185" s="78">
        <v>0</v>
      </c>
      <c r="I185" s="78">
        <v>20000</v>
      </c>
      <c r="J185" s="78">
        <v>298555</v>
      </c>
      <c r="K185" s="78">
        <v>33947.769999999997</v>
      </c>
      <c r="L185" s="78">
        <v>549112.18999999994</v>
      </c>
      <c r="M185" s="85">
        <v>544937.79</v>
      </c>
      <c r="N185" s="78">
        <v>126727.33</v>
      </c>
      <c r="O185" s="78">
        <v>126727.33</v>
      </c>
      <c r="P185" s="78">
        <v>126727.33</v>
      </c>
      <c r="Q185" s="78">
        <v>126727.33</v>
      </c>
      <c r="R185" s="78">
        <v>126727.33</v>
      </c>
      <c r="S185" s="85">
        <f>G185-H185-I185-J185-K185-L185-M185-N185-O185-P185-Q185-R185</f>
        <v>4538.5399999998772</v>
      </c>
      <c r="T185" s="46">
        <f t="shared" si="181"/>
        <v>318555</v>
      </c>
      <c r="U185" s="46">
        <f t="shared" si="182"/>
        <v>1446552.75</v>
      </c>
      <c r="V185" s="46">
        <f t="shared" si="183"/>
        <v>1826734.7400000002</v>
      </c>
      <c r="W185" s="46">
        <f t="shared" si="184"/>
        <v>2084727.9400000002</v>
      </c>
      <c r="X185" s="82">
        <f t="shared" si="174"/>
        <v>416945.58799999999</v>
      </c>
      <c r="Y185" s="83">
        <f t="shared" si="175"/>
        <v>833891.17599999998</v>
      </c>
      <c r="Z185" s="83">
        <f t="shared" si="176"/>
        <v>1459309.558</v>
      </c>
      <c r="AA185" s="83">
        <f t="shared" si="177"/>
        <v>1980491.5430000001</v>
      </c>
      <c r="AB185" s="84">
        <f t="shared" si="179"/>
        <v>98390.587999999989</v>
      </c>
    </row>
    <row r="186" spans="1:28" ht="25.5" customHeight="1" x14ac:dyDescent="0.25">
      <c r="A186" s="17" t="s">
        <v>168</v>
      </c>
      <c r="B186" s="18" t="s">
        <v>108</v>
      </c>
      <c r="C186" s="18" t="s">
        <v>138</v>
      </c>
      <c r="D186" s="19"/>
      <c r="E186" s="19"/>
      <c r="F186" s="19"/>
      <c r="G186" s="8">
        <v>25119090.649999999</v>
      </c>
      <c r="H186" s="4">
        <v>203987.17</v>
      </c>
      <c r="I186" s="4">
        <v>871756.96</v>
      </c>
      <c r="J186" s="69">
        <v>2327678.65</v>
      </c>
      <c r="K186" s="4">
        <v>972313.92</v>
      </c>
      <c r="L186" s="78">
        <v>1465548.07</v>
      </c>
      <c r="M186" s="85">
        <v>2103193.81</v>
      </c>
      <c r="N186" s="69">
        <v>2299090.89</v>
      </c>
      <c r="O186" s="69">
        <v>6000000</v>
      </c>
      <c r="P186" s="69">
        <v>2299090.89</v>
      </c>
      <c r="Q186" s="69">
        <v>2299090.89</v>
      </c>
      <c r="R186" s="69">
        <v>2299090.89</v>
      </c>
      <c r="S186" s="85">
        <f>G186-H186-I186-J186-K186-L186-M186-N186-O186-P186-Q186-R186</f>
        <v>1978248.5099999947</v>
      </c>
      <c r="T186" s="72">
        <f t="shared" si="181"/>
        <v>3403422.78</v>
      </c>
      <c r="U186" s="34">
        <f t="shared" si="182"/>
        <v>7944478.5800000001</v>
      </c>
      <c r="V186" s="34">
        <f t="shared" si="183"/>
        <v>18542660.359999999</v>
      </c>
      <c r="W186" s="34">
        <f t="shared" si="184"/>
        <v>25119090.649999995</v>
      </c>
      <c r="X186" s="74">
        <f t="shared" si="174"/>
        <v>5023818.13</v>
      </c>
      <c r="Y186" s="35">
        <f t="shared" si="175"/>
        <v>10047636.26</v>
      </c>
      <c r="Z186" s="35">
        <f t="shared" si="176"/>
        <v>17583363.454999998</v>
      </c>
      <c r="AA186" s="35">
        <f t="shared" si="177"/>
        <v>23863136.1175</v>
      </c>
      <c r="AB186" s="65">
        <f t="shared" si="179"/>
        <v>1620395.35</v>
      </c>
    </row>
    <row r="187" spans="1:28" ht="25.5" customHeight="1" x14ac:dyDescent="0.25">
      <c r="A187" s="17" t="s">
        <v>167</v>
      </c>
      <c r="B187" s="18" t="s">
        <v>108</v>
      </c>
      <c r="C187" s="18" t="s">
        <v>139</v>
      </c>
      <c r="D187" s="19"/>
      <c r="E187" s="19"/>
      <c r="F187" s="19"/>
      <c r="G187" s="8">
        <f>G188</f>
        <v>15028553.66</v>
      </c>
      <c r="H187" s="4">
        <f>H188</f>
        <v>200000</v>
      </c>
      <c r="I187" s="4">
        <f t="shared" ref="I187:S187" si="190">I188</f>
        <v>1870800</v>
      </c>
      <c r="J187" s="69">
        <f t="shared" si="190"/>
        <v>2256983.61</v>
      </c>
      <c r="K187" s="4">
        <f t="shared" si="190"/>
        <v>2323895.96</v>
      </c>
      <c r="L187" s="78">
        <f t="shared" si="190"/>
        <v>1063300</v>
      </c>
      <c r="M187" s="85">
        <f t="shared" si="190"/>
        <v>1488431.89</v>
      </c>
      <c r="N187" s="4">
        <f t="shared" si="190"/>
        <v>1000000</v>
      </c>
      <c r="O187" s="4">
        <f t="shared" si="190"/>
        <v>1000000</v>
      </c>
      <c r="P187" s="4">
        <f t="shared" si="190"/>
        <v>1195789.6399999999</v>
      </c>
      <c r="Q187" s="4">
        <f t="shared" si="190"/>
        <v>1195789.6399999999</v>
      </c>
      <c r="R187" s="4">
        <f t="shared" si="190"/>
        <v>1195789.6399999999</v>
      </c>
      <c r="S187" s="85">
        <f t="shared" si="190"/>
        <v>237773.28000000166</v>
      </c>
      <c r="T187" s="72">
        <f t="shared" si="181"/>
        <v>4327783.6099999994</v>
      </c>
      <c r="U187" s="34">
        <f t="shared" si="182"/>
        <v>9203411.459999999</v>
      </c>
      <c r="V187" s="34">
        <f t="shared" si="183"/>
        <v>12399201.1</v>
      </c>
      <c r="W187" s="34">
        <f t="shared" si="184"/>
        <v>15028553.660000002</v>
      </c>
      <c r="X187" s="74">
        <f t="shared" si="174"/>
        <v>3005710.7319999998</v>
      </c>
      <c r="Y187" s="35">
        <f t="shared" si="175"/>
        <v>6011421.4639999997</v>
      </c>
      <c r="Z187" s="35">
        <f t="shared" si="176"/>
        <v>10519987.561999999</v>
      </c>
      <c r="AA187" s="35">
        <f t="shared" si="177"/>
        <v>14277125.977</v>
      </c>
      <c r="AB187" s="65">
        <f t="shared" si="179"/>
        <v>-1322072.8779999996</v>
      </c>
    </row>
    <row r="188" spans="1:28" ht="15" customHeight="1" x14ac:dyDescent="0.25">
      <c r="A188" s="17" t="s">
        <v>166</v>
      </c>
      <c r="B188" s="18" t="s">
        <v>108</v>
      </c>
      <c r="C188" s="18" t="s">
        <v>140</v>
      </c>
      <c r="D188" s="19"/>
      <c r="E188" s="19"/>
      <c r="F188" s="19"/>
      <c r="G188" s="8">
        <v>15028553.66</v>
      </c>
      <c r="H188" s="4">
        <v>200000</v>
      </c>
      <c r="I188" s="39">
        <v>1870800</v>
      </c>
      <c r="J188" s="69">
        <v>2256983.61</v>
      </c>
      <c r="K188" s="39">
        <v>2323895.96</v>
      </c>
      <c r="L188" s="78">
        <v>1063300</v>
      </c>
      <c r="M188" s="85">
        <v>1488431.89</v>
      </c>
      <c r="N188" s="69">
        <v>1000000</v>
      </c>
      <c r="O188" s="69">
        <v>1000000</v>
      </c>
      <c r="P188" s="69">
        <v>1195789.6399999999</v>
      </c>
      <c r="Q188" s="69">
        <v>1195789.6399999999</v>
      </c>
      <c r="R188" s="69">
        <v>1195789.6399999999</v>
      </c>
      <c r="S188" s="85">
        <f>G188-H188-I188-J188-K188-L188-M188-N188-O188-P188-Q188-R188</f>
        <v>237773.28000000166</v>
      </c>
      <c r="T188" s="72">
        <f t="shared" si="181"/>
        <v>4327783.6099999994</v>
      </c>
      <c r="U188" s="34">
        <f t="shared" si="182"/>
        <v>9203411.459999999</v>
      </c>
      <c r="V188" s="34">
        <f t="shared" si="183"/>
        <v>12399201.1</v>
      </c>
      <c r="W188" s="34">
        <f t="shared" si="184"/>
        <v>15028553.660000002</v>
      </c>
      <c r="X188" s="74">
        <f t="shared" si="174"/>
        <v>3005710.7319999998</v>
      </c>
      <c r="Y188" s="35">
        <f t="shared" si="175"/>
        <v>6011421.4639999997</v>
      </c>
      <c r="Z188" s="35">
        <f t="shared" si="176"/>
        <v>10519987.561999999</v>
      </c>
      <c r="AA188" s="35">
        <f t="shared" si="177"/>
        <v>14277125.977</v>
      </c>
      <c r="AB188" s="65">
        <f t="shared" si="179"/>
        <v>-1322072.8779999996</v>
      </c>
    </row>
    <row r="189" spans="1:28" ht="25.5" customHeight="1" x14ac:dyDescent="0.25">
      <c r="A189" s="17" t="s">
        <v>156</v>
      </c>
      <c r="B189" s="18" t="s">
        <v>108</v>
      </c>
      <c r="C189" s="18" t="s">
        <v>141</v>
      </c>
      <c r="D189" s="19"/>
      <c r="E189" s="19"/>
      <c r="F189" s="19"/>
      <c r="G189" s="8">
        <f>G190+G191+G192</f>
        <v>23889732</v>
      </c>
      <c r="H189" s="4">
        <f>H190+H191+H192</f>
        <v>523772.28</v>
      </c>
      <c r="I189" s="4">
        <f t="shared" ref="I189:S189" si="191">I190+I191+I192</f>
        <v>2827072.77</v>
      </c>
      <c r="J189" s="69">
        <f t="shared" si="191"/>
        <v>1491195.7</v>
      </c>
      <c r="K189" s="4">
        <f t="shared" si="191"/>
        <v>1915659.8199999998</v>
      </c>
      <c r="L189" s="78">
        <f t="shared" si="191"/>
        <v>1770855.96</v>
      </c>
      <c r="M189" s="85">
        <f t="shared" si="191"/>
        <v>2024316.85</v>
      </c>
      <c r="N189" s="4">
        <f t="shared" si="191"/>
        <v>1990811</v>
      </c>
      <c r="O189" s="4">
        <f t="shared" si="191"/>
        <v>1990811</v>
      </c>
      <c r="P189" s="4">
        <f t="shared" si="191"/>
        <v>1990811</v>
      </c>
      <c r="Q189" s="4">
        <f t="shared" si="191"/>
        <v>1990811</v>
      </c>
      <c r="R189" s="4">
        <f t="shared" si="191"/>
        <v>1990811</v>
      </c>
      <c r="S189" s="85">
        <f t="shared" si="191"/>
        <v>3382803.6200000015</v>
      </c>
      <c r="T189" s="72">
        <f t="shared" si="181"/>
        <v>4842040.75</v>
      </c>
      <c r="U189" s="34">
        <f t="shared" si="182"/>
        <v>10552873.380000001</v>
      </c>
      <c r="V189" s="34">
        <f t="shared" si="183"/>
        <v>16525306.380000001</v>
      </c>
      <c r="W189" s="34">
        <f t="shared" si="184"/>
        <v>23889732.000000004</v>
      </c>
      <c r="X189" s="74">
        <f t="shared" si="174"/>
        <v>4777946.4000000004</v>
      </c>
      <c r="Y189" s="35">
        <f t="shared" si="175"/>
        <v>9555892.8000000007</v>
      </c>
      <c r="Z189" s="35">
        <f t="shared" si="176"/>
        <v>16722812.4</v>
      </c>
      <c r="AA189" s="35">
        <f t="shared" si="177"/>
        <v>22695245.400000002</v>
      </c>
      <c r="AB189" s="65">
        <f t="shared" si="179"/>
        <v>-64094.349999999627</v>
      </c>
    </row>
    <row r="190" spans="1:28" ht="15" customHeight="1" x14ac:dyDescent="0.25">
      <c r="A190" s="17" t="s">
        <v>155</v>
      </c>
      <c r="B190" s="18" t="s">
        <v>108</v>
      </c>
      <c r="C190" s="18" t="s">
        <v>142</v>
      </c>
      <c r="D190" s="19"/>
      <c r="E190" s="19"/>
      <c r="F190" s="19"/>
      <c r="G190" s="8">
        <v>100000</v>
      </c>
      <c r="H190" s="4">
        <v>7101.5</v>
      </c>
      <c r="I190" s="39">
        <v>4649.2</v>
      </c>
      <c r="J190" s="69">
        <v>4649.2</v>
      </c>
      <c r="K190" s="39">
        <v>4649.2</v>
      </c>
      <c r="L190" s="78">
        <v>4649.2</v>
      </c>
      <c r="M190" s="85">
        <v>4649.2</v>
      </c>
      <c r="N190" s="69">
        <v>8333.33</v>
      </c>
      <c r="O190" s="69">
        <v>8333.33</v>
      </c>
      <c r="P190" s="69">
        <v>8333.33</v>
      </c>
      <c r="Q190" s="69">
        <v>8333.33</v>
      </c>
      <c r="R190" s="69">
        <v>8333.33</v>
      </c>
      <c r="S190" s="85">
        <f>G190-H190-I190-J190-K190-L190-M190-N190-O190-P190-Q190-R190</f>
        <v>27985.850000000006</v>
      </c>
      <c r="T190" s="72">
        <f t="shared" si="181"/>
        <v>16399.900000000001</v>
      </c>
      <c r="U190" s="34">
        <f t="shared" si="182"/>
        <v>30347.500000000004</v>
      </c>
      <c r="V190" s="34">
        <f t="shared" si="183"/>
        <v>55347.490000000005</v>
      </c>
      <c r="W190" s="34">
        <f t="shared" si="184"/>
        <v>100000.00000000001</v>
      </c>
      <c r="X190" s="74">
        <f t="shared" si="174"/>
        <v>20000</v>
      </c>
      <c r="Y190" s="35">
        <f t="shared" si="175"/>
        <v>40000</v>
      </c>
      <c r="Z190" s="35">
        <f t="shared" si="176"/>
        <v>70000</v>
      </c>
      <c r="AA190" s="35">
        <f t="shared" si="177"/>
        <v>95000</v>
      </c>
      <c r="AB190" s="65">
        <f t="shared" si="179"/>
        <v>3600.0999999999985</v>
      </c>
    </row>
    <row r="191" spans="1:28" ht="25.5" customHeight="1" x14ac:dyDescent="0.25">
      <c r="A191" s="17" t="s">
        <v>165</v>
      </c>
      <c r="B191" s="18" t="s">
        <v>108</v>
      </c>
      <c r="C191" s="18" t="s">
        <v>143</v>
      </c>
      <c r="D191" s="19"/>
      <c r="E191" s="19"/>
      <c r="F191" s="19"/>
      <c r="G191" s="8">
        <v>12512600</v>
      </c>
      <c r="H191" s="4">
        <v>0</v>
      </c>
      <c r="I191" s="39">
        <v>2000000</v>
      </c>
      <c r="J191" s="69">
        <v>800000</v>
      </c>
      <c r="K191" s="39">
        <v>1081500</v>
      </c>
      <c r="L191" s="78">
        <v>1047000</v>
      </c>
      <c r="M191" s="85">
        <v>1105000</v>
      </c>
      <c r="N191" s="69">
        <v>1042716.67</v>
      </c>
      <c r="O191" s="69">
        <v>1042716.67</v>
      </c>
      <c r="P191" s="69">
        <v>1042716.67</v>
      </c>
      <c r="Q191" s="69">
        <v>1042716.67</v>
      </c>
      <c r="R191" s="69">
        <v>1042716.67</v>
      </c>
      <c r="S191" s="85">
        <f>G191-H191-I191-J191-K191-L191-M191-N191-O191-P191-Q191-R191</f>
        <v>1265516.6500000004</v>
      </c>
      <c r="T191" s="72">
        <f t="shared" si="181"/>
        <v>2800000</v>
      </c>
      <c r="U191" s="34">
        <f t="shared" si="182"/>
        <v>6033500</v>
      </c>
      <c r="V191" s="34">
        <f t="shared" si="183"/>
        <v>9161650.0099999998</v>
      </c>
      <c r="W191" s="34">
        <f t="shared" si="184"/>
        <v>12512600</v>
      </c>
      <c r="X191" s="74">
        <f t="shared" si="174"/>
        <v>2502520</v>
      </c>
      <c r="Y191" s="35">
        <f t="shared" si="175"/>
        <v>5005040</v>
      </c>
      <c r="Z191" s="35">
        <f t="shared" si="176"/>
        <v>8758820</v>
      </c>
      <c r="AA191" s="35">
        <f t="shared" si="177"/>
        <v>11886970</v>
      </c>
      <c r="AB191" s="65">
        <f t="shared" si="179"/>
        <v>-297480</v>
      </c>
    </row>
    <row r="192" spans="1:28" ht="15" customHeight="1" x14ac:dyDescent="0.25">
      <c r="A192" s="17" t="s">
        <v>164</v>
      </c>
      <c r="B192" s="18" t="s">
        <v>108</v>
      </c>
      <c r="C192" s="18" t="s">
        <v>144</v>
      </c>
      <c r="D192" s="19"/>
      <c r="E192" s="19"/>
      <c r="F192" s="19"/>
      <c r="G192" s="8">
        <v>11277132</v>
      </c>
      <c r="H192" s="4">
        <v>516670.78</v>
      </c>
      <c r="I192" s="39">
        <v>822423.57</v>
      </c>
      <c r="J192" s="69">
        <v>686546.5</v>
      </c>
      <c r="K192" s="39">
        <v>829510.62</v>
      </c>
      <c r="L192" s="78">
        <v>719206.76</v>
      </c>
      <c r="M192" s="85">
        <v>914667.65</v>
      </c>
      <c r="N192" s="69">
        <v>939761</v>
      </c>
      <c r="O192" s="69">
        <v>939761</v>
      </c>
      <c r="P192" s="69">
        <v>939761</v>
      </c>
      <c r="Q192" s="69">
        <v>939761</v>
      </c>
      <c r="R192" s="69">
        <v>939761</v>
      </c>
      <c r="S192" s="85">
        <f>G192-H192-I192-J192-K192-L192-M192-N192-O192-P192-Q192-R192</f>
        <v>2089301.120000001</v>
      </c>
      <c r="T192" s="72">
        <f t="shared" si="181"/>
        <v>2025640.85</v>
      </c>
      <c r="U192" s="34">
        <f t="shared" si="182"/>
        <v>4489025.8800000008</v>
      </c>
      <c r="V192" s="34">
        <f t="shared" si="183"/>
        <v>7308308.8800000008</v>
      </c>
      <c r="W192" s="34">
        <f t="shared" si="184"/>
        <v>11277132.000000002</v>
      </c>
      <c r="X192" s="74">
        <f t="shared" si="174"/>
        <v>2255426.4000000004</v>
      </c>
      <c r="Y192" s="35">
        <f t="shared" si="175"/>
        <v>4510852.8000000007</v>
      </c>
      <c r="Z192" s="35">
        <f t="shared" si="176"/>
        <v>7893992.4000000004</v>
      </c>
      <c r="AA192" s="35">
        <f t="shared" si="177"/>
        <v>10713275.4</v>
      </c>
      <c r="AB192" s="65">
        <f t="shared" si="179"/>
        <v>229785.55000000028</v>
      </c>
    </row>
    <row r="193" spans="1:28" ht="25.5" customHeight="1" x14ac:dyDescent="0.25">
      <c r="A193" s="17" t="s">
        <v>163</v>
      </c>
      <c r="B193" s="18" t="s">
        <v>108</v>
      </c>
      <c r="C193" s="18" t="s">
        <v>145</v>
      </c>
      <c r="D193" s="19"/>
      <c r="E193" s="19"/>
      <c r="F193" s="19"/>
      <c r="G193" s="8">
        <f>G194+G195</f>
        <v>37523077.689999998</v>
      </c>
      <c r="H193" s="4">
        <f>H194+H195</f>
        <v>1000000</v>
      </c>
      <c r="I193" s="4">
        <f t="shared" ref="I193:S193" si="192">I194+I195</f>
        <v>4091300</v>
      </c>
      <c r="J193" s="69">
        <f t="shared" si="192"/>
        <v>2730955.97</v>
      </c>
      <c r="K193" s="4">
        <f t="shared" si="192"/>
        <v>2902225</v>
      </c>
      <c r="L193" s="78">
        <f t="shared" si="192"/>
        <v>3464302</v>
      </c>
      <c r="M193" s="85">
        <f t="shared" si="192"/>
        <v>3211825.5100000002</v>
      </c>
      <c r="N193" s="4">
        <f t="shared" si="192"/>
        <v>3135256.48</v>
      </c>
      <c r="O193" s="4">
        <f t="shared" si="192"/>
        <v>3135256.48</v>
      </c>
      <c r="P193" s="4">
        <f t="shared" si="192"/>
        <v>4135256.48</v>
      </c>
      <c r="Q193" s="4">
        <f t="shared" si="192"/>
        <v>3135256.48</v>
      </c>
      <c r="R193" s="4">
        <f t="shared" si="192"/>
        <v>3135256.48</v>
      </c>
      <c r="S193" s="85">
        <f t="shared" si="192"/>
        <v>3446186.8099999996</v>
      </c>
      <c r="T193" s="72">
        <f t="shared" si="181"/>
        <v>7822255.9700000007</v>
      </c>
      <c r="U193" s="34">
        <f t="shared" si="182"/>
        <v>17400608.48</v>
      </c>
      <c r="V193" s="34">
        <f t="shared" si="183"/>
        <v>27806377.920000002</v>
      </c>
      <c r="W193" s="34">
        <f t="shared" si="184"/>
        <v>37523077.690000005</v>
      </c>
      <c r="X193" s="74">
        <f t="shared" si="174"/>
        <v>7504615.5379999997</v>
      </c>
      <c r="Y193" s="35">
        <f t="shared" si="175"/>
        <v>15009231.075999999</v>
      </c>
      <c r="Z193" s="35">
        <f t="shared" si="176"/>
        <v>26266154.383000001</v>
      </c>
      <c r="AA193" s="35">
        <f t="shared" si="177"/>
        <v>35646923.805500001</v>
      </c>
      <c r="AB193" s="65">
        <f t="shared" si="179"/>
        <v>-317640.43200000096</v>
      </c>
    </row>
    <row r="194" spans="1:28" ht="15" customHeight="1" x14ac:dyDescent="0.25">
      <c r="A194" s="17" t="s">
        <v>162</v>
      </c>
      <c r="B194" s="18" t="s">
        <v>108</v>
      </c>
      <c r="C194" s="18" t="s">
        <v>146</v>
      </c>
      <c r="D194" s="19"/>
      <c r="E194" s="19"/>
      <c r="F194" s="19"/>
      <c r="G194" s="8">
        <v>290000</v>
      </c>
      <c r="H194" s="4">
        <v>0</v>
      </c>
      <c r="I194" s="4">
        <v>84000</v>
      </c>
      <c r="J194" s="69">
        <v>51360</v>
      </c>
      <c r="K194" s="4">
        <v>30000</v>
      </c>
      <c r="L194" s="78">
        <v>0</v>
      </c>
      <c r="M194" s="85">
        <v>21729.54</v>
      </c>
      <c r="N194" s="69">
        <v>11666.67</v>
      </c>
      <c r="O194" s="69">
        <v>11666.67</v>
      </c>
      <c r="P194" s="69">
        <v>11666.67</v>
      </c>
      <c r="Q194" s="69">
        <v>11666.67</v>
      </c>
      <c r="R194" s="69">
        <v>11666.67</v>
      </c>
      <c r="S194" s="85">
        <f>G194-H194-I194-J194-K194-L194-M194-N194-O194-P194-Q194-R194</f>
        <v>44577.11</v>
      </c>
      <c r="T194" s="72">
        <f t="shared" si="181"/>
        <v>135360</v>
      </c>
      <c r="U194" s="34">
        <f t="shared" si="182"/>
        <v>187089.54</v>
      </c>
      <c r="V194" s="34">
        <f t="shared" si="183"/>
        <v>222089.55000000005</v>
      </c>
      <c r="W194" s="34">
        <f t="shared" si="184"/>
        <v>290000.00000000006</v>
      </c>
      <c r="X194" s="74">
        <f t="shared" si="174"/>
        <v>58000</v>
      </c>
      <c r="Y194" s="35">
        <f t="shared" si="175"/>
        <v>116000</v>
      </c>
      <c r="Z194" s="35">
        <f t="shared" si="176"/>
        <v>203000</v>
      </c>
      <c r="AA194" s="35">
        <f t="shared" si="177"/>
        <v>275500</v>
      </c>
      <c r="AB194" s="65">
        <f t="shared" si="179"/>
        <v>-77360</v>
      </c>
    </row>
    <row r="195" spans="1:28" ht="15" customHeight="1" x14ac:dyDescent="0.25">
      <c r="A195" s="17" t="s">
        <v>161</v>
      </c>
      <c r="B195" s="18" t="s">
        <v>108</v>
      </c>
      <c r="C195" s="18" t="s">
        <v>147</v>
      </c>
      <c r="D195" s="19"/>
      <c r="E195" s="19"/>
      <c r="F195" s="19"/>
      <c r="G195" s="8">
        <v>37233077.689999998</v>
      </c>
      <c r="H195" s="4">
        <v>1000000</v>
      </c>
      <c r="I195" s="39">
        <v>4007300</v>
      </c>
      <c r="J195" s="69">
        <v>2679595.9700000002</v>
      </c>
      <c r="K195" s="4">
        <v>2872225</v>
      </c>
      <c r="L195" s="78">
        <v>3464302</v>
      </c>
      <c r="M195" s="85">
        <v>3190095.97</v>
      </c>
      <c r="N195" s="69">
        <v>3123589.81</v>
      </c>
      <c r="O195" s="69">
        <v>3123589.81</v>
      </c>
      <c r="P195" s="69">
        <v>4123589.81</v>
      </c>
      <c r="Q195" s="69">
        <v>3123589.81</v>
      </c>
      <c r="R195" s="69">
        <v>3123589.81</v>
      </c>
      <c r="S195" s="85">
        <f>G195-H195-I195-J195-K195-L195-M195-N195-O195-P195-Q195-R195</f>
        <v>3401609.6999999997</v>
      </c>
      <c r="T195" s="72">
        <f t="shared" si="181"/>
        <v>7686895.9700000007</v>
      </c>
      <c r="U195" s="34">
        <f t="shared" si="182"/>
        <v>17213518.940000001</v>
      </c>
      <c r="V195" s="34">
        <f t="shared" si="183"/>
        <v>27584288.369999997</v>
      </c>
      <c r="W195" s="34">
        <f t="shared" si="184"/>
        <v>37233077.689999998</v>
      </c>
      <c r="X195" s="74">
        <f t="shared" si="174"/>
        <v>7446615.5379999997</v>
      </c>
      <c r="Y195" s="35">
        <f t="shared" si="175"/>
        <v>14893231.075999999</v>
      </c>
      <c r="Z195" s="35">
        <f t="shared" si="176"/>
        <v>26063154.383000001</v>
      </c>
      <c r="AA195" s="35">
        <f t="shared" si="177"/>
        <v>35371423.805500001</v>
      </c>
      <c r="AB195" s="65">
        <f t="shared" si="179"/>
        <v>-240280.43200000096</v>
      </c>
    </row>
    <row r="196" spans="1:28" ht="25.5" customHeight="1" x14ac:dyDescent="0.25">
      <c r="A196" s="17" t="s">
        <v>290</v>
      </c>
      <c r="B196" s="18" t="s">
        <v>108</v>
      </c>
      <c r="C196" s="18" t="s">
        <v>148</v>
      </c>
      <c r="D196" s="19"/>
      <c r="E196" s="19"/>
      <c r="F196" s="19"/>
      <c r="G196" s="8">
        <f>G197</f>
        <v>5665463.2999999998</v>
      </c>
      <c r="H196" s="4">
        <f>H197</f>
        <v>0</v>
      </c>
      <c r="I196" s="4">
        <f t="shared" ref="I196:S196" si="193">I197</f>
        <v>892700</v>
      </c>
      <c r="J196" s="69">
        <f t="shared" si="193"/>
        <v>581463.36</v>
      </c>
      <c r="K196" s="4">
        <f t="shared" si="193"/>
        <v>733400</v>
      </c>
      <c r="L196" s="78">
        <f t="shared" si="193"/>
        <v>688400</v>
      </c>
      <c r="M196" s="85">
        <f t="shared" si="193"/>
        <v>895365</v>
      </c>
      <c r="N196" s="4">
        <f t="shared" si="193"/>
        <v>100000</v>
      </c>
      <c r="O196" s="4">
        <f t="shared" si="193"/>
        <v>100000</v>
      </c>
      <c r="P196" s="4">
        <f t="shared" si="193"/>
        <v>466455.27</v>
      </c>
      <c r="Q196" s="4">
        <f t="shared" si="193"/>
        <v>466455.27</v>
      </c>
      <c r="R196" s="4">
        <f t="shared" si="193"/>
        <v>400000</v>
      </c>
      <c r="S196" s="85">
        <f t="shared" si="193"/>
        <v>341224.39999999991</v>
      </c>
      <c r="T196" s="72">
        <f t="shared" si="181"/>
        <v>1474163.3599999999</v>
      </c>
      <c r="U196" s="34">
        <f t="shared" si="182"/>
        <v>3791328.36</v>
      </c>
      <c r="V196" s="34">
        <f t="shared" si="183"/>
        <v>4457783.63</v>
      </c>
      <c r="W196" s="34">
        <f t="shared" si="184"/>
        <v>5665463.3000000007</v>
      </c>
      <c r="X196" s="74">
        <f t="shared" si="174"/>
        <v>1133092.6600000001</v>
      </c>
      <c r="Y196" s="35">
        <f t="shared" si="175"/>
        <v>2266185.3200000003</v>
      </c>
      <c r="Z196" s="35">
        <f t="shared" si="176"/>
        <v>3965824.31</v>
      </c>
      <c r="AA196" s="35">
        <f t="shared" si="177"/>
        <v>5382190.1349999998</v>
      </c>
      <c r="AB196" s="65">
        <f t="shared" si="179"/>
        <v>-341070.69999999972</v>
      </c>
    </row>
    <row r="197" spans="1:28" ht="25.5" customHeight="1" x14ac:dyDescent="0.25">
      <c r="A197" s="17" t="s">
        <v>160</v>
      </c>
      <c r="B197" s="18" t="s">
        <v>108</v>
      </c>
      <c r="C197" s="18" t="s">
        <v>149</v>
      </c>
      <c r="D197" s="19"/>
      <c r="E197" s="19"/>
      <c r="F197" s="19"/>
      <c r="G197" s="8">
        <v>5665463.2999999998</v>
      </c>
      <c r="H197" s="4">
        <v>0</v>
      </c>
      <c r="I197" s="39">
        <v>892700</v>
      </c>
      <c r="J197" s="69">
        <v>581463.36</v>
      </c>
      <c r="K197" s="4">
        <v>733400</v>
      </c>
      <c r="L197" s="78">
        <v>688400</v>
      </c>
      <c r="M197" s="85">
        <v>895365</v>
      </c>
      <c r="N197" s="69">
        <v>100000</v>
      </c>
      <c r="O197" s="85">
        <v>100000</v>
      </c>
      <c r="P197" s="69">
        <v>466455.27</v>
      </c>
      <c r="Q197" s="69">
        <v>466455.27</v>
      </c>
      <c r="R197" s="69">
        <v>400000</v>
      </c>
      <c r="S197" s="85">
        <f>G197-H197-I197-J197-K197-L197-M197-N197-O197-P197-Q197-R197</f>
        <v>341224.39999999991</v>
      </c>
      <c r="T197" s="72">
        <f t="shared" si="181"/>
        <v>1474163.3599999999</v>
      </c>
      <c r="U197" s="34">
        <f t="shared" si="182"/>
        <v>3791328.36</v>
      </c>
      <c r="V197" s="34">
        <f t="shared" si="183"/>
        <v>4457783.63</v>
      </c>
      <c r="W197" s="34">
        <f t="shared" si="184"/>
        <v>5665463.3000000007</v>
      </c>
      <c r="X197" s="74">
        <f t="shared" si="174"/>
        <v>1133092.6600000001</v>
      </c>
      <c r="Y197" s="35">
        <f t="shared" si="175"/>
        <v>2266185.3200000003</v>
      </c>
      <c r="Z197" s="35">
        <f t="shared" si="176"/>
        <v>3965824.31</v>
      </c>
      <c r="AA197" s="35">
        <f t="shared" si="177"/>
        <v>5382190.1349999998</v>
      </c>
      <c r="AB197" s="65">
        <f t="shared" si="179"/>
        <v>-341070.69999999972</v>
      </c>
    </row>
    <row r="198" spans="1:28" ht="51.75" customHeight="1" x14ac:dyDescent="0.25">
      <c r="A198" s="17" t="s">
        <v>106</v>
      </c>
      <c r="B198" s="18" t="s">
        <v>150</v>
      </c>
      <c r="C198" s="19"/>
      <c r="D198" s="19"/>
      <c r="E198" s="19"/>
      <c r="F198" s="19"/>
      <c r="G198" s="8">
        <f t="shared" ref="G198:S198" si="194">G199+G201</f>
        <v>10256973.73</v>
      </c>
      <c r="H198" s="4">
        <f t="shared" si="194"/>
        <v>586903.96</v>
      </c>
      <c r="I198" s="4">
        <f>I199+I201</f>
        <v>601434.62</v>
      </c>
      <c r="J198" s="69">
        <f t="shared" si="194"/>
        <v>888466.81</v>
      </c>
      <c r="K198" s="4">
        <f t="shared" si="194"/>
        <v>497328.2</v>
      </c>
      <c r="L198" s="78">
        <f t="shared" si="194"/>
        <v>760485.86</v>
      </c>
      <c r="M198" s="85">
        <f t="shared" si="194"/>
        <v>629141.26</v>
      </c>
      <c r="N198" s="4">
        <f t="shared" si="194"/>
        <v>1338500</v>
      </c>
      <c r="O198" s="4">
        <f t="shared" si="194"/>
        <v>551100</v>
      </c>
      <c r="P198" s="4">
        <f t="shared" si="194"/>
        <v>635400</v>
      </c>
      <c r="Q198" s="4">
        <f t="shared" si="194"/>
        <v>828962.77</v>
      </c>
      <c r="R198" s="4">
        <f t="shared" si="194"/>
        <v>716650</v>
      </c>
      <c r="S198" s="85">
        <f t="shared" si="194"/>
        <v>2222600.2499999995</v>
      </c>
      <c r="T198" s="72">
        <f t="shared" si="181"/>
        <v>2076805.3900000001</v>
      </c>
      <c r="U198" s="34">
        <f t="shared" si="182"/>
        <v>3963760.71</v>
      </c>
      <c r="V198" s="34">
        <f t="shared" si="183"/>
        <v>6488760.71</v>
      </c>
      <c r="W198" s="34">
        <f t="shared" si="184"/>
        <v>10256973.73</v>
      </c>
      <c r="X198" s="74">
        <f t="shared" si="174"/>
        <v>2051394.7460000003</v>
      </c>
      <c r="Y198" s="35">
        <f t="shared" si="175"/>
        <v>4102789.4920000006</v>
      </c>
      <c r="Z198" s="35">
        <f t="shared" si="176"/>
        <v>7179881.6110000005</v>
      </c>
      <c r="AA198" s="35">
        <f t="shared" si="177"/>
        <v>9744125.0435000006</v>
      </c>
      <c r="AB198" s="65">
        <f t="shared" si="179"/>
        <v>-25410.643999999855</v>
      </c>
    </row>
    <row r="199" spans="1:28" ht="25.5" customHeight="1" x14ac:dyDescent="0.25">
      <c r="A199" s="17" t="s">
        <v>159</v>
      </c>
      <c r="B199" s="18" t="s">
        <v>150</v>
      </c>
      <c r="C199" s="18" t="s">
        <v>109</v>
      </c>
      <c r="D199" s="19"/>
      <c r="E199" s="19"/>
      <c r="F199" s="19"/>
      <c r="G199" s="8">
        <f>G200</f>
        <v>10250973.73</v>
      </c>
      <c r="H199" s="8">
        <f t="shared" ref="H199:S199" si="195">H200</f>
        <v>586403.96</v>
      </c>
      <c r="I199" s="8">
        <f t="shared" si="195"/>
        <v>600934.62</v>
      </c>
      <c r="J199" s="8">
        <f t="shared" si="195"/>
        <v>887966.81</v>
      </c>
      <c r="K199" s="8">
        <f t="shared" si="195"/>
        <v>496828.2</v>
      </c>
      <c r="L199" s="8">
        <f t="shared" si="195"/>
        <v>759985.86</v>
      </c>
      <c r="M199" s="8">
        <f t="shared" si="195"/>
        <v>628641.26</v>
      </c>
      <c r="N199" s="8">
        <f t="shared" si="195"/>
        <v>1338000</v>
      </c>
      <c r="O199" s="8">
        <f t="shared" si="195"/>
        <v>550600</v>
      </c>
      <c r="P199" s="8">
        <f t="shared" si="195"/>
        <v>634900</v>
      </c>
      <c r="Q199" s="8">
        <f t="shared" si="195"/>
        <v>828462.77</v>
      </c>
      <c r="R199" s="8">
        <f t="shared" si="195"/>
        <v>716150</v>
      </c>
      <c r="S199" s="47">
        <f t="shared" si="195"/>
        <v>2222100.2499999995</v>
      </c>
      <c r="T199" s="72">
        <f t="shared" si="181"/>
        <v>2075305.3900000001</v>
      </c>
      <c r="U199" s="34">
        <f t="shared" si="182"/>
        <v>3960760.71</v>
      </c>
      <c r="V199" s="34">
        <f t="shared" si="183"/>
        <v>6484260.71</v>
      </c>
      <c r="W199" s="34">
        <f t="shared" si="184"/>
        <v>10250973.73</v>
      </c>
      <c r="X199" s="74">
        <f t="shared" si="174"/>
        <v>2050194.7460000003</v>
      </c>
      <c r="Y199" s="35">
        <f t="shared" si="175"/>
        <v>4100389.4920000006</v>
      </c>
      <c r="Z199" s="35">
        <f t="shared" si="176"/>
        <v>7175681.6110000005</v>
      </c>
      <c r="AA199" s="35">
        <f t="shared" si="177"/>
        <v>9738425.0435000006</v>
      </c>
      <c r="AB199" s="65">
        <f t="shared" si="179"/>
        <v>-25110.643999999855</v>
      </c>
    </row>
    <row r="200" spans="1:28" ht="102" customHeight="1" x14ac:dyDescent="0.25">
      <c r="A200" s="17" t="s">
        <v>192</v>
      </c>
      <c r="B200" s="18" t="s">
        <v>150</v>
      </c>
      <c r="C200" s="18" t="s">
        <v>111</v>
      </c>
      <c r="D200" s="19"/>
      <c r="E200" s="19"/>
      <c r="F200" s="19"/>
      <c r="G200" s="8">
        <v>10250973.73</v>
      </c>
      <c r="H200" s="4">
        <v>586403.96</v>
      </c>
      <c r="I200" s="4">
        <v>600934.62</v>
      </c>
      <c r="J200" s="69">
        <v>887966.81</v>
      </c>
      <c r="K200" s="39">
        <v>496828.2</v>
      </c>
      <c r="L200" s="78">
        <v>759985.86</v>
      </c>
      <c r="M200" s="85">
        <v>628641.26</v>
      </c>
      <c r="N200" s="4">
        <v>1338000</v>
      </c>
      <c r="O200" s="4">
        <v>550600</v>
      </c>
      <c r="P200" s="4">
        <v>634900</v>
      </c>
      <c r="Q200" s="4">
        <v>828462.77</v>
      </c>
      <c r="R200" s="4">
        <v>716150</v>
      </c>
      <c r="S200" s="85">
        <f>G200-H200-I200-J200-K200-L200-M200-N200-O200-P200-Q200-R200</f>
        <v>2222100.2499999995</v>
      </c>
      <c r="T200" s="72">
        <f t="shared" si="181"/>
        <v>2075305.3900000001</v>
      </c>
      <c r="U200" s="34">
        <f t="shared" si="182"/>
        <v>3960760.71</v>
      </c>
      <c r="V200" s="34">
        <f t="shared" si="183"/>
        <v>6484260.71</v>
      </c>
      <c r="W200" s="34">
        <f t="shared" si="184"/>
        <v>10250973.73</v>
      </c>
      <c r="X200" s="74">
        <f t="shared" si="174"/>
        <v>2050194.7460000003</v>
      </c>
      <c r="Y200" s="35">
        <f t="shared" si="175"/>
        <v>4100389.4920000006</v>
      </c>
      <c r="Z200" s="35">
        <f t="shared" si="176"/>
        <v>7175681.6110000005</v>
      </c>
      <c r="AA200" s="35">
        <f t="shared" si="177"/>
        <v>9738425.0435000006</v>
      </c>
      <c r="AB200" s="65">
        <f t="shared" si="179"/>
        <v>-25110.643999999855</v>
      </c>
    </row>
    <row r="201" spans="1:28" ht="25.5" customHeight="1" x14ac:dyDescent="0.25">
      <c r="A201" s="17" t="s">
        <v>156</v>
      </c>
      <c r="B201" s="18" t="s">
        <v>150</v>
      </c>
      <c r="C201" s="18" t="s">
        <v>141</v>
      </c>
      <c r="D201" s="19"/>
      <c r="E201" s="19"/>
      <c r="F201" s="19"/>
      <c r="G201" s="8">
        <f>G202</f>
        <v>6000</v>
      </c>
      <c r="H201" s="4">
        <f>H202</f>
        <v>500</v>
      </c>
      <c r="I201" s="4">
        <f t="shared" ref="I201:S201" si="196">I202</f>
        <v>500</v>
      </c>
      <c r="J201" s="69">
        <f t="shared" si="196"/>
        <v>500</v>
      </c>
      <c r="K201" s="4">
        <f t="shared" si="196"/>
        <v>500</v>
      </c>
      <c r="L201" s="78">
        <f t="shared" si="196"/>
        <v>500</v>
      </c>
      <c r="M201" s="85">
        <f t="shared" si="196"/>
        <v>500</v>
      </c>
      <c r="N201" s="4">
        <f t="shared" si="196"/>
        <v>500</v>
      </c>
      <c r="O201" s="4">
        <f t="shared" si="196"/>
        <v>500</v>
      </c>
      <c r="P201" s="4">
        <f t="shared" si="196"/>
        <v>500</v>
      </c>
      <c r="Q201" s="4">
        <f t="shared" si="196"/>
        <v>500</v>
      </c>
      <c r="R201" s="4">
        <f t="shared" si="196"/>
        <v>500</v>
      </c>
      <c r="S201" s="85">
        <f t="shared" si="196"/>
        <v>500</v>
      </c>
      <c r="T201" s="72">
        <f t="shared" si="181"/>
        <v>1500</v>
      </c>
      <c r="U201" s="34">
        <f t="shared" si="182"/>
        <v>3000</v>
      </c>
      <c r="V201" s="34">
        <f t="shared" si="183"/>
        <v>4500</v>
      </c>
      <c r="W201" s="34">
        <f t="shared" si="184"/>
        <v>6000</v>
      </c>
      <c r="X201" s="74">
        <f t="shared" si="174"/>
        <v>1200</v>
      </c>
      <c r="Y201" s="35">
        <f t="shared" si="175"/>
        <v>2400</v>
      </c>
      <c r="Z201" s="35">
        <f t="shared" si="176"/>
        <v>4200</v>
      </c>
      <c r="AA201" s="35">
        <f t="shared" si="177"/>
        <v>5700</v>
      </c>
      <c r="AB201" s="65">
        <f t="shared" si="179"/>
        <v>-300</v>
      </c>
    </row>
    <row r="202" spans="1:28" ht="15" customHeight="1" x14ac:dyDescent="0.25">
      <c r="A202" s="17" t="s">
        <v>155</v>
      </c>
      <c r="B202" s="18" t="s">
        <v>150</v>
      </c>
      <c r="C202" s="18" t="s">
        <v>142</v>
      </c>
      <c r="D202" s="19"/>
      <c r="E202" s="19"/>
      <c r="F202" s="19"/>
      <c r="G202" s="8">
        <v>6000</v>
      </c>
      <c r="H202" s="4">
        <v>500</v>
      </c>
      <c r="I202" s="4">
        <v>500</v>
      </c>
      <c r="J202" s="69">
        <v>500</v>
      </c>
      <c r="K202" s="4">
        <v>500</v>
      </c>
      <c r="L202" s="78">
        <v>500</v>
      </c>
      <c r="M202" s="85">
        <v>500</v>
      </c>
      <c r="N202" s="4">
        <v>500</v>
      </c>
      <c r="O202" s="4">
        <v>500</v>
      </c>
      <c r="P202" s="4">
        <v>500</v>
      </c>
      <c r="Q202" s="4">
        <v>500</v>
      </c>
      <c r="R202" s="4">
        <v>500</v>
      </c>
      <c r="S202" s="85">
        <f>G202-H202-I202-J202-K202-L202-M202-N202-O202-P202-Q202-R202</f>
        <v>500</v>
      </c>
      <c r="T202" s="72">
        <f t="shared" si="181"/>
        <v>1500</v>
      </c>
      <c r="U202" s="34">
        <f t="shared" si="182"/>
        <v>3000</v>
      </c>
      <c r="V202" s="34">
        <f t="shared" si="183"/>
        <v>4500</v>
      </c>
      <c r="W202" s="34">
        <f t="shared" si="184"/>
        <v>6000</v>
      </c>
      <c r="X202" s="74">
        <f t="shared" si="174"/>
        <v>1200</v>
      </c>
      <c r="Y202" s="35">
        <f t="shared" si="175"/>
        <v>2400</v>
      </c>
      <c r="Z202" s="35">
        <f t="shared" si="176"/>
        <v>4200</v>
      </c>
      <c r="AA202" s="35">
        <f t="shared" si="177"/>
        <v>5700</v>
      </c>
      <c r="AB202" s="65">
        <f t="shared" si="179"/>
        <v>-300</v>
      </c>
    </row>
    <row r="203" spans="1:28" ht="76.5" customHeight="1" x14ac:dyDescent="0.25">
      <c r="A203" s="17" t="s">
        <v>151</v>
      </c>
      <c r="B203" s="18" t="s">
        <v>152</v>
      </c>
      <c r="C203" s="19"/>
      <c r="D203" s="19"/>
      <c r="E203" s="19"/>
      <c r="F203" s="19"/>
      <c r="G203" s="8">
        <f t="shared" ref="G203:R203" si="197">G204+G206</f>
        <v>4931547.6399999997</v>
      </c>
      <c r="H203" s="8">
        <f t="shared" si="197"/>
        <v>289355.98</v>
      </c>
      <c r="I203" s="8">
        <f t="shared" si="197"/>
        <v>343619.2</v>
      </c>
      <c r="J203" s="8">
        <f t="shared" si="197"/>
        <v>444100.61</v>
      </c>
      <c r="K203" s="8">
        <f t="shared" si="197"/>
        <v>231599.27</v>
      </c>
      <c r="L203" s="8">
        <f t="shared" si="197"/>
        <v>458712.01</v>
      </c>
      <c r="M203" s="8">
        <f t="shared" si="197"/>
        <v>577720.48</v>
      </c>
      <c r="N203" s="8">
        <f t="shared" si="197"/>
        <v>257800</v>
      </c>
      <c r="O203" s="8">
        <f t="shared" si="197"/>
        <v>322900</v>
      </c>
      <c r="P203" s="8">
        <f t="shared" si="197"/>
        <v>435102.16</v>
      </c>
      <c r="Q203" s="8">
        <f t="shared" si="197"/>
        <v>375100</v>
      </c>
      <c r="R203" s="58">
        <f t="shared" si="197"/>
        <v>396200</v>
      </c>
      <c r="S203" s="63">
        <f>S204+S206</f>
        <v>799337.9299999997</v>
      </c>
      <c r="T203" s="72">
        <f t="shared" si="181"/>
        <v>1077075.79</v>
      </c>
      <c r="U203" s="34">
        <f t="shared" si="182"/>
        <v>2345107.5499999998</v>
      </c>
      <c r="V203" s="34">
        <f t="shared" si="183"/>
        <v>3360909.71</v>
      </c>
      <c r="W203" s="34">
        <f t="shared" si="184"/>
        <v>4931547.6399999997</v>
      </c>
      <c r="X203" s="74">
        <f t="shared" si="174"/>
        <v>986309.52799999993</v>
      </c>
      <c r="Y203" s="35">
        <f t="shared" si="175"/>
        <v>1972619.0559999999</v>
      </c>
      <c r="Z203" s="35">
        <f t="shared" si="176"/>
        <v>3452083.3479999998</v>
      </c>
      <c r="AA203" s="35">
        <f t="shared" si="177"/>
        <v>4684970.2580000004</v>
      </c>
      <c r="AB203" s="65">
        <f t="shared" si="179"/>
        <v>-90766.262000000104</v>
      </c>
    </row>
    <row r="204" spans="1:28" ht="25.5" customHeight="1" x14ac:dyDescent="0.25">
      <c r="A204" s="17" t="s">
        <v>159</v>
      </c>
      <c r="B204" s="18" t="s">
        <v>152</v>
      </c>
      <c r="C204" s="18" t="s">
        <v>109</v>
      </c>
      <c r="D204" s="19"/>
      <c r="E204" s="19"/>
      <c r="F204" s="19"/>
      <c r="G204" s="8">
        <f>G205</f>
        <v>4925547.6399999997</v>
      </c>
      <c r="H204" s="8">
        <f t="shared" ref="H204:S204" si="198">H205</f>
        <v>288855.98</v>
      </c>
      <c r="I204" s="8">
        <f t="shared" si="198"/>
        <v>343119.2</v>
      </c>
      <c r="J204" s="8">
        <f t="shared" si="198"/>
        <v>443600.61</v>
      </c>
      <c r="K204" s="8">
        <f t="shared" si="198"/>
        <v>231099.27</v>
      </c>
      <c r="L204" s="8">
        <f t="shared" si="198"/>
        <v>458212.01</v>
      </c>
      <c r="M204" s="8">
        <f t="shared" si="198"/>
        <v>577220.48</v>
      </c>
      <c r="N204" s="8">
        <f t="shared" si="198"/>
        <v>257300</v>
      </c>
      <c r="O204" s="8">
        <f t="shared" si="198"/>
        <v>322400</v>
      </c>
      <c r="P204" s="8">
        <f t="shared" si="198"/>
        <v>434602.16</v>
      </c>
      <c r="Q204" s="8">
        <f t="shared" si="198"/>
        <v>374600</v>
      </c>
      <c r="R204" s="47">
        <f t="shared" si="198"/>
        <v>395700</v>
      </c>
      <c r="S204" s="47">
        <f t="shared" si="198"/>
        <v>798837.9299999997</v>
      </c>
      <c r="T204" s="72">
        <f t="shared" si="181"/>
        <v>1075575.79</v>
      </c>
      <c r="U204" s="34">
        <f t="shared" si="182"/>
        <v>2342107.5499999998</v>
      </c>
      <c r="V204" s="34">
        <f t="shared" si="183"/>
        <v>3356409.71</v>
      </c>
      <c r="W204" s="34">
        <f t="shared" si="184"/>
        <v>4925547.6399999997</v>
      </c>
      <c r="X204" s="74">
        <f t="shared" si="174"/>
        <v>985109.52799999993</v>
      </c>
      <c r="Y204" s="35">
        <f t="shared" si="175"/>
        <v>1970219.0559999999</v>
      </c>
      <c r="Z204" s="35">
        <f t="shared" si="176"/>
        <v>3447883.3479999998</v>
      </c>
      <c r="AA204" s="35">
        <f t="shared" si="177"/>
        <v>4679270.2580000004</v>
      </c>
      <c r="AB204" s="65">
        <f t="shared" si="179"/>
        <v>-90466.262000000104</v>
      </c>
    </row>
    <row r="205" spans="1:28" ht="88.5" customHeight="1" x14ac:dyDescent="0.25">
      <c r="A205" s="17" t="s">
        <v>158</v>
      </c>
      <c r="B205" s="18" t="s">
        <v>152</v>
      </c>
      <c r="C205" s="18" t="s">
        <v>153</v>
      </c>
      <c r="D205" s="19"/>
      <c r="E205" s="19"/>
      <c r="F205" s="19"/>
      <c r="G205" s="8">
        <v>4925547.6399999997</v>
      </c>
      <c r="H205" s="4">
        <v>288855.98</v>
      </c>
      <c r="I205" s="4">
        <v>343119.2</v>
      </c>
      <c r="J205" s="69">
        <v>443600.61</v>
      </c>
      <c r="K205" s="4">
        <v>231099.27</v>
      </c>
      <c r="L205" s="78">
        <v>458212.01</v>
      </c>
      <c r="M205" s="85">
        <v>577220.48</v>
      </c>
      <c r="N205" s="4">
        <v>257300</v>
      </c>
      <c r="O205" s="4">
        <v>322400</v>
      </c>
      <c r="P205" s="4">
        <v>434602.16</v>
      </c>
      <c r="Q205" s="38">
        <v>374600</v>
      </c>
      <c r="R205" s="39">
        <v>395700</v>
      </c>
      <c r="S205" s="85">
        <f>G205-SUM(H205:R205)</f>
        <v>798837.9299999997</v>
      </c>
      <c r="T205" s="72">
        <f t="shared" si="181"/>
        <v>1075575.79</v>
      </c>
      <c r="U205" s="34">
        <f t="shared" si="182"/>
        <v>2342107.5499999998</v>
      </c>
      <c r="V205" s="34">
        <f t="shared" si="183"/>
        <v>3356409.71</v>
      </c>
      <c r="W205" s="34">
        <f t="shared" si="184"/>
        <v>4925547.6399999997</v>
      </c>
      <c r="X205" s="74">
        <f t="shared" si="174"/>
        <v>985109.52799999993</v>
      </c>
      <c r="Y205" s="35">
        <f t="shared" si="175"/>
        <v>1970219.0559999999</v>
      </c>
      <c r="Z205" s="35">
        <f t="shared" si="176"/>
        <v>3447883.3479999998</v>
      </c>
      <c r="AA205" s="35">
        <f t="shared" si="177"/>
        <v>4679270.2580000004</v>
      </c>
      <c r="AB205" s="65">
        <f t="shared" si="179"/>
        <v>-90466.262000000104</v>
      </c>
    </row>
    <row r="206" spans="1:28" ht="25.5" customHeight="1" x14ac:dyDescent="0.25">
      <c r="A206" s="17" t="s">
        <v>156</v>
      </c>
      <c r="B206" s="18" t="s">
        <v>152</v>
      </c>
      <c r="C206" s="18" t="s">
        <v>141</v>
      </c>
      <c r="D206" s="19"/>
      <c r="E206" s="19"/>
      <c r="F206" s="19"/>
      <c r="G206" s="8">
        <f>G207</f>
        <v>6000</v>
      </c>
      <c r="H206" s="8">
        <f t="shared" ref="H206:S206" si="199">H207</f>
        <v>500</v>
      </c>
      <c r="I206" s="8">
        <f t="shared" si="199"/>
        <v>500</v>
      </c>
      <c r="J206" s="8">
        <f t="shared" si="199"/>
        <v>500</v>
      </c>
      <c r="K206" s="8">
        <f t="shared" si="199"/>
        <v>500</v>
      </c>
      <c r="L206" s="8">
        <f t="shared" si="199"/>
        <v>500</v>
      </c>
      <c r="M206" s="8">
        <f t="shared" si="199"/>
        <v>500</v>
      </c>
      <c r="N206" s="8">
        <f t="shared" si="199"/>
        <v>500</v>
      </c>
      <c r="O206" s="8">
        <f t="shared" si="199"/>
        <v>500</v>
      </c>
      <c r="P206" s="8">
        <f t="shared" si="199"/>
        <v>500</v>
      </c>
      <c r="Q206" s="8">
        <f t="shared" si="199"/>
        <v>500</v>
      </c>
      <c r="R206" s="47">
        <f t="shared" si="199"/>
        <v>500</v>
      </c>
      <c r="S206" s="47">
        <f t="shared" si="199"/>
        <v>500</v>
      </c>
      <c r="T206" s="72">
        <f t="shared" si="181"/>
        <v>1500</v>
      </c>
      <c r="U206" s="34">
        <f t="shared" si="182"/>
        <v>3000</v>
      </c>
      <c r="V206" s="34">
        <f t="shared" si="183"/>
        <v>4500</v>
      </c>
      <c r="W206" s="34">
        <f t="shared" si="184"/>
        <v>6000</v>
      </c>
      <c r="X206" s="74">
        <f t="shared" si="174"/>
        <v>1200</v>
      </c>
      <c r="Y206" s="35">
        <f t="shared" si="175"/>
        <v>2400</v>
      </c>
      <c r="Z206" s="35">
        <f t="shared" si="176"/>
        <v>4200</v>
      </c>
      <c r="AA206" s="35">
        <f t="shared" si="177"/>
        <v>5700</v>
      </c>
      <c r="AB206" s="65">
        <f t="shared" si="179"/>
        <v>-300</v>
      </c>
    </row>
    <row r="207" spans="1:28" ht="15" customHeight="1" x14ac:dyDescent="0.25">
      <c r="A207" s="17" t="s">
        <v>155</v>
      </c>
      <c r="B207" s="18" t="s">
        <v>152</v>
      </c>
      <c r="C207" s="18" t="s">
        <v>142</v>
      </c>
      <c r="D207" s="19"/>
      <c r="E207" s="19"/>
      <c r="F207" s="19"/>
      <c r="G207" s="58">
        <v>6000</v>
      </c>
      <c r="H207" s="59">
        <v>500</v>
      </c>
      <c r="I207" s="59">
        <v>500</v>
      </c>
      <c r="J207" s="59">
        <v>500</v>
      </c>
      <c r="K207" s="59">
        <v>500</v>
      </c>
      <c r="L207" s="59">
        <v>500</v>
      </c>
      <c r="M207" s="59">
        <v>500</v>
      </c>
      <c r="N207" s="59">
        <v>500</v>
      </c>
      <c r="O207" s="59">
        <v>500</v>
      </c>
      <c r="P207" s="59">
        <v>500</v>
      </c>
      <c r="Q207" s="62">
        <v>500</v>
      </c>
      <c r="R207" s="39">
        <v>500</v>
      </c>
      <c r="S207" s="85">
        <f>G207-H207-I207-J207-K207-L207-M207-N207-O207-P207-Q207-R207</f>
        <v>500</v>
      </c>
      <c r="T207" s="72">
        <f t="shared" si="181"/>
        <v>1500</v>
      </c>
      <c r="U207" s="34">
        <f t="shared" si="182"/>
        <v>3000</v>
      </c>
      <c r="V207" s="34">
        <f t="shared" si="183"/>
        <v>4500</v>
      </c>
      <c r="W207" s="34">
        <f t="shared" si="184"/>
        <v>6000</v>
      </c>
      <c r="X207" s="74">
        <f t="shared" si="174"/>
        <v>1200</v>
      </c>
      <c r="Y207" s="35">
        <f t="shared" si="175"/>
        <v>2400</v>
      </c>
      <c r="Z207" s="35">
        <f t="shared" si="176"/>
        <v>4200</v>
      </c>
      <c r="AA207" s="35">
        <f t="shared" si="177"/>
        <v>5700</v>
      </c>
      <c r="AB207" s="65">
        <f t="shared" si="179"/>
        <v>-300</v>
      </c>
    </row>
    <row r="208" spans="1:28" ht="25.5" x14ac:dyDescent="0.25">
      <c r="A208" s="17" t="s">
        <v>337</v>
      </c>
      <c r="B208" s="18" t="s">
        <v>334</v>
      </c>
      <c r="C208" s="18"/>
      <c r="D208" s="19"/>
      <c r="E208" s="19"/>
      <c r="F208" s="57"/>
      <c r="G208" s="47">
        <f>G209</f>
        <v>3791404.91</v>
      </c>
      <c r="H208" s="47">
        <f t="shared" ref="H208:R208" si="200">H209</f>
        <v>226930.26</v>
      </c>
      <c r="I208" s="47">
        <f t="shared" si="200"/>
        <v>102630.25</v>
      </c>
      <c r="J208" s="47">
        <f t="shared" si="200"/>
        <v>355263.62</v>
      </c>
      <c r="K208" s="47">
        <f t="shared" si="200"/>
        <v>204687.77</v>
      </c>
      <c r="L208" s="47">
        <f t="shared" si="200"/>
        <v>556293.06000000006</v>
      </c>
      <c r="M208" s="47">
        <f t="shared" si="200"/>
        <v>244915.94</v>
      </c>
      <c r="N208" s="47">
        <f t="shared" si="200"/>
        <v>390600</v>
      </c>
      <c r="O208" s="47">
        <f t="shared" si="200"/>
        <v>193365.32</v>
      </c>
      <c r="P208" s="47">
        <f t="shared" si="200"/>
        <v>317965</v>
      </c>
      <c r="Q208" s="47">
        <f t="shared" si="200"/>
        <v>255875</v>
      </c>
      <c r="R208" s="47">
        <f t="shared" si="200"/>
        <v>437084.06</v>
      </c>
      <c r="S208" s="85">
        <f t="shared" ref="S208:S209" si="201">G208-H208-I208-J208-K208-L208-M208-N208-O208-P208-Q208-R208</f>
        <v>505794.63000000018</v>
      </c>
      <c r="T208" s="72"/>
      <c r="U208" s="34"/>
      <c r="V208" s="34"/>
      <c r="W208" s="34"/>
      <c r="X208" s="74"/>
      <c r="Y208" s="35"/>
      <c r="Z208" s="35"/>
      <c r="AA208" s="35"/>
      <c r="AB208" s="65">
        <f t="shared" si="179"/>
        <v>0</v>
      </c>
    </row>
    <row r="209" spans="1:28" ht="25.5" x14ac:dyDescent="0.25">
      <c r="A209" s="17" t="s">
        <v>159</v>
      </c>
      <c r="B209" s="18" t="s">
        <v>334</v>
      </c>
      <c r="C209" s="61" t="s">
        <v>109</v>
      </c>
      <c r="D209" s="19"/>
      <c r="E209" s="19"/>
      <c r="F209" s="57"/>
      <c r="G209" s="47">
        <f>G210</f>
        <v>3791404.91</v>
      </c>
      <c r="H209" s="47">
        <f t="shared" ref="H209:R209" si="202">H210</f>
        <v>226930.26</v>
      </c>
      <c r="I209" s="47">
        <f t="shared" si="202"/>
        <v>102630.25</v>
      </c>
      <c r="J209" s="47">
        <f t="shared" si="202"/>
        <v>355263.62</v>
      </c>
      <c r="K209" s="47">
        <f t="shared" si="202"/>
        <v>204687.77</v>
      </c>
      <c r="L209" s="47">
        <f t="shared" si="202"/>
        <v>556293.06000000006</v>
      </c>
      <c r="M209" s="47">
        <f t="shared" si="202"/>
        <v>244915.94</v>
      </c>
      <c r="N209" s="47">
        <f t="shared" si="202"/>
        <v>390600</v>
      </c>
      <c r="O209" s="47">
        <f t="shared" si="202"/>
        <v>193365.32</v>
      </c>
      <c r="P209" s="47">
        <f t="shared" si="202"/>
        <v>317965</v>
      </c>
      <c r="Q209" s="47">
        <f t="shared" si="202"/>
        <v>255875</v>
      </c>
      <c r="R209" s="47">
        <f t="shared" si="202"/>
        <v>437084.06</v>
      </c>
      <c r="S209" s="85">
        <f t="shared" si="201"/>
        <v>505794.63000000018</v>
      </c>
      <c r="T209" s="72"/>
      <c r="U209" s="34"/>
      <c r="V209" s="34"/>
      <c r="W209" s="34"/>
      <c r="X209" s="74"/>
      <c r="Y209" s="35"/>
      <c r="Z209" s="35"/>
      <c r="AA209" s="35"/>
      <c r="AB209" s="65">
        <f t="shared" si="179"/>
        <v>0</v>
      </c>
    </row>
    <row r="210" spans="1:28" ht="76.5" customHeight="1" x14ac:dyDescent="0.25">
      <c r="A210" s="17" t="s">
        <v>336</v>
      </c>
      <c r="B210" s="18" t="s">
        <v>334</v>
      </c>
      <c r="C210" s="61" t="s">
        <v>335</v>
      </c>
      <c r="D210" s="19"/>
      <c r="E210" s="19"/>
      <c r="F210" s="57"/>
      <c r="G210" s="47">
        <v>3791404.91</v>
      </c>
      <c r="H210" s="39">
        <v>226930.26</v>
      </c>
      <c r="I210" s="39">
        <v>102630.25</v>
      </c>
      <c r="J210" s="69">
        <v>355263.62</v>
      </c>
      <c r="K210" s="39">
        <v>204687.77</v>
      </c>
      <c r="L210" s="78">
        <v>556293.06000000006</v>
      </c>
      <c r="M210" s="85">
        <v>244915.94</v>
      </c>
      <c r="N210" s="39">
        <v>390600</v>
      </c>
      <c r="O210" s="39">
        <v>193365.32</v>
      </c>
      <c r="P210" s="39">
        <v>317965</v>
      </c>
      <c r="Q210" s="38">
        <v>255875</v>
      </c>
      <c r="R210" s="39">
        <v>437084.06</v>
      </c>
      <c r="S210" s="85">
        <f>G210-H210-I210-J210-K210-L210-M210-N210-O210-P210-Q210-R210</f>
        <v>505794.63000000018</v>
      </c>
      <c r="T210" s="72"/>
      <c r="U210" s="34"/>
      <c r="V210" s="34"/>
      <c r="W210" s="34"/>
      <c r="X210" s="74"/>
      <c r="Y210" s="35"/>
      <c r="Z210" s="35"/>
      <c r="AA210" s="35"/>
      <c r="AB210" s="65">
        <f t="shared" si="179"/>
        <v>0</v>
      </c>
    </row>
    <row r="211" spans="1:28" ht="15" customHeight="1" x14ac:dyDescent="0.25">
      <c r="A211" s="29" t="s">
        <v>30</v>
      </c>
      <c r="B211" s="99" t="s">
        <v>154</v>
      </c>
      <c r="C211" s="97"/>
      <c r="D211" s="97"/>
      <c r="E211" s="97"/>
      <c r="F211" s="98"/>
      <c r="G211" s="60">
        <f>G155+G198+G203+G208</f>
        <v>665470399.48999977</v>
      </c>
      <c r="H211" s="60">
        <f t="shared" ref="H211:S211" si="203">H155+H198+H203+H208</f>
        <v>25020363.860000007</v>
      </c>
      <c r="I211" s="60">
        <f t="shared" si="203"/>
        <v>48482058.850000009</v>
      </c>
      <c r="J211" s="60">
        <f t="shared" si="203"/>
        <v>42965455.350000001</v>
      </c>
      <c r="K211" s="60">
        <f t="shared" si="203"/>
        <v>51434703.24000001</v>
      </c>
      <c r="L211" s="60">
        <f t="shared" si="203"/>
        <v>69609302.5</v>
      </c>
      <c r="M211" s="60">
        <f t="shared" si="203"/>
        <v>70835340.020000011</v>
      </c>
      <c r="N211" s="60">
        <f t="shared" si="203"/>
        <v>43712723.449999996</v>
      </c>
      <c r="O211" s="60">
        <f t="shared" si="203"/>
        <v>132847224.48999999</v>
      </c>
      <c r="P211" s="60">
        <f t="shared" si="203"/>
        <v>54823441.819999993</v>
      </c>
      <c r="Q211" s="60">
        <f t="shared" si="203"/>
        <v>41954912.43</v>
      </c>
      <c r="R211" s="60">
        <f t="shared" si="203"/>
        <v>40060350.460000001</v>
      </c>
      <c r="S211" s="64">
        <f t="shared" si="203"/>
        <v>43724523.020000003</v>
      </c>
      <c r="T211" s="72">
        <f t="shared" si="181"/>
        <v>116467878.06</v>
      </c>
      <c r="U211" s="34">
        <f t="shared" si="182"/>
        <v>308347223.82000005</v>
      </c>
      <c r="V211" s="34">
        <f t="shared" si="183"/>
        <v>539730613.58000004</v>
      </c>
      <c r="W211" s="34">
        <f t="shared" si="184"/>
        <v>665470399.49000001</v>
      </c>
      <c r="X211" s="74">
        <f t="shared" si="174"/>
        <v>133094079.89799994</v>
      </c>
      <c r="Y211" s="35">
        <f t="shared" si="175"/>
        <v>266188159.79599988</v>
      </c>
      <c r="Z211" s="35">
        <f t="shared" si="176"/>
        <v>465829279.64299983</v>
      </c>
      <c r="AA211" s="35">
        <f t="shared" si="177"/>
        <v>632196879.51549971</v>
      </c>
      <c r="AB211" s="65">
        <f t="shared" si="179"/>
        <v>16626201.83799994</v>
      </c>
    </row>
    <row r="212" spans="1:28" ht="25.5" customHeight="1" x14ac:dyDescent="0.25">
      <c r="A212" s="14" t="s">
        <v>31</v>
      </c>
      <c r="B212" s="99" t="s">
        <v>154</v>
      </c>
      <c r="C212" s="97"/>
      <c r="D212" s="97"/>
      <c r="E212" s="97"/>
      <c r="F212" s="98"/>
      <c r="G212" s="7">
        <f>G211</f>
        <v>665470399.48999977</v>
      </c>
      <c r="H212" s="7">
        <f>H211</f>
        <v>25020363.860000007</v>
      </c>
      <c r="I212" s="7">
        <f t="shared" ref="I212:S212" si="204">I211</f>
        <v>48482058.850000009</v>
      </c>
      <c r="J212" s="7">
        <f t="shared" si="204"/>
        <v>42965455.350000001</v>
      </c>
      <c r="K212" s="7">
        <f t="shared" si="204"/>
        <v>51434703.24000001</v>
      </c>
      <c r="L212" s="7">
        <f t="shared" si="204"/>
        <v>69609302.5</v>
      </c>
      <c r="M212" s="7">
        <f t="shared" si="204"/>
        <v>70835340.020000011</v>
      </c>
      <c r="N212" s="7">
        <f t="shared" si="204"/>
        <v>43712723.449999996</v>
      </c>
      <c r="O212" s="7">
        <f t="shared" si="204"/>
        <v>132847224.48999999</v>
      </c>
      <c r="P212" s="7">
        <f t="shared" si="204"/>
        <v>54823441.819999993</v>
      </c>
      <c r="Q212" s="7">
        <f t="shared" si="204"/>
        <v>41954912.43</v>
      </c>
      <c r="R212" s="7">
        <f t="shared" si="204"/>
        <v>40060350.460000001</v>
      </c>
      <c r="S212" s="7">
        <f t="shared" si="204"/>
        <v>43724523.020000003</v>
      </c>
      <c r="T212" s="72">
        <f t="shared" si="181"/>
        <v>116467878.06</v>
      </c>
      <c r="U212" s="34">
        <f t="shared" si="182"/>
        <v>308347223.82000005</v>
      </c>
      <c r="V212" s="34">
        <f t="shared" si="183"/>
        <v>539730613.58000004</v>
      </c>
      <c r="W212" s="34">
        <f t="shared" si="184"/>
        <v>665470399.49000001</v>
      </c>
      <c r="X212" s="74">
        <f t="shared" si="174"/>
        <v>133094079.89799994</v>
      </c>
      <c r="Y212" s="35">
        <f t="shared" si="175"/>
        <v>266188159.79599988</v>
      </c>
      <c r="Z212" s="35">
        <f t="shared" si="176"/>
        <v>465829279.64299983</v>
      </c>
      <c r="AA212" s="35">
        <f t="shared" si="177"/>
        <v>632196879.51549971</v>
      </c>
      <c r="AB212" s="65">
        <f t="shared" si="179"/>
        <v>16626201.83799994</v>
      </c>
    </row>
    <row r="213" spans="1:28" ht="51" customHeight="1" x14ac:dyDescent="0.25">
      <c r="A213" s="14" t="s">
        <v>32</v>
      </c>
      <c r="B213" s="99" t="s">
        <v>154</v>
      </c>
      <c r="C213" s="97"/>
      <c r="D213" s="97"/>
      <c r="E213" s="97"/>
      <c r="F213" s="98"/>
      <c r="G213" s="4">
        <f>G214</f>
        <v>0</v>
      </c>
      <c r="H213" s="4">
        <f t="shared" ref="H213:S213" si="205">H214</f>
        <v>0</v>
      </c>
      <c r="I213" s="4">
        <f t="shared" si="205"/>
        <v>0</v>
      </c>
      <c r="J213" s="69">
        <f t="shared" si="205"/>
        <v>0</v>
      </c>
      <c r="K213" s="4">
        <f t="shared" si="205"/>
        <v>0</v>
      </c>
      <c r="L213" s="78">
        <f t="shared" si="205"/>
        <v>0</v>
      </c>
      <c r="M213" s="85">
        <f t="shared" si="205"/>
        <v>0</v>
      </c>
      <c r="N213" s="4">
        <f t="shared" si="205"/>
        <v>0</v>
      </c>
      <c r="O213" s="4">
        <f t="shared" si="205"/>
        <v>0</v>
      </c>
      <c r="P213" s="4">
        <f t="shared" si="205"/>
        <v>0</v>
      </c>
      <c r="Q213" s="4">
        <f t="shared" si="205"/>
        <v>0</v>
      </c>
      <c r="R213" s="4">
        <f t="shared" si="205"/>
        <v>0</v>
      </c>
      <c r="S213" s="85">
        <f t="shared" si="205"/>
        <v>0</v>
      </c>
      <c r="T213" s="72">
        <f t="shared" si="181"/>
        <v>0</v>
      </c>
      <c r="U213" s="34">
        <f t="shared" si="182"/>
        <v>0</v>
      </c>
      <c r="V213" s="34">
        <f t="shared" si="183"/>
        <v>0</v>
      </c>
      <c r="W213" s="34">
        <f t="shared" si="184"/>
        <v>0</v>
      </c>
      <c r="X213" s="74">
        <f t="shared" si="174"/>
        <v>0</v>
      </c>
      <c r="Y213" s="35">
        <f t="shared" si="175"/>
        <v>0</v>
      </c>
      <c r="Z213" s="35">
        <f t="shared" si="176"/>
        <v>0</v>
      </c>
      <c r="AA213" s="35">
        <f t="shared" si="177"/>
        <v>0</v>
      </c>
      <c r="AB213" s="65">
        <f t="shared" si="179"/>
        <v>0</v>
      </c>
    </row>
    <row r="214" spans="1:28" ht="53.25" customHeight="1" x14ac:dyDescent="0.25">
      <c r="A214" s="30" t="s">
        <v>106</v>
      </c>
      <c r="B214" s="126">
        <v>915</v>
      </c>
      <c r="C214" s="127"/>
      <c r="D214" s="127"/>
      <c r="E214" s="127"/>
      <c r="F214" s="128"/>
      <c r="G214" s="9">
        <f>G215</f>
        <v>0</v>
      </c>
      <c r="H214" s="4">
        <f>H215</f>
        <v>0</v>
      </c>
      <c r="I214" s="4">
        <f t="shared" ref="I214:S214" si="206">I215</f>
        <v>0</v>
      </c>
      <c r="J214" s="69">
        <f t="shared" si="206"/>
        <v>0</v>
      </c>
      <c r="K214" s="4">
        <f t="shared" si="206"/>
        <v>0</v>
      </c>
      <c r="L214" s="78">
        <f t="shared" si="206"/>
        <v>0</v>
      </c>
      <c r="M214" s="85">
        <f t="shared" si="206"/>
        <v>0</v>
      </c>
      <c r="N214" s="4">
        <f t="shared" si="206"/>
        <v>0</v>
      </c>
      <c r="O214" s="4">
        <f t="shared" si="206"/>
        <v>0</v>
      </c>
      <c r="P214" s="4">
        <f t="shared" si="206"/>
        <v>0</v>
      </c>
      <c r="Q214" s="4">
        <f t="shared" si="206"/>
        <v>0</v>
      </c>
      <c r="R214" s="4">
        <f t="shared" si="206"/>
        <v>0</v>
      </c>
      <c r="S214" s="85">
        <f t="shared" si="206"/>
        <v>0</v>
      </c>
      <c r="T214" s="72">
        <f t="shared" si="181"/>
        <v>0</v>
      </c>
      <c r="U214" s="34">
        <f t="shared" si="182"/>
        <v>0</v>
      </c>
      <c r="V214" s="34">
        <f t="shared" si="183"/>
        <v>0</v>
      </c>
      <c r="W214" s="34">
        <f t="shared" si="184"/>
        <v>0</v>
      </c>
      <c r="X214" s="74">
        <f t="shared" si="174"/>
        <v>0</v>
      </c>
      <c r="Y214" s="35">
        <f t="shared" si="175"/>
        <v>0</v>
      </c>
      <c r="Z214" s="35">
        <f t="shared" si="176"/>
        <v>0</v>
      </c>
      <c r="AA214" s="35">
        <f t="shared" si="177"/>
        <v>0</v>
      </c>
      <c r="AB214" s="65">
        <f t="shared" si="179"/>
        <v>0</v>
      </c>
    </row>
    <row r="215" spans="1:28" ht="89.25" customHeight="1" x14ac:dyDescent="0.25">
      <c r="A215" s="31" t="s">
        <v>226</v>
      </c>
      <c r="B215" s="120" t="s">
        <v>227</v>
      </c>
      <c r="C215" s="121"/>
      <c r="D215" s="121"/>
      <c r="E215" s="121"/>
      <c r="F215" s="122"/>
      <c r="G215" s="24">
        <v>0</v>
      </c>
      <c r="H215" s="24">
        <v>0</v>
      </c>
      <c r="I215" s="24">
        <v>0</v>
      </c>
      <c r="J215" s="3">
        <v>0</v>
      </c>
      <c r="K215" s="24">
        <v>0</v>
      </c>
      <c r="L215" s="3">
        <v>0</v>
      </c>
      <c r="M215" s="3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3">
        <v>0</v>
      </c>
      <c r="T215" s="72">
        <f t="shared" si="181"/>
        <v>0</v>
      </c>
      <c r="U215" s="34">
        <f t="shared" si="182"/>
        <v>0</v>
      </c>
      <c r="V215" s="34">
        <f t="shared" si="183"/>
        <v>0</v>
      </c>
      <c r="W215" s="34">
        <f t="shared" si="184"/>
        <v>0</v>
      </c>
      <c r="X215" s="74">
        <f t="shared" si="174"/>
        <v>0</v>
      </c>
      <c r="Y215" s="35">
        <f t="shared" si="175"/>
        <v>0</v>
      </c>
      <c r="Z215" s="35">
        <f t="shared" si="176"/>
        <v>0</v>
      </c>
      <c r="AA215" s="35">
        <f t="shared" si="177"/>
        <v>0</v>
      </c>
      <c r="AB215" s="65">
        <f t="shared" si="179"/>
        <v>0</v>
      </c>
    </row>
    <row r="216" spans="1:28" ht="52.5" customHeight="1" x14ac:dyDescent="0.25">
      <c r="A216" s="14" t="s">
        <v>33</v>
      </c>
      <c r="B216" s="99" t="s">
        <v>154</v>
      </c>
      <c r="C216" s="97"/>
      <c r="D216" s="97"/>
      <c r="E216" s="97"/>
      <c r="F216" s="98"/>
      <c r="G216" s="4">
        <f t="shared" ref="G216:S216" si="207">G213</f>
        <v>0</v>
      </c>
      <c r="H216" s="4">
        <f t="shared" si="207"/>
        <v>0</v>
      </c>
      <c r="I216" s="4">
        <f t="shared" si="207"/>
        <v>0</v>
      </c>
      <c r="J216" s="69">
        <f t="shared" si="207"/>
        <v>0</v>
      </c>
      <c r="K216" s="4">
        <f t="shared" si="207"/>
        <v>0</v>
      </c>
      <c r="L216" s="78">
        <f t="shared" si="207"/>
        <v>0</v>
      </c>
      <c r="M216" s="85">
        <f t="shared" si="207"/>
        <v>0</v>
      </c>
      <c r="N216" s="4">
        <f t="shared" si="207"/>
        <v>0</v>
      </c>
      <c r="O216" s="4">
        <f t="shared" si="207"/>
        <v>0</v>
      </c>
      <c r="P216" s="4">
        <f t="shared" si="207"/>
        <v>0</v>
      </c>
      <c r="Q216" s="4">
        <f t="shared" si="207"/>
        <v>0</v>
      </c>
      <c r="R216" s="4">
        <f t="shared" si="207"/>
        <v>0</v>
      </c>
      <c r="S216" s="85">
        <f t="shared" si="207"/>
        <v>0</v>
      </c>
      <c r="T216" s="72">
        <f t="shared" si="181"/>
        <v>0</v>
      </c>
      <c r="U216" s="34">
        <f t="shared" si="182"/>
        <v>0</v>
      </c>
      <c r="V216" s="34">
        <f t="shared" si="183"/>
        <v>0</v>
      </c>
      <c r="W216" s="34">
        <f t="shared" si="184"/>
        <v>0</v>
      </c>
      <c r="X216" s="74">
        <f t="shared" si="174"/>
        <v>0</v>
      </c>
      <c r="Y216" s="35">
        <f t="shared" si="175"/>
        <v>0</v>
      </c>
      <c r="Z216" s="35">
        <f t="shared" si="176"/>
        <v>0</v>
      </c>
      <c r="AA216" s="35">
        <f t="shared" si="177"/>
        <v>0</v>
      </c>
      <c r="AB216" s="65">
        <f t="shared" si="179"/>
        <v>0</v>
      </c>
    </row>
    <row r="217" spans="1:28" ht="25.5" customHeight="1" x14ac:dyDescent="0.25">
      <c r="A217" s="14" t="s">
        <v>34</v>
      </c>
      <c r="B217" s="99" t="s">
        <v>154</v>
      </c>
      <c r="C217" s="97"/>
      <c r="D217" s="97"/>
      <c r="E217" s="97"/>
      <c r="F217" s="98"/>
      <c r="G217" s="4">
        <f>G212+G213</f>
        <v>665470399.48999977</v>
      </c>
      <c r="H217" s="37">
        <f t="shared" ref="H217:S217" si="208">H212+H213</f>
        <v>25020363.860000007</v>
      </c>
      <c r="I217" s="37">
        <f t="shared" si="208"/>
        <v>48482058.850000009</v>
      </c>
      <c r="J217" s="69">
        <f t="shared" si="208"/>
        <v>42965455.350000001</v>
      </c>
      <c r="K217" s="37">
        <f t="shared" si="208"/>
        <v>51434703.24000001</v>
      </c>
      <c r="L217" s="78">
        <f t="shared" si="208"/>
        <v>69609302.5</v>
      </c>
      <c r="M217" s="85">
        <f t="shared" si="208"/>
        <v>70835340.020000011</v>
      </c>
      <c r="N217" s="37">
        <f t="shared" si="208"/>
        <v>43712723.449999996</v>
      </c>
      <c r="O217" s="37">
        <f t="shared" si="208"/>
        <v>132847224.48999999</v>
      </c>
      <c r="P217" s="37">
        <f t="shared" si="208"/>
        <v>54823441.819999993</v>
      </c>
      <c r="Q217" s="37">
        <f t="shared" si="208"/>
        <v>41954912.43</v>
      </c>
      <c r="R217" s="37">
        <f t="shared" si="208"/>
        <v>40060350.460000001</v>
      </c>
      <c r="S217" s="85">
        <f t="shared" si="208"/>
        <v>43724523.020000003</v>
      </c>
      <c r="T217" s="72">
        <f t="shared" si="181"/>
        <v>116467878.06</v>
      </c>
      <c r="U217" s="48">
        <f t="shared" si="182"/>
        <v>308347223.82000005</v>
      </c>
      <c r="V217" s="48">
        <f t="shared" si="183"/>
        <v>539730613.58000004</v>
      </c>
      <c r="W217" s="48">
        <f t="shared" si="184"/>
        <v>665470399.49000001</v>
      </c>
      <c r="X217" s="70">
        <f t="shared" si="174"/>
        <v>133094079.89799994</v>
      </c>
      <c r="Y217" s="49">
        <f t="shared" si="175"/>
        <v>266188159.79599988</v>
      </c>
      <c r="Z217" s="49">
        <f t="shared" si="176"/>
        <v>465829279.64299983</v>
      </c>
      <c r="AA217" s="49">
        <f t="shared" si="177"/>
        <v>632196879.51549971</v>
      </c>
      <c r="AB217" s="65">
        <f t="shared" si="179"/>
        <v>16626201.83799994</v>
      </c>
    </row>
    <row r="218" spans="1:28" ht="26.25" x14ac:dyDescent="0.25">
      <c r="A218" s="41" t="s">
        <v>299</v>
      </c>
      <c r="B218" s="99" t="s">
        <v>154</v>
      </c>
      <c r="C218" s="97"/>
      <c r="D218" s="97"/>
      <c r="E218" s="97"/>
      <c r="F218" s="98"/>
      <c r="G218" s="37">
        <f t="shared" ref="G218:S218" si="209">G146-G212</f>
        <v>-6569846.5999997854</v>
      </c>
      <c r="H218" s="37">
        <f t="shared" si="209"/>
        <v>7823309.1399999931</v>
      </c>
      <c r="I218" s="37">
        <f t="shared" si="209"/>
        <v>25602991.769999996</v>
      </c>
      <c r="J218" s="69">
        <f t="shared" si="209"/>
        <v>-22599.769999995828</v>
      </c>
      <c r="K218" s="37">
        <f t="shared" si="209"/>
        <v>-4574154.890000008</v>
      </c>
      <c r="L218" s="78">
        <f>L146-L212</f>
        <v>-11716069.289999999</v>
      </c>
      <c r="M218" s="85">
        <f t="shared" si="209"/>
        <v>-4307851.5400000066</v>
      </c>
      <c r="N218" s="37">
        <f t="shared" si="209"/>
        <v>639938.81333333999</v>
      </c>
      <c r="O218" s="37">
        <f t="shared" si="209"/>
        <v>-85859316.686666653</v>
      </c>
      <c r="P218" s="37">
        <f t="shared" si="209"/>
        <v>20072762.893333346</v>
      </c>
      <c r="Q218" s="37">
        <f t="shared" si="209"/>
        <v>9225991.9933333322</v>
      </c>
      <c r="R218" s="37">
        <f t="shared" si="209"/>
        <v>27798346.573333345</v>
      </c>
      <c r="S218" s="85">
        <f t="shared" si="209"/>
        <v>9238138.4133333191</v>
      </c>
      <c r="T218" s="72">
        <f t="shared" ref="T218:AA218" si="210">T152</f>
        <v>149871579.20000002</v>
      </c>
      <c r="U218" s="48">
        <f t="shared" si="210"/>
        <v>321152849.24000001</v>
      </c>
      <c r="V218" s="48">
        <f t="shared" si="210"/>
        <v>487389624.01999998</v>
      </c>
      <c r="W218" s="48">
        <f t="shared" si="210"/>
        <v>659391886.90999985</v>
      </c>
      <c r="X218" s="70">
        <f t="shared" si="210"/>
        <v>164725138.2225</v>
      </c>
      <c r="Y218" s="48">
        <f t="shared" si="210"/>
        <v>329450276.44499999</v>
      </c>
      <c r="Z218" s="48">
        <f t="shared" si="210"/>
        <v>494175414.66750002</v>
      </c>
      <c r="AA218" s="48">
        <f t="shared" si="210"/>
        <v>658900552.88999999</v>
      </c>
      <c r="AB218" s="65">
        <f t="shared" si="179"/>
        <v>14853559.022499979</v>
      </c>
    </row>
    <row r="219" spans="1:28" ht="26.25" x14ac:dyDescent="0.25">
      <c r="A219" s="41" t="s">
        <v>300</v>
      </c>
      <c r="B219" s="99" t="s">
        <v>154</v>
      </c>
      <c r="C219" s="97"/>
      <c r="D219" s="97"/>
      <c r="E219" s="97"/>
      <c r="F219" s="98"/>
      <c r="G219" s="5">
        <f t="shared" ref="G219:S219" si="211">G15+G218+G151-G216</f>
        <v>7726634.3600002155</v>
      </c>
      <c r="H219" s="5">
        <f t="shared" si="211"/>
        <v>22119790.099999994</v>
      </c>
      <c r="I219" s="5">
        <f t="shared" si="211"/>
        <v>47722781.86999999</v>
      </c>
      <c r="J219" s="5">
        <f t="shared" si="211"/>
        <v>47700182.099999994</v>
      </c>
      <c r="K219" s="5">
        <f t="shared" si="211"/>
        <v>43126027.209999986</v>
      </c>
      <c r="L219" s="5">
        <f t="shared" si="211"/>
        <v>31409957.919999987</v>
      </c>
      <c r="M219" s="5">
        <f t="shared" si="211"/>
        <v>27102106.37999998</v>
      </c>
      <c r="N219" s="5">
        <f t="shared" si="211"/>
        <v>27742045.19333332</v>
      </c>
      <c r="O219" s="5">
        <f t="shared" si="211"/>
        <v>-58117271.493333332</v>
      </c>
      <c r="P219" s="5">
        <f t="shared" si="211"/>
        <v>-38044508.599999987</v>
      </c>
      <c r="Q219" s="5">
        <f t="shared" si="211"/>
        <v>-28818516.606666654</v>
      </c>
      <c r="R219" s="5">
        <f t="shared" si="211"/>
        <v>-1020170.033333309</v>
      </c>
      <c r="S219" s="5">
        <f t="shared" si="211"/>
        <v>8217968.3800000101</v>
      </c>
      <c r="T219" s="73"/>
      <c r="U219"/>
      <c r="V219"/>
      <c r="W219"/>
      <c r="X219" s="75"/>
      <c r="Y219"/>
      <c r="Z219"/>
      <c r="AA219"/>
    </row>
    <row r="221" spans="1:28" x14ac:dyDescent="0.25">
      <c r="A221" s="142"/>
      <c r="B221" s="142"/>
      <c r="C221" s="142"/>
      <c r="D221" s="142"/>
      <c r="E221" s="142"/>
      <c r="F221" s="135"/>
      <c r="G221" s="135"/>
      <c r="H221" s="135"/>
      <c r="N221" s="22"/>
    </row>
    <row r="222" spans="1:28" x14ac:dyDescent="0.25">
      <c r="F222" s="135"/>
      <c r="G222" s="135"/>
      <c r="H222" s="135"/>
      <c r="N222" s="22"/>
    </row>
    <row r="264" spans="1:1" x14ac:dyDescent="0.25">
      <c r="A264" s="77">
        <f>H135+I135+J135+H131+I131+J131</f>
        <v>491334.02000000008</v>
      </c>
    </row>
    <row r="265" spans="1:1" x14ac:dyDescent="0.25">
      <c r="A265" s="77">
        <f>SUM(H146:S146)-A264</f>
        <v>658900552.88999987</v>
      </c>
    </row>
    <row r="266" spans="1:1" x14ac:dyDescent="0.25">
      <c r="A266" s="77">
        <f>G146</f>
        <v>658900552.88999999</v>
      </c>
    </row>
  </sheetData>
  <mergeCells count="190"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0:F30"/>
    <mergeCell ref="B31:F31"/>
    <mergeCell ref="B32:F32"/>
    <mergeCell ref="B33:F33"/>
    <mergeCell ref="Y8:Y18"/>
    <mergeCell ref="B117:F117"/>
    <mergeCell ref="B118:F118"/>
    <mergeCell ref="B119:F119"/>
    <mergeCell ref="B105:F105"/>
    <mergeCell ref="B94:F94"/>
    <mergeCell ref="B97:F97"/>
    <mergeCell ref="B98:F98"/>
    <mergeCell ref="B99:F99"/>
    <mergeCell ref="B102:F102"/>
    <mergeCell ref="B95:F95"/>
    <mergeCell ref="B96:F96"/>
    <mergeCell ref="B101:F101"/>
    <mergeCell ref="B100:F100"/>
    <mergeCell ref="B108:F108"/>
    <mergeCell ref="B66:F66"/>
    <mergeCell ref="B35:F35"/>
    <mergeCell ref="B36:F36"/>
    <mergeCell ref="B43:F43"/>
    <mergeCell ref="B49:F49"/>
    <mergeCell ref="B50:F50"/>
    <mergeCell ref="B42:F42"/>
    <mergeCell ref="B44:F44"/>
    <mergeCell ref="K12:M12"/>
    <mergeCell ref="AA8:AA18"/>
    <mergeCell ref="X7:AA7"/>
    <mergeCell ref="T7:W7"/>
    <mergeCell ref="X6:AA6"/>
    <mergeCell ref="B106:F106"/>
    <mergeCell ref="B107:F107"/>
    <mergeCell ref="B90:F90"/>
    <mergeCell ref="B89:F89"/>
    <mergeCell ref="B91:F91"/>
    <mergeCell ref="B92:F92"/>
    <mergeCell ref="B93:F93"/>
    <mergeCell ref="B76:F76"/>
    <mergeCell ref="B77:F77"/>
    <mergeCell ref="B86:F86"/>
    <mergeCell ref="B87:F87"/>
    <mergeCell ref="B88:F88"/>
    <mergeCell ref="B71:F71"/>
    <mergeCell ref="B72:F72"/>
    <mergeCell ref="B73:F73"/>
    <mergeCell ref="B74:F74"/>
    <mergeCell ref="B75:F75"/>
    <mergeCell ref="B103:F103"/>
    <mergeCell ref="B104:F104"/>
    <mergeCell ref="X8:X18"/>
    <mergeCell ref="Y153:Y154"/>
    <mergeCell ref="Z153:Z154"/>
    <mergeCell ref="AA153:AA154"/>
    <mergeCell ref="T8:T18"/>
    <mergeCell ref="U8:U18"/>
    <mergeCell ref="V8:V18"/>
    <mergeCell ref="W8:W18"/>
    <mergeCell ref="F222:H222"/>
    <mergeCell ref="A153:S153"/>
    <mergeCell ref="A154:S154"/>
    <mergeCell ref="B215:F215"/>
    <mergeCell ref="B216:F216"/>
    <mergeCell ref="B217:F217"/>
    <mergeCell ref="B218:F218"/>
    <mergeCell ref="B214:F214"/>
    <mergeCell ref="B211:F211"/>
    <mergeCell ref="B212:F212"/>
    <mergeCell ref="B213:F213"/>
    <mergeCell ref="B219:F219"/>
    <mergeCell ref="A221:E221"/>
    <mergeCell ref="F221:H221"/>
    <mergeCell ref="B152:F152"/>
    <mergeCell ref="A148:S148"/>
    <mergeCell ref="Z8:Z18"/>
    <mergeCell ref="B150:F150"/>
    <mergeCell ref="B144:F144"/>
    <mergeCell ref="B145:F145"/>
    <mergeCell ref="B126:F126"/>
    <mergeCell ref="B127:F127"/>
    <mergeCell ref="B125:F125"/>
    <mergeCell ref="X153:X154"/>
    <mergeCell ref="B151:F151"/>
    <mergeCell ref="B133:F133"/>
    <mergeCell ref="B134:F134"/>
    <mergeCell ref="B135:F135"/>
    <mergeCell ref="B136:F136"/>
    <mergeCell ref="B139:F139"/>
    <mergeCell ref="B130:F130"/>
    <mergeCell ref="B131:F131"/>
    <mergeCell ref="B132:F132"/>
    <mergeCell ref="B146:F146"/>
    <mergeCell ref="B147:F147"/>
    <mergeCell ref="B149:F149"/>
    <mergeCell ref="B141:F141"/>
    <mergeCell ref="B142:F142"/>
    <mergeCell ref="B143:F143"/>
    <mergeCell ref="B138:F138"/>
    <mergeCell ref="B128:F128"/>
    <mergeCell ref="B124:F124"/>
    <mergeCell ref="B140:F140"/>
    <mergeCell ref="B123:F123"/>
    <mergeCell ref="B115:F115"/>
    <mergeCell ref="B116:F116"/>
    <mergeCell ref="B120:F120"/>
    <mergeCell ref="B121:F121"/>
    <mergeCell ref="B67:F67"/>
    <mergeCell ref="B68:F68"/>
    <mergeCell ref="B69:F69"/>
    <mergeCell ref="B70:F70"/>
    <mergeCell ref="B122:F122"/>
    <mergeCell ref="B109:F109"/>
    <mergeCell ref="B110:F110"/>
    <mergeCell ref="B112:F112"/>
    <mergeCell ref="B113:F113"/>
    <mergeCell ref="B114:F114"/>
    <mergeCell ref="B111:F111"/>
    <mergeCell ref="B137:F137"/>
    <mergeCell ref="B85:F85"/>
    <mergeCell ref="B84:F84"/>
    <mergeCell ref="B83:F83"/>
    <mergeCell ref="B82:F82"/>
    <mergeCell ref="B81:F81"/>
    <mergeCell ref="B34:F34"/>
    <mergeCell ref="B46:F46"/>
    <mergeCell ref="B47:F47"/>
    <mergeCell ref="B48:F48"/>
    <mergeCell ref="B39:F39"/>
    <mergeCell ref="B40:F40"/>
    <mergeCell ref="B45:F45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B129:F129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01.07.2022</vt:lpstr>
      <vt:lpstr>'на 01.07.2022'!Область_печати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2022-07-13T11:23:11Z</cp:lastPrinted>
  <dcterms:created xsi:type="dcterms:W3CDTF">2020-01-20T14:38:19Z</dcterms:created>
  <dcterms:modified xsi:type="dcterms:W3CDTF">2022-07-13T11:49:22Z</dcterms:modified>
</cp:coreProperties>
</file>