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01.02.2022\"/>
    </mc:Choice>
  </mc:AlternateContent>
  <bookViews>
    <workbookView xWindow="0" yWindow="0" windowWidth="14370" windowHeight="12360"/>
  </bookViews>
  <sheets>
    <sheet name="на 01.02.2022" sheetId="1" r:id="rId1"/>
  </sheets>
  <definedNames>
    <definedName name="_xlnm._FilterDatabase" localSheetId="0" hidden="1">'на 01.02.2022'!$A$19:$AB$210</definedName>
    <definedName name="_xlnm.Print_Area" localSheetId="0">'на 01.02.2022'!$A$1:$S$210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6" i="1" l="1"/>
  <c r="H165" i="1"/>
  <c r="H135" i="1" l="1"/>
  <c r="I135" i="1"/>
  <c r="J135" i="1"/>
  <c r="K135" i="1"/>
  <c r="L135" i="1"/>
  <c r="M135" i="1"/>
  <c r="N135" i="1"/>
  <c r="O135" i="1"/>
  <c r="P135" i="1"/>
  <c r="Q135" i="1"/>
  <c r="R135" i="1"/>
  <c r="G135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G127" i="1"/>
  <c r="G134" i="1"/>
  <c r="G136" i="1"/>
  <c r="H136" i="1"/>
  <c r="S120" i="1"/>
  <c r="H114" i="1"/>
  <c r="H40" i="1"/>
  <c r="G40" i="1"/>
  <c r="S42" i="1"/>
  <c r="S35" i="1"/>
  <c r="S34" i="1" s="1"/>
  <c r="H34" i="1"/>
  <c r="I34" i="1"/>
  <c r="J34" i="1"/>
  <c r="K34" i="1"/>
  <c r="L34" i="1"/>
  <c r="M34" i="1"/>
  <c r="N34" i="1"/>
  <c r="O34" i="1"/>
  <c r="P34" i="1"/>
  <c r="Q34" i="1"/>
  <c r="R34" i="1"/>
  <c r="G34" i="1"/>
  <c r="S67" i="1" l="1"/>
  <c r="S119" i="1"/>
  <c r="S118" i="1"/>
  <c r="S117" i="1" s="1"/>
  <c r="S102" i="1"/>
  <c r="S101" i="1"/>
  <c r="S98" i="1"/>
  <c r="S115" i="1" l="1"/>
  <c r="Q114" i="1"/>
  <c r="P114" i="1"/>
  <c r="N114" i="1"/>
  <c r="I114" i="1"/>
  <c r="M114" i="1"/>
  <c r="L114" i="1"/>
  <c r="J114" i="1"/>
  <c r="K114" i="1"/>
  <c r="O114" i="1"/>
  <c r="R114" i="1"/>
  <c r="S112" i="1"/>
  <c r="S110" i="1"/>
  <c r="S108" i="1"/>
  <c r="S106" i="1"/>
  <c r="S104" i="1"/>
  <c r="R96" i="1"/>
  <c r="Q96" i="1"/>
  <c r="P96" i="1"/>
  <c r="I96" i="1"/>
  <c r="J96" i="1"/>
  <c r="K96" i="1"/>
  <c r="L96" i="1"/>
  <c r="S96" i="1" s="1"/>
  <c r="S94" i="1"/>
  <c r="S93" i="1" s="1"/>
  <c r="S92" i="1"/>
  <c r="S91" i="1" s="1"/>
  <c r="S114" i="1" l="1"/>
  <c r="H200" i="1"/>
  <c r="H199" i="1" s="1"/>
  <c r="I200" i="1"/>
  <c r="I199" i="1" s="1"/>
  <c r="J200" i="1"/>
  <c r="K200" i="1"/>
  <c r="K199" i="1" s="1"/>
  <c r="L200" i="1"/>
  <c r="L199" i="1" s="1"/>
  <c r="M200" i="1"/>
  <c r="M199" i="1" s="1"/>
  <c r="N200" i="1"/>
  <c r="N199" i="1" s="1"/>
  <c r="O200" i="1"/>
  <c r="O199" i="1" s="1"/>
  <c r="P200" i="1"/>
  <c r="P199" i="1" s="1"/>
  <c r="Q200" i="1"/>
  <c r="Q199" i="1" s="1"/>
  <c r="R200" i="1"/>
  <c r="R199" i="1" s="1"/>
  <c r="G200" i="1"/>
  <c r="G199" i="1" s="1"/>
  <c r="S201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G195" i="1"/>
  <c r="H190" i="1"/>
  <c r="I190" i="1"/>
  <c r="J190" i="1"/>
  <c r="K190" i="1"/>
  <c r="L190" i="1"/>
  <c r="M190" i="1"/>
  <c r="N190" i="1"/>
  <c r="O190" i="1"/>
  <c r="P190" i="1"/>
  <c r="Q190" i="1"/>
  <c r="R190" i="1"/>
  <c r="G190" i="1"/>
  <c r="S200" i="1" l="1"/>
  <c r="J199" i="1"/>
  <c r="S199" i="1" s="1"/>
  <c r="H147" i="1"/>
  <c r="I147" i="1"/>
  <c r="J147" i="1"/>
  <c r="K147" i="1"/>
  <c r="L147" i="1"/>
  <c r="M147" i="1"/>
  <c r="N147" i="1"/>
  <c r="O147" i="1"/>
  <c r="P147" i="1"/>
  <c r="Q147" i="1"/>
  <c r="R147" i="1"/>
  <c r="G147" i="1"/>
  <c r="S151" i="1" l="1"/>
  <c r="X151" i="1"/>
  <c r="Y151" i="1"/>
  <c r="Z151" i="1"/>
  <c r="AA151" i="1"/>
  <c r="S64" i="1" l="1"/>
  <c r="S62" i="1"/>
  <c r="S61" i="1" s="1"/>
  <c r="S60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G114" i="1"/>
  <c r="G111" i="1"/>
  <c r="Z111" i="1" s="1"/>
  <c r="H111" i="1"/>
  <c r="I111" i="1"/>
  <c r="J111" i="1"/>
  <c r="K111" i="1"/>
  <c r="L111" i="1"/>
  <c r="M111" i="1"/>
  <c r="N111" i="1"/>
  <c r="O111" i="1"/>
  <c r="P111" i="1"/>
  <c r="Q111" i="1"/>
  <c r="R111" i="1"/>
  <c r="X111" i="1"/>
  <c r="R91" i="1"/>
  <c r="Q91" i="1"/>
  <c r="P91" i="1"/>
  <c r="O91" i="1"/>
  <c r="N91" i="1"/>
  <c r="M91" i="1"/>
  <c r="L91" i="1"/>
  <c r="K91" i="1"/>
  <c r="J91" i="1"/>
  <c r="I91" i="1"/>
  <c r="H91" i="1"/>
  <c r="G91" i="1"/>
  <c r="I23" i="1" l="1"/>
  <c r="V111" i="1"/>
  <c r="U111" i="1"/>
  <c r="AA111" i="1"/>
  <c r="Y111" i="1"/>
  <c r="T111" i="1"/>
  <c r="X23" i="1"/>
  <c r="Y23" i="1"/>
  <c r="Z23" i="1"/>
  <c r="AA23" i="1"/>
  <c r="X24" i="1"/>
  <c r="Y24" i="1"/>
  <c r="Z24" i="1"/>
  <c r="AA24" i="1"/>
  <c r="X25" i="1"/>
  <c r="Y25" i="1"/>
  <c r="Z25" i="1"/>
  <c r="AA25" i="1"/>
  <c r="X29" i="1"/>
  <c r="Y29" i="1"/>
  <c r="Z29" i="1"/>
  <c r="AA29" i="1"/>
  <c r="X31" i="1"/>
  <c r="Y31" i="1"/>
  <c r="Z31" i="1"/>
  <c r="AA31" i="1"/>
  <c r="X33" i="1"/>
  <c r="Y33" i="1"/>
  <c r="Z33" i="1"/>
  <c r="AA33" i="1"/>
  <c r="X39" i="1"/>
  <c r="Y39" i="1"/>
  <c r="Z39" i="1"/>
  <c r="AA39" i="1"/>
  <c r="X41" i="1"/>
  <c r="Y41" i="1"/>
  <c r="Z41" i="1"/>
  <c r="AA41" i="1"/>
  <c r="X44" i="1"/>
  <c r="Y44" i="1"/>
  <c r="Z44" i="1"/>
  <c r="AA44" i="1"/>
  <c r="X46" i="1"/>
  <c r="Y46" i="1"/>
  <c r="Z46" i="1"/>
  <c r="AA46" i="1"/>
  <c r="X49" i="1"/>
  <c r="Y49" i="1"/>
  <c r="Z49" i="1"/>
  <c r="AA49" i="1"/>
  <c r="X52" i="1"/>
  <c r="Y52" i="1"/>
  <c r="Z52" i="1"/>
  <c r="AA52" i="1"/>
  <c r="X55" i="1"/>
  <c r="Y55" i="1"/>
  <c r="Z55" i="1"/>
  <c r="AA55" i="1"/>
  <c r="X60" i="1"/>
  <c r="Y60" i="1"/>
  <c r="Z60" i="1"/>
  <c r="AA60" i="1"/>
  <c r="X62" i="1"/>
  <c r="Y62" i="1"/>
  <c r="Z62" i="1"/>
  <c r="AA62" i="1"/>
  <c r="X64" i="1"/>
  <c r="Y64" i="1"/>
  <c r="Z64" i="1"/>
  <c r="AA64" i="1"/>
  <c r="X67" i="1"/>
  <c r="Y67" i="1"/>
  <c r="Z67" i="1"/>
  <c r="AA67" i="1"/>
  <c r="X69" i="1"/>
  <c r="Y69" i="1"/>
  <c r="Z69" i="1"/>
  <c r="AA69" i="1"/>
  <c r="X70" i="1"/>
  <c r="Y70" i="1"/>
  <c r="Z70" i="1"/>
  <c r="AA70" i="1"/>
  <c r="X71" i="1"/>
  <c r="Y71" i="1"/>
  <c r="Z71" i="1"/>
  <c r="AA71" i="1"/>
  <c r="X75" i="1"/>
  <c r="Y75" i="1"/>
  <c r="Z75" i="1"/>
  <c r="AA75" i="1"/>
  <c r="X79" i="1"/>
  <c r="Y79" i="1"/>
  <c r="Z79" i="1"/>
  <c r="AA79" i="1"/>
  <c r="X85" i="1"/>
  <c r="Y85" i="1"/>
  <c r="Z85" i="1"/>
  <c r="AA85" i="1"/>
  <c r="X87" i="1"/>
  <c r="Y87" i="1"/>
  <c r="Z87" i="1"/>
  <c r="AA87" i="1"/>
  <c r="X89" i="1"/>
  <c r="Y89" i="1"/>
  <c r="Z89" i="1"/>
  <c r="AA89" i="1"/>
  <c r="X94" i="1"/>
  <c r="Y94" i="1"/>
  <c r="Z94" i="1"/>
  <c r="AA94" i="1"/>
  <c r="X96" i="1"/>
  <c r="Y96" i="1"/>
  <c r="Z96" i="1"/>
  <c r="AA96" i="1"/>
  <c r="X98" i="1"/>
  <c r="Y98" i="1"/>
  <c r="Z98" i="1"/>
  <c r="AA98" i="1"/>
  <c r="X101" i="1"/>
  <c r="Y101" i="1"/>
  <c r="Z101" i="1"/>
  <c r="AA101" i="1"/>
  <c r="X102" i="1"/>
  <c r="Y102" i="1"/>
  <c r="Z102" i="1"/>
  <c r="AA102" i="1"/>
  <c r="X104" i="1"/>
  <c r="Y104" i="1"/>
  <c r="Z104" i="1"/>
  <c r="AA104" i="1"/>
  <c r="X106" i="1"/>
  <c r="Y106" i="1"/>
  <c r="Z106" i="1"/>
  <c r="AA106" i="1"/>
  <c r="X108" i="1"/>
  <c r="Y108" i="1"/>
  <c r="Z108" i="1"/>
  <c r="AA108" i="1"/>
  <c r="X110" i="1"/>
  <c r="Y110" i="1"/>
  <c r="Z110" i="1"/>
  <c r="AA110" i="1"/>
  <c r="X112" i="1"/>
  <c r="Y112" i="1"/>
  <c r="Z112" i="1"/>
  <c r="AA112" i="1"/>
  <c r="X115" i="1"/>
  <c r="Y115" i="1"/>
  <c r="Z115" i="1"/>
  <c r="AA115" i="1"/>
  <c r="X118" i="1"/>
  <c r="Y118" i="1"/>
  <c r="Z118" i="1"/>
  <c r="AA118" i="1"/>
  <c r="X125" i="1"/>
  <c r="Y125" i="1"/>
  <c r="Z125" i="1"/>
  <c r="AA125" i="1"/>
  <c r="X130" i="1"/>
  <c r="X127" i="1" s="1"/>
  <c r="Y130" i="1"/>
  <c r="Y127" i="1" s="1"/>
  <c r="Z130" i="1"/>
  <c r="Z127" i="1" s="1"/>
  <c r="AA130" i="1"/>
  <c r="AA127" i="1" s="1"/>
  <c r="X131" i="1"/>
  <c r="Y131" i="1"/>
  <c r="Z131" i="1"/>
  <c r="AA131" i="1"/>
  <c r="X139" i="1"/>
  <c r="Y139" i="1"/>
  <c r="Z139" i="1"/>
  <c r="AA139" i="1"/>
  <c r="X141" i="1"/>
  <c r="Y141" i="1"/>
  <c r="Z141" i="1"/>
  <c r="AA141" i="1"/>
  <c r="X135" i="1" l="1"/>
  <c r="Y135" i="1"/>
  <c r="Z135" i="1"/>
  <c r="AA135" i="1"/>
  <c r="X134" i="1"/>
  <c r="Y134" i="1"/>
  <c r="Z134" i="1"/>
  <c r="AA134" i="1"/>
  <c r="S173" i="1" l="1"/>
  <c r="R170" i="1"/>
  <c r="S75" i="1"/>
  <c r="S135" i="1" s="1"/>
  <c r="H197" i="1"/>
  <c r="I197" i="1"/>
  <c r="I194" i="1" s="1"/>
  <c r="J197" i="1"/>
  <c r="K197" i="1"/>
  <c r="L197" i="1"/>
  <c r="M197" i="1"/>
  <c r="M194" i="1" s="1"/>
  <c r="N197" i="1"/>
  <c r="O197" i="1"/>
  <c r="P197" i="1"/>
  <c r="Q197" i="1"/>
  <c r="Q194" i="1" s="1"/>
  <c r="R197" i="1"/>
  <c r="G197" i="1"/>
  <c r="G192" i="1"/>
  <c r="G187" i="1"/>
  <c r="G184" i="1"/>
  <c r="G180" i="1"/>
  <c r="G178" i="1"/>
  <c r="G172" i="1"/>
  <c r="G170" i="1"/>
  <c r="I165" i="1"/>
  <c r="J165" i="1"/>
  <c r="K165" i="1"/>
  <c r="L165" i="1"/>
  <c r="M165" i="1"/>
  <c r="N165" i="1"/>
  <c r="O165" i="1"/>
  <c r="P165" i="1"/>
  <c r="Q165" i="1"/>
  <c r="R165" i="1"/>
  <c r="G165" i="1"/>
  <c r="H160" i="1"/>
  <c r="I160" i="1"/>
  <c r="J160" i="1"/>
  <c r="K160" i="1"/>
  <c r="L160" i="1"/>
  <c r="M160" i="1"/>
  <c r="N160" i="1"/>
  <c r="O160" i="1"/>
  <c r="P160" i="1"/>
  <c r="Q160" i="1"/>
  <c r="R160" i="1"/>
  <c r="G160" i="1"/>
  <c r="S158" i="1"/>
  <c r="H156" i="1"/>
  <c r="I156" i="1"/>
  <c r="J156" i="1"/>
  <c r="K156" i="1"/>
  <c r="L156" i="1"/>
  <c r="M156" i="1"/>
  <c r="N156" i="1"/>
  <c r="O156" i="1"/>
  <c r="P156" i="1"/>
  <c r="Q156" i="1"/>
  <c r="R156" i="1"/>
  <c r="G156" i="1"/>
  <c r="G154" i="1"/>
  <c r="G117" i="1"/>
  <c r="H93" i="1"/>
  <c r="I93" i="1"/>
  <c r="J93" i="1"/>
  <c r="K93" i="1"/>
  <c r="L93" i="1"/>
  <c r="M93" i="1"/>
  <c r="N93" i="1"/>
  <c r="O93" i="1"/>
  <c r="P93" i="1"/>
  <c r="Q93" i="1"/>
  <c r="R93" i="1"/>
  <c r="G43" i="1"/>
  <c r="S116" i="1" l="1"/>
  <c r="G116" i="1"/>
  <c r="O194" i="1"/>
  <c r="K194" i="1"/>
  <c r="G146" i="1"/>
  <c r="P194" i="1"/>
  <c r="L194" i="1"/>
  <c r="H194" i="1"/>
  <c r="R194" i="1"/>
  <c r="N194" i="1"/>
  <c r="J194" i="1"/>
  <c r="G194" i="1"/>
  <c r="X117" i="1"/>
  <c r="Y117" i="1"/>
  <c r="Z117" i="1"/>
  <c r="AA117" i="1"/>
  <c r="G189" i="1"/>
  <c r="X136" i="1"/>
  <c r="Y136" i="1"/>
  <c r="Z136" i="1"/>
  <c r="AA136" i="1"/>
  <c r="X43" i="1"/>
  <c r="Y43" i="1"/>
  <c r="Z43" i="1"/>
  <c r="AA43" i="1"/>
  <c r="G86" i="1"/>
  <c r="I87" i="1"/>
  <c r="I86" i="1" s="1"/>
  <c r="J87" i="1"/>
  <c r="J86" i="1" s="1"/>
  <c r="K87" i="1"/>
  <c r="K86" i="1" s="1"/>
  <c r="L87" i="1"/>
  <c r="L86" i="1" s="1"/>
  <c r="M87" i="1"/>
  <c r="M86" i="1" s="1"/>
  <c r="N87" i="1"/>
  <c r="N86" i="1" s="1"/>
  <c r="O87" i="1"/>
  <c r="O86" i="1" s="1"/>
  <c r="P87" i="1"/>
  <c r="P86" i="1" s="1"/>
  <c r="Q87" i="1"/>
  <c r="Q86" i="1" s="1"/>
  <c r="R87" i="1"/>
  <c r="R86" i="1" s="1"/>
  <c r="H87" i="1"/>
  <c r="H86" i="1" s="1"/>
  <c r="G78" i="1"/>
  <c r="H15" i="1"/>
  <c r="G202" i="1" l="1"/>
  <c r="X116" i="1"/>
  <c r="Y116" i="1"/>
  <c r="Z116" i="1"/>
  <c r="AA116" i="1"/>
  <c r="X86" i="1"/>
  <c r="Y86" i="1"/>
  <c r="Z86" i="1"/>
  <c r="AA86" i="1"/>
  <c r="X78" i="1"/>
  <c r="Y78" i="1"/>
  <c r="Z78" i="1"/>
  <c r="AA78" i="1"/>
  <c r="G77" i="1"/>
  <c r="S87" i="1"/>
  <c r="S86" i="1" s="1"/>
  <c r="X77" i="1" l="1"/>
  <c r="Y77" i="1"/>
  <c r="Z77" i="1"/>
  <c r="AA77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202" i="1"/>
  <c r="Y202" i="1"/>
  <c r="Z202" i="1"/>
  <c r="AA202" i="1"/>
  <c r="X206" i="1"/>
  <c r="Y206" i="1"/>
  <c r="Z206" i="1"/>
  <c r="AA206" i="1"/>
  <c r="AA146" i="1"/>
  <c r="Z146" i="1"/>
  <c r="Y146" i="1"/>
  <c r="X146" i="1"/>
  <c r="T60" i="1"/>
  <c r="U60" i="1"/>
  <c r="V60" i="1"/>
  <c r="W60" i="1"/>
  <c r="T62" i="1"/>
  <c r="U62" i="1"/>
  <c r="V62" i="1"/>
  <c r="W62" i="1"/>
  <c r="T67" i="1"/>
  <c r="U67" i="1"/>
  <c r="V67" i="1"/>
  <c r="W67" i="1"/>
  <c r="T75" i="1"/>
  <c r="U75" i="1"/>
  <c r="V75" i="1"/>
  <c r="W75" i="1"/>
  <c r="T94" i="1"/>
  <c r="U94" i="1"/>
  <c r="V94" i="1"/>
  <c r="T96" i="1"/>
  <c r="U96" i="1"/>
  <c r="V96" i="1"/>
  <c r="T98" i="1"/>
  <c r="U98" i="1"/>
  <c r="V98" i="1"/>
  <c r="T101" i="1"/>
  <c r="U101" i="1"/>
  <c r="V101" i="1"/>
  <c r="T102" i="1"/>
  <c r="U102" i="1"/>
  <c r="V102" i="1"/>
  <c r="T104" i="1"/>
  <c r="U104" i="1"/>
  <c r="V104" i="1"/>
  <c r="T106" i="1"/>
  <c r="U106" i="1"/>
  <c r="V106" i="1"/>
  <c r="T108" i="1"/>
  <c r="U108" i="1"/>
  <c r="V108" i="1"/>
  <c r="T110" i="1"/>
  <c r="U110" i="1"/>
  <c r="V110" i="1"/>
  <c r="T112" i="1"/>
  <c r="U112" i="1"/>
  <c r="V112" i="1"/>
  <c r="T118" i="1"/>
  <c r="U118" i="1"/>
  <c r="V118" i="1"/>
  <c r="T125" i="1"/>
  <c r="U125" i="1"/>
  <c r="V125" i="1"/>
  <c r="W125" i="1"/>
  <c r="T130" i="1"/>
  <c r="T127" i="1" s="1"/>
  <c r="U130" i="1"/>
  <c r="U127" i="1" s="1"/>
  <c r="V130" i="1"/>
  <c r="V127" i="1" s="1"/>
  <c r="W130" i="1"/>
  <c r="W127" i="1" s="1"/>
  <c r="T131" i="1"/>
  <c r="U131" i="1"/>
  <c r="V131" i="1"/>
  <c r="W131" i="1"/>
  <c r="T139" i="1"/>
  <c r="U139" i="1"/>
  <c r="V139" i="1"/>
  <c r="W139" i="1"/>
  <c r="T141" i="1"/>
  <c r="U141" i="1"/>
  <c r="V141" i="1"/>
  <c r="W141" i="1"/>
  <c r="T144" i="1"/>
  <c r="U144" i="1"/>
  <c r="V144" i="1"/>
  <c r="W144" i="1"/>
  <c r="T145" i="1"/>
  <c r="U145" i="1"/>
  <c r="V145" i="1"/>
  <c r="W145" i="1"/>
  <c r="T148" i="1"/>
  <c r="U148" i="1"/>
  <c r="V148" i="1"/>
  <c r="T149" i="1"/>
  <c r="U149" i="1"/>
  <c r="V149" i="1"/>
  <c r="T150" i="1"/>
  <c r="U150" i="1"/>
  <c r="V150" i="1"/>
  <c r="T152" i="1"/>
  <c r="U152" i="1"/>
  <c r="V152" i="1"/>
  <c r="T153" i="1"/>
  <c r="U153" i="1"/>
  <c r="V153" i="1"/>
  <c r="T155" i="1"/>
  <c r="U155" i="1"/>
  <c r="V155" i="1"/>
  <c r="T157" i="1"/>
  <c r="U157" i="1"/>
  <c r="V157" i="1"/>
  <c r="T158" i="1"/>
  <c r="U158" i="1"/>
  <c r="V158" i="1"/>
  <c r="T159" i="1"/>
  <c r="U159" i="1"/>
  <c r="V159" i="1"/>
  <c r="T161" i="1"/>
  <c r="U161" i="1"/>
  <c r="V161" i="1"/>
  <c r="T162" i="1"/>
  <c r="U162" i="1"/>
  <c r="V162" i="1"/>
  <c r="T163" i="1"/>
  <c r="U163" i="1"/>
  <c r="V163" i="1"/>
  <c r="T164" i="1"/>
  <c r="U164" i="1"/>
  <c r="V164" i="1"/>
  <c r="T166" i="1"/>
  <c r="U166" i="1"/>
  <c r="V166" i="1"/>
  <c r="T167" i="1"/>
  <c r="U167" i="1"/>
  <c r="V167" i="1"/>
  <c r="T168" i="1"/>
  <c r="U168" i="1"/>
  <c r="V168" i="1"/>
  <c r="T169" i="1"/>
  <c r="U169" i="1"/>
  <c r="V169" i="1"/>
  <c r="T171" i="1"/>
  <c r="U171" i="1"/>
  <c r="V171" i="1"/>
  <c r="T173" i="1"/>
  <c r="U173" i="1"/>
  <c r="V173" i="1"/>
  <c r="T174" i="1"/>
  <c r="U174" i="1"/>
  <c r="V174" i="1"/>
  <c r="T175" i="1"/>
  <c r="U175" i="1"/>
  <c r="V175" i="1"/>
  <c r="T176" i="1"/>
  <c r="U176" i="1"/>
  <c r="V176" i="1"/>
  <c r="T177" i="1"/>
  <c r="U177" i="1"/>
  <c r="V177" i="1"/>
  <c r="T179" i="1"/>
  <c r="U179" i="1"/>
  <c r="V179" i="1"/>
  <c r="T181" i="1"/>
  <c r="U181" i="1"/>
  <c r="V181" i="1"/>
  <c r="T182" i="1"/>
  <c r="U182" i="1"/>
  <c r="V182" i="1"/>
  <c r="T183" i="1"/>
  <c r="U183" i="1"/>
  <c r="V183" i="1"/>
  <c r="T185" i="1"/>
  <c r="U185" i="1"/>
  <c r="V185" i="1"/>
  <c r="T186" i="1"/>
  <c r="U186" i="1"/>
  <c r="V186" i="1"/>
  <c r="T188" i="1"/>
  <c r="U188" i="1"/>
  <c r="V188" i="1"/>
  <c r="T191" i="1"/>
  <c r="U191" i="1"/>
  <c r="V191" i="1"/>
  <c r="T193" i="1"/>
  <c r="U193" i="1"/>
  <c r="V193" i="1"/>
  <c r="T196" i="1"/>
  <c r="U196" i="1"/>
  <c r="V196" i="1"/>
  <c r="T198" i="1"/>
  <c r="U198" i="1"/>
  <c r="V198" i="1"/>
  <c r="T206" i="1"/>
  <c r="U206" i="1"/>
  <c r="V206" i="1"/>
  <c r="W206" i="1"/>
  <c r="H140" i="1" l="1"/>
  <c r="I140" i="1"/>
  <c r="I142" i="1" s="1"/>
  <c r="J140" i="1"/>
  <c r="J142" i="1" s="1"/>
  <c r="K140" i="1"/>
  <c r="K142" i="1" s="1"/>
  <c r="L140" i="1"/>
  <c r="L142" i="1" s="1"/>
  <c r="M140" i="1"/>
  <c r="M142" i="1" s="1"/>
  <c r="N140" i="1"/>
  <c r="N142" i="1" s="1"/>
  <c r="O140" i="1"/>
  <c r="O142" i="1" s="1"/>
  <c r="P140" i="1"/>
  <c r="P142" i="1" s="1"/>
  <c r="Q140" i="1"/>
  <c r="Q142" i="1" s="1"/>
  <c r="R140" i="1"/>
  <c r="R142" i="1" s="1"/>
  <c r="S140" i="1"/>
  <c r="S142" i="1" s="1"/>
  <c r="G140" i="1"/>
  <c r="G205" i="1"/>
  <c r="I205" i="1"/>
  <c r="I204" i="1" s="1"/>
  <c r="H205" i="1"/>
  <c r="G142" i="1" l="1"/>
  <c r="X140" i="1"/>
  <c r="Y140" i="1"/>
  <c r="Z140" i="1"/>
  <c r="AA140" i="1"/>
  <c r="G204" i="1"/>
  <c r="Y205" i="1"/>
  <c r="Z205" i="1"/>
  <c r="X205" i="1"/>
  <c r="AA205" i="1"/>
  <c r="H142" i="1"/>
  <c r="V140" i="1"/>
  <c r="U140" i="1"/>
  <c r="T140" i="1"/>
  <c r="W140" i="1"/>
  <c r="H204" i="1"/>
  <c r="H207" i="1" s="1"/>
  <c r="I207" i="1"/>
  <c r="G207" i="1"/>
  <c r="X142" i="1" l="1"/>
  <c r="Y142" i="1"/>
  <c r="Z142" i="1"/>
  <c r="AA142" i="1"/>
  <c r="Y207" i="1"/>
  <c r="Z207" i="1"/>
  <c r="X207" i="1"/>
  <c r="AA207" i="1"/>
  <c r="V142" i="1"/>
  <c r="W142" i="1"/>
  <c r="T142" i="1"/>
  <c r="U142" i="1"/>
  <c r="Y204" i="1"/>
  <c r="Z204" i="1"/>
  <c r="X204" i="1"/>
  <c r="AA204" i="1"/>
  <c r="R85" i="1"/>
  <c r="Q85" i="1"/>
  <c r="P85" i="1"/>
  <c r="O85" i="1"/>
  <c r="N85" i="1"/>
  <c r="M85" i="1"/>
  <c r="L85" i="1"/>
  <c r="K85" i="1"/>
  <c r="J85" i="1"/>
  <c r="I85" i="1"/>
  <c r="R89" i="1"/>
  <c r="Q89" i="1"/>
  <c r="P89" i="1"/>
  <c r="O89" i="1"/>
  <c r="N89" i="1"/>
  <c r="M89" i="1"/>
  <c r="L89" i="1"/>
  <c r="K89" i="1"/>
  <c r="J89" i="1"/>
  <c r="I89" i="1"/>
  <c r="S163" i="1"/>
  <c r="W163" i="1" s="1"/>
  <c r="K136" i="1" l="1"/>
  <c r="O136" i="1"/>
  <c r="L136" i="1"/>
  <c r="P136" i="1"/>
  <c r="I136" i="1"/>
  <c r="M136" i="1"/>
  <c r="Q136" i="1"/>
  <c r="J136" i="1"/>
  <c r="N136" i="1"/>
  <c r="R136" i="1"/>
  <c r="V147" i="1"/>
  <c r="U147" i="1"/>
  <c r="T147" i="1"/>
  <c r="U89" i="1"/>
  <c r="V89" i="1"/>
  <c r="T89" i="1"/>
  <c r="U85" i="1"/>
  <c r="V85" i="1"/>
  <c r="T85" i="1"/>
  <c r="S85" i="1"/>
  <c r="S89" i="1"/>
  <c r="G203" i="1"/>
  <c r="I192" i="1"/>
  <c r="J192" i="1"/>
  <c r="K192" i="1"/>
  <c r="L192" i="1"/>
  <c r="M192" i="1"/>
  <c r="N192" i="1"/>
  <c r="O192" i="1"/>
  <c r="P192" i="1"/>
  <c r="Q192" i="1"/>
  <c r="R192" i="1"/>
  <c r="H192" i="1"/>
  <c r="W89" i="1" l="1"/>
  <c r="S136" i="1"/>
  <c r="W85" i="1"/>
  <c r="V195" i="1"/>
  <c r="T195" i="1"/>
  <c r="U195" i="1"/>
  <c r="V192" i="1"/>
  <c r="T192" i="1"/>
  <c r="U192" i="1"/>
  <c r="V190" i="1"/>
  <c r="U190" i="1"/>
  <c r="T190" i="1"/>
  <c r="G208" i="1"/>
  <c r="Y203" i="1"/>
  <c r="Z203" i="1"/>
  <c r="X203" i="1"/>
  <c r="AA203" i="1"/>
  <c r="V197" i="1"/>
  <c r="U197" i="1"/>
  <c r="T197" i="1"/>
  <c r="V136" i="1"/>
  <c r="T136" i="1"/>
  <c r="U136" i="1"/>
  <c r="L189" i="1"/>
  <c r="H189" i="1"/>
  <c r="O189" i="1"/>
  <c r="K189" i="1"/>
  <c r="R189" i="1"/>
  <c r="N189" i="1"/>
  <c r="J189" i="1"/>
  <c r="P189" i="1"/>
  <c r="Q189" i="1"/>
  <c r="M189" i="1"/>
  <c r="I189" i="1"/>
  <c r="I187" i="1"/>
  <c r="J187" i="1"/>
  <c r="K187" i="1"/>
  <c r="L187" i="1"/>
  <c r="M187" i="1"/>
  <c r="N187" i="1"/>
  <c r="O187" i="1"/>
  <c r="P187" i="1"/>
  <c r="Q187" i="1"/>
  <c r="R187" i="1"/>
  <c r="H187" i="1"/>
  <c r="I184" i="1"/>
  <c r="J184" i="1"/>
  <c r="K184" i="1"/>
  <c r="L184" i="1"/>
  <c r="M184" i="1"/>
  <c r="N184" i="1"/>
  <c r="O184" i="1"/>
  <c r="P184" i="1"/>
  <c r="Q184" i="1"/>
  <c r="R184" i="1"/>
  <c r="H184" i="1"/>
  <c r="I180" i="1"/>
  <c r="J180" i="1"/>
  <c r="K180" i="1"/>
  <c r="L180" i="1"/>
  <c r="M180" i="1"/>
  <c r="N180" i="1"/>
  <c r="O180" i="1"/>
  <c r="P180" i="1"/>
  <c r="Q180" i="1"/>
  <c r="R180" i="1"/>
  <c r="H180" i="1"/>
  <c r="I178" i="1"/>
  <c r="J178" i="1"/>
  <c r="K178" i="1"/>
  <c r="L178" i="1"/>
  <c r="M178" i="1"/>
  <c r="N178" i="1"/>
  <c r="O178" i="1"/>
  <c r="P178" i="1"/>
  <c r="Q178" i="1"/>
  <c r="R178" i="1"/>
  <c r="H178" i="1"/>
  <c r="I172" i="1"/>
  <c r="J172" i="1"/>
  <c r="K172" i="1"/>
  <c r="L172" i="1"/>
  <c r="M172" i="1"/>
  <c r="N172" i="1"/>
  <c r="O172" i="1"/>
  <c r="P172" i="1"/>
  <c r="Q172" i="1"/>
  <c r="R172" i="1"/>
  <c r="H172" i="1"/>
  <c r="I170" i="1"/>
  <c r="J170" i="1"/>
  <c r="K170" i="1"/>
  <c r="L170" i="1"/>
  <c r="M170" i="1"/>
  <c r="N170" i="1"/>
  <c r="O170" i="1"/>
  <c r="P170" i="1"/>
  <c r="Q170" i="1"/>
  <c r="H170" i="1"/>
  <c r="S166" i="1"/>
  <c r="I154" i="1"/>
  <c r="J154" i="1"/>
  <c r="K154" i="1"/>
  <c r="L154" i="1"/>
  <c r="M154" i="1"/>
  <c r="N154" i="1"/>
  <c r="O154" i="1"/>
  <c r="P154" i="1"/>
  <c r="Q154" i="1"/>
  <c r="R154" i="1"/>
  <c r="H154" i="1"/>
  <c r="Q146" i="1" l="1"/>
  <c r="Q202" i="1" s="1"/>
  <c r="M146" i="1"/>
  <c r="M202" i="1" s="1"/>
  <c r="I146" i="1"/>
  <c r="I202" i="1" s="1"/>
  <c r="O146" i="1"/>
  <c r="O202" i="1" s="1"/>
  <c r="K146" i="1"/>
  <c r="K202" i="1" s="1"/>
  <c r="H146" i="1"/>
  <c r="H202" i="1" s="1"/>
  <c r="R146" i="1"/>
  <c r="R202" i="1" s="1"/>
  <c r="L146" i="1"/>
  <c r="L202" i="1" s="1"/>
  <c r="P146" i="1"/>
  <c r="P202" i="1" s="1"/>
  <c r="N146" i="1"/>
  <c r="N202" i="1" s="1"/>
  <c r="J146" i="1"/>
  <c r="J202" i="1" s="1"/>
  <c r="W166" i="1"/>
  <c r="V178" i="1"/>
  <c r="T178" i="1"/>
  <c r="U178" i="1"/>
  <c r="V172" i="1"/>
  <c r="U172" i="1"/>
  <c r="T172" i="1"/>
  <c r="V154" i="1"/>
  <c r="T154" i="1"/>
  <c r="U154" i="1"/>
  <c r="V160" i="1"/>
  <c r="T160" i="1"/>
  <c r="U160" i="1"/>
  <c r="V180" i="1"/>
  <c r="U180" i="1"/>
  <c r="T180" i="1"/>
  <c r="V194" i="1"/>
  <c r="U194" i="1"/>
  <c r="T194" i="1"/>
  <c r="V189" i="1"/>
  <c r="T189" i="1"/>
  <c r="U189" i="1"/>
  <c r="V156" i="1"/>
  <c r="U156" i="1"/>
  <c r="T156" i="1"/>
  <c r="V187" i="1"/>
  <c r="U187" i="1"/>
  <c r="T187" i="1"/>
  <c r="V165" i="1"/>
  <c r="U165" i="1"/>
  <c r="T165" i="1"/>
  <c r="V170" i="1"/>
  <c r="T170" i="1"/>
  <c r="U170" i="1"/>
  <c r="V184" i="1"/>
  <c r="T184" i="1"/>
  <c r="U184" i="1"/>
  <c r="Y208" i="1"/>
  <c r="Z208" i="1"/>
  <c r="X208" i="1"/>
  <c r="AA208" i="1"/>
  <c r="P205" i="1"/>
  <c r="L205" i="1"/>
  <c r="K205" i="1"/>
  <c r="S149" i="1"/>
  <c r="W149" i="1" s="1"/>
  <c r="S150" i="1"/>
  <c r="W150" i="1" s="1"/>
  <c r="S152" i="1"/>
  <c r="W152" i="1" s="1"/>
  <c r="S153" i="1"/>
  <c r="W153" i="1" s="1"/>
  <c r="S155" i="1"/>
  <c r="S157" i="1"/>
  <c r="W158" i="1"/>
  <c r="S159" i="1"/>
  <c r="W159" i="1" s="1"/>
  <c r="S161" i="1"/>
  <c r="S162" i="1"/>
  <c r="W162" i="1" s="1"/>
  <c r="S164" i="1"/>
  <c r="W164" i="1" s="1"/>
  <c r="S167" i="1"/>
  <c r="W167" i="1" s="1"/>
  <c r="S168" i="1"/>
  <c r="W168" i="1" s="1"/>
  <c r="S169" i="1"/>
  <c r="W169" i="1" s="1"/>
  <c r="S171" i="1"/>
  <c r="W173" i="1"/>
  <c r="S174" i="1"/>
  <c r="W174" i="1" s="1"/>
  <c r="S175" i="1"/>
  <c r="W175" i="1" s="1"/>
  <c r="S176" i="1"/>
  <c r="W176" i="1" s="1"/>
  <c r="S177" i="1"/>
  <c r="W177" i="1" s="1"/>
  <c r="S179" i="1"/>
  <c r="S181" i="1"/>
  <c r="W181" i="1" s="1"/>
  <c r="S182" i="1"/>
  <c r="W182" i="1" s="1"/>
  <c r="S183" i="1"/>
  <c r="W183" i="1" s="1"/>
  <c r="S185" i="1"/>
  <c r="W185" i="1" s="1"/>
  <c r="S186" i="1"/>
  <c r="W186" i="1" s="1"/>
  <c r="S188" i="1"/>
  <c r="S191" i="1"/>
  <c r="S193" i="1"/>
  <c r="S198" i="1"/>
  <c r="S197" i="1" s="1"/>
  <c r="S194" i="1" s="1"/>
  <c r="S148" i="1"/>
  <c r="W191" i="1" l="1"/>
  <c r="S190" i="1"/>
  <c r="S147" i="1"/>
  <c r="W147" i="1" s="1"/>
  <c r="W196" i="1"/>
  <c r="W157" i="1"/>
  <c r="S156" i="1"/>
  <c r="W156" i="1" s="1"/>
  <c r="W148" i="1"/>
  <c r="S165" i="1"/>
  <c r="W165" i="1" s="1"/>
  <c r="W161" i="1"/>
  <c r="S160" i="1"/>
  <c r="W160" i="1" s="1"/>
  <c r="S170" i="1"/>
  <c r="W170" i="1" s="1"/>
  <c r="W171" i="1"/>
  <c r="W197" i="1"/>
  <c r="W198" i="1"/>
  <c r="S178" i="1"/>
  <c r="W178" i="1" s="1"/>
  <c r="W179" i="1"/>
  <c r="S154" i="1"/>
  <c r="W154" i="1" s="1"/>
  <c r="W155" i="1"/>
  <c r="H203" i="1"/>
  <c r="H208" i="1" s="1"/>
  <c r="V146" i="1"/>
  <c r="T146" i="1"/>
  <c r="U146" i="1"/>
  <c r="S187" i="1"/>
  <c r="W187" i="1" s="1"/>
  <c r="W188" i="1"/>
  <c r="S192" i="1"/>
  <c r="W192" i="1" s="1"/>
  <c r="W193" i="1"/>
  <c r="P204" i="1"/>
  <c r="P207" i="1" s="1"/>
  <c r="K204" i="1"/>
  <c r="K207" i="1" s="1"/>
  <c r="L204" i="1"/>
  <c r="L207" i="1" s="1"/>
  <c r="P203" i="1"/>
  <c r="R203" i="1"/>
  <c r="R205" i="1"/>
  <c r="Q203" i="1"/>
  <c r="Q205" i="1"/>
  <c r="N203" i="1"/>
  <c r="N205" i="1"/>
  <c r="M203" i="1"/>
  <c r="M205" i="1"/>
  <c r="O203" i="1"/>
  <c r="O205" i="1"/>
  <c r="I203" i="1"/>
  <c r="I208" i="1" s="1"/>
  <c r="J203" i="1"/>
  <c r="J205" i="1"/>
  <c r="K203" i="1"/>
  <c r="L203" i="1"/>
  <c r="S184" i="1"/>
  <c r="W184" i="1" s="1"/>
  <c r="S180" i="1"/>
  <c r="W180" i="1" s="1"/>
  <c r="S172" i="1"/>
  <c r="W172" i="1" s="1"/>
  <c r="S146" i="1" l="1"/>
  <c r="P208" i="1"/>
  <c r="K208" i="1"/>
  <c r="L208" i="1"/>
  <c r="W194" i="1"/>
  <c r="W195" i="1"/>
  <c r="V203" i="1"/>
  <c r="U203" i="1"/>
  <c r="T203" i="1"/>
  <c r="T205" i="1"/>
  <c r="U205" i="1"/>
  <c r="V205" i="1"/>
  <c r="S189" i="1"/>
  <c r="W189" i="1" s="1"/>
  <c r="W190" i="1"/>
  <c r="V202" i="1"/>
  <c r="T202" i="1"/>
  <c r="U202" i="1"/>
  <c r="O204" i="1"/>
  <c r="O207" i="1" s="1"/>
  <c r="N204" i="1"/>
  <c r="N207" i="1" s="1"/>
  <c r="R204" i="1"/>
  <c r="R207" i="1" s="1"/>
  <c r="J204" i="1"/>
  <c r="J208" i="1" s="1"/>
  <c r="M204" i="1"/>
  <c r="M207" i="1" s="1"/>
  <c r="Q204" i="1"/>
  <c r="Q207" i="1" s="1"/>
  <c r="G93" i="1"/>
  <c r="H124" i="1"/>
  <c r="I124" i="1"/>
  <c r="I123" i="1" s="1"/>
  <c r="J124" i="1"/>
  <c r="J123" i="1" s="1"/>
  <c r="K124" i="1"/>
  <c r="K123" i="1" s="1"/>
  <c r="L124" i="1"/>
  <c r="L123" i="1" s="1"/>
  <c r="M124" i="1"/>
  <c r="M123" i="1" s="1"/>
  <c r="N124" i="1"/>
  <c r="N123" i="1" s="1"/>
  <c r="O124" i="1"/>
  <c r="O123" i="1" s="1"/>
  <c r="P124" i="1"/>
  <c r="P123" i="1" s="1"/>
  <c r="Q124" i="1"/>
  <c r="Q123" i="1" s="1"/>
  <c r="R124" i="1"/>
  <c r="R123" i="1" s="1"/>
  <c r="S124" i="1"/>
  <c r="S123" i="1" s="1"/>
  <c r="I126" i="1"/>
  <c r="J126" i="1"/>
  <c r="K126" i="1"/>
  <c r="L126" i="1"/>
  <c r="M126" i="1"/>
  <c r="N126" i="1"/>
  <c r="O126" i="1"/>
  <c r="P126" i="1"/>
  <c r="Q126" i="1"/>
  <c r="R126" i="1"/>
  <c r="S126" i="1"/>
  <c r="G124" i="1"/>
  <c r="S202" i="1" l="1"/>
  <c r="S203" i="1" s="1"/>
  <c r="G126" i="1"/>
  <c r="G123" i="1"/>
  <c r="X124" i="1"/>
  <c r="Y124" i="1"/>
  <c r="Z124" i="1"/>
  <c r="AA124" i="1"/>
  <c r="X93" i="1"/>
  <c r="Z93" i="1"/>
  <c r="AA93" i="1"/>
  <c r="Y93" i="1"/>
  <c r="R122" i="1"/>
  <c r="R121" i="1" s="1"/>
  <c r="R117" i="1"/>
  <c r="R116" i="1" s="1"/>
  <c r="N122" i="1"/>
  <c r="N121" i="1" s="1"/>
  <c r="N117" i="1"/>
  <c r="N116" i="1" s="1"/>
  <c r="J122" i="1"/>
  <c r="J121" i="1" s="1"/>
  <c r="J117" i="1"/>
  <c r="J116" i="1" s="1"/>
  <c r="Q122" i="1"/>
  <c r="Q121" i="1" s="1"/>
  <c r="Q117" i="1"/>
  <c r="Q116" i="1" s="1"/>
  <c r="M122" i="1"/>
  <c r="M121" i="1" s="1"/>
  <c r="M117" i="1"/>
  <c r="M116" i="1" s="1"/>
  <c r="I122" i="1"/>
  <c r="I121" i="1" s="1"/>
  <c r="I117" i="1"/>
  <c r="I116" i="1" s="1"/>
  <c r="P122" i="1"/>
  <c r="P121" i="1" s="1"/>
  <c r="P117" i="1"/>
  <c r="P116" i="1" s="1"/>
  <c r="L122" i="1"/>
  <c r="L121" i="1" s="1"/>
  <c r="L117" i="1"/>
  <c r="L116" i="1" s="1"/>
  <c r="S122" i="1"/>
  <c r="S121" i="1" s="1"/>
  <c r="O122" i="1"/>
  <c r="O121" i="1" s="1"/>
  <c r="O117" i="1"/>
  <c r="O116" i="1" s="1"/>
  <c r="K122" i="1"/>
  <c r="K121" i="1" s="1"/>
  <c r="K117" i="1"/>
  <c r="K116" i="1" s="1"/>
  <c r="M208" i="1"/>
  <c r="Q208" i="1"/>
  <c r="R208" i="1"/>
  <c r="N208" i="1"/>
  <c r="O208" i="1"/>
  <c r="H123" i="1"/>
  <c r="V124" i="1"/>
  <c r="T124" i="1"/>
  <c r="U124" i="1"/>
  <c r="W124" i="1"/>
  <c r="J207" i="1"/>
  <c r="V204" i="1"/>
  <c r="T204" i="1"/>
  <c r="U204" i="1"/>
  <c r="W146" i="1"/>
  <c r="H126" i="1"/>
  <c r="W136" i="1"/>
  <c r="W102" i="1"/>
  <c r="H134" i="1"/>
  <c r="H43" i="1"/>
  <c r="H117" i="1" l="1"/>
  <c r="H116" i="1" s="1"/>
  <c r="G122" i="1"/>
  <c r="X123" i="1"/>
  <c r="Y123" i="1"/>
  <c r="Z123" i="1"/>
  <c r="AA123" i="1"/>
  <c r="X126" i="1"/>
  <c r="Y126" i="1"/>
  <c r="Z126" i="1"/>
  <c r="AA126" i="1"/>
  <c r="H78" i="1"/>
  <c r="H77" i="1" s="1"/>
  <c r="W203" i="1"/>
  <c r="I25" i="1"/>
  <c r="J25" i="1" s="1"/>
  <c r="S205" i="1"/>
  <c r="W202" i="1"/>
  <c r="V207" i="1"/>
  <c r="T207" i="1"/>
  <c r="U207" i="1"/>
  <c r="I24" i="1"/>
  <c r="V126" i="1"/>
  <c r="T126" i="1"/>
  <c r="U126" i="1"/>
  <c r="W126" i="1"/>
  <c r="H122" i="1"/>
  <c r="V123" i="1"/>
  <c r="W123" i="1"/>
  <c r="T123" i="1"/>
  <c r="U123" i="1"/>
  <c r="I71" i="1"/>
  <c r="I70" i="1"/>
  <c r="I69" i="1"/>
  <c r="I55" i="1"/>
  <c r="I52" i="1"/>
  <c r="I49" i="1"/>
  <c r="I46" i="1"/>
  <c r="I41" i="1"/>
  <c r="I40" i="1" s="1"/>
  <c r="I39" i="1"/>
  <c r="I33" i="1"/>
  <c r="I31" i="1"/>
  <c r="I29" i="1"/>
  <c r="I134" i="1" l="1"/>
  <c r="G121" i="1"/>
  <c r="X122" i="1"/>
  <c r="Y122" i="1"/>
  <c r="AA122" i="1"/>
  <c r="Z122" i="1"/>
  <c r="J24" i="1"/>
  <c r="K24" i="1" s="1"/>
  <c r="I78" i="1"/>
  <c r="I77" i="1" s="1"/>
  <c r="I43" i="1"/>
  <c r="T25" i="1"/>
  <c r="W205" i="1"/>
  <c r="S204" i="1"/>
  <c r="S208" i="1" s="1"/>
  <c r="H121" i="1"/>
  <c r="V122" i="1"/>
  <c r="U122" i="1"/>
  <c r="W122" i="1"/>
  <c r="T122" i="1"/>
  <c r="J23" i="1"/>
  <c r="J71" i="1"/>
  <c r="J70" i="1"/>
  <c r="T70" i="1" s="1"/>
  <c r="J69" i="1"/>
  <c r="J55" i="1"/>
  <c r="J52" i="1"/>
  <c r="T52" i="1" s="1"/>
  <c r="J49" i="1"/>
  <c r="J46" i="1"/>
  <c r="T46" i="1" s="1"/>
  <c r="J41" i="1"/>
  <c r="J40" i="1" s="1"/>
  <c r="J39" i="1"/>
  <c r="J33" i="1"/>
  <c r="T33" i="1" s="1"/>
  <c r="J31" i="1"/>
  <c r="J29" i="1"/>
  <c r="T29" i="1" s="1"/>
  <c r="K25" i="1"/>
  <c r="L25" i="1" s="1"/>
  <c r="J134" i="1" l="1"/>
  <c r="T24" i="1"/>
  <c r="X121" i="1"/>
  <c r="Y121" i="1"/>
  <c r="Z121" i="1"/>
  <c r="AA121" i="1"/>
  <c r="K23" i="1"/>
  <c r="J78" i="1"/>
  <c r="J43" i="1"/>
  <c r="T55" i="1"/>
  <c r="K29" i="1"/>
  <c r="L29" i="1" s="1"/>
  <c r="M29" i="1" s="1"/>
  <c r="K46" i="1"/>
  <c r="T71" i="1"/>
  <c r="T64" i="1"/>
  <c r="K31" i="1"/>
  <c r="L31" i="1" s="1"/>
  <c r="M31" i="1" s="1"/>
  <c r="T31" i="1"/>
  <c r="T49" i="1"/>
  <c r="T69" i="1"/>
  <c r="T79" i="1"/>
  <c r="V121" i="1"/>
  <c r="T121" i="1"/>
  <c r="W121" i="1"/>
  <c r="U121" i="1"/>
  <c r="S207" i="1"/>
  <c r="W207" i="1" s="1"/>
  <c r="W204" i="1"/>
  <c r="T39" i="1"/>
  <c r="T23" i="1"/>
  <c r="T44" i="1"/>
  <c r="T41" i="1"/>
  <c r="K55" i="1"/>
  <c r="M25" i="1"/>
  <c r="N25" i="1" s="1"/>
  <c r="K71" i="1"/>
  <c r="K70" i="1"/>
  <c r="K69" i="1"/>
  <c r="K52" i="1"/>
  <c r="K49" i="1"/>
  <c r="K41" i="1"/>
  <c r="K40" i="1" s="1"/>
  <c r="K39" i="1"/>
  <c r="L39" i="1" s="1"/>
  <c r="K33" i="1"/>
  <c r="L24" i="1"/>
  <c r="K134" i="1" l="1"/>
  <c r="L23" i="1"/>
  <c r="K78" i="1"/>
  <c r="K77" i="1" s="1"/>
  <c r="J77" i="1"/>
  <c r="T78" i="1"/>
  <c r="K43" i="1"/>
  <c r="U29" i="1"/>
  <c r="U31" i="1"/>
  <c r="T134" i="1"/>
  <c r="T135" i="1"/>
  <c r="L46" i="1"/>
  <c r="U25" i="1"/>
  <c r="L55" i="1"/>
  <c r="O25" i="1"/>
  <c r="P25" i="1" s="1"/>
  <c r="Q25" i="1" s="1"/>
  <c r="L71" i="1"/>
  <c r="L70" i="1"/>
  <c r="L69" i="1"/>
  <c r="L52" i="1"/>
  <c r="L49" i="1"/>
  <c r="L41" i="1"/>
  <c r="L40" i="1" s="1"/>
  <c r="M39" i="1"/>
  <c r="L33" i="1"/>
  <c r="N31" i="1"/>
  <c r="O31" i="1" s="1"/>
  <c r="P31" i="1" s="1"/>
  <c r="N29" i="1"/>
  <c r="M24" i="1"/>
  <c r="L134" i="1" l="1"/>
  <c r="M23" i="1"/>
  <c r="L78" i="1"/>
  <c r="L77" i="1" s="1"/>
  <c r="L43" i="1"/>
  <c r="U44" i="1"/>
  <c r="M43" i="1"/>
  <c r="V25" i="1"/>
  <c r="V31" i="1"/>
  <c r="U24" i="1"/>
  <c r="O29" i="1"/>
  <c r="P29" i="1" s="1"/>
  <c r="M46" i="1"/>
  <c r="U39" i="1"/>
  <c r="M55" i="1"/>
  <c r="R25" i="1"/>
  <c r="M71" i="1"/>
  <c r="U71" i="1" s="1"/>
  <c r="M70" i="1"/>
  <c r="M69" i="1"/>
  <c r="M52" i="1"/>
  <c r="N52" i="1" s="1"/>
  <c r="M49" i="1"/>
  <c r="M41" i="1"/>
  <c r="N39" i="1"/>
  <c r="M33" i="1"/>
  <c r="Q31" i="1"/>
  <c r="N24" i="1"/>
  <c r="U41" i="1" l="1"/>
  <c r="M40" i="1"/>
  <c r="M134" i="1"/>
  <c r="U134" i="1" s="1"/>
  <c r="U64" i="1"/>
  <c r="U23" i="1"/>
  <c r="N23" i="1"/>
  <c r="N43" i="1"/>
  <c r="U79" i="1"/>
  <c r="M78" i="1"/>
  <c r="M77" i="1" s="1"/>
  <c r="Q29" i="1"/>
  <c r="R29" i="1" s="1"/>
  <c r="S29" i="1" s="1"/>
  <c r="R31" i="1"/>
  <c r="S31" i="1" s="1"/>
  <c r="U49" i="1"/>
  <c r="S25" i="1"/>
  <c r="W25" i="1" s="1"/>
  <c r="U55" i="1"/>
  <c r="U69" i="1"/>
  <c r="U33" i="1"/>
  <c r="U52" i="1"/>
  <c r="U70" i="1"/>
  <c r="O24" i="1"/>
  <c r="N46" i="1"/>
  <c r="O46" i="1" s="1"/>
  <c r="U46" i="1"/>
  <c r="V29" i="1"/>
  <c r="N55" i="1"/>
  <c r="N71" i="1"/>
  <c r="N70" i="1"/>
  <c r="O70" i="1" s="1"/>
  <c r="N69" i="1"/>
  <c r="O52" i="1"/>
  <c r="P52" i="1" s="1"/>
  <c r="Q52" i="1" s="1"/>
  <c r="R52" i="1" s="1"/>
  <c r="N49" i="1"/>
  <c r="N41" i="1"/>
  <c r="N40" i="1" s="1"/>
  <c r="O39" i="1"/>
  <c r="P39" i="1" s="1"/>
  <c r="Q39" i="1" s="1"/>
  <c r="R39" i="1" s="1"/>
  <c r="S39" i="1" s="1"/>
  <c r="N33" i="1"/>
  <c r="O49" i="1" l="1"/>
  <c r="N134" i="1"/>
  <c r="O23" i="1"/>
  <c r="N78" i="1"/>
  <c r="N77" i="1" s="1"/>
  <c r="O43" i="1"/>
  <c r="U78" i="1"/>
  <c r="U135" i="1"/>
  <c r="W29" i="1"/>
  <c r="V52" i="1"/>
  <c r="W31" i="1"/>
  <c r="P24" i="1"/>
  <c r="V24" i="1" s="1"/>
  <c r="W39" i="1"/>
  <c r="P46" i="1"/>
  <c r="Q46" i="1" s="1"/>
  <c r="R46" i="1" s="1"/>
  <c r="S46" i="1" s="1"/>
  <c r="V39" i="1"/>
  <c r="O55" i="1"/>
  <c r="P70" i="1"/>
  <c r="Q70" i="1" s="1"/>
  <c r="R70" i="1" s="1"/>
  <c r="S70" i="1" s="1"/>
  <c r="O69" i="1"/>
  <c r="P69" i="1" s="1"/>
  <c r="Q69" i="1" s="1"/>
  <c r="O71" i="1"/>
  <c r="P71" i="1" s="1"/>
  <c r="Q71" i="1" s="1"/>
  <c r="R71" i="1" s="1"/>
  <c r="S52" i="1"/>
  <c r="W52" i="1" s="1"/>
  <c r="O41" i="1"/>
  <c r="O40" i="1" s="1"/>
  <c r="O33" i="1"/>
  <c r="O134" i="1" l="1"/>
  <c r="P49" i="1"/>
  <c r="Q49" i="1" s="1"/>
  <c r="P23" i="1"/>
  <c r="Q23" i="1" s="1"/>
  <c r="P78" i="1"/>
  <c r="P77" i="1" s="1"/>
  <c r="V44" i="1"/>
  <c r="P43" i="1"/>
  <c r="V79" i="1"/>
  <c r="O78" i="1"/>
  <c r="V71" i="1"/>
  <c r="P33" i="1"/>
  <c r="Q33" i="1" s="1"/>
  <c r="R33" i="1" s="1"/>
  <c r="S33" i="1" s="1"/>
  <c r="W46" i="1"/>
  <c r="Q24" i="1"/>
  <c r="V70" i="1"/>
  <c r="P41" i="1"/>
  <c r="V46" i="1"/>
  <c r="W70" i="1"/>
  <c r="V69" i="1"/>
  <c r="P55" i="1"/>
  <c r="S71" i="1"/>
  <c r="W71" i="1" s="1"/>
  <c r="R69" i="1"/>
  <c r="S69" i="1" s="1"/>
  <c r="H100" i="1"/>
  <c r="I100" i="1"/>
  <c r="J100" i="1"/>
  <c r="K100" i="1"/>
  <c r="L100" i="1"/>
  <c r="M100" i="1"/>
  <c r="N100" i="1"/>
  <c r="O100" i="1"/>
  <c r="P100" i="1"/>
  <c r="Q100" i="1"/>
  <c r="R100" i="1"/>
  <c r="G100" i="1"/>
  <c r="R49" i="1" l="1"/>
  <c r="S49" i="1" s="1"/>
  <c r="V49" i="1"/>
  <c r="P134" i="1"/>
  <c r="Q41" i="1"/>
  <c r="P40" i="1"/>
  <c r="V64" i="1"/>
  <c r="Z100" i="1"/>
  <c r="AA100" i="1"/>
  <c r="X100" i="1"/>
  <c r="Y100" i="1"/>
  <c r="V134" i="1"/>
  <c r="R23" i="1"/>
  <c r="S23" i="1" s="1"/>
  <c r="V23" i="1"/>
  <c r="Q43" i="1"/>
  <c r="O77" i="1"/>
  <c r="V78" i="1"/>
  <c r="V33" i="1"/>
  <c r="V55" i="1"/>
  <c r="W33" i="1"/>
  <c r="V41" i="1"/>
  <c r="U100" i="1"/>
  <c r="V100" i="1"/>
  <c r="T100" i="1"/>
  <c r="R24" i="1"/>
  <c r="S24" i="1" s="1"/>
  <c r="W69" i="1"/>
  <c r="Q55" i="1"/>
  <c r="W108" i="1"/>
  <c r="G105" i="1"/>
  <c r="I105" i="1"/>
  <c r="J105" i="1"/>
  <c r="K105" i="1"/>
  <c r="L105" i="1"/>
  <c r="M105" i="1"/>
  <c r="N105" i="1"/>
  <c r="O105" i="1"/>
  <c r="P105" i="1"/>
  <c r="Q105" i="1"/>
  <c r="R105" i="1"/>
  <c r="H105" i="1"/>
  <c r="W104" i="1"/>
  <c r="W98" i="1"/>
  <c r="W96" i="1"/>
  <c r="I66" i="1"/>
  <c r="I65" i="1" s="1"/>
  <c r="J66" i="1"/>
  <c r="J65" i="1" s="1"/>
  <c r="K66" i="1"/>
  <c r="K65" i="1" s="1"/>
  <c r="L66" i="1"/>
  <c r="L65" i="1" s="1"/>
  <c r="M66" i="1"/>
  <c r="M65" i="1" s="1"/>
  <c r="N66" i="1"/>
  <c r="N65" i="1" s="1"/>
  <c r="O66" i="1"/>
  <c r="O65" i="1" s="1"/>
  <c r="P66" i="1"/>
  <c r="P65" i="1" s="1"/>
  <c r="Q66" i="1"/>
  <c r="Q65" i="1" s="1"/>
  <c r="R66" i="1"/>
  <c r="R65" i="1" s="1"/>
  <c r="S66" i="1"/>
  <c r="S65" i="1" s="1"/>
  <c r="H66" i="1"/>
  <c r="Q134" i="1" l="1"/>
  <c r="W49" i="1"/>
  <c r="R41" i="1"/>
  <c r="Q40" i="1"/>
  <c r="W112" i="1"/>
  <c r="S111" i="1"/>
  <c r="X105" i="1"/>
  <c r="Y105" i="1"/>
  <c r="Z105" i="1"/>
  <c r="AA105" i="1"/>
  <c r="S22" i="1"/>
  <c r="S21" i="1" s="1"/>
  <c r="W94" i="1"/>
  <c r="W118" i="1"/>
  <c r="Q78" i="1"/>
  <c r="Q77" i="1" s="1"/>
  <c r="W110" i="1"/>
  <c r="S109" i="1"/>
  <c r="S79" i="1"/>
  <c r="S44" i="1"/>
  <c r="R43" i="1"/>
  <c r="V135" i="1"/>
  <c r="H65" i="1"/>
  <c r="U66" i="1"/>
  <c r="V66" i="1"/>
  <c r="T66" i="1"/>
  <c r="W66" i="1"/>
  <c r="S105" i="1"/>
  <c r="W105" i="1" s="1"/>
  <c r="W106" i="1"/>
  <c r="U105" i="1"/>
  <c r="V105" i="1"/>
  <c r="T105" i="1"/>
  <c r="S100" i="1"/>
  <c r="W100" i="1" s="1"/>
  <c r="W101" i="1"/>
  <c r="W24" i="1"/>
  <c r="R55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H28" i="1"/>
  <c r="I28" i="1"/>
  <c r="J28" i="1"/>
  <c r="K28" i="1"/>
  <c r="L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I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5" i="1"/>
  <c r="I45" i="1"/>
  <c r="J45" i="1"/>
  <c r="K45" i="1"/>
  <c r="L45" i="1"/>
  <c r="M45" i="1"/>
  <c r="N45" i="1"/>
  <c r="O45" i="1"/>
  <c r="P45" i="1"/>
  <c r="Q45" i="1"/>
  <c r="R45" i="1"/>
  <c r="S45" i="1"/>
  <c r="H48" i="1"/>
  <c r="I48" i="1"/>
  <c r="J48" i="1"/>
  <c r="K48" i="1"/>
  <c r="L48" i="1"/>
  <c r="M48" i="1"/>
  <c r="N48" i="1"/>
  <c r="O48" i="1"/>
  <c r="P48" i="1"/>
  <c r="Q48" i="1"/>
  <c r="R48" i="1"/>
  <c r="S48" i="1"/>
  <c r="H51" i="1"/>
  <c r="I51" i="1"/>
  <c r="I50" i="1" s="1"/>
  <c r="J51" i="1"/>
  <c r="J50" i="1" s="1"/>
  <c r="K51" i="1"/>
  <c r="K50" i="1" s="1"/>
  <c r="L51" i="1"/>
  <c r="L50" i="1" s="1"/>
  <c r="M51" i="1"/>
  <c r="M50" i="1" s="1"/>
  <c r="N51" i="1"/>
  <c r="N50" i="1" s="1"/>
  <c r="O51" i="1"/>
  <c r="O50" i="1" s="1"/>
  <c r="P51" i="1"/>
  <c r="P50" i="1" s="1"/>
  <c r="Q51" i="1"/>
  <c r="Q50" i="1" s="1"/>
  <c r="R51" i="1"/>
  <c r="R50" i="1" s="1"/>
  <c r="S51" i="1"/>
  <c r="S50" i="1" s="1"/>
  <c r="R134" i="1" l="1"/>
  <c r="P27" i="1"/>
  <c r="P26" i="1" s="1"/>
  <c r="P133" i="1" s="1"/>
  <c r="L27" i="1"/>
  <c r="L26" i="1" s="1"/>
  <c r="L133" i="1" s="1"/>
  <c r="H27" i="1"/>
  <c r="S41" i="1"/>
  <c r="S40" i="1" s="1"/>
  <c r="R40" i="1"/>
  <c r="S27" i="1"/>
  <c r="S26" i="1" s="1"/>
  <c r="S133" i="1" s="1"/>
  <c r="O27" i="1"/>
  <c r="O26" i="1" s="1"/>
  <c r="O133" i="1" s="1"/>
  <c r="K27" i="1"/>
  <c r="R27" i="1"/>
  <c r="R26" i="1" s="1"/>
  <c r="R133" i="1" s="1"/>
  <c r="N27" i="1"/>
  <c r="N26" i="1" s="1"/>
  <c r="N133" i="1" s="1"/>
  <c r="J27" i="1"/>
  <c r="J26" i="1" s="1"/>
  <c r="J133" i="1" s="1"/>
  <c r="W41" i="1"/>
  <c r="Q27" i="1"/>
  <c r="Q26" i="1" s="1"/>
  <c r="Q133" i="1" s="1"/>
  <c r="M27" i="1"/>
  <c r="M26" i="1" s="1"/>
  <c r="M133" i="1" s="1"/>
  <c r="I27" i="1"/>
  <c r="I26" i="1" s="1"/>
  <c r="I133" i="1" s="1"/>
  <c r="W111" i="1"/>
  <c r="W64" i="1"/>
  <c r="W23" i="1"/>
  <c r="R78" i="1"/>
  <c r="R77" i="1" s="1"/>
  <c r="R76" i="1" s="1"/>
  <c r="S43" i="1"/>
  <c r="W43" i="1" s="1"/>
  <c r="P37" i="1"/>
  <c r="P36" i="1" s="1"/>
  <c r="L37" i="1"/>
  <c r="L36" i="1" s="1"/>
  <c r="H37" i="1"/>
  <c r="S37" i="1"/>
  <c r="O37" i="1"/>
  <c r="O36" i="1" s="1"/>
  <c r="K37" i="1"/>
  <c r="K36" i="1" s="1"/>
  <c r="N37" i="1"/>
  <c r="N36" i="1" s="1"/>
  <c r="J37" i="1"/>
  <c r="J36" i="1" s="1"/>
  <c r="Q37" i="1"/>
  <c r="Q36" i="1" s="1"/>
  <c r="M37" i="1"/>
  <c r="M36" i="1" s="1"/>
  <c r="I37" i="1"/>
  <c r="I36" i="1" s="1"/>
  <c r="W44" i="1"/>
  <c r="S78" i="1"/>
  <c r="U65" i="1"/>
  <c r="V65" i="1"/>
  <c r="T65" i="1"/>
  <c r="W65" i="1"/>
  <c r="H50" i="1"/>
  <c r="H47" i="1" s="1"/>
  <c r="U51" i="1"/>
  <c r="V51" i="1"/>
  <c r="T51" i="1"/>
  <c r="W51" i="1"/>
  <c r="U48" i="1"/>
  <c r="V48" i="1"/>
  <c r="T48" i="1"/>
  <c r="W48" i="1"/>
  <c r="U45" i="1"/>
  <c r="V45" i="1"/>
  <c r="T45" i="1"/>
  <c r="W45" i="1"/>
  <c r="U43" i="1"/>
  <c r="V43" i="1"/>
  <c r="T43" i="1"/>
  <c r="U40" i="1"/>
  <c r="V40" i="1"/>
  <c r="T40" i="1"/>
  <c r="U38" i="1"/>
  <c r="V38" i="1"/>
  <c r="T38" i="1"/>
  <c r="W38" i="1"/>
  <c r="U32" i="1"/>
  <c r="V32" i="1"/>
  <c r="T32" i="1"/>
  <c r="W32" i="1"/>
  <c r="U30" i="1"/>
  <c r="V30" i="1"/>
  <c r="T30" i="1"/>
  <c r="W30" i="1"/>
  <c r="U28" i="1"/>
  <c r="V28" i="1"/>
  <c r="T28" i="1"/>
  <c r="W28" i="1"/>
  <c r="H21" i="1"/>
  <c r="U22" i="1"/>
  <c r="V22" i="1"/>
  <c r="T22" i="1"/>
  <c r="W22" i="1"/>
  <c r="W79" i="1"/>
  <c r="S55" i="1"/>
  <c r="Q47" i="1"/>
  <c r="M47" i="1"/>
  <c r="I47" i="1"/>
  <c r="P47" i="1"/>
  <c r="L47" i="1"/>
  <c r="S47" i="1"/>
  <c r="O47" i="1"/>
  <c r="K47" i="1"/>
  <c r="R47" i="1"/>
  <c r="N47" i="1"/>
  <c r="J47" i="1"/>
  <c r="K26" i="1"/>
  <c r="K133" i="1" s="1"/>
  <c r="H54" i="1"/>
  <c r="I54" i="1"/>
  <c r="I53" i="1" s="1"/>
  <c r="J54" i="1"/>
  <c r="J53" i="1" s="1"/>
  <c r="K54" i="1"/>
  <c r="K53" i="1" s="1"/>
  <c r="L54" i="1"/>
  <c r="L53" i="1" s="1"/>
  <c r="M54" i="1"/>
  <c r="M53" i="1" s="1"/>
  <c r="N54" i="1"/>
  <c r="N53" i="1" s="1"/>
  <c r="O54" i="1"/>
  <c r="O53" i="1" s="1"/>
  <c r="P54" i="1"/>
  <c r="P53" i="1" s="1"/>
  <c r="Q54" i="1"/>
  <c r="Q53" i="1" s="1"/>
  <c r="R54" i="1"/>
  <c r="R53" i="1" s="1"/>
  <c r="L113" i="1"/>
  <c r="H113" i="1"/>
  <c r="I113" i="1"/>
  <c r="J113" i="1"/>
  <c r="K113" i="1"/>
  <c r="M113" i="1"/>
  <c r="N113" i="1"/>
  <c r="O113" i="1"/>
  <c r="P113" i="1"/>
  <c r="Q113" i="1"/>
  <c r="R113" i="1"/>
  <c r="S113" i="1"/>
  <c r="H109" i="1"/>
  <c r="I109" i="1"/>
  <c r="J109" i="1"/>
  <c r="K109" i="1"/>
  <c r="L109" i="1"/>
  <c r="M109" i="1"/>
  <c r="N109" i="1"/>
  <c r="O109" i="1"/>
  <c r="P109" i="1"/>
  <c r="Q109" i="1"/>
  <c r="R109" i="1"/>
  <c r="I107" i="1"/>
  <c r="J107" i="1"/>
  <c r="K107" i="1"/>
  <c r="L107" i="1"/>
  <c r="M107" i="1"/>
  <c r="N107" i="1"/>
  <c r="O107" i="1"/>
  <c r="P107" i="1"/>
  <c r="Q107" i="1"/>
  <c r="R107" i="1"/>
  <c r="S107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H97" i="1"/>
  <c r="I97" i="1"/>
  <c r="J97" i="1"/>
  <c r="K97" i="1"/>
  <c r="L97" i="1"/>
  <c r="M97" i="1"/>
  <c r="N97" i="1"/>
  <c r="O97" i="1"/>
  <c r="P97" i="1"/>
  <c r="Q97" i="1"/>
  <c r="R97" i="1"/>
  <c r="S97" i="1"/>
  <c r="H95" i="1"/>
  <c r="I95" i="1"/>
  <c r="J95" i="1"/>
  <c r="K95" i="1"/>
  <c r="L95" i="1"/>
  <c r="M95" i="1"/>
  <c r="N95" i="1"/>
  <c r="O95" i="1"/>
  <c r="P95" i="1"/>
  <c r="Q95" i="1"/>
  <c r="R95" i="1"/>
  <c r="S95" i="1"/>
  <c r="S90" i="1" s="1"/>
  <c r="H88" i="1"/>
  <c r="I88" i="1"/>
  <c r="J88" i="1"/>
  <c r="K88" i="1"/>
  <c r="L88" i="1"/>
  <c r="M88" i="1"/>
  <c r="N88" i="1"/>
  <c r="O88" i="1"/>
  <c r="P88" i="1"/>
  <c r="Q88" i="1"/>
  <c r="R88" i="1"/>
  <c r="S88" i="1"/>
  <c r="H84" i="1"/>
  <c r="I84" i="1"/>
  <c r="J84" i="1"/>
  <c r="K84" i="1"/>
  <c r="L84" i="1"/>
  <c r="M84" i="1"/>
  <c r="N84" i="1"/>
  <c r="O84" i="1"/>
  <c r="P84" i="1"/>
  <c r="Q84" i="1"/>
  <c r="R84" i="1"/>
  <c r="S84" i="1"/>
  <c r="I76" i="1"/>
  <c r="J76" i="1"/>
  <c r="K76" i="1"/>
  <c r="L76" i="1"/>
  <c r="M76" i="1"/>
  <c r="N76" i="1"/>
  <c r="O76" i="1"/>
  <c r="P76" i="1"/>
  <c r="Q76" i="1"/>
  <c r="H74" i="1"/>
  <c r="I74" i="1"/>
  <c r="J74" i="1"/>
  <c r="K74" i="1"/>
  <c r="L74" i="1"/>
  <c r="M74" i="1"/>
  <c r="M73" i="1" s="1"/>
  <c r="M72" i="1" s="1"/>
  <c r="N74" i="1"/>
  <c r="N73" i="1" s="1"/>
  <c r="N72" i="1" s="1"/>
  <c r="O74" i="1"/>
  <c r="O73" i="1" s="1"/>
  <c r="O72" i="1" s="1"/>
  <c r="P74" i="1"/>
  <c r="P73" i="1" s="1"/>
  <c r="P72" i="1" s="1"/>
  <c r="Q74" i="1"/>
  <c r="Q73" i="1" s="1"/>
  <c r="Q72" i="1" s="1"/>
  <c r="R74" i="1"/>
  <c r="R73" i="1" s="1"/>
  <c r="R72" i="1" s="1"/>
  <c r="S74" i="1"/>
  <c r="S73" i="1" s="1"/>
  <c r="S72" i="1" s="1"/>
  <c r="H73" i="1"/>
  <c r="I73" i="1"/>
  <c r="I72" i="1" s="1"/>
  <c r="J73" i="1"/>
  <c r="J72" i="1" s="1"/>
  <c r="K73" i="1"/>
  <c r="K72" i="1" s="1"/>
  <c r="L73" i="1"/>
  <c r="L72" i="1" s="1"/>
  <c r="H68" i="1"/>
  <c r="H132" i="1" s="1"/>
  <c r="I68" i="1"/>
  <c r="I132" i="1" s="1"/>
  <c r="J68" i="1"/>
  <c r="J132" i="1" s="1"/>
  <c r="K68" i="1"/>
  <c r="K132" i="1" s="1"/>
  <c r="L68" i="1"/>
  <c r="L132" i="1" s="1"/>
  <c r="M68" i="1"/>
  <c r="M132" i="1" s="1"/>
  <c r="N68" i="1"/>
  <c r="N132" i="1" s="1"/>
  <c r="O68" i="1"/>
  <c r="O132" i="1" s="1"/>
  <c r="P68" i="1"/>
  <c r="P132" i="1" s="1"/>
  <c r="Q68" i="1"/>
  <c r="Q132" i="1" s="1"/>
  <c r="R68" i="1"/>
  <c r="R132" i="1" s="1"/>
  <c r="S68" i="1"/>
  <c r="S132" i="1" s="1"/>
  <c r="H63" i="1"/>
  <c r="I63" i="1"/>
  <c r="J63" i="1"/>
  <c r="K63" i="1"/>
  <c r="L63" i="1"/>
  <c r="M63" i="1"/>
  <c r="N63" i="1"/>
  <c r="O63" i="1"/>
  <c r="P63" i="1"/>
  <c r="Q63" i="1"/>
  <c r="R63" i="1"/>
  <c r="S63" i="1"/>
  <c r="H61" i="1"/>
  <c r="I61" i="1"/>
  <c r="J61" i="1"/>
  <c r="K61" i="1"/>
  <c r="L61" i="1"/>
  <c r="M61" i="1"/>
  <c r="N61" i="1"/>
  <c r="O61" i="1"/>
  <c r="P61" i="1"/>
  <c r="Q61" i="1"/>
  <c r="R61" i="1"/>
  <c r="H59" i="1"/>
  <c r="I59" i="1"/>
  <c r="J59" i="1"/>
  <c r="K59" i="1"/>
  <c r="L59" i="1"/>
  <c r="M59" i="1"/>
  <c r="N59" i="1"/>
  <c r="O59" i="1"/>
  <c r="P59" i="1"/>
  <c r="Q59" i="1"/>
  <c r="R59" i="1"/>
  <c r="S59" i="1"/>
  <c r="G109" i="1"/>
  <c r="G107" i="1"/>
  <c r="G103" i="1"/>
  <c r="G97" i="1"/>
  <c r="G95" i="1"/>
  <c r="G88" i="1"/>
  <c r="G84" i="1"/>
  <c r="G76" i="1"/>
  <c r="G74" i="1"/>
  <c r="G68" i="1"/>
  <c r="G66" i="1"/>
  <c r="G63" i="1"/>
  <c r="G61" i="1"/>
  <c r="G59" i="1"/>
  <c r="G54" i="1"/>
  <c r="G51" i="1"/>
  <c r="G48" i="1"/>
  <c r="G45" i="1"/>
  <c r="G38" i="1"/>
  <c r="G32" i="1"/>
  <c r="G30" i="1"/>
  <c r="G28" i="1"/>
  <c r="G22" i="1"/>
  <c r="W40" i="1" l="1"/>
  <c r="S134" i="1"/>
  <c r="W134" i="1" s="1"/>
  <c r="G27" i="1"/>
  <c r="R37" i="1"/>
  <c r="R36" i="1" s="1"/>
  <c r="R20" i="1" s="1"/>
  <c r="S99" i="1"/>
  <c r="S138" i="1" s="1"/>
  <c r="I99" i="1"/>
  <c r="R99" i="1"/>
  <c r="N99" i="1"/>
  <c r="J99" i="1"/>
  <c r="Q99" i="1"/>
  <c r="P99" i="1"/>
  <c r="L99" i="1"/>
  <c r="H99" i="1"/>
  <c r="M99" i="1"/>
  <c r="O99" i="1"/>
  <c r="K99" i="1"/>
  <c r="Q58" i="1"/>
  <c r="Q57" i="1" s="1"/>
  <c r="Q56" i="1" s="1"/>
  <c r="X61" i="1"/>
  <c r="Y61" i="1"/>
  <c r="Z61" i="1"/>
  <c r="AA61" i="1"/>
  <c r="P90" i="1"/>
  <c r="L90" i="1"/>
  <c r="H90" i="1"/>
  <c r="O90" i="1"/>
  <c r="K90" i="1"/>
  <c r="G113" i="1"/>
  <c r="G99" i="1" s="1"/>
  <c r="X114" i="1"/>
  <c r="Y114" i="1"/>
  <c r="Z114" i="1"/>
  <c r="AA114" i="1"/>
  <c r="R90" i="1"/>
  <c r="N90" i="1"/>
  <c r="J90" i="1"/>
  <c r="S58" i="1"/>
  <c r="S57" i="1" s="1"/>
  <c r="Q90" i="1"/>
  <c r="M90" i="1"/>
  <c r="I90" i="1"/>
  <c r="I138" i="1" s="1"/>
  <c r="X109" i="1"/>
  <c r="Y109" i="1"/>
  <c r="Z109" i="1"/>
  <c r="AA109" i="1"/>
  <c r="X107" i="1"/>
  <c r="Y107" i="1"/>
  <c r="Z107" i="1"/>
  <c r="AA107" i="1"/>
  <c r="X103" i="1"/>
  <c r="Y103" i="1"/>
  <c r="Z103" i="1"/>
  <c r="AA103" i="1"/>
  <c r="X97" i="1"/>
  <c r="Y97" i="1"/>
  <c r="Z97" i="1"/>
  <c r="AA97" i="1"/>
  <c r="X95" i="1"/>
  <c r="Y95" i="1"/>
  <c r="Z95" i="1"/>
  <c r="AA95" i="1"/>
  <c r="G90" i="1"/>
  <c r="X88" i="1"/>
  <c r="Y88" i="1"/>
  <c r="Z88" i="1"/>
  <c r="AA88" i="1"/>
  <c r="G83" i="1"/>
  <c r="X84" i="1"/>
  <c r="Y84" i="1"/>
  <c r="Z84" i="1"/>
  <c r="AA84" i="1"/>
  <c r="X76" i="1"/>
  <c r="Y76" i="1"/>
  <c r="Z76" i="1"/>
  <c r="AA76" i="1"/>
  <c r="G73" i="1"/>
  <c r="X74" i="1"/>
  <c r="Y74" i="1"/>
  <c r="Z74" i="1"/>
  <c r="AA74" i="1"/>
  <c r="G132" i="1"/>
  <c r="X68" i="1"/>
  <c r="Y68" i="1"/>
  <c r="Z68" i="1"/>
  <c r="AA68" i="1"/>
  <c r="G65" i="1"/>
  <c r="X66" i="1"/>
  <c r="Y66" i="1"/>
  <c r="Z66" i="1"/>
  <c r="AA66" i="1"/>
  <c r="X63" i="1"/>
  <c r="Y63" i="1"/>
  <c r="Z63" i="1"/>
  <c r="AA63" i="1"/>
  <c r="X59" i="1"/>
  <c r="Y59" i="1"/>
  <c r="Z59" i="1"/>
  <c r="AA59" i="1"/>
  <c r="G53" i="1"/>
  <c r="X54" i="1"/>
  <c r="Y54" i="1"/>
  <c r="Z54" i="1"/>
  <c r="AA54" i="1"/>
  <c r="G50" i="1"/>
  <c r="G47" i="1" s="1"/>
  <c r="X51" i="1"/>
  <c r="Y51" i="1"/>
  <c r="Z51" i="1"/>
  <c r="AA51" i="1"/>
  <c r="Z48" i="1"/>
  <c r="AA48" i="1"/>
  <c r="X48" i="1"/>
  <c r="Y48" i="1"/>
  <c r="X45" i="1"/>
  <c r="Y45" i="1"/>
  <c r="Z45" i="1"/>
  <c r="AA45" i="1"/>
  <c r="X40" i="1"/>
  <c r="Y40" i="1"/>
  <c r="Z40" i="1"/>
  <c r="AA40" i="1"/>
  <c r="G37" i="1"/>
  <c r="G36" i="1" s="1"/>
  <c r="X38" i="1"/>
  <c r="Y38" i="1"/>
  <c r="Z38" i="1"/>
  <c r="AA38" i="1"/>
  <c r="X32" i="1"/>
  <c r="Y32" i="1"/>
  <c r="Z32" i="1"/>
  <c r="AA32" i="1"/>
  <c r="J20" i="1"/>
  <c r="M20" i="1"/>
  <c r="X30" i="1"/>
  <c r="Y30" i="1"/>
  <c r="Z30" i="1"/>
  <c r="AA30" i="1"/>
  <c r="O20" i="1"/>
  <c r="X28" i="1"/>
  <c r="Y28" i="1"/>
  <c r="Z28" i="1"/>
  <c r="AA28" i="1"/>
  <c r="I20" i="1"/>
  <c r="N20" i="1"/>
  <c r="L20" i="1"/>
  <c r="Q20" i="1"/>
  <c r="K20" i="1"/>
  <c r="P20" i="1"/>
  <c r="G21" i="1"/>
  <c r="X22" i="1"/>
  <c r="Y22" i="1"/>
  <c r="Z22" i="1"/>
  <c r="AA22" i="1"/>
  <c r="S36" i="1"/>
  <c r="R83" i="1"/>
  <c r="N83" i="1"/>
  <c r="J83" i="1"/>
  <c r="Q83" i="1"/>
  <c r="M83" i="1"/>
  <c r="I83" i="1"/>
  <c r="P83" i="1"/>
  <c r="L83" i="1"/>
  <c r="H83" i="1"/>
  <c r="S77" i="1"/>
  <c r="S76" i="1" s="1"/>
  <c r="W78" i="1"/>
  <c r="S83" i="1"/>
  <c r="O83" i="1"/>
  <c r="K83" i="1"/>
  <c r="W135" i="1"/>
  <c r="U59" i="1"/>
  <c r="V59" i="1"/>
  <c r="T59" i="1"/>
  <c r="W59" i="1"/>
  <c r="U61" i="1"/>
  <c r="V61" i="1"/>
  <c r="T61" i="1"/>
  <c r="W61" i="1"/>
  <c r="U63" i="1"/>
  <c r="V63" i="1"/>
  <c r="T63" i="1"/>
  <c r="W63" i="1"/>
  <c r="U68" i="1"/>
  <c r="V68" i="1"/>
  <c r="T68" i="1"/>
  <c r="W68" i="1"/>
  <c r="H53" i="1"/>
  <c r="U54" i="1"/>
  <c r="V54" i="1"/>
  <c r="T54" i="1"/>
  <c r="U21" i="1"/>
  <c r="V21" i="1"/>
  <c r="T21" i="1"/>
  <c r="W21" i="1"/>
  <c r="H72" i="1"/>
  <c r="U73" i="1"/>
  <c r="V73" i="1"/>
  <c r="T73" i="1"/>
  <c r="W73" i="1"/>
  <c r="U74" i="1"/>
  <c r="V74" i="1"/>
  <c r="T74" i="1"/>
  <c r="W74" i="1"/>
  <c r="H76" i="1"/>
  <c r="U77" i="1"/>
  <c r="V77" i="1"/>
  <c r="T77" i="1"/>
  <c r="U93" i="1"/>
  <c r="V93" i="1"/>
  <c r="T93" i="1"/>
  <c r="W93" i="1"/>
  <c r="U95" i="1"/>
  <c r="V95" i="1"/>
  <c r="T95" i="1"/>
  <c r="W95" i="1"/>
  <c r="U97" i="1"/>
  <c r="V97" i="1"/>
  <c r="T97" i="1"/>
  <c r="W97" i="1"/>
  <c r="U103" i="1"/>
  <c r="V103" i="1"/>
  <c r="T103" i="1"/>
  <c r="W103" i="1"/>
  <c r="U107" i="1"/>
  <c r="V107" i="1"/>
  <c r="T107" i="1"/>
  <c r="W107" i="1"/>
  <c r="U109" i="1"/>
  <c r="V109" i="1"/>
  <c r="W109" i="1"/>
  <c r="T109" i="1"/>
  <c r="U113" i="1"/>
  <c r="T113" i="1"/>
  <c r="V113" i="1"/>
  <c r="W113" i="1"/>
  <c r="U114" i="1"/>
  <c r="V114" i="1"/>
  <c r="T114" i="1"/>
  <c r="W114" i="1"/>
  <c r="U50" i="1"/>
  <c r="V50" i="1"/>
  <c r="T50" i="1"/>
  <c r="W50" i="1"/>
  <c r="U84" i="1"/>
  <c r="V84" i="1"/>
  <c r="T84" i="1"/>
  <c r="W84" i="1"/>
  <c r="U88" i="1"/>
  <c r="V88" i="1"/>
  <c r="T88" i="1"/>
  <c r="W88" i="1"/>
  <c r="H26" i="1"/>
  <c r="H133" i="1" s="1"/>
  <c r="U27" i="1"/>
  <c r="V27" i="1"/>
  <c r="T27" i="1"/>
  <c r="W27" i="1"/>
  <c r="H36" i="1"/>
  <c r="U37" i="1"/>
  <c r="V37" i="1"/>
  <c r="T37" i="1"/>
  <c r="U47" i="1"/>
  <c r="V47" i="1"/>
  <c r="T47" i="1"/>
  <c r="W47" i="1"/>
  <c r="W55" i="1"/>
  <c r="S54" i="1"/>
  <c r="S53" i="1" s="1"/>
  <c r="M58" i="1"/>
  <c r="M57" i="1" s="1"/>
  <c r="M56" i="1" s="1"/>
  <c r="G58" i="1"/>
  <c r="P58" i="1"/>
  <c r="P57" i="1" s="1"/>
  <c r="P56" i="1" s="1"/>
  <c r="L58" i="1"/>
  <c r="L57" i="1" s="1"/>
  <c r="L56" i="1" s="1"/>
  <c r="I58" i="1"/>
  <c r="I57" i="1" s="1"/>
  <c r="I56" i="1" s="1"/>
  <c r="K58" i="1"/>
  <c r="K57" i="1" s="1"/>
  <c r="K56" i="1" s="1"/>
  <c r="O58" i="1"/>
  <c r="O57" i="1" s="1"/>
  <c r="O56" i="1" s="1"/>
  <c r="H58" i="1"/>
  <c r="R58" i="1"/>
  <c r="R57" i="1" s="1"/>
  <c r="R56" i="1" s="1"/>
  <c r="N58" i="1"/>
  <c r="N57" i="1" s="1"/>
  <c r="N56" i="1" s="1"/>
  <c r="J58" i="1"/>
  <c r="J57" i="1" s="1"/>
  <c r="J56" i="1" s="1"/>
  <c r="J138" i="1" l="1"/>
  <c r="R138" i="1"/>
  <c r="L82" i="1"/>
  <c r="K138" i="1"/>
  <c r="P138" i="1"/>
  <c r="M82" i="1"/>
  <c r="Q82" i="1"/>
  <c r="Q81" i="1" s="1"/>
  <c r="W37" i="1"/>
  <c r="O138" i="1"/>
  <c r="N82" i="1"/>
  <c r="N81" i="1" s="1"/>
  <c r="I82" i="1"/>
  <c r="I81" i="1" s="1"/>
  <c r="Q138" i="1"/>
  <c r="K82" i="1"/>
  <c r="K81" i="1" s="1"/>
  <c r="L138" i="1"/>
  <c r="O82" i="1"/>
  <c r="O81" i="1" s="1"/>
  <c r="P82" i="1"/>
  <c r="P81" i="1" s="1"/>
  <c r="R82" i="1"/>
  <c r="R81" i="1" s="1"/>
  <c r="M138" i="1"/>
  <c r="N138" i="1"/>
  <c r="J82" i="1"/>
  <c r="J81" i="1" s="1"/>
  <c r="S82" i="1"/>
  <c r="S81" i="1" s="1"/>
  <c r="H138" i="1"/>
  <c r="S56" i="1"/>
  <c r="S20" i="1"/>
  <c r="H82" i="1"/>
  <c r="H81" i="1" s="1"/>
  <c r="M81" i="1"/>
  <c r="X113" i="1"/>
  <c r="Y113" i="1"/>
  <c r="Z113" i="1"/>
  <c r="AA113" i="1"/>
  <c r="Z99" i="1"/>
  <c r="AA99" i="1"/>
  <c r="X99" i="1"/>
  <c r="Y99" i="1"/>
  <c r="X90" i="1"/>
  <c r="Y90" i="1"/>
  <c r="Z90" i="1"/>
  <c r="AA90" i="1"/>
  <c r="Q19" i="1"/>
  <c r="Q80" i="1" s="1"/>
  <c r="X83" i="1"/>
  <c r="Y83" i="1"/>
  <c r="Z83" i="1"/>
  <c r="AA83" i="1"/>
  <c r="G82" i="1"/>
  <c r="G72" i="1"/>
  <c r="X73" i="1"/>
  <c r="Y73" i="1"/>
  <c r="Z73" i="1"/>
  <c r="AA73" i="1"/>
  <c r="X132" i="1"/>
  <c r="Y132" i="1"/>
  <c r="Z132" i="1"/>
  <c r="AA132" i="1"/>
  <c r="X65" i="1"/>
  <c r="Y65" i="1"/>
  <c r="Z65" i="1"/>
  <c r="AA65" i="1"/>
  <c r="G57" i="1"/>
  <c r="X58" i="1"/>
  <c r="Y58" i="1"/>
  <c r="Z58" i="1"/>
  <c r="AA58" i="1"/>
  <c r="X53" i="1"/>
  <c r="Y53" i="1"/>
  <c r="Z53" i="1"/>
  <c r="AA53" i="1"/>
  <c r="X50" i="1"/>
  <c r="Y50" i="1"/>
  <c r="Z50" i="1"/>
  <c r="AA50" i="1"/>
  <c r="Z47" i="1"/>
  <c r="AA47" i="1"/>
  <c r="X47" i="1"/>
  <c r="Y47" i="1"/>
  <c r="X36" i="1"/>
  <c r="Y36" i="1"/>
  <c r="Z36" i="1"/>
  <c r="AA36" i="1"/>
  <c r="X37" i="1"/>
  <c r="Y37" i="1"/>
  <c r="Z37" i="1"/>
  <c r="AA37" i="1"/>
  <c r="J19" i="1"/>
  <c r="J80" i="1" s="1"/>
  <c r="M19" i="1"/>
  <c r="M80" i="1" s="1"/>
  <c r="N19" i="1"/>
  <c r="N80" i="1" s="1"/>
  <c r="I19" i="1"/>
  <c r="I80" i="1" s="1"/>
  <c r="R19" i="1"/>
  <c r="R80" i="1" s="1"/>
  <c r="O19" i="1"/>
  <c r="O80" i="1" s="1"/>
  <c r="P19" i="1"/>
  <c r="P80" i="1" s="1"/>
  <c r="G26" i="1"/>
  <c r="X27" i="1"/>
  <c r="Y27" i="1"/>
  <c r="Z27" i="1"/>
  <c r="AA27" i="1"/>
  <c r="K19" i="1"/>
  <c r="K80" i="1" s="1"/>
  <c r="L19" i="1"/>
  <c r="L80" i="1" s="1"/>
  <c r="H20" i="1"/>
  <c r="X21" i="1"/>
  <c r="Y21" i="1"/>
  <c r="Z21" i="1"/>
  <c r="AA21" i="1"/>
  <c r="U83" i="1"/>
  <c r="W77" i="1"/>
  <c r="T83" i="1"/>
  <c r="W54" i="1"/>
  <c r="V83" i="1"/>
  <c r="U99" i="1"/>
  <c r="V99" i="1"/>
  <c r="T99" i="1"/>
  <c r="W99" i="1"/>
  <c r="U90" i="1"/>
  <c r="V90" i="1"/>
  <c r="T90" i="1"/>
  <c r="W90" i="1"/>
  <c r="W83" i="1"/>
  <c r="U76" i="1"/>
  <c r="V76" i="1"/>
  <c r="T76" i="1"/>
  <c r="W76" i="1"/>
  <c r="H57" i="1"/>
  <c r="H56" i="1" s="1"/>
  <c r="U58" i="1"/>
  <c r="V58" i="1"/>
  <c r="T58" i="1"/>
  <c r="W58" i="1"/>
  <c r="U72" i="1"/>
  <c r="V72" i="1"/>
  <c r="T72" i="1"/>
  <c r="W72" i="1"/>
  <c r="U36" i="1"/>
  <c r="V36" i="1"/>
  <c r="T36" i="1"/>
  <c r="W36" i="1"/>
  <c r="U53" i="1"/>
  <c r="V53" i="1"/>
  <c r="T53" i="1"/>
  <c r="W53" i="1"/>
  <c r="U26" i="1"/>
  <c r="V26" i="1"/>
  <c r="T26" i="1"/>
  <c r="W26" i="1"/>
  <c r="V132" i="1"/>
  <c r="W132" i="1"/>
  <c r="T132" i="1"/>
  <c r="U132" i="1"/>
  <c r="G138" i="1" l="1"/>
  <c r="G20" i="1"/>
  <c r="AA20" i="1" s="1"/>
  <c r="G133" i="1"/>
  <c r="S19" i="1"/>
  <c r="S80" i="1" s="1"/>
  <c r="S137" i="1" s="1"/>
  <c r="S209" i="1" s="1"/>
  <c r="M137" i="1"/>
  <c r="M209" i="1" s="1"/>
  <c r="X82" i="1"/>
  <c r="Y82" i="1"/>
  <c r="Z82" i="1"/>
  <c r="AA82" i="1"/>
  <c r="G81" i="1"/>
  <c r="J137" i="1"/>
  <c r="J209" i="1" s="1"/>
  <c r="Q137" i="1"/>
  <c r="Q209" i="1" s="1"/>
  <c r="I137" i="1"/>
  <c r="I209" i="1" s="1"/>
  <c r="K137" i="1"/>
  <c r="K209" i="1" s="1"/>
  <c r="R137" i="1"/>
  <c r="R209" i="1" s="1"/>
  <c r="P137" i="1"/>
  <c r="P209" i="1" s="1"/>
  <c r="N137" i="1"/>
  <c r="N209" i="1" s="1"/>
  <c r="X72" i="1"/>
  <c r="Y72" i="1"/>
  <c r="Z72" i="1"/>
  <c r="AA72" i="1"/>
  <c r="H19" i="1"/>
  <c r="G56" i="1"/>
  <c r="X57" i="1"/>
  <c r="Y57" i="1"/>
  <c r="Z57" i="1"/>
  <c r="AA57" i="1"/>
  <c r="X26" i="1"/>
  <c r="Y26" i="1"/>
  <c r="Z26" i="1"/>
  <c r="AA26" i="1"/>
  <c r="O137" i="1"/>
  <c r="O209" i="1" s="1"/>
  <c r="V133" i="1"/>
  <c r="T133" i="1"/>
  <c r="U133" i="1"/>
  <c r="W133" i="1"/>
  <c r="U82" i="1"/>
  <c r="V82" i="1"/>
  <c r="T82" i="1"/>
  <c r="W82" i="1"/>
  <c r="U20" i="1"/>
  <c r="V20" i="1"/>
  <c r="T20" i="1"/>
  <c r="W20" i="1"/>
  <c r="V138" i="1"/>
  <c r="T138" i="1"/>
  <c r="W138" i="1"/>
  <c r="U138" i="1"/>
  <c r="U57" i="1"/>
  <c r="V57" i="1"/>
  <c r="T57" i="1"/>
  <c r="W57" i="1"/>
  <c r="L81" i="1"/>
  <c r="L137" i="1" s="1"/>
  <c r="Z20" i="1" l="1"/>
  <c r="Y20" i="1"/>
  <c r="X20" i="1"/>
  <c r="G19" i="1"/>
  <c r="Z19" i="1" s="1"/>
  <c r="X138" i="1"/>
  <c r="Y138" i="1"/>
  <c r="Z138" i="1"/>
  <c r="AA138" i="1"/>
  <c r="L209" i="1"/>
  <c r="X81" i="1"/>
  <c r="Y81" i="1"/>
  <c r="Z81" i="1"/>
  <c r="AA81" i="1"/>
  <c r="X56" i="1"/>
  <c r="Y56" i="1"/>
  <c r="Z56" i="1"/>
  <c r="AA56" i="1"/>
  <c r="X133" i="1"/>
  <c r="Y133" i="1"/>
  <c r="Z133" i="1"/>
  <c r="AA133" i="1"/>
  <c r="O143" i="1"/>
  <c r="Q143" i="1"/>
  <c r="S143" i="1"/>
  <c r="P143" i="1"/>
  <c r="N143" i="1"/>
  <c r="M143" i="1"/>
  <c r="K143" i="1"/>
  <c r="R143" i="1"/>
  <c r="L143" i="1"/>
  <c r="J143" i="1"/>
  <c r="U81" i="1"/>
  <c r="V81" i="1"/>
  <c r="T81" i="1"/>
  <c r="W81" i="1"/>
  <c r="U56" i="1"/>
  <c r="V56" i="1"/>
  <c r="T56" i="1"/>
  <c r="W56" i="1"/>
  <c r="I143" i="1"/>
  <c r="G80" i="1" l="1"/>
  <c r="G137" i="1" s="1"/>
  <c r="AA19" i="1"/>
  <c r="X19" i="1"/>
  <c r="Y19" i="1"/>
  <c r="X80" i="1"/>
  <c r="H80" i="1"/>
  <c r="H137" i="1" s="1"/>
  <c r="U19" i="1"/>
  <c r="W19" i="1"/>
  <c r="V19" i="1"/>
  <c r="T19" i="1"/>
  <c r="AA80" i="1" l="1"/>
  <c r="Z80" i="1"/>
  <c r="Y80" i="1"/>
  <c r="G209" i="1"/>
  <c r="G210" i="1" s="1"/>
  <c r="X137" i="1"/>
  <c r="Y137" i="1"/>
  <c r="Z137" i="1"/>
  <c r="AA137" i="1"/>
  <c r="G143" i="1"/>
  <c r="T208" i="1"/>
  <c r="U80" i="1"/>
  <c r="V80" i="1"/>
  <c r="T80" i="1"/>
  <c r="W80" i="1"/>
  <c r="H209" i="1"/>
  <c r="H210" i="1" s="1"/>
  <c r="I15" i="1" s="1"/>
  <c r="I210" i="1" s="1"/>
  <c r="J15" i="1" s="1"/>
  <c r="J210" i="1" s="1"/>
  <c r="K15" i="1" s="1"/>
  <c r="K210" i="1" s="1"/>
  <c r="L15" i="1" s="1"/>
  <c r="L210" i="1" s="1"/>
  <c r="M15" i="1" s="1"/>
  <c r="M210" i="1" s="1"/>
  <c r="N15" i="1" s="1"/>
  <c r="N210" i="1" s="1"/>
  <c r="O15" i="1" s="1"/>
  <c r="O210" i="1" s="1"/>
  <c r="P15" i="1" s="1"/>
  <c r="P210" i="1" s="1"/>
  <c r="Q15" i="1" s="1"/>
  <c r="Q210" i="1" s="1"/>
  <c r="R15" i="1" s="1"/>
  <c r="R210" i="1" s="1"/>
  <c r="S15" i="1" s="1"/>
  <c r="S210" i="1" s="1"/>
  <c r="X143" i="1" l="1"/>
  <c r="X209" i="1" s="1"/>
  <c r="Y143" i="1"/>
  <c r="Y209" i="1" s="1"/>
  <c r="AA143" i="1"/>
  <c r="AA209" i="1" s="1"/>
  <c r="Z143" i="1"/>
  <c r="Z209" i="1" s="1"/>
  <c r="U208" i="1"/>
  <c r="H143" i="1"/>
  <c r="V137" i="1"/>
  <c r="T137" i="1"/>
  <c r="U137" i="1"/>
  <c r="W137" i="1"/>
  <c r="V208" i="1"/>
  <c r="W208" i="1" l="1"/>
  <c r="V143" i="1"/>
  <c r="V209" i="1" s="1"/>
  <c r="U143" i="1"/>
  <c r="U209" i="1" s="1"/>
  <c r="W143" i="1"/>
  <c r="W209" i="1" s="1"/>
  <c r="T143" i="1"/>
  <c r="T209" i="1" s="1"/>
</calcChain>
</file>

<file path=xl/sharedStrings.xml><?xml version="1.0" encoding="utf-8"?>
<sst xmlns="http://schemas.openxmlformats.org/spreadsheetml/2006/main" count="472" uniqueCount="378">
  <si>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</si>
  <si>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</si>
  <si>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</si>
  <si>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</si>
  <si>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</si>
  <si>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</si>
  <si>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</si>
  <si>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</si>
  <si>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</si>
  <si>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</si>
  <si>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</si>
  <si>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</si>
  <si>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</si>
  <si>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</si>
  <si>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</si>
  <si>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</si>
  <si>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</si>
  <si>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</si>
  <si>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</si>
  <si>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</si>
  <si>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</si>
  <si>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</si>
  <si>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</si>
  <si>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</si>
  <si>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</si>
  <si>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</si>
  <si>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</si>
  <si>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</si>
  <si>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</si>
  <si>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</si>
  <si>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</si>
  <si>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</si>
  <si>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</si>
  <si>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</si>
  <si>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</si>
  <si>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</si>
  <si>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</si>
  <si>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</si>
  <si>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</si>
  <si>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</si>
  <si>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</si>
  <si>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</si>
  <si>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</si>
  <si>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</si>
  <si>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</si>
  <si>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</si>
  <si>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</si>
  <si>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</si>
  <si>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</si>
  <si>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</si>
  <si>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</si>
  <si>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</si>
  <si>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</si>
  <si>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</si>
  <si>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</si>
  <si>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</si>
  <si>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</si>
  <si>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</si>
  <si>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</si>
  <si>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</si>
  <si>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</si>
  <si>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</si>
  <si>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</si>
  <si>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</si>
  <si>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</si>
  <si>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</si>
  <si>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</si>
  <si>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</si>
  <si>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</si>
  <si>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</si>
  <si>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</si>
  <si>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</si>
  <si>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</si>
  <si>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</si>
  <si>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</si>
  <si>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</si>
  <si>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</si>
  <si>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</si>
  <si>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</si>
  <si>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</si>
  <si>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</si>
  <si>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</si>
  <si>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</si>
  <si>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</si>
  <si>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</si>
  <si>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</si>
  <si>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</si>
  <si>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</si>
  <si>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</si>
  <si>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</si>
  <si>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</si>
  <si>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</si>
  <si>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</si>
  <si>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</si>
  <si>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</si>
  <si>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</si>
  <si>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</si>
  <si>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</si>
  <si>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</si>
  <si>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</si>
  <si>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</si>
  <si>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</si>
  <si>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</si>
  <si>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</si>
  <si>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</si>
  <si>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</si>
  <si>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</si>
  <si>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</si>
  <si>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</si>
  <si>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</si>
  <si>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</si>
  <si>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</si>
  <si>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</si>
  <si>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</si>
  <si>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</si>
  <si>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</si>
  <si>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</si>
  <si>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</si>
  <si>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</si>
  <si>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</si>
  <si>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</si>
  <si>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</si>
  <si>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</si>
  <si>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</si>
  <si>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</si>
  <si>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</si>
  <si>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</si>
  <si>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</si>
  <si>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</si>
  <si>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</si>
  <si>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</si>
  <si>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</si>
  <si>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</si>
  <si>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</si>
  <si>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</si>
  <si>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</si>
  <si>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</si>
  <si>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</si>
  <si>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</si>
  <si>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</si>
  <si>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</si>
  <si>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</si>
  <si>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</si>
  <si>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</si>
  <si>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</si>
  <si>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</si>
  <si>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</si>
  <si>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</si>
  <si>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</si>
  <si>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</si>
  <si>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</si>
  <si>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</si>
  <si>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</si>
  <si>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</si>
  <si>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</si>
  <si>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</si>
  <si>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</si>
  <si>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</si>
  <si>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</si>
  <si>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</si>
  <si>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</si>
  <si>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</si>
  <si>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</si>
  <si>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</si>
  <si>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</si>
  <si>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</si>
  <si>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</si>
  <si>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</si>
  <si>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</si>
  <si>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</si>
  <si>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</si>
  <si>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</si>
  <si>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</si>
  <si>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</si>
  <si>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</si>
  <si>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</si>
  <si>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</si>
  <si>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</si>
  <si>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</si>
  <si>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</si>
  <si>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</si>
  <si>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</si>
  <si>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</si>
  <si>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</si>
  <si>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</si>
  <si>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</si>
  <si>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</si>
  <si>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</si>
  <si>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</si>
  <si>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</si>
  <si>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</si>
  <si>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</si>
  <si>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</si>
  <si>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</si>
  <si>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</si>
  <si>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</si>
  <si>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</si>
  <si>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</si>
  <si>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</si>
  <si>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</si>
  <si>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</si>
  <si>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</si>
  <si>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</si>
  <si>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</si>
  <si>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</si>
  <si>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</si>
  <si>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</si>
  <si>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</si>
  <si>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</si>
  <si>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</si>
  <si>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</si>
  <si>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</si>
  <si>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</si>
  <si>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</si>
  <si>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</si>
  <si>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</si>
  <si>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</si>
  <si>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</si>
  <si>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</si>
  <si>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</si>
  <si>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</si>
  <si>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</si>
  <si>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</si>
  <si>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</si>
  <si>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</si>
  <si>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</si>
  <si>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</si>
  <si>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</si>
  <si>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</si>
  <si>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</si>
  <si>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</si>
  <si>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</si>
  <si>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</si>
  <si>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</si>
  <si>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</si>
  <si>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</si>
  <si>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</si>
  <si>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</si>
  <si>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</si>
  <si>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</si>
  <si>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</si>
  <si>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</si>
  <si>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</si>
  <si>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</si>
  <si>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</si>
  <si>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</si>
  <si>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</si>
  <si>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</si>
  <si>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</si>
  <si>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</si>
  <si>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</si>
  <si>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</si>
  <si>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</si>
  <si>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</si>
  <si>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</si>
  <si>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</si>
  <si>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</si>
  <si>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</si>
  <si>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</si>
  <si>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</si>
  <si>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</si>
  <si>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</si>
  <si>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</si>
  <si>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</si>
  <si>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</si>
  <si>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</si>
  <si>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</si>
  <si>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</si>
  <si>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</si>
  <si>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</si>
  <si>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</si>
  <si>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</si>
  <si>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</si>
  <si>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</si>
  <si>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</si>
  <si>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</si>
  <si>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</si>
  <si>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</si>
  <si>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</si>
  <si>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</si>
  <si>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</si>
  <si>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</si>
  <si>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</si>
  <si>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</si>
  <si>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</si>
  <si>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</si>
  <si>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</si>
  <si>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</si>
  <si>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</si>
  <si>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</si>
  <si>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</si>
  <si>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</si>
  <si>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</si>
  <si>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</si>
  <si>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</si>
  <si>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</si>
  <si>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</si>
  <si>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</si>
  <si>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</si>
  <si>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</si>
  <si>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</si>
  <si>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</si>
  <si>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</si>
  <si>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</si>
  <si>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</si>
  <si>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</si>
  <si>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</si>
  <si>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</si>
  <si>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</si>
  <si>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</si>
  <si>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</si>
  <si>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</si>
  <si>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</si>
  <si>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</si>
  <si>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</si>
  <si>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</si>
  <si>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</si>
  <si>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</si>
  <si>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</si>
  <si>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</si>
  <si>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</si>
  <si>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</si>
  <si>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</si>
  <si>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Руководитель финансового органа</t>
  </si>
  <si>
    <t>С.Г. Павлова</t>
  </si>
  <si>
    <t>(подпись)</t>
  </si>
  <si>
    <t>(Ф.И.О.)</t>
  </si>
  <si>
    <t>(дата)</t>
  </si>
  <si>
    <t>914 2 02 20077 04 0000 150</t>
  </si>
  <si>
    <t>914 2 02 20077 00 0000 150</t>
  </si>
  <si>
    <t>914 2 02 45594 04 0000 150</t>
  </si>
  <si>
    <t>000 2 02 45594 00 0000 150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</si>
  <si>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</si>
  <si>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</si>
  <si>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Межбюджетный трансферт, передаваемый бюджетам на реализацию проектов развития социальной и инженерной инфраструктур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</si>
  <si>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</si>
  <si>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</si>
  <si>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</si>
  <si>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</si>
  <si>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</si>
  <si>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</si>
  <si>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</si>
  <si>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Кассовый план исполнения бюджета ЗАТО Видяево на 2022 год по состоянию на 01.02.2022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</si>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</sst>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31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4" fontId="5" fillId="0" borderId="1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4" xfId="9" applyFont="1" applyFill="1" applyBorder="1" applyAlignment="1">
      <alignment horizontal="center" vertical="top" wrapText="1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textRotation="90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6"/>
  <sheetViews>
    <sheetView tabSelected="1" zoomScaleNormal="100" workbookViewId="0">
      <selection activeCell="A18" sqref="A18:S18"/>
    </sheetView>
  </sheetViews>
  <sheetFormatPr defaultRowHeight="15" outlineLevelCol="1" x14ac:dyDescent="0.25"/>
  <cols>
    <col min="1" max="1" width="22.42578125" style="20" customWidth="1"/>
    <col min="2" max="2" width="3.5703125" style="21" bestFit="1" customWidth="1"/>
    <col min="3" max="3" width="4.42578125" style="21" bestFit="1" customWidth="1"/>
    <col min="4" max="4" width="9.5703125" style="21" bestFit="1" customWidth="1"/>
    <col min="5" max="5" width="3.5703125" style="21" bestFit="1" customWidth="1"/>
    <col min="6" max="6" width="6.85546875" style="21" customWidth="1"/>
    <col min="7" max="7" width="14.85546875" style="22" customWidth="1"/>
    <col min="8" max="12" width="12.28515625" style="23" bestFit="1" customWidth="1"/>
    <col min="13" max="13" width="14.140625" style="23" customWidth="1"/>
    <col min="14" max="18" width="12.28515625" style="23" bestFit="1" customWidth="1"/>
    <col min="19" max="19" width="13.85546875" style="23" customWidth="1"/>
    <col min="20" max="20" width="12.5703125" style="32" hidden="1" customWidth="1" outlineLevel="1"/>
    <col min="21" max="24" width="13.7109375" style="32" hidden="1" customWidth="1" outlineLevel="1"/>
    <col min="25" max="27" width="11.7109375" style="32" hidden="1" customWidth="1" outlineLevel="1"/>
    <col min="28" max="28" width="20.7109375" customWidth="1" collapsed="1"/>
  </cols>
  <sheetData>
    <row r="1" spans="1:27" ht="15.75" x14ac:dyDescent="0.25">
      <c r="A1" s="70" t="s">
        <v>321</v>
      </c>
      <c r="B1" s="70"/>
      <c r="C1" s="70"/>
      <c r="D1" s="70"/>
      <c r="E1" s="70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71"/>
      <c r="R1" s="71"/>
      <c r="S1" s="71"/>
    </row>
    <row r="2" spans="1:27" ht="15.75" x14ac:dyDescent="0.25">
      <c r="A2" s="51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7" ht="15.75" x14ac:dyDescent="0.25">
      <c r="A3" s="51"/>
      <c r="B3" s="51"/>
      <c r="C3" s="51"/>
      <c r="D3" s="51"/>
      <c r="E3" s="51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67" t="s">
        <v>322</v>
      </c>
      <c r="R3" s="67"/>
      <c r="S3" s="67"/>
    </row>
    <row r="4" spans="1:27" s="1" customFormat="1" ht="15.75" x14ac:dyDescent="0.25">
      <c r="A4" s="51"/>
      <c r="B4" s="51"/>
      <c r="C4" s="51"/>
      <c r="D4" s="51"/>
      <c r="E4" s="51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67" t="s">
        <v>323</v>
      </c>
      <c r="R4" s="67"/>
      <c r="S4" s="67"/>
      <c r="T4" s="33"/>
      <c r="U4" s="33"/>
      <c r="V4" s="33"/>
      <c r="W4" s="33"/>
      <c r="X4" s="33"/>
      <c r="Y4" s="33"/>
      <c r="Z4" s="33"/>
      <c r="AA4" s="33"/>
    </row>
    <row r="5" spans="1:27" s="1" customFormat="1" ht="15.75" x14ac:dyDescent="0.25">
      <c r="A5" s="51"/>
      <c r="B5" s="51"/>
      <c r="C5" s="51"/>
      <c r="D5" s="51"/>
      <c r="E5" s="51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54"/>
      <c r="S5" s="53" t="s">
        <v>324</v>
      </c>
      <c r="T5" s="33"/>
      <c r="U5" s="33"/>
      <c r="V5" s="33"/>
      <c r="W5" s="33"/>
      <c r="X5" s="33"/>
      <c r="Y5" s="33"/>
      <c r="Z5" s="33"/>
      <c r="AA5" s="33"/>
    </row>
    <row r="6" spans="1:27" s="1" customFormat="1" ht="15.75" x14ac:dyDescent="0.25">
      <c r="A6" s="51"/>
      <c r="B6" s="51"/>
      <c r="C6" s="51"/>
      <c r="D6" s="51"/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5" t="s">
        <v>325</v>
      </c>
      <c r="R6" s="54"/>
      <c r="S6" s="55" t="s">
        <v>326</v>
      </c>
      <c r="T6" s="33"/>
      <c r="U6" s="33"/>
      <c r="V6" s="33"/>
      <c r="W6" s="33"/>
      <c r="X6" s="121" t="s">
        <v>297</v>
      </c>
      <c r="Y6" s="122"/>
      <c r="Z6" s="122"/>
      <c r="AA6" s="122"/>
    </row>
    <row r="7" spans="1:27" ht="15.75" x14ac:dyDescent="0.25">
      <c r="A7" s="51"/>
      <c r="B7" s="51"/>
      <c r="C7" s="51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5"/>
      <c r="R7" s="56">
        <v>44602</v>
      </c>
      <c r="S7" s="55"/>
      <c r="T7" s="110" t="s">
        <v>296</v>
      </c>
      <c r="U7" s="110"/>
      <c r="V7" s="110"/>
      <c r="W7" s="110"/>
      <c r="X7" s="110" t="s">
        <v>295</v>
      </c>
      <c r="Y7" s="110"/>
      <c r="Z7" s="110"/>
      <c r="AA7" s="110"/>
    </row>
    <row r="8" spans="1:27" ht="15" customHeight="1" x14ac:dyDescent="0.25">
      <c r="A8" s="51"/>
      <c r="B8" s="51"/>
      <c r="C8" s="51"/>
      <c r="D8" s="51"/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5"/>
      <c r="R8" s="55" t="s">
        <v>327</v>
      </c>
      <c r="S8" s="55"/>
      <c r="T8" s="108" t="s">
        <v>291</v>
      </c>
      <c r="U8" s="108" t="s">
        <v>292</v>
      </c>
      <c r="V8" s="108" t="s">
        <v>293</v>
      </c>
      <c r="W8" s="108" t="s">
        <v>294</v>
      </c>
      <c r="X8" s="108" t="s">
        <v>291</v>
      </c>
      <c r="Y8" s="108" t="s">
        <v>292</v>
      </c>
      <c r="Z8" s="108" t="s">
        <v>293</v>
      </c>
      <c r="AA8" s="108" t="s">
        <v>294</v>
      </c>
    </row>
    <row r="9" spans="1:27" s="1" customFormat="1" ht="15.75" x14ac:dyDescent="0.25">
      <c r="A9" s="51"/>
      <c r="B9" s="51"/>
      <c r="C9" s="51"/>
      <c r="D9" s="51"/>
      <c r="E9" s="51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109"/>
      <c r="U9" s="110"/>
      <c r="V9" s="110"/>
      <c r="W9" s="110"/>
      <c r="X9" s="109"/>
      <c r="Y9" s="110"/>
      <c r="Z9" s="110"/>
      <c r="AA9" s="110"/>
    </row>
    <row r="10" spans="1:27" s="1" customFormat="1" ht="58.5" customHeight="1" x14ac:dyDescent="0.25">
      <c r="A10" s="67" t="s">
        <v>342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9"/>
      <c r="Q10" s="68"/>
      <c r="R10" s="68"/>
      <c r="S10" s="68"/>
      <c r="T10" s="109"/>
      <c r="U10" s="110"/>
      <c r="V10" s="110"/>
      <c r="W10" s="110"/>
      <c r="X10" s="109"/>
      <c r="Y10" s="110"/>
      <c r="Z10" s="110"/>
      <c r="AA10" s="110"/>
    </row>
    <row r="11" spans="1:27" s="1" customFormat="1" ht="15.75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7" t="s">
        <v>358</v>
      </c>
      <c r="T11" s="109"/>
      <c r="U11" s="110"/>
      <c r="V11" s="110"/>
      <c r="W11" s="110"/>
      <c r="X11" s="109"/>
      <c r="Y11" s="110"/>
      <c r="Z11" s="110"/>
      <c r="AA11" s="110"/>
    </row>
    <row r="12" spans="1:27" s="1" customFormat="1" x14ac:dyDescent="0.25">
      <c r="A12" s="128" t="s">
        <v>359</v>
      </c>
      <c r="B12" s="125" t="s">
        <v>360</v>
      </c>
      <c r="C12" s="125"/>
      <c r="D12" s="125"/>
      <c r="E12" s="125"/>
      <c r="F12" s="125"/>
      <c r="G12" s="103" t="s">
        <v>361</v>
      </c>
      <c r="H12" s="129" t="s">
        <v>362</v>
      </c>
      <c r="I12" s="129"/>
      <c r="J12" s="129"/>
      <c r="K12" s="129" t="s">
        <v>363</v>
      </c>
      <c r="L12" s="129"/>
      <c r="M12" s="129"/>
      <c r="N12" s="129" t="s">
        <v>364</v>
      </c>
      <c r="O12" s="129"/>
      <c r="P12" s="129"/>
      <c r="Q12" s="129" t="s">
        <v>365</v>
      </c>
      <c r="R12" s="129"/>
      <c r="S12" s="129"/>
      <c r="T12" s="109"/>
      <c r="U12" s="110"/>
      <c r="V12" s="110"/>
      <c r="W12" s="110"/>
      <c r="X12" s="109"/>
      <c r="Y12" s="110"/>
      <c r="Z12" s="110"/>
      <c r="AA12" s="110"/>
    </row>
    <row r="13" spans="1:27" s="1" customFormat="1" x14ac:dyDescent="0.25">
      <c r="A13" s="128"/>
      <c r="B13" s="125"/>
      <c r="C13" s="125"/>
      <c r="D13" s="125"/>
      <c r="E13" s="125"/>
      <c r="F13" s="125"/>
      <c r="G13" s="103"/>
      <c r="H13" s="130" t="s">
        <v>366</v>
      </c>
      <c r="I13" s="130" t="s">
        <v>367</v>
      </c>
      <c r="J13" s="130" t="s">
        <v>368</v>
      </c>
      <c r="K13" s="130" t="s">
        <v>369</v>
      </c>
      <c r="L13" s="130" t="s">
        <v>370</v>
      </c>
      <c r="M13" s="130" t="s">
        <v>371</v>
      </c>
      <c r="N13" s="130" t="s">
        <v>372</v>
      </c>
      <c r="O13" s="130" t="s">
        <v>373</v>
      </c>
      <c r="P13" s="130" t="s">
        <v>374</v>
      </c>
      <c r="Q13" s="130" t="s">
        <v>375</v>
      </c>
      <c r="R13" s="130" t="s">
        <v>376</v>
      </c>
      <c r="S13" s="130" t="s">
        <v>377</v>
      </c>
      <c r="T13" s="109"/>
      <c r="U13" s="110"/>
      <c r="V13" s="110"/>
      <c r="W13" s="110"/>
      <c r="X13" s="109"/>
      <c r="Y13" s="110"/>
      <c r="Z13" s="110"/>
      <c r="AA13" s="110"/>
    </row>
    <row r="14" spans="1:27" s="1" customFormat="1" ht="60" customHeight="1" x14ac:dyDescent="0.25">
      <c r="A14" s="128"/>
      <c r="B14" s="125"/>
      <c r="C14" s="125"/>
      <c r="D14" s="125"/>
      <c r="E14" s="125"/>
      <c r="F14" s="125"/>
      <c r="G14" s="103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09"/>
      <c r="U14" s="110"/>
      <c r="V14" s="110"/>
      <c r="W14" s="110"/>
      <c r="X14" s="109"/>
      <c r="Y14" s="110"/>
      <c r="Z14" s="110"/>
      <c r="AA14" s="110"/>
    </row>
    <row r="15" spans="1:27" s="1" customFormat="1" ht="25.5" customHeight="1" x14ac:dyDescent="0.25">
      <c r="A15" s="14" t="s">
        <v>298</v>
      </c>
      <c r="B15" s="79" t="s">
        <v>154</v>
      </c>
      <c r="C15" s="77"/>
      <c r="D15" s="77"/>
      <c r="E15" s="77"/>
      <c r="F15" s="78"/>
      <c r="G15" s="5">
        <v>14296480.960000001</v>
      </c>
      <c r="H15" s="5">
        <f>G15</f>
        <v>14296480.960000001</v>
      </c>
      <c r="I15" s="38">
        <f>H210</f>
        <v>22119790.099999994</v>
      </c>
      <c r="J15" s="38">
        <f>I210</f>
        <v>25757808.393333323</v>
      </c>
      <c r="K15" s="38">
        <f t="shared" ref="K15:S15" si="0">J210</f>
        <v>26937630.006666645</v>
      </c>
      <c r="L15" s="38">
        <f t="shared" si="0"/>
        <v>26034791.029999979</v>
      </c>
      <c r="M15" s="38">
        <f t="shared" si="0"/>
        <v>27465841.023333311</v>
      </c>
      <c r="N15" s="38">
        <f t="shared" si="0"/>
        <v>17333430.446666643</v>
      </c>
      <c r="O15" s="38">
        <f t="shared" si="0"/>
        <v>19651086.029999979</v>
      </c>
      <c r="P15" s="38">
        <f t="shared" si="0"/>
        <v>22685403.473333314</v>
      </c>
      <c r="Q15" s="38">
        <f t="shared" si="0"/>
        <v>24378544.646666653</v>
      </c>
      <c r="R15" s="38">
        <f t="shared" si="0"/>
        <v>27724154.869999975</v>
      </c>
      <c r="S15" s="38">
        <f t="shared" si="0"/>
        <v>31359415.123333305</v>
      </c>
      <c r="T15" s="109"/>
      <c r="U15" s="110"/>
      <c r="V15" s="110"/>
      <c r="W15" s="110"/>
      <c r="X15" s="109"/>
      <c r="Y15" s="110"/>
      <c r="Z15" s="110"/>
      <c r="AA15" s="110"/>
    </row>
    <row r="16" spans="1:27" s="1" customFormat="1" x14ac:dyDescent="0.25">
      <c r="A16" s="75" t="s">
        <v>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109"/>
      <c r="U16" s="110"/>
      <c r="V16" s="110"/>
      <c r="W16" s="110"/>
      <c r="X16" s="109"/>
      <c r="Y16" s="110"/>
      <c r="Z16" s="110"/>
      <c r="AA16" s="110"/>
    </row>
    <row r="17" spans="1:27" s="1" customFormat="1" x14ac:dyDescent="0.25">
      <c r="A17" s="75" t="s">
        <v>1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109"/>
      <c r="U17" s="110"/>
      <c r="V17" s="110"/>
      <c r="W17" s="110"/>
      <c r="X17" s="109"/>
      <c r="Y17" s="110"/>
      <c r="Z17" s="110"/>
      <c r="AA17" s="110"/>
    </row>
    <row r="18" spans="1:27" s="1" customFormat="1" x14ac:dyDescent="0.25">
      <c r="A18" s="73" t="s">
        <v>39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109"/>
      <c r="U18" s="110"/>
      <c r="V18" s="110"/>
      <c r="W18" s="110"/>
      <c r="X18" s="109"/>
      <c r="Y18" s="110"/>
      <c r="Z18" s="110"/>
      <c r="AA18" s="110"/>
    </row>
    <row r="19" spans="1:27" ht="38.25" x14ac:dyDescent="0.25">
      <c r="A19" s="10" t="s">
        <v>2</v>
      </c>
      <c r="B19" s="80" t="s">
        <v>3</v>
      </c>
      <c r="C19" s="77"/>
      <c r="D19" s="77"/>
      <c r="E19" s="77"/>
      <c r="F19" s="78"/>
      <c r="G19" s="2">
        <f>G20+G56</f>
        <v>92891125</v>
      </c>
      <c r="H19" s="2">
        <f t="shared" ref="H19:S19" si="1">H20+H56</f>
        <v>2030999.13</v>
      </c>
      <c r="I19" s="2">
        <f t="shared" si="1"/>
        <v>8076532.7799999993</v>
      </c>
      <c r="J19" s="2">
        <f t="shared" si="1"/>
        <v>8406552.6899999995</v>
      </c>
      <c r="K19" s="2">
        <f t="shared" si="1"/>
        <v>8201326.5899999999</v>
      </c>
      <c r="L19" s="2">
        <f t="shared" si="1"/>
        <v>8201326.6099999994</v>
      </c>
      <c r="M19" s="2">
        <f t="shared" si="1"/>
        <v>8307262.3600000013</v>
      </c>
      <c r="N19" s="2">
        <f t="shared" si="1"/>
        <v>8171326.6600000001</v>
      </c>
      <c r="O19" s="2">
        <f t="shared" si="1"/>
        <v>8141326.6699999999</v>
      </c>
      <c r="P19" s="2">
        <f t="shared" si="1"/>
        <v>8277262.3900000006</v>
      </c>
      <c r="Q19" s="2">
        <f t="shared" si="1"/>
        <v>8201326.6699999999</v>
      </c>
      <c r="R19" s="2">
        <f t="shared" si="1"/>
        <v>8211326.709999999</v>
      </c>
      <c r="S19" s="2">
        <f t="shared" si="1"/>
        <v>8664555.7399999946</v>
      </c>
      <c r="T19" s="34">
        <f>H19+I19+J19</f>
        <v>18514084.600000001</v>
      </c>
      <c r="U19" s="34">
        <f>H19+I19+J19+K19+L19+M19</f>
        <v>43224000.159999996</v>
      </c>
      <c r="V19" s="34">
        <f>H19+I19+J19+K19+L19+M19+N19+O19+P19</f>
        <v>67813915.879999995</v>
      </c>
      <c r="W19" s="34">
        <f>H19+I19+J19+K19+L19+M19+N19+O19+P19+Q19+R19+S19</f>
        <v>92891124.999999985</v>
      </c>
      <c r="X19" s="34">
        <f>G19/100*25</f>
        <v>23222781.25</v>
      </c>
      <c r="Y19" s="34">
        <f>G19/100*50</f>
        <v>46445562.5</v>
      </c>
      <c r="Z19" s="34">
        <f>G19/100*75</f>
        <v>69668343.75</v>
      </c>
      <c r="AA19" s="34">
        <f>G19/100*100</f>
        <v>92891125</v>
      </c>
    </row>
    <row r="20" spans="1:27" ht="15" customHeight="1" x14ac:dyDescent="0.25">
      <c r="A20" s="10" t="s">
        <v>40</v>
      </c>
      <c r="B20" s="81"/>
      <c r="C20" s="77"/>
      <c r="D20" s="77"/>
      <c r="E20" s="77"/>
      <c r="F20" s="78"/>
      <c r="G20" s="2">
        <f>G21+G36+G53+G47+G26</f>
        <v>78180760</v>
      </c>
      <c r="H20" s="2">
        <f t="shared" ref="H20:S20" si="2">H21+H36+H53+H47+H26</f>
        <v>964961.46</v>
      </c>
      <c r="I20" s="2">
        <f t="shared" si="2"/>
        <v>7018276.0199999996</v>
      </c>
      <c r="J20" s="2">
        <f t="shared" si="2"/>
        <v>7018276.0299999993</v>
      </c>
      <c r="K20" s="2">
        <f t="shared" si="2"/>
        <v>7018276.04</v>
      </c>
      <c r="L20" s="2">
        <f t="shared" si="2"/>
        <v>7018276.0599999996</v>
      </c>
      <c r="M20" s="2">
        <f t="shared" si="2"/>
        <v>7018276.080000001</v>
      </c>
      <c r="N20" s="2">
        <f t="shared" si="2"/>
        <v>7018276.1000000006</v>
      </c>
      <c r="O20" s="2">
        <f t="shared" si="2"/>
        <v>7018276.1100000003</v>
      </c>
      <c r="P20" s="2">
        <f t="shared" si="2"/>
        <v>7018276.1100000003</v>
      </c>
      <c r="Q20" s="2">
        <f t="shared" si="2"/>
        <v>7018276.1100000003</v>
      </c>
      <c r="R20" s="2">
        <f t="shared" si="2"/>
        <v>7018276.1399999997</v>
      </c>
      <c r="S20" s="2">
        <f t="shared" si="2"/>
        <v>7033037.7399999928</v>
      </c>
      <c r="T20" s="34">
        <f t="shared" ref="T20:T84" si="3">H20+I20+J20</f>
        <v>15001513.509999998</v>
      </c>
      <c r="U20" s="34">
        <f t="shared" ref="U20:U84" si="4">H20+I20+J20+K20+L20+M20</f>
        <v>36056341.689999998</v>
      </c>
      <c r="V20" s="34">
        <f t="shared" ref="V20:V84" si="5">H20+I20+J20+K20+L20+M20+N20+O20+P20</f>
        <v>57111170.009999998</v>
      </c>
      <c r="W20" s="34">
        <f t="shared" ref="W20:W84" si="6">H20+I20+J20+K20+L20+M20+N20+O20+P20+Q20+R20+S20</f>
        <v>78180759.999999985</v>
      </c>
      <c r="X20" s="34">
        <f t="shared" ref="X20:X86" si="7">G20/100*25</f>
        <v>19545190</v>
      </c>
      <c r="Y20" s="34">
        <f t="shared" ref="Y20:Y86" si="8">G20/100*50</f>
        <v>39090380</v>
      </c>
      <c r="Z20" s="34">
        <f t="shared" ref="Z20:Z86" si="9">G20/100*75</f>
        <v>58635570</v>
      </c>
      <c r="AA20" s="34">
        <f t="shared" ref="AA20:AA86" si="10">G20/100*100</f>
        <v>78180760</v>
      </c>
    </row>
    <row r="21" spans="1:27" ht="25.5" customHeight="1" x14ac:dyDescent="0.25">
      <c r="A21" s="10" t="s">
        <v>4</v>
      </c>
      <c r="B21" s="80" t="s">
        <v>5</v>
      </c>
      <c r="C21" s="82"/>
      <c r="D21" s="82"/>
      <c r="E21" s="82"/>
      <c r="F21" s="83"/>
      <c r="G21" s="3">
        <f>G22</f>
        <v>73624766</v>
      </c>
      <c r="H21" s="3">
        <f t="shared" ref="H21:S21" si="11">H22</f>
        <v>629891.49</v>
      </c>
      <c r="I21" s="3">
        <f t="shared" si="11"/>
        <v>6635897.6699999999</v>
      </c>
      <c r="J21" s="3">
        <f t="shared" si="11"/>
        <v>6635897.6699999999</v>
      </c>
      <c r="K21" s="3">
        <f t="shared" si="11"/>
        <v>6635897.6699999999</v>
      </c>
      <c r="L21" s="3">
        <f t="shared" si="11"/>
        <v>6635897.6699999999</v>
      </c>
      <c r="M21" s="3">
        <f t="shared" si="11"/>
        <v>6635897.6699999999</v>
      </c>
      <c r="N21" s="3">
        <f t="shared" si="11"/>
        <v>6635897.6899999995</v>
      </c>
      <c r="O21" s="3">
        <f t="shared" si="11"/>
        <v>6635897.6899999995</v>
      </c>
      <c r="P21" s="3">
        <f t="shared" si="11"/>
        <v>6635897.6899999995</v>
      </c>
      <c r="Q21" s="3">
        <f t="shared" si="11"/>
        <v>6635897.6899999995</v>
      </c>
      <c r="R21" s="3">
        <f t="shared" si="11"/>
        <v>6635897.6999999993</v>
      </c>
      <c r="S21" s="3">
        <f t="shared" si="11"/>
        <v>6635897.6999999918</v>
      </c>
      <c r="T21" s="34">
        <f t="shared" si="3"/>
        <v>13901686.83</v>
      </c>
      <c r="U21" s="34">
        <f t="shared" si="4"/>
        <v>33809379.840000004</v>
      </c>
      <c r="V21" s="34">
        <f t="shared" si="5"/>
        <v>53717072.909999996</v>
      </c>
      <c r="W21" s="34">
        <f t="shared" si="6"/>
        <v>73624765.999999985</v>
      </c>
      <c r="X21" s="34">
        <f t="shared" si="7"/>
        <v>18406191.5</v>
      </c>
      <c r="Y21" s="34">
        <f t="shared" si="8"/>
        <v>36812383</v>
      </c>
      <c r="Z21" s="34">
        <f t="shared" si="9"/>
        <v>55218574.5</v>
      </c>
      <c r="AA21" s="34">
        <f t="shared" si="10"/>
        <v>73624766</v>
      </c>
    </row>
    <row r="22" spans="1:27" ht="15" customHeight="1" x14ac:dyDescent="0.25">
      <c r="A22" s="10" t="s">
        <v>6</v>
      </c>
      <c r="B22" s="76" t="s">
        <v>7</v>
      </c>
      <c r="C22" s="82"/>
      <c r="D22" s="82"/>
      <c r="E22" s="82"/>
      <c r="F22" s="83"/>
      <c r="G22" s="3">
        <f>G23+G24+G25</f>
        <v>73624766</v>
      </c>
      <c r="H22" s="3">
        <f t="shared" ref="H22:S22" si="12">H23+H24+H25</f>
        <v>629891.49</v>
      </c>
      <c r="I22" s="3">
        <f t="shared" si="12"/>
        <v>6635897.6699999999</v>
      </c>
      <c r="J22" s="3">
        <f t="shared" si="12"/>
        <v>6635897.6699999999</v>
      </c>
      <c r="K22" s="3">
        <f t="shared" si="12"/>
        <v>6635897.6699999999</v>
      </c>
      <c r="L22" s="3">
        <f t="shared" si="12"/>
        <v>6635897.6699999999</v>
      </c>
      <c r="M22" s="3">
        <f t="shared" si="12"/>
        <v>6635897.6699999999</v>
      </c>
      <c r="N22" s="3">
        <f t="shared" si="12"/>
        <v>6635897.6899999995</v>
      </c>
      <c r="O22" s="3">
        <f t="shared" si="12"/>
        <v>6635897.6899999995</v>
      </c>
      <c r="P22" s="3">
        <f t="shared" si="12"/>
        <v>6635897.6899999995</v>
      </c>
      <c r="Q22" s="3">
        <f t="shared" si="12"/>
        <v>6635897.6899999995</v>
      </c>
      <c r="R22" s="3">
        <f t="shared" si="12"/>
        <v>6635897.6999999993</v>
      </c>
      <c r="S22" s="3">
        <f t="shared" si="12"/>
        <v>6635897.6999999918</v>
      </c>
      <c r="T22" s="34">
        <f t="shared" si="3"/>
        <v>13901686.83</v>
      </c>
      <c r="U22" s="34">
        <f t="shared" si="4"/>
        <v>33809379.840000004</v>
      </c>
      <c r="V22" s="34">
        <f t="shared" si="5"/>
        <v>53717072.909999996</v>
      </c>
      <c r="W22" s="34">
        <f t="shared" si="6"/>
        <v>73624765.999999985</v>
      </c>
      <c r="X22" s="34">
        <f t="shared" si="7"/>
        <v>18406191.5</v>
      </c>
      <c r="Y22" s="34">
        <f t="shared" si="8"/>
        <v>36812383</v>
      </c>
      <c r="Z22" s="34">
        <f t="shared" si="9"/>
        <v>55218574.5</v>
      </c>
      <c r="AA22" s="34">
        <f t="shared" si="10"/>
        <v>73624766</v>
      </c>
    </row>
    <row r="23" spans="1:27" ht="153" customHeight="1" x14ac:dyDescent="0.25">
      <c r="A23" s="10" t="s">
        <v>41</v>
      </c>
      <c r="B23" s="76" t="s">
        <v>230</v>
      </c>
      <c r="C23" s="77"/>
      <c r="D23" s="77"/>
      <c r="E23" s="77"/>
      <c r="F23" s="78"/>
      <c r="G23" s="3">
        <v>73451666</v>
      </c>
      <c r="H23" s="44">
        <v>630443.11</v>
      </c>
      <c r="I23" s="44">
        <f>TRUNC((G23-H23)/11,2)</f>
        <v>6620111.1699999999</v>
      </c>
      <c r="J23" s="44">
        <f>TRUNC((G23-SUM(H23:I23))/10,2)</f>
        <v>6620111.1699999999</v>
      </c>
      <c r="K23" s="44">
        <f>TRUNC((G23-SUM(H23:J23))/9,2)</f>
        <v>6620111.1699999999</v>
      </c>
      <c r="L23" s="44">
        <f>TRUNC((G23-SUM(H23:K23))/8,2)</f>
        <v>6620111.1699999999</v>
      </c>
      <c r="M23" s="44">
        <f>TRUNC((G23-SUM(H23:L23))/7,2)</f>
        <v>6620111.1699999999</v>
      </c>
      <c r="N23" s="44">
        <f>TRUNC((G23-SUM(H23:M23))/6,2)</f>
        <v>6620111.1699999999</v>
      </c>
      <c r="O23" s="44">
        <f>TRUNC((G23-SUM(H23:N23))/5,2)</f>
        <v>6620111.1699999999</v>
      </c>
      <c r="P23" s="44">
        <f>TRUNC((G23-SUM(H23:O23))/4,2)</f>
        <v>6620111.1699999999</v>
      </c>
      <c r="Q23" s="44">
        <f>TRUNC((G23-SUM(H23:P23))/3,2)</f>
        <v>6620111.1699999999</v>
      </c>
      <c r="R23" s="44">
        <f>TRUNC((G23-SUM(H23:Q23))/2,2)</f>
        <v>6620111.1799999997</v>
      </c>
      <c r="S23" s="44">
        <f>G23-SUM(H23:R23)</f>
        <v>6620111.1799999923</v>
      </c>
      <c r="T23" s="34">
        <f t="shared" si="3"/>
        <v>13870665.449999999</v>
      </c>
      <c r="U23" s="34">
        <f t="shared" si="4"/>
        <v>33730998.960000001</v>
      </c>
      <c r="V23" s="34">
        <f t="shared" si="5"/>
        <v>53591332.470000006</v>
      </c>
      <c r="W23" s="34">
        <f t="shared" si="6"/>
        <v>73451666</v>
      </c>
      <c r="X23" s="34">
        <f t="shared" si="7"/>
        <v>18362916.5</v>
      </c>
      <c r="Y23" s="34">
        <f t="shared" si="8"/>
        <v>36725833</v>
      </c>
      <c r="Z23" s="34">
        <f t="shared" si="9"/>
        <v>55088749.5</v>
      </c>
      <c r="AA23" s="34">
        <f t="shared" si="10"/>
        <v>73451666</v>
      </c>
    </row>
    <row r="24" spans="1:27" ht="242.25" customHeight="1" x14ac:dyDescent="0.25">
      <c r="A24" s="10" t="s">
        <v>42</v>
      </c>
      <c r="B24" s="76" t="s">
        <v>231</v>
      </c>
      <c r="C24" s="77"/>
      <c r="D24" s="77"/>
      <c r="E24" s="77"/>
      <c r="F24" s="78"/>
      <c r="G24" s="3">
        <v>28100</v>
      </c>
      <c r="H24" s="43">
        <v>0</v>
      </c>
      <c r="I24" s="44">
        <f t="shared" ref="I24:I25" si="13">TRUNC((G24-H24)/11,2)</f>
        <v>2554.54</v>
      </c>
      <c r="J24" s="44">
        <f t="shared" ref="J24:J25" si="14">TRUNC((G24-SUM(H24:I24))/10,2)</f>
        <v>2554.54</v>
      </c>
      <c r="K24" s="44">
        <f>TRUNC((G24-SUM(H24:J24))/9,2)</f>
        <v>2554.54</v>
      </c>
      <c r="L24" s="44">
        <f>TRUNC((G24-SUM(H24:K24))/8,2)</f>
        <v>2554.54</v>
      </c>
      <c r="M24" s="44">
        <f>TRUNC((G24-SUM(H24:L24))/7,2)</f>
        <v>2554.54</v>
      </c>
      <c r="N24" s="44">
        <f>TRUNC((G24-SUM(H24:M24))/6,2)</f>
        <v>2554.5500000000002</v>
      </c>
      <c r="O24" s="44">
        <f>TRUNC((G24-SUM(H24:N24))/5,2)</f>
        <v>2554.5500000000002</v>
      </c>
      <c r="P24" s="44">
        <f>TRUNC((G24-SUM(H24:O24))/4,2)</f>
        <v>2554.5500000000002</v>
      </c>
      <c r="Q24" s="44">
        <f>TRUNC((G24-SUM(H24:P24))/3,2)</f>
        <v>2554.5500000000002</v>
      </c>
      <c r="R24" s="44">
        <f>TRUNC((G24-SUM(H24:Q24))/2,2)</f>
        <v>2554.5500000000002</v>
      </c>
      <c r="S24" s="44">
        <f>G24-SUM(H24:R24)</f>
        <v>2554.5500000000029</v>
      </c>
      <c r="T24" s="34">
        <f t="shared" si="3"/>
        <v>5109.08</v>
      </c>
      <c r="U24" s="34">
        <f t="shared" si="4"/>
        <v>12772.7</v>
      </c>
      <c r="V24" s="34">
        <f t="shared" si="5"/>
        <v>20436.349999999999</v>
      </c>
      <c r="W24" s="34">
        <f t="shared" si="6"/>
        <v>28100</v>
      </c>
      <c r="X24" s="34">
        <f t="shared" si="7"/>
        <v>7025</v>
      </c>
      <c r="Y24" s="34">
        <f t="shared" si="8"/>
        <v>14050</v>
      </c>
      <c r="Z24" s="34">
        <f t="shared" si="9"/>
        <v>21075</v>
      </c>
      <c r="AA24" s="34">
        <f t="shared" si="10"/>
        <v>28100</v>
      </c>
    </row>
    <row r="25" spans="1:27" ht="89.25" customHeight="1" x14ac:dyDescent="0.25">
      <c r="A25" s="10" t="s">
        <v>43</v>
      </c>
      <c r="B25" s="76" t="s">
        <v>234</v>
      </c>
      <c r="C25" s="77"/>
      <c r="D25" s="77"/>
      <c r="E25" s="77"/>
      <c r="F25" s="78"/>
      <c r="G25" s="3">
        <v>145000</v>
      </c>
      <c r="H25" s="43">
        <v>-551.62</v>
      </c>
      <c r="I25" s="44">
        <f t="shared" si="13"/>
        <v>13231.96</v>
      </c>
      <c r="J25" s="44">
        <f t="shared" si="14"/>
        <v>13231.96</v>
      </c>
      <c r="K25" s="44">
        <f>TRUNC((G25-SUM(H25:J25))/9,2)</f>
        <v>13231.96</v>
      </c>
      <c r="L25" s="44">
        <f>TRUNC((G25-SUM(H25:K25))/8,2)</f>
        <v>13231.96</v>
      </c>
      <c r="M25" s="44">
        <f>TRUNC((G25-SUM(H25:L25))/7,2)</f>
        <v>13231.96</v>
      </c>
      <c r="N25" s="44">
        <f>TRUNC((G25-SUM(H25:M25))/6,2)</f>
        <v>13231.97</v>
      </c>
      <c r="O25" s="44">
        <f>TRUNC((G25-SUM(H25:N25))/5,2)</f>
        <v>13231.97</v>
      </c>
      <c r="P25" s="44">
        <f>TRUNC((G25-SUM(H25:O25))/4,2)</f>
        <v>13231.97</v>
      </c>
      <c r="Q25" s="44">
        <f>TRUNC((G25-SUM(H25:P25))/3,2)</f>
        <v>13231.97</v>
      </c>
      <c r="R25" s="44">
        <f>TRUNC((G25-SUM(H25:Q25))/2,2)</f>
        <v>13231.97</v>
      </c>
      <c r="S25" s="44">
        <f>G25-SUM(H25:R25)</f>
        <v>13231.970000000001</v>
      </c>
      <c r="T25" s="34">
        <f t="shared" si="3"/>
        <v>25912.299999999996</v>
      </c>
      <c r="U25" s="34">
        <f t="shared" si="4"/>
        <v>65608.179999999993</v>
      </c>
      <c r="V25" s="34">
        <f t="shared" si="5"/>
        <v>105304.09</v>
      </c>
      <c r="W25" s="34">
        <f t="shared" si="6"/>
        <v>145000</v>
      </c>
      <c r="X25" s="34">
        <f t="shared" si="7"/>
        <v>36250</v>
      </c>
      <c r="Y25" s="34">
        <f t="shared" si="8"/>
        <v>72500</v>
      </c>
      <c r="Z25" s="34">
        <f t="shared" si="9"/>
        <v>108750</v>
      </c>
      <c r="AA25" s="34">
        <f t="shared" si="10"/>
        <v>145000</v>
      </c>
    </row>
    <row r="26" spans="1:27" ht="76.5" customHeight="1" x14ac:dyDescent="0.25">
      <c r="A26" s="10" t="s">
        <v>8</v>
      </c>
      <c r="B26" s="80" t="s">
        <v>245</v>
      </c>
      <c r="C26" s="77"/>
      <c r="D26" s="77"/>
      <c r="E26" s="77"/>
      <c r="F26" s="78"/>
      <c r="G26" s="3">
        <f>G27</f>
        <v>2466650</v>
      </c>
      <c r="H26" s="3">
        <f t="shared" ref="H26:S26" si="15">H27</f>
        <v>231037.27</v>
      </c>
      <c r="I26" s="3">
        <f t="shared" si="15"/>
        <v>202594.59000000003</v>
      </c>
      <c r="J26" s="3">
        <f t="shared" si="15"/>
        <v>202594.6</v>
      </c>
      <c r="K26" s="3">
        <f t="shared" si="15"/>
        <v>202594.61</v>
      </c>
      <c r="L26" s="3">
        <f t="shared" si="15"/>
        <v>202594.61</v>
      </c>
      <c r="M26" s="3">
        <f t="shared" si="15"/>
        <v>202594.61</v>
      </c>
      <c r="N26" s="3">
        <f t="shared" si="15"/>
        <v>202594.61</v>
      </c>
      <c r="O26" s="3">
        <f t="shared" si="15"/>
        <v>202594.61</v>
      </c>
      <c r="P26" s="3">
        <f t="shared" si="15"/>
        <v>202594.61</v>
      </c>
      <c r="Q26" s="3">
        <f t="shared" si="15"/>
        <v>202594.61</v>
      </c>
      <c r="R26" s="3">
        <f t="shared" si="15"/>
        <v>202594.62</v>
      </c>
      <c r="S26" s="3">
        <f t="shared" si="15"/>
        <v>209666.65000000023</v>
      </c>
      <c r="T26" s="34">
        <f t="shared" si="3"/>
        <v>636226.46</v>
      </c>
      <c r="U26" s="34">
        <f t="shared" si="4"/>
        <v>1244010.29</v>
      </c>
      <c r="V26" s="34">
        <f t="shared" si="5"/>
        <v>1851794.1199999996</v>
      </c>
      <c r="W26" s="34">
        <f t="shared" si="6"/>
        <v>2466650</v>
      </c>
      <c r="X26" s="34">
        <f t="shared" si="7"/>
        <v>616662.5</v>
      </c>
      <c r="Y26" s="34">
        <f t="shared" si="8"/>
        <v>1233325</v>
      </c>
      <c r="Z26" s="34">
        <f t="shared" si="9"/>
        <v>1849987.5</v>
      </c>
      <c r="AA26" s="34">
        <f t="shared" si="10"/>
        <v>2466650</v>
      </c>
    </row>
    <row r="27" spans="1:27" ht="63.75" customHeight="1" x14ac:dyDescent="0.25">
      <c r="A27" s="10" t="s">
        <v>44</v>
      </c>
      <c r="B27" s="80" t="s">
        <v>246</v>
      </c>
      <c r="C27" s="77"/>
      <c r="D27" s="77"/>
      <c r="E27" s="77"/>
      <c r="F27" s="78"/>
      <c r="G27" s="3">
        <f>G28+G30+G32+G34</f>
        <v>2466650</v>
      </c>
      <c r="H27" s="3">
        <f t="shared" ref="H27:S27" si="16">H28+H30+H32+H34</f>
        <v>231037.27</v>
      </c>
      <c r="I27" s="3">
        <f t="shared" si="16"/>
        <v>202594.59000000003</v>
      </c>
      <c r="J27" s="3">
        <f t="shared" si="16"/>
        <v>202594.6</v>
      </c>
      <c r="K27" s="3">
        <f t="shared" si="16"/>
        <v>202594.61</v>
      </c>
      <c r="L27" s="3">
        <f t="shared" si="16"/>
        <v>202594.61</v>
      </c>
      <c r="M27" s="3">
        <f t="shared" si="16"/>
        <v>202594.61</v>
      </c>
      <c r="N27" s="3">
        <f t="shared" si="16"/>
        <v>202594.61</v>
      </c>
      <c r="O27" s="3">
        <f t="shared" si="16"/>
        <v>202594.61</v>
      </c>
      <c r="P27" s="3">
        <f t="shared" si="16"/>
        <v>202594.61</v>
      </c>
      <c r="Q27" s="3">
        <f t="shared" si="16"/>
        <v>202594.61</v>
      </c>
      <c r="R27" s="3">
        <f t="shared" si="16"/>
        <v>202594.62</v>
      </c>
      <c r="S27" s="3">
        <f t="shared" si="16"/>
        <v>209666.65000000023</v>
      </c>
      <c r="T27" s="34">
        <f t="shared" si="3"/>
        <v>636226.46</v>
      </c>
      <c r="U27" s="34">
        <f t="shared" si="4"/>
        <v>1244010.29</v>
      </c>
      <c r="V27" s="34">
        <f t="shared" si="5"/>
        <v>1851794.1199999996</v>
      </c>
      <c r="W27" s="34">
        <f t="shared" si="6"/>
        <v>2466650</v>
      </c>
      <c r="X27" s="34">
        <f t="shared" si="7"/>
        <v>616662.5</v>
      </c>
      <c r="Y27" s="34">
        <f t="shared" si="8"/>
        <v>1233325</v>
      </c>
      <c r="Z27" s="34">
        <f t="shared" si="9"/>
        <v>1849987.5</v>
      </c>
      <c r="AA27" s="34">
        <f t="shared" si="10"/>
        <v>2466650</v>
      </c>
    </row>
    <row r="28" spans="1:27" ht="140.25" customHeight="1" x14ac:dyDescent="0.25">
      <c r="A28" s="10" t="s">
        <v>45</v>
      </c>
      <c r="B28" s="80" t="s">
        <v>237</v>
      </c>
      <c r="C28" s="77"/>
      <c r="D28" s="77"/>
      <c r="E28" s="77"/>
      <c r="F28" s="78"/>
      <c r="G28" s="3">
        <f>G29</f>
        <v>1115250</v>
      </c>
      <c r="H28" s="3">
        <f t="shared" ref="H28:S28" si="17">H29</f>
        <v>106150.13</v>
      </c>
      <c r="I28" s="3">
        <f t="shared" si="17"/>
        <v>91736.35</v>
      </c>
      <c r="J28" s="3">
        <f t="shared" si="17"/>
        <v>91736.35</v>
      </c>
      <c r="K28" s="3">
        <f t="shared" si="17"/>
        <v>91736.35</v>
      </c>
      <c r="L28" s="3">
        <f t="shared" si="17"/>
        <v>91736.35</v>
      </c>
      <c r="M28" s="3">
        <f t="shared" si="17"/>
        <v>91736.35</v>
      </c>
      <c r="N28" s="3">
        <f t="shared" si="17"/>
        <v>91736.35</v>
      </c>
      <c r="O28" s="3">
        <f t="shared" si="17"/>
        <v>91736.35</v>
      </c>
      <c r="P28" s="3">
        <f t="shared" si="17"/>
        <v>91736.35</v>
      </c>
      <c r="Q28" s="3">
        <f t="shared" si="17"/>
        <v>91736.35</v>
      </c>
      <c r="R28" s="3">
        <f t="shared" si="17"/>
        <v>91736.36</v>
      </c>
      <c r="S28" s="3">
        <f t="shared" si="17"/>
        <v>91736.360000000102</v>
      </c>
      <c r="T28" s="34">
        <f t="shared" si="3"/>
        <v>289622.83</v>
      </c>
      <c r="U28" s="34">
        <f t="shared" si="4"/>
        <v>564831.88</v>
      </c>
      <c r="V28" s="34">
        <f t="shared" si="5"/>
        <v>840040.92999999993</v>
      </c>
      <c r="W28" s="34">
        <f t="shared" si="6"/>
        <v>1115250</v>
      </c>
      <c r="X28" s="34">
        <f t="shared" si="7"/>
        <v>278812.5</v>
      </c>
      <c r="Y28" s="34">
        <f t="shared" si="8"/>
        <v>557625</v>
      </c>
      <c r="Z28" s="34">
        <f t="shared" si="9"/>
        <v>836437.5</v>
      </c>
      <c r="AA28" s="34">
        <f t="shared" si="10"/>
        <v>1115250</v>
      </c>
    </row>
    <row r="29" spans="1:27" ht="242.25" customHeight="1" x14ac:dyDescent="0.25">
      <c r="A29" s="10" t="s">
        <v>46</v>
      </c>
      <c r="B29" s="76" t="s">
        <v>238</v>
      </c>
      <c r="C29" s="77"/>
      <c r="D29" s="77"/>
      <c r="E29" s="77"/>
      <c r="F29" s="78"/>
      <c r="G29" s="3">
        <v>1115250</v>
      </c>
      <c r="H29" s="43">
        <v>106150.13</v>
      </c>
      <c r="I29" s="44">
        <f t="shared" ref="I29" si="18">TRUNC((G29-H29)/11,2)</f>
        <v>91736.35</v>
      </c>
      <c r="J29" s="44">
        <f t="shared" ref="J29" si="19">TRUNC((G29-SUM(H29:I29))/10,2)</f>
        <v>91736.35</v>
      </c>
      <c r="K29" s="44">
        <f>TRUNC((G29-SUM(H29:J29))/9,2)</f>
        <v>91736.35</v>
      </c>
      <c r="L29" s="44">
        <f>TRUNC((G29-SUM(H29:K29))/8,2)</f>
        <v>91736.35</v>
      </c>
      <c r="M29" s="44">
        <f>TRUNC((G29-SUM(H29:L29))/7,2)</f>
        <v>91736.35</v>
      </c>
      <c r="N29" s="44">
        <f>TRUNC((G29-SUM(H29:M29))/6,2)</f>
        <v>91736.35</v>
      </c>
      <c r="O29" s="44">
        <f>TRUNC((G29-SUM(H29:N29))/5,2)</f>
        <v>91736.35</v>
      </c>
      <c r="P29" s="44">
        <f>TRUNC((G29-SUM(H29:O29))/4,2)</f>
        <v>91736.35</v>
      </c>
      <c r="Q29" s="44">
        <f>TRUNC((G29-SUM(H29:P29))/3,2)</f>
        <v>91736.35</v>
      </c>
      <c r="R29" s="44">
        <f>TRUNC((G29-SUM(H29:Q29))/2,2)</f>
        <v>91736.36</v>
      </c>
      <c r="S29" s="44">
        <f>G29-SUM(H29:R29)</f>
        <v>91736.360000000102</v>
      </c>
      <c r="T29" s="34">
        <f t="shared" si="3"/>
        <v>289622.83</v>
      </c>
      <c r="U29" s="34">
        <f t="shared" si="4"/>
        <v>564831.88</v>
      </c>
      <c r="V29" s="34">
        <f t="shared" si="5"/>
        <v>840040.92999999993</v>
      </c>
      <c r="W29" s="34">
        <f t="shared" si="6"/>
        <v>1115250</v>
      </c>
      <c r="X29" s="34">
        <f t="shared" si="7"/>
        <v>278812.5</v>
      </c>
      <c r="Y29" s="34">
        <f t="shared" si="8"/>
        <v>557625</v>
      </c>
      <c r="Z29" s="34">
        <f t="shared" si="9"/>
        <v>836437.5</v>
      </c>
      <c r="AA29" s="34">
        <f t="shared" si="10"/>
        <v>1115250</v>
      </c>
    </row>
    <row r="30" spans="1:27" ht="178.5" customHeight="1" x14ac:dyDescent="0.25">
      <c r="A30" s="10" t="s">
        <v>47</v>
      </c>
      <c r="B30" s="80" t="s">
        <v>239</v>
      </c>
      <c r="C30" s="77"/>
      <c r="D30" s="77"/>
      <c r="E30" s="77"/>
      <c r="F30" s="78"/>
      <c r="G30" s="3">
        <f>G31</f>
        <v>6170</v>
      </c>
      <c r="H30" s="3">
        <f t="shared" ref="H30:S30" si="20">H31</f>
        <v>624.70000000000005</v>
      </c>
      <c r="I30" s="3">
        <f t="shared" si="20"/>
        <v>504.11</v>
      </c>
      <c r="J30" s="3">
        <f t="shared" si="20"/>
        <v>504.11</v>
      </c>
      <c r="K30" s="3">
        <f t="shared" si="20"/>
        <v>504.12</v>
      </c>
      <c r="L30" s="3">
        <f t="shared" si="20"/>
        <v>504.12</v>
      </c>
      <c r="M30" s="3">
        <f t="shared" si="20"/>
        <v>504.12</v>
      </c>
      <c r="N30" s="3">
        <f t="shared" si="20"/>
        <v>504.12</v>
      </c>
      <c r="O30" s="3">
        <f t="shared" si="20"/>
        <v>504.12</v>
      </c>
      <c r="P30" s="3">
        <f t="shared" si="20"/>
        <v>504.12</v>
      </c>
      <c r="Q30" s="3">
        <f t="shared" si="20"/>
        <v>504.12</v>
      </c>
      <c r="R30" s="3">
        <f t="shared" si="20"/>
        <v>504.12</v>
      </c>
      <c r="S30" s="3">
        <f t="shared" si="20"/>
        <v>504.1200000000008</v>
      </c>
      <c r="T30" s="34">
        <f t="shared" si="3"/>
        <v>1632.92</v>
      </c>
      <c r="U30" s="34">
        <f t="shared" si="4"/>
        <v>3145.2799999999997</v>
      </c>
      <c r="V30" s="34">
        <f t="shared" si="5"/>
        <v>4657.6399999999994</v>
      </c>
      <c r="W30" s="34">
        <f t="shared" si="6"/>
        <v>6170</v>
      </c>
      <c r="X30" s="34">
        <f t="shared" si="7"/>
        <v>1542.5</v>
      </c>
      <c r="Y30" s="34">
        <f t="shared" si="8"/>
        <v>3085</v>
      </c>
      <c r="Z30" s="34">
        <f t="shared" si="9"/>
        <v>4627.5</v>
      </c>
      <c r="AA30" s="34">
        <f t="shared" si="10"/>
        <v>6170</v>
      </c>
    </row>
    <row r="31" spans="1:27" ht="280.5" customHeight="1" x14ac:dyDescent="0.25">
      <c r="A31" s="10" t="s">
        <v>48</v>
      </c>
      <c r="B31" s="76" t="s">
        <v>240</v>
      </c>
      <c r="C31" s="77"/>
      <c r="D31" s="77"/>
      <c r="E31" s="77"/>
      <c r="F31" s="78"/>
      <c r="G31" s="3">
        <v>6170</v>
      </c>
      <c r="H31" s="43">
        <v>624.70000000000005</v>
      </c>
      <c r="I31" s="44">
        <f t="shared" ref="I31" si="21">TRUNC((G31-H31)/11,2)</f>
        <v>504.11</v>
      </c>
      <c r="J31" s="44">
        <f t="shared" ref="J31" si="22">TRUNC((G31-SUM(H31:I31))/10,2)</f>
        <v>504.11</v>
      </c>
      <c r="K31" s="44">
        <f>TRUNC((G31-SUM(H31:J31))/9,2)</f>
        <v>504.12</v>
      </c>
      <c r="L31" s="44">
        <f>TRUNC((G31-SUM(H31:K31))/8,2)</f>
        <v>504.12</v>
      </c>
      <c r="M31" s="44">
        <f>TRUNC((G31-SUM(H31:L31))/7,2)</f>
        <v>504.12</v>
      </c>
      <c r="N31" s="44">
        <f>TRUNC((G31-SUM(H31:M31))/6,2)</f>
        <v>504.12</v>
      </c>
      <c r="O31" s="44">
        <f>TRUNC((G31-SUM(H31:N31))/5,2)</f>
        <v>504.12</v>
      </c>
      <c r="P31" s="44">
        <f>TRUNC((G31-SUM(H31:O31))/4,2)</f>
        <v>504.12</v>
      </c>
      <c r="Q31" s="44">
        <f>TRUNC((G31-SUM(H31:P31))/3,2)</f>
        <v>504.12</v>
      </c>
      <c r="R31" s="44">
        <f>TRUNC((G31-SUM(H31:Q31))/2,2)</f>
        <v>504.12</v>
      </c>
      <c r="S31" s="44">
        <f>G31-SUM(H31:R31)</f>
        <v>504.1200000000008</v>
      </c>
      <c r="T31" s="34">
        <f t="shared" si="3"/>
        <v>1632.92</v>
      </c>
      <c r="U31" s="34">
        <f t="shared" si="4"/>
        <v>3145.2799999999997</v>
      </c>
      <c r="V31" s="34">
        <f t="shared" si="5"/>
        <v>4657.6399999999994</v>
      </c>
      <c r="W31" s="34">
        <f t="shared" si="6"/>
        <v>6170</v>
      </c>
      <c r="X31" s="34">
        <f t="shared" si="7"/>
        <v>1542.5</v>
      </c>
      <c r="Y31" s="34">
        <f t="shared" si="8"/>
        <v>3085</v>
      </c>
      <c r="Z31" s="34">
        <f t="shared" si="9"/>
        <v>4627.5</v>
      </c>
      <c r="AA31" s="34">
        <f t="shared" si="10"/>
        <v>6170</v>
      </c>
    </row>
    <row r="32" spans="1:27" ht="153" customHeight="1" x14ac:dyDescent="0.25">
      <c r="A32" s="10" t="s">
        <v>49</v>
      </c>
      <c r="B32" s="80" t="s">
        <v>241</v>
      </c>
      <c r="C32" s="77"/>
      <c r="D32" s="77"/>
      <c r="E32" s="77"/>
      <c r="F32" s="78"/>
      <c r="G32" s="3">
        <f>G33</f>
        <v>1345230</v>
      </c>
      <c r="H32" s="3">
        <f t="shared" ref="H32:S32" si="23">H33</f>
        <v>131334.47</v>
      </c>
      <c r="I32" s="3">
        <f t="shared" si="23"/>
        <v>110354.13</v>
      </c>
      <c r="J32" s="3">
        <f t="shared" si="23"/>
        <v>110354.14</v>
      </c>
      <c r="K32" s="3">
        <f t="shared" si="23"/>
        <v>110354.14</v>
      </c>
      <c r="L32" s="3">
        <f t="shared" si="23"/>
        <v>110354.14</v>
      </c>
      <c r="M32" s="3">
        <f t="shared" si="23"/>
        <v>110354.14</v>
      </c>
      <c r="N32" s="3">
        <f t="shared" si="23"/>
        <v>110354.14</v>
      </c>
      <c r="O32" s="3">
        <f t="shared" si="23"/>
        <v>110354.14</v>
      </c>
      <c r="P32" s="3">
        <f t="shared" si="23"/>
        <v>110354.14</v>
      </c>
      <c r="Q32" s="3">
        <f t="shared" si="23"/>
        <v>110354.14</v>
      </c>
      <c r="R32" s="3">
        <f t="shared" si="23"/>
        <v>110354.14</v>
      </c>
      <c r="S32" s="3">
        <f t="shared" si="23"/>
        <v>110354.14000000013</v>
      </c>
      <c r="T32" s="34">
        <f t="shared" si="3"/>
        <v>352042.74</v>
      </c>
      <c r="U32" s="34">
        <f t="shared" si="4"/>
        <v>683105.16</v>
      </c>
      <c r="V32" s="34">
        <f t="shared" si="5"/>
        <v>1014167.5800000001</v>
      </c>
      <c r="W32" s="34">
        <f t="shared" si="6"/>
        <v>1345230</v>
      </c>
      <c r="X32" s="34">
        <f t="shared" si="7"/>
        <v>336307.5</v>
      </c>
      <c r="Y32" s="34">
        <f t="shared" si="8"/>
        <v>672615</v>
      </c>
      <c r="Z32" s="34">
        <f t="shared" si="9"/>
        <v>1008922.5</v>
      </c>
      <c r="AA32" s="34">
        <f t="shared" si="10"/>
        <v>1345230</v>
      </c>
    </row>
    <row r="33" spans="1:27" ht="243" customHeight="1" x14ac:dyDescent="0.25">
      <c r="A33" s="10" t="s">
        <v>50</v>
      </c>
      <c r="B33" s="76" t="s">
        <v>242</v>
      </c>
      <c r="C33" s="77"/>
      <c r="D33" s="77"/>
      <c r="E33" s="77"/>
      <c r="F33" s="78"/>
      <c r="G33" s="3">
        <v>1345230</v>
      </c>
      <c r="H33" s="43">
        <v>131334.47</v>
      </c>
      <c r="I33" s="44">
        <f t="shared" ref="I33" si="24">TRUNC((G33-H33)/11,2)</f>
        <v>110354.13</v>
      </c>
      <c r="J33" s="44">
        <f t="shared" ref="J33" si="25">TRUNC((G33-SUM(H33:I33))/10,2)</f>
        <v>110354.14</v>
      </c>
      <c r="K33" s="44">
        <f>TRUNC((G33-SUM(H33:J33))/9,2)</f>
        <v>110354.14</v>
      </c>
      <c r="L33" s="44">
        <f>TRUNC((G33-SUM(H33:K33))/8,2)</f>
        <v>110354.14</v>
      </c>
      <c r="M33" s="44">
        <f>TRUNC((G33-SUM(H33:L33))/7,2)</f>
        <v>110354.14</v>
      </c>
      <c r="N33" s="44">
        <f>TRUNC((G33-SUM(H33:M33))/6,2)</f>
        <v>110354.14</v>
      </c>
      <c r="O33" s="44">
        <f>TRUNC((G33-SUM(H33:N33))/5,2)</f>
        <v>110354.14</v>
      </c>
      <c r="P33" s="44">
        <f>TRUNC((G33-SUM(H33:O33))/4,2)</f>
        <v>110354.14</v>
      </c>
      <c r="Q33" s="44">
        <f>TRUNC((G33-SUM(H33:P33))/3,2)</f>
        <v>110354.14</v>
      </c>
      <c r="R33" s="44">
        <f>TRUNC((G33-SUM(H33:Q33))/2,2)</f>
        <v>110354.14</v>
      </c>
      <c r="S33" s="44">
        <f>G33-SUM(H33:R33)</f>
        <v>110354.14000000013</v>
      </c>
      <c r="T33" s="34">
        <f t="shared" si="3"/>
        <v>352042.74</v>
      </c>
      <c r="U33" s="34">
        <f t="shared" si="4"/>
        <v>683105.16</v>
      </c>
      <c r="V33" s="34">
        <f t="shared" si="5"/>
        <v>1014167.5800000001</v>
      </c>
      <c r="W33" s="34">
        <f t="shared" si="6"/>
        <v>1345230</v>
      </c>
      <c r="X33" s="34">
        <f t="shared" si="7"/>
        <v>336307.5</v>
      </c>
      <c r="Y33" s="34">
        <f t="shared" si="8"/>
        <v>672615</v>
      </c>
      <c r="Z33" s="34">
        <f t="shared" si="9"/>
        <v>1008922.5</v>
      </c>
      <c r="AA33" s="34">
        <f t="shared" si="10"/>
        <v>1345230</v>
      </c>
    </row>
    <row r="34" spans="1:27" ht="141" x14ac:dyDescent="0.25">
      <c r="A34" s="13" t="s">
        <v>346</v>
      </c>
      <c r="B34" s="102" t="s">
        <v>344</v>
      </c>
      <c r="C34" s="125"/>
      <c r="D34" s="125"/>
      <c r="E34" s="125"/>
      <c r="F34" s="125"/>
      <c r="G34" s="3">
        <f>G35</f>
        <v>0</v>
      </c>
      <c r="H34" s="3">
        <f t="shared" ref="H34:S34" si="26">H35</f>
        <v>-7072.03</v>
      </c>
      <c r="I34" s="3">
        <f t="shared" si="26"/>
        <v>0</v>
      </c>
      <c r="J34" s="3">
        <f t="shared" si="26"/>
        <v>0</v>
      </c>
      <c r="K34" s="3">
        <f t="shared" si="26"/>
        <v>0</v>
      </c>
      <c r="L34" s="3">
        <f t="shared" si="26"/>
        <v>0</v>
      </c>
      <c r="M34" s="3">
        <f t="shared" si="26"/>
        <v>0</v>
      </c>
      <c r="N34" s="3">
        <f t="shared" si="26"/>
        <v>0</v>
      </c>
      <c r="O34" s="3">
        <f t="shared" si="26"/>
        <v>0</v>
      </c>
      <c r="P34" s="3">
        <f t="shared" si="26"/>
        <v>0</v>
      </c>
      <c r="Q34" s="3">
        <f t="shared" si="26"/>
        <v>0</v>
      </c>
      <c r="R34" s="3">
        <f t="shared" si="26"/>
        <v>0</v>
      </c>
      <c r="S34" s="3">
        <f t="shared" si="26"/>
        <v>7072.03</v>
      </c>
      <c r="T34" s="34"/>
      <c r="U34" s="34"/>
      <c r="V34" s="34"/>
      <c r="W34" s="34"/>
      <c r="X34" s="34"/>
      <c r="Y34" s="34"/>
      <c r="Z34" s="34"/>
      <c r="AA34" s="34"/>
    </row>
    <row r="35" spans="1:27" ht="243" x14ac:dyDescent="0.25">
      <c r="A35" s="13" t="s">
        <v>345</v>
      </c>
      <c r="B35" s="102" t="s">
        <v>343</v>
      </c>
      <c r="C35" s="125"/>
      <c r="D35" s="125"/>
      <c r="E35" s="125"/>
      <c r="F35" s="125"/>
      <c r="G35" s="3">
        <v>0</v>
      </c>
      <c r="H35" s="43">
        <v>-7072.03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f>G35-H35-I35-J35-K35-L35-M35-N35-O35-P35-Q35-R35</f>
        <v>7072.03</v>
      </c>
      <c r="T35" s="34"/>
      <c r="U35" s="34"/>
      <c r="V35" s="34"/>
      <c r="W35" s="34"/>
      <c r="X35" s="34"/>
      <c r="Y35" s="34"/>
      <c r="Z35" s="34"/>
      <c r="AA35" s="34"/>
    </row>
    <row r="36" spans="1:27" ht="25.5" customHeight="1" x14ac:dyDescent="0.25">
      <c r="A36" s="10" t="s">
        <v>9</v>
      </c>
      <c r="B36" s="76" t="s">
        <v>247</v>
      </c>
      <c r="C36" s="77"/>
      <c r="D36" s="77"/>
      <c r="E36" s="77"/>
      <c r="F36" s="78"/>
      <c r="G36" s="3">
        <f t="shared" ref="G36:S36" si="27">G43+G37+G45</f>
        <v>1329459</v>
      </c>
      <c r="H36" s="3">
        <f t="shared" si="27"/>
        <v>29604.620000000003</v>
      </c>
      <c r="I36" s="3">
        <f t="shared" si="27"/>
        <v>117469.51000000001</v>
      </c>
      <c r="J36" s="3">
        <f t="shared" si="27"/>
        <v>117469.51000000001</v>
      </c>
      <c r="K36" s="3">
        <f t="shared" si="27"/>
        <v>117469.51000000001</v>
      </c>
      <c r="L36" s="3">
        <f t="shared" si="27"/>
        <v>117469.51999999999</v>
      </c>
      <c r="M36" s="3">
        <f t="shared" si="27"/>
        <v>117469.53</v>
      </c>
      <c r="N36" s="3">
        <f t="shared" si="27"/>
        <v>117469.53</v>
      </c>
      <c r="O36" s="3">
        <f t="shared" si="27"/>
        <v>117469.54</v>
      </c>
      <c r="P36" s="3">
        <f t="shared" si="27"/>
        <v>117469.54</v>
      </c>
      <c r="Q36" s="3">
        <f t="shared" si="27"/>
        <v>117469.54</v>
      </c>
      <c r="R36" s="3">
        <f t="shared" si="27"/>
        <v>117469.54</v>
      </c>
      <c r="S36" s="3">
        <f t="shared" si="27"/>
        <v>125159.10999999993</v>
      </c>
      <c r="T36" s="34">
        <f t="shared" si="3"/>
        <v>264543.64</v>
      </c>
      <c r="U36" s="34">
        <f t="shared" si="4"/>
        <v>616952.20000000007</v>
      </c>
      <c r="V36" s="34">
        <f t="shared" si="5"/>
        <v>969360.81000000017</v>
      </c>
      <c r="W36" s="34">
        <f t="shared" si="6"/>
        <v>1329459</v>
      </c>
      <c r="X36" s="34">
        <f t="shared" si="7"/>
        <v>332364.75</v>
      </c>
      <c r="Y36" s="34">
        <f t="shared" si="8"/>
        <v>664729.5</v>
      </c>
      <c r="Z36" s="34">
        <f t="shared" si="9"/>
        <v>997094.25</v>
      </c>
      <c r="AA36" s="34">
        <f t="shared" si="10"/>
        <v>1329459</v>
      </c>
    </row>
    <row r="37" spans="1:27" ht="51" customHeight="1" x14ac:dyDescent="0.25">
      <c r="A37" s="10" t="s">
        <v>51</v>
      </c>
      <c r="B37" s="76" t="s">
        <v>248</v>
      </c>
      <c r="C37" s="77"/>
      <c r="D37" s="77"/>
      <c r="E37" s="77"/>
      <c r="F37" s="78"/>
      <c r="G37" s="3">
        <f>G38+G40</f>
        <v>1163459</v>
      </c>
      <c r="H37" s="3">
        <f t="shared" ref="H37:S37" si="28">H38+H40</f>
        <v>473.73000000000047</v>
      </c>
      <c r="I37" s="3">
        <f t="shared" si="28"/>
        <v>105026.97</v>
      </c>
      <c r="J37" s="3">
        <f t="shared" si="28"/>
        <v>105026.97</v>
      </c>
      <c r="K37" s="3">
        <f t="shared" si="28"/>
        <v>105026.97</v>
      </c>
      <c r="L37" s="3">
        <f t="shared" si="28"/>
        <v>105026.98</v>
      </c>
      <c r="M37" s="3">
        <f t="shared" si="28"/>
        <v>105026.98</v>
      </c>
      <c r="N37" s="3">
        <f t="shared" si="28"/>
        <v>105026.98</v>
      </c>
      <c r="O37" s="3">
        <f t="shared" si="28"/>
        <v>105026.98999999999</v>
      </c>
      <c r="P37" s="3">
        <f t="shared" si="28"/>
        <v>105026.98999999999</v>
      </c>
      <c r="Q37" s="3">
        <f t="shared" si="28"/>
        <v>105026.98999999999</v>
      </c>
      <c r="R37" s="3">
        <f t="shared" si="28"/>
        <v>105026.98999999999</v>
      </c>
      <c r="S37" s="3">
        <f t="shared" si="28"/>
        <v>112715.4599999999</v>
      </c>
      <c r="T37" s="34">
        <f t="shared" si="3"/>
        <v>210527.66999999998</v>
      </c>
      <c r="U37" s="34">
        <f t="shared" si="4"/>
        <v>525608.6</v>
      </c>
      <c r="V37" s="34">
        <f t="shared" si="5"/>
        <v>840689.55999999994</v>
      </c>
      <c r="W37" s="34">
        <f t="shared" si="6"/>
        <v>1163459</v>
      </c>
      <c r="X37" s="34">
        <f t="shared" si="7"/>
        <v>290864.75</v>
      </c>
      <c r="Y37" s="34">
        <f t="shared" si="8"/>
        <v>581729.5</v>
      </c>
      <c r="Z37" s="34">
        <f t="shared" si="9"/>
        <v>872594.25</v>
      </c>
      <c r="AA37" s="34">
        <f t="shared" si="10"/>
        <v>1163459</v>
      </c>
    </row>
    <row r="38" spans="1:27" ht="63.75" customHeight="1" x14ac:dyDescent="0.25">
      <c r="A38" s="10" t="s">
        <v>52</v>
      </c>
      <c r="B38" s="76" t="s">
        <v>249</v>
      </c>
      <c r="C38" s="77"/>
      <c r="D38" s="77"/>
      <c r="E38" s="77"/>
      <c r="F38" s="78"/>
      <c r="G38" s="3">
        <f>G39</f>
        <v>929229.9</v>
      </c>
      <c r="H38" s="3">
        <f t="shared" ref="H38:S38" si="29">H39</f>
        <v>7065.06</v>
      </c>
      <c r="I38" s="3">
        <f t="shared" si="29"/>
        <v>83833.16</v>
      </c>
      <c r="J38" s="3">
        <f t="shared" si="29"/>
        <v>83833.16</v>
      </c>
      <c r="K38" s="3">
        <f t="shared" si="29"/>
        <v>83833.16</v>
      </c>
      <c r="L38" s="3">
        <f t="shared" si="29"/>
        <v>83833.17</v>
      </c>
      <c r="M38" s="3">
        <f t="shared" si="29"/>
        <v>83833.17</v>
      </c>
      <c r="N38" s="3">
        <f t="shared" si="29"/>
        <v>83833.17</v>
      </c>
      <c r="O38" s="3">
        <f t="shared" si="29"/>
        <v>83833.17</v>
      </c>
      <c r="P38" s="3">
        <f t="shared" si="29"/>
        <v>83833.17</v>
      </c>
      <c r="Q38" s="3">
        <f t="shared" si="29"/>
        <v>83833.17</v>
      </c>
      <c r="R38" s="3">
        <f t="shared" si="29"/>
        <v>83833.17</v>
      </c>
      <c r="S38" s="3">
        <f t="shared" si="29"/>
        <v>83833.169999999925</v>
      </c>
      <c r="T38" s="34">
        <f t="shared" si="3"/>
        <v>174731.38</v>
      </c>
      <c r="U38" s="34">
        <f t="shared" si="4"/>
        <v>426230.88</v>
      </c>
      <c r="V38" s="34">
        <f t="shared" si="5"/>
        <v>677730.39</v>
      </c>
      <c r="W38" s="34">
        <f t="shared" si="6"/>
        <v>929229.9</v>
      </c>
      <c r="X38" s="34">
        <f t="shared" si="7"/>
        <v>232307.47500000003</v>
      </c>
      <c r="Y38" s="34">
        <f t="shared" si="8"/>
        <v>464614.95000000007</v>
      </c>
      <c r="Z38" s="34">
        <f t="shared" si="9"/>
        <v>696922.42500000005</v>
      </c>
      <c r="AA38" s="34">
        <f t="shared" si="10"/>
        <v>929229.90000000014</v>
      </c>
    </row>
    <row r="39" spans="1:27" ht="63.75" customHeight="1" x14ac:dyDescent="0.25">
      <c r="A39" s="10" t="s">
        <v>52</v>
      </c>
      <c r="B39" s="76" t="s">
        <v>250</v>
      </c>
      <c r="C39" s="77"/>
      <c r="D39" s="77"/>
      <c r="E39" s="77"/>
      <c r="F39" s="78"/>
      <c r="G39" s="3">
        <v>929229.9</v>
      </c>
      <c r="H39" s="43">
        <v>7065.06</v>
      </c>
      <c r="I39" s="44">
        <f t="shared" ref="I39" si="30">TRUNC((G39-H39)/11,2)</f>
        <v>83833.16</v>
      </c>
      <c r="J39" s="44">
        <f t="shared" ref="J39" si="31">TRUNC((G39-SUM(H39:I39))/10,2)</f>
        <v>83833.16</v>
      </c>
      <c r="K39" s="44">
        <f>TRUNC((G39-SUM(H39:J39))/9,2)</f>
        <v>83833.16</v>
      </c>
      <c r="L39" s="44">
        <f>TRUNC((G39-SUM(H39:K39))/8,2)</f>
        <v>83833.17</v>
      </c>
      <c r="M39" s="44">
        <f>TRUNC((G39-SUM(H39:L39))/7,2)</f>
        <v>83833.17</v>
      </c>
      <c r="N39" s="44">
        <f>TRUNC((G39-SUM(H39:M39))/6,2)</f>
        <v>83833.17</v>
      </c>
      <c r="O39" s="44">
        <f>TRUNC((G39-SUM(H39:N39))/5,2)</f>
        <v>83833.17</v>
      </c>
      <c r="P39" s="44">
        <f>TRUNC((G39-SUM(H39:O39))/4,2)</f>
        <v>83833.17</v>
      </c>
      <c r="Q39" s="44">
        <f>TRUNC((G39-SUM(H39:P39))/3,2)</f>
        <v>83833.17</v>
      </c>
      <c r="R39" s="44">
        <f>TRUNC((G39-SUM(H39:Q39))/2,2)</f>
        <v>83833.17</v>
      </c>
      <c r="S39" s="44">
        <f>G39-SUM(H39:R39)</f>
        <v>83833.169999999925</v>
      </c>
      <c r="T39" s="34">
        <f t="shared" si="3"/>
        <v>174731.38</v>
      </c>
      <c r="U39" s="34">
        <f t="shared" si="4"/>
        <v>426230.88</v>
      </c>
      <c r="V39" s="34">
        <f t="shared" si="5"/>
        <v>677730.39</v>
      </c>
      <c r="W39" s="34">
        <f t="shared" si="6"/>
        <v>929229.9</v>
      </c>
      <c r="X39" s="34">
        <f t="shared" si="7"/>
        <v>232307.47500000003</v>
      </c>
      <c r="Y39" s="34">
        <f t="shared" si="8"/>
        <v>464614.95000000007</v>
      </c>
      <c r="Z39" s="34">
        <f t="shared" si="9"/>
        <v>696922.42500000005</v>
      </c>
      <c r="AA39" s="34">
        <f t="shared" si="10"/>
        <v>929229.90000000014</v>
      </c>
    </row>
    <row r="40" spans="1:27" ht="76.5" customHeight="1" x14ac:dyDescent="0.25">
      <c r="A40" s="10" t="s">
        <v>53</v>
      </c>
      <c r="B40" s="76" t="s">
        <v>251</v>
      </c>
      <c r="C40" s="77"/>
      <c r="D40" s="77"/>
      <c r="E40" s="77"/>
      <c r="F40" s="78"/>
      <c r="G40" s="3">
        <f>G41+G42</f>
        <v>234229.1</v>
      </c>
      <c r="H40" s="3">
        <f t="shared" ref="H40:S40" si="32">H41+H42</f>
        <v>-6591.33</v>
      </c>
      <c r="I40" s="3">
        <f t="shared" si="32"/>
        <v>21193.81</v>
      </c>
      <c r="J40" s="3">
        <f t="shared" si="32"/>
        <v>21193.81</v>
      </c>
      <c r="K40" s="3">
        <f t="shared" si="32"/>
        <v>21193.81</v>
      </c>
      <c r="L40" s="3">
        <f t="shared" si="32"/>
        <v>21193.81</v>
      </c>
      <c r="M40" s="3">
        <f t="shared" si="32"/>
        <v>21193.81</v>
      </c>
      <c r="N40" s="3">
        <f t="shared" si="32"/>
        <v>21193.81</v>
      </c>
      <c r="O40" s="3">
        <f t="shared" si="32"/>
        <v>21193.82</v>
      </c>
      <c r="P40" s="3">
        <f t="shared" si="32"/>
        <v>21193.82</v>
      </c>
      <c r="Q40" s="3">
        <f t="shared" si="32"/>
        <v>21193.82</v>
      </c>
      <c r="R40" s="3">
        <f t="shared" si="32"/>
        <v>21193.82</v>
      </c>
      <c r="S40" s="3">
        <f t="shared" si="32"/>
        <v>28882.289999999979</v>
      </c>
      <c r="T40" s="34">
        <f t="shared" si="3"/>
        <v>35796.29</v>
      </c>
      <c r="U40" s="34">
        <f t="shared" si="4"/>
        <v>99377.72</v>
      </c>
      <c r="V40" s="34">
        <f t="shared" si="5"/>
        <v>162959.17000000001</v>
      </c>
      <c r="W40" s="34">
        <f t="shared" si="6"/>
        <v>234229.1</v>
      </c>
      <c r="X40" s="34">
        <f t="shared" si="7"/>
        <v>58557.275000000001</v>
      </c>
      <c r="Y40" s="34">
        <f t="shared" si="8"/>
        <v>117114.55</v>
      </c>
      <c r="Z40" s="34">
        <f t="shared" si="9"/>
        <v>175671.82500000001</v>
      </c>
      <c r="AA40" s="34">
        <f t="shared" si="10"/>
        <v>234229.1</v>
      </c>
    </row>
    <row r="41" spans="1:27" ht="127.5" customHeight="1" x14ac:dyDescent="0.25">
      <c r="A41" s="10" t="s">
        <v>54</v>
      </c>
      <c r="B41" s="76" t="s">
        <v>252</v>
      </c>
      <c r="C41" s="77"/>
      <c r="D41" s="77"/>
      <c r="E41" s="77"/>
      <c r="F41" s="78"/>
      <c r="G41" s="3">
        <v>234229.1</v>
      </c>
      <c r="H41" s="43">
        <v>1097.1400000000001</v>
      </c>
      <c r="I41" s="44">
        <f t="shared" ref="I41" si="33">TRUNC((G41-H41)/11,2)</f>
        <v>21193.81</v>
      </c>
      <c r="J41" s="44">
        <f t="shared" ref="J41" si="34">TRUNC((G41-SUM(H41:I41))/10,2)</f>
        <v>21193.81</v>
      </c>
      <c r="K41" s="44">
        <f>TRUNC((G41-SUM(H41:J41))/9,2)</f>
        <v>21193.81</v>
      </c>
      <c r="L41" s="44">
        <f>TRUNC((G41-SUM(H41:K41))/8,2)</f>
        <v>21193.81</v>
      </c>
      <c r="M41" s="44">
        <f>TRUNC((G41-SUM(H41:L41))/7,2)</f>
        <v>21193.81</v>
      </c>
      <c r="N41" s="44">
        <f>TRUNC((G41-SUM(H41:M41))/6,2)</f>
        <v>21193.81</v>
      </c>
      <c r="O41" s="44">
        <f>TRUNC((G41-SUM(H41:N41))/5,2)</f>
        <v>21193.82</v>
      </c>
      <c r="P41" s="44">
        <f>TRUNC((G41-SUM(H41:O41))/4,2)</f>
        <v>21193.82</v>
      </c>
      <c r="Q41" s="44">
        <f>TRUNC((G41-SUM(H41:P41))/3,2)</f>
        <v>21193.82</v>
      </c>
      <c r="R41" s="44">
        <f>TRUNC((G41-SUM(H41:Q41))/2,2)</f>
        <v>21193.82</v>
      </c>
      <c r="S41" s="44">
        <f>G41-SUM(H41:R41)</f>
        <v>21193.819999999978</v>
      </c>
      <c r="T41" s="34">
        <f t="shared" si="3"/>
        <v>43484.76</v>
      </c>
      <c r="U41" s="34">
        <f t="shared" si="4"/>
        <v>107066.19</v>
      </c>
      <c r="V41" s="34">
        <f t="shared" si="5"/>
        <v>170647.64</v>
      </c>
      <c r="W41" s="34">
        <f t="shared" si="6"/>
        <v>234229.1</v>
      </c>
      <c r="X41" s="34">
        <f t="shared" si="7"/>
        <v>58557.275000000001</v>
      </c>
      <c r="Y41" s="34">
        <f t="shared" si="8"/>
        <v>117114.55</v>
      </c>
      <c r="Z41" s="34">
        <f t="shared" si="9"/>
        <v>175671.82500000001</v>
      </c>
      <c r="AA41" s="34">
        <f t="shared" si="10"/>
        <v>234229.1</v>
      </c>
    </row>
    <row r="42" spans="1:27" ht="119.25" customHeight="1" x14ac:dyDescent="0.25">
      <c r="A42" s="10" t="s">
        <v>348</v>
      </c>
      <c r="B42" s="76" t="s">
        <v>347</v>
      </c>
      <c r="C42" s="77"/>
      <c r="D42" s="77"/>
      <c r="E42" s="77"/>
      <c r="F42" s="78"/>
      <c r="G42" s="3">
        <v>0</v>
      </c>
      <c r="H42" s="43">
        <v>-7688.47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f>G42-SUM(H42:R42)</f>
        <v>7688.47</v>
      </c>
      <c r="T42" s="34"/>
      <c r="U42" s="34"/>
      <c r="V42" s="34"/>
      <c r="W42" s="34"/>
      <c r="X42" s="34"/>
      <c r="Y42" s="34"/>
      <c r="Z42" s="34"/>
      <c r="AA42" s="34"/>
    </row>
    <row r="43" spans="1:27" ht="51" customHeight="1" x14ac:dyDescent="0.25">
      <c r="A43" s="10" t="s">
        <v>55</v>
      </c>
      <c r="B43" s="76" t="s">
        <v>253</v>
      </c>
      <c r="C43" s="77"/>
      <c r="D43" s="77"/>
      <c r="E43" s="77"/>
      <c r="F43" s="78"/>
      <c r="G43" s="3">
        <f>G44</f>
        <v>0</v>
      </c>
      <c r="H43" s="3">
        <f t="shared" ref="H43:S43" si="35">H44</f>
        <v>-1.1000000000000001</v>
      </c>
      <c r="I43" s="3">
        <f t="shared" si="35"/>
        <v>0</v>
      </c>
      <c r="J43" s="3">
        <f t="shared" si="35"/>
        <v>0</v>
      </c>
      <c r="K43" s="3">
        <f t="shared" si="35"/>
        <v>0</v>
      </c>
      <c r="L43" s="3">
        <f t="shared" si="35"/>
        <v>0</v>
      </c>
      <c r="M43" s="3">
        <f t="shared" si="35"/>
        <v>0</v>
      </c>
      <c r="N43" s="3">
        <f t="shared" si="35"/>
        <v>0</v>
      </c>
      <c r="O43" s="3">
        <f t="shared" si="35"/>
        <v>0</v>
      </c>
      <c r="P43" s="3">
        <f t="shared" si="35"/>
        <v>0</v>
      </c>
      <c r="Q43" s="3">
        <f t="shared" si="35"/>
        <v>0</v>
      </c>
      <c r="R43" s="3">
        <f t="shared" si="35"/>
        <v>0</v>
      </c>
      <c r="S43" s="3">
        <f t="shared" si="35"/>
        <v>1.1000000000000001</v>
      </c>
      <c r="T43" s="34">
        <f t="shared" si="3"/>
        <v>-1.1000000000000001</v>
      </c>
      <c r="U43" s="34">
        <f t="shared" si="4"/>
        <v>-1.1000000000000001</v>
      </c>
      <c r="V43" s="34">
        <f t="shared" si="5"/>
        <v>-1.1000000000000001</v>
      </c>
      <c r="W43" s="34">
        <f t="shared" si="6"/>
        <v>0</v>
      </c>
      <c r="X43" s="34">
        <f t="shared" si="7"/>
        <v>0</v>
      </c>
      <c r="Y43" s="34">
        <f t="shared" si="8"/>
        <v>0</v>
      </c>
      <c r="Z43" s="34">
        <f t="shared" si="9"/>
        <v>0</v>
      </c>
      <c r="AA43" s="34">
        <f t="shared" si="10"/>
        <v>0</v>
      </c>
    </row>
    <row r="44" spans="1:27" ht="51" customHeight="1" x14ac:dyDescent="0.25">
      <c r="A44" s="10" t="s">
        <v>55</v>
      </c>
      <c r="B44" s="76" t="s">
        <v>254</v>
      </c>
      <c r="C44" s="77"/>
      <c r="D44" s="77"/>
      <c r="E44" s="77"/>
      <c r="F44" s="78"/>
      <c r="G44" s="3">
        <v>0</v>
      </c>
      <c r="H44" s="43">
        <v>-1.1000000000000001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f>G44-SUM(H44:R44)</f>
        <v>1.1000000000000001</v>
      </c>
      <c r="T44" s="34">
        <f t="shared" si="3"/>
        <v>-1.1000000000000001</v>
      </c>
      <c r="U44" s="34">
        <f t="shared" si="4"/>
        <v>-1.1000000000000001</v>
      </c>
      <c r="V44" s="34">
        <f t="shared" si="5"/>
        <v>-1.1000000000000001</v>
      </c>
      <c r="W44" s="34">
        <f t="shared" si="6"/>
        <v>0</v>
      </c>
      <c r="X44" s="34">
        <f t="shared" si="7"/>
        <v>0</v>
      </c>
      <c r="Y44" s="34">
        <f t="shared" si="8"/>
        <v>0</v>
      </c>
      <c r="Z44" s="34">
        <f t="shared" si="9"/>
        <v>0</v>
      </c>
      <c r="AA44" s="34">
        <f t="shared" si="10"/>
        <v>0</v>
      </c>
    </row>
    <row r="45" spans="1:27" ht="40.5" customHeight="1" x14ac:dyDescent="0.25">
      <c r="A45" s="10" t="s">
        <v>56</v>
      </c>
      <c r="B45" s="76" t="s">
        <v>255</v>
      </c>
      <c r="C45" s="77"/>
      <c r="D45" s="77"/>
      <c r="E45" s="77"/>
      <c r="F45" s="78"/>
      <c r="G45" s="3">
        <f>G46</f>
        <v>166000</v>
      </c>
      <c r="H45" s="3">
        <f t="shared" ref="H45:S45" si="36">H46</f>
        <v>29131.99</v>
      </c>
      <c r="I45" s="3">
        <f t="shared" si="36"/>
        <v>12442.54</v>
      </c>
      <c r="J45" s="3">
        <f t="shared" si="36"/>
        <v>12442.54</v>
      </c>
      <c r="K45" s="3">
        <f t="shared" si="36"/>
        <v>12442.54</v>
      </c>
      <c r="L45" s="3">
        <f t="shared" si="36"/>
        <v>12442.54</v>
      </c>
      <c r="M45" s="3">
        <f t="shared" si="36"/>
        <v>12442.55</v>
      </c>
      <c r="N45" s="3">
        <f t="shared" si="36"/>
        <v>12442.55</v>
      </c>
      <c r="O45" s="3">
        <f t="shared" si="36"/>
        <v>12442.55</v>
      </c>
      <c r="P45" s="3">
        <f t="shared" si="36"/>
        <v>12442.55</v>
      </c>
      <c r="Q45" s="3">
        <f t="shared" si="36"/>
        <v>12442.55</v>
      </c>
      <c r="R45" s="3">
        <f t="shared" si="36"/>
        <v>12442.55</v>
      </c>
      <c r="S45" s="3">
        <f t="shared" si="36"/>
        <v>12442.550000000017</v>
      </c>
      <c r="T45" s="34">
        <f t="shared" si="3"/>
        <v>54017.07</v>
      </c>
      <c r="U45" s="34">
        <f t="shared" si="4"/>
        <v>91344.7</v>
      </c>
      <c r="V45" s="34">
        <f t="shared" si="5"/>
        <v>128672.35</v>
      </c>
      <c r="W45" s="34">
        <f t="shared" si="6"/>
        <v>166000</v>
      </c>
      <c r="X45" s="34">
        <f t="shared" si="7"/>
        <v>41500</v>
      </c>
      <c r="Y45" s="34">
        <f t="shared" si="8"/>
        <v>83000</v>
      </c>
      <c r="Z45" s="34">
        <f t="shared" si="9"/>
        <v>124500</v>
      </c>
      <c r="AA45" s="34">
        <f t="shared" si="10"/>
        <v>166000</v>
      </c>
    </row>
    <row r="46" spans="1:27" ht="76.5" customHeight="1" x14ac:dyDescent="0.25">
      <c r="A46" s="10" t="s">
        <v>57</v>
      </c>
      <c r="B46" s="76" t="s">
        <v>256</v>
      </c>
      <c r="C46" s="77"/>
      <c r="D46" s="77"/>
      <c r="E46" s="77"/>
      <c r="F46" s="78"/>
      <c r="G46" s="3">
        <v>166000</v>
      </c>
      <c r="H46" s="43">
        <v>29131.99</v>
      </c>
      <c r="I46" s="44">
        <f t="shared" ref="I46" si="37">TRUNC((G46-H46)/11,2)</f>
        <v>12442.54</v>
      </c>
      <c r="J46" s="44">
        <f t="shared" ref="J46" si="38">TRUNC((G46-SUM(H46:I46))/10,2)</f>
        <v>12442.54</v>
      </c>
      <c r="K46" s="44">
        <f>TRUNC((G46-SUM(H46:J46))/9,2)</f>
        <v>12442.54</v>
      </c>
      <c r="L46" s="44">
        <f>TRUNC((G46-SUM(H46:K46))/8,2)</f>
        <v>12442.54</v>
      </c>
      <c r="M46" s="44">
        <f>TRUNC((G46-SUM(H46:L46))/7,2)</f>
        <v>12442.55</v>
      </c>
      <c r="N46" s="44">
        <f>TRUNC((G46-SUM(H46:M46))/6,2)</f>
        <v>12442.55</v>
      </c>
      <c r="O46" s="44">
        <f>TRUNC((G46-SUM(H46:N46))/5,2)</f>
        <v>12442.55</v>
      </c>
      <c r="P46" s="44">
        <f>TRUNC((G46-SUM(H46:O46))/4,2)</f>
        <v>12442.55</v>
      </c>
      <c r="Q46" s="44">
        <f>TRUNC((G46-SUM(H46:P46))/3,2)</f>
        <v>12442.55</v>
      </c>
      <c r="R46" s="44">
        <f>TRUNC((G46-SUM(H46:Q46))/2,2)</f>
        <v>12442.55</v>
      </c>
      <c r="S46" s="44">
        <f>G46-SUM(H46:R46)</f>
        <v>12442.550000000017</v>
      </c>
      <c r="T46" s="34">
        <f t="shared" si="3"/>
        <v>54017.07</v>
      </c>
      <c r="U46" s="34">
        <f t="shared" si="4"/>
        <v>91344.7</v>
      </c>
      <c r="V46" s="34">
        <f t="shared" si="5"/>
        <v>128672.35</v>
      </c>
      <c r="W46" s="34">
        <f t="shared" si="6"/>
        <v>166000</v>
      </c>
      <c r="X46" s="34">
        <f t="shared" si="7"/>
        <v>41500</v>
      </c>
      <c r="Y46" s="34">
        <f t="shared" si="8"/>
        <v>83000</v>
      </c>
      <c r="Z46" s="34">
        <f t="shared" si="9"/>
        <v>124500</v>
      </c>
      <c r="AA46" s="34">
        <f t="shared" si="10"/>
        <v>166000</v>
      </c>
    </row>
    <row r="47" spans="1:27" ht="25.5" customHeight="1" x14ac:dyDescent="0.25">
      <c r="A47" s="10" t="s">
        <v>10</v>
      </c>
      <c r="B47" s="76" t="s">
        <v>257</v>
      </c>
      <c r="C47" s="82"/>
      <c r="D47" s="82"/>
      <c r="E47" s="82"/>
      <c r="F47" s="83"/>
      <c r="G47" s="3">
        <f>G48+G50</f>
        <v>89885</v>
      </c>
      <c r="H47" s="3">
        <f t="shared" ref="H47:S47" si="39">H48+H50</f>
        <v>5731.5</v>
      </c>
      <c r="I47" s="3">
        <f t="shared" si="39"/>
        <v>7650.31</v>
      </c>
      <c r="J47" s="3">
        <f t="shared" si="39"/>
        <v>7650.31</v>
      </c>
      <c r="K47" s="3">
        <f t="shared" si="39"/>
        <v>7650.31</v>
      </c>
      <c r="L47" s="3">
        <f t="shared" si="39"/>
        <v>7650.31</v>
      </c>
      <c r="M47" s="3">
        <f t="shared" si="39"/>
        <v>7650.3200000000006</v>
      </c>
      <c r="N47" s="3">
        <f t="shared" si="39"/>
        <v>7650.3200000000006</v>
      </c>
      <c r="O47" s="3">
        <f t="shared" si="39"/>
        <v>7650.3200000000006</v>
      </c>
      <c r="P47" s="3">
        <f t="shared" si="39"/>
        <v>7650.3200000000006</v>
      </c>
      <c r="Q47" s="3">
        <f t="shared" si="39"/>
        <v>7650.3200000000006</v>
      </c>
      <c r="R47" s="3">
        <f t="shared" si="39"/>
        <v>7650.33</v>
      </c>
      <c r="S47" s="3">
        <f t="shared" si="39"/>
        <v>7650.3299999999981</v>
      </c>
      <c r="T47" s="34">
        <f t="shared" si="3"/>
        <v>21032.120000000003</v>
      </c>
      <c r="U47" s="34">
        <f t="shared" si="4"/>
        <v>43983.060000000005</v>
      </c>
      <c r="V47" s="34">
        <f t="shared" si="5"/>
        <v>66934.02</v>
      </c>
      <c r="W47" s="34">
        <f t="shared" si="6"/>
        <v>89885.000000000015</v>
      </c>
      <c r="X47" s="34">
        <f t="shared" si="7"/>
        <v>22471.25</v>
      </c>
      <c r="Y47" s="34">
        <f t="shared" si="8"/>
        <v>44942.5</v>
      </c>
      <c r="Z47" s="34">
        <f t="shared" si="9"/>
        <v>67413.75</v>
      </c>
      <c r="AA47" s="34">
        <f t="shared" si="10"/>
        <v>89885</v>
      </c>
    </row>
    <row r="48" spans="1:27" ht="25.5" customHeight="1" x14ac:dyDescent="0.25">
      <c r="A48" s="10" t="s">
        <v>58</v>
      </c>
      <c r="B48" s="76" t="s">
        <v>258</v>
      </c>
      <c r="C48" s="82"/>
      <c r="D48" s="82"/>
      <c r="E48" s="82"/>
      <c r="F48" s="83"/>
      <c r="G48" s="3">
        <f>G49</f>
        <v>8885</v>
      </c>
      <c r="H48" s="3">
        <f t="shared" ref="H48:S48" si="40">H49</f>
        <v>-390</v>
      </c>
      <c r="I48" s="3">
        <f t="shared" si="40"/>
        <v>843.18</v>
      </c>
      <c r="J48" s="3">
        <f t="shared" si="40"/>
        <v>843.18</v>
      </c>
      <c r="K48" s="3">
        <f t="shared" si="40"/>
        <v>843.18</v>
      </c>
      <c r="L48" s="3">
        <f t="shared" si="40"/>
        <v>843.18</v>
      </c>
      <c r="M48" s="3">
        <f t="shared" si="40"/>
        <v>843.18</v>
      </c>
      <c r="N48" s="3">
        <f t="shared" si="40"/>
        <v>843.18</v>
      </c>
      <c r="O48" s="3">
        <f t="shared" si="40"/>
        <v>843.18</v>
      </c>
      <c r="P48" s="3">
        <f t="shared" si="40"/>
        <v>843.18</v>
      </c>
      <c r="Q48" s="3">
        <f t="shared" si="40"/>
        <v>843.18</v>
      </c>
      <c r="R48" s="3">
        <f t="shared" si="40"/>
        <v>843.19</v>
      </c>
      <c r="S48" s="3">
        <f t="shared" si="40"/>
        <v>843.18999999999869</v>
      </c>
      <c r="T48" s="34">
        <f t="shared" si="3"/>
        <v>1296.3599999999999</v>
      </c>
      <c r="U48" s="34">
        <f t="shared" si="4"/>
        <v>3825.8999999999996</v>
      </c>
      <c r="V48" s="34">
        <f t="shared" si="5"/>
        <v>6355.4400000000005</v>
      </c>
      <c r="W48" s="34">
        <f t="shared" si="6"/>
        <v>8885</v>
      </c>
      <c r="X48" s="34">
        <f t="shared" si="7"/>
        <v>2221.25</v>
      </c>
      <c r="Y48" s="34">
        <f t="shared" si="8"/>
        <v>4442.5</v>
      </c>
      <c r="Z48" s="34">
        <f t="shared" si="9"/>
        <v>6663.75</v>
      </c>
      <c r="AA48" s="34">
        <f t="shared" si="10"/>
        <v>8885</v>
      </c>
    </row>
    <row r="49" spans="1:27" ht="102" customHeight="1" x14ac:dyDescent="0.25">
      <c r="A49" s="10" t="s">
        <v>59</v>
      </c>
      <c r="B49" s="84" t="s">
        <v>259</v>
      </c>
      <c r="C49" s="82"/>
      <c r="D49" s="82"/>
      <c r="E49" s="82"/>
      <c r="F49" s="83"/>
      <c r="G49" s="3">
        <v>8885</v>
      </c>
      <c r="H49" s="43">
        <v>-390</v>
      </c>
      <c r="I49" s="44">
        <f t="shared" ref="I49" si="41">TRUNC((G49-H49)/11,2)</f>
        <v>843.18</v>
      </c>
      <c r="J49" s="44">
        <f t="shared" ref="J49" si="42">TRUNC((G49-SUM(H49:I49))/10,2)</f>
        <v>843.18</v>
      </c>
      <c r="K49" s="44">
        <f>TRUNC((G49-SUM(H49:J49))/9,2)</f>
        <v>843.18</v>
      </c>
      <c r="L49" s="44">
        <f>TRUNC((G49-SUM(H49:K49))/8,2)</f>
        <v>843.18</v>
      </c>
      <c r="M49" s="44">
        <f>TRUNC((G49-SUM(H49:L49))/7,2)</f>
        <v>843.18</v>
      </c>
      <c r="N49" s="44">
        <f>TRUNC((G49-SUM(H49:M49))/6,2)</f>
        <v>843.18</v>
      </c>
      <c r="O49" s="44">
        <f>TRUNC((G49-SUM(H49:N49))/5,2)</f>
        <v>843.18</v>
      </c>
      <c r="P49" s="44">
        <f>TRUNC((G49-SUM(H49:O49))/4,2)</f>
        <v>843.18</v>
      </c>
      <c r="Q49" s="44">
        <f>TRUNC((G49-SUM(H49:P49))/3,2)</f>
        <v>843.18</v>
      </c>
      <c r="R49" s="44">
        <f>TRUNC((G49-SUM(H49:Q49))/2,2)</f>
        <v>843.19</v>
      </c>
      <c r="S49" s="44">
        <f>G49-SUM(H49:R49)</f>
        <v>843.18999999999869</v>
      </c>
      <c r="T49" s="34">
        <f t="shared" si="3"/>
        <v>1296.3599999999999</v>
      </c>
      <c r="U49" s="34">
        <f t="shared" si="4"/>
        <v>3825.8999999999996</v>
      </c>
      <c r="V49" s="34">
        <f t="shared" si="5"/>
        <v>6355.4400000000005</v>
      </c>
      <c r="W49" s="34">
        <f t="shared" si="6"/>
        <v>8885</v>
      </c>
      <c r="X49" s="34">
        <f t="shared" si="7"/>
        <v>2221.25</v>
      </c>
      <c r="Y49" s="34">
        <f t="shared" si="8"/>
        <v>4442.5</v>
      </c>
      <c r="Z49" s="34">
        <f t="shared" si="9"/>
        <v>6663.75</v>
      </c>
      <c r="AA49" s="34">
        <f t="shared" si="10"/>
        <v>8885</v>
      </c>
    </row>
    <row r="50" spans="1:27" ht="15" customHeight="1" x14ac:dyDescent="0.25">
      <c r="A50" s="10" t="s">
        <v>60</v>
      </c>
      <c r="B50" s="84" t="s">
        <v>260</v>
      </c>
      <c r="C50" s="82"/>
      <c r="D50" s="82"/>
      <c r="E50" s="82"/>
      <c r="F50" s="83"/>
      <c r="G50" s="3">
        <f>G51</f>
        <v>81000</v>
      </c>
      <c r="H50" s="3">
        <f t="shared" ref="H50:S50" si="43">H51</f>
        <v>6121.5</v>
      </c>
      <c r="I50" s="3">
        <f t="shared" si="43"/>
        <v>6807.13</v>
      </c>
      <c r="J50" s="3">
        <f t="shared" si="43"/>
        <v>6807.13</v>
      </c>
      <c r="K50" s="3">
        <f t="shared" si="43"/>
        <v>6807.13</v>
      </c>
      <c r="L50" s="3">
        <f t="shared" si="43"/>
        <v>6807.13</v>
      </c>
      <c r="M50" s="3">
        <f t="shared" si="43"/>
        <v>6807.14</v>
      </c>
      <c r="N50" s="3">
        <f t="shared" si="43"/>
        <v>6807.14</v>
      </c>
      <c r="O50" s="3">
        <f t="shared" si="43"/>
        <v>6807.14</v>
      </c>
      <c r="P50" s="3">
        <f t="shared" si="43"/>
        <v>6807.14</v>
      </c>
      <c r="Q50" s="3">
        <f t="shared" si="43"/>
        <v>6807.14</v>
      </c>
      <c r="R50" s="3">
        <f t="shared" si="43"/>
        <v>6807.14</v>
      </c>
      <c r="S50" s="3">
        <f t="shared" si="43"/>
        <v>6807.1399999999994</v>
      </c>
      <c r="T50" s="34">
        <f t="shared" si="3"/>
        <v>19735.760000000002</v>
      </c>
      <c r="U50" s="34">
        <f t="shared" si="4"/>
        <v>40157.160000000003</v>
      </c>
      <c r="V50" s="34">
        <f t="shared" si="5"/>
        <v>60578.58</v>
      </c>
      <c r="W50" s="34">
        <f t="shared" si="6"/>
        <v>81000</v>
      </c>
      <c r="X50" s="34">
        <f t="shared" si="7"/>
        <v>20250</v>
      </c>
      <c r="Y50" s="34">
        <f t="shared" si="8"/>
        <v>40500</v>
      </c>
      <c r="Z50" s="34">
        <f t="shared" si="9"/>
        <v>60750</v>
      </c>
      <c r="AA50" s="34">
        <f t="shared" si="10"/>
        <v>81000</v>
      </c>
    </row>
    <row r="51" spans="1:27" ht="25.5" customHeight="1" x14ac:dyDescent="0.25">
      <c r="A51" s="10" t="s">
        <v>61</v>
      </c>
      <c r="B51" s="84" t="s">
        <v>261</v>
      </c>
      <c r="C51" s="82"/>
      <c r="D51" s="82"/>
      <c r="E51" s="82"/>
      <c r="F51" s="83"/>
      <c r="G51" s="3">
        <f>G52</f>
        <v>81000</v>
      </c>
      <c r="H51" s="3">
        <f t="shared" ref="H51:S51" si="44">H52</f>
        <v>6121.5</v>
      </c>
      <c r="I51" s="3">
        <f t="shared" si="44"/>
        <v>6807.13</v>
      </c>
      <c r="J51" s="3">
        <f t="shared" si="44"/>
        <v>6807.13</v>
      </c>
      <c r="K51" s="3">
        <f t="shared" si="44"/>
        <v>6807.13</v>
      </c>
      <c r="L51" s="3">
        <f t="shared" si="44"/>
        <v>6807.13</v>
      </c>
      <c r="M51" s="3">
        <f t="shared" si="44"/>
        <v>6807.14</v>
      </c>
      <c r="N51" s="3">
        <f t="shared" si="44"/>
        <v>6807.14</v>
      </c>
      <c r="O51" s="3">
        <f t="shared" si="44"/>
        <v>6807.14</v>
      </c>
      <c r="P51" s="3">
        <f t="shared" si="44"/>
        <v>6807.14</v>
      </c>
      <c r="Q51" s="3">
        <f t="shared" si="44"/>
        <v>6807.14</v>
      </c>
      <c r="R51" s="3">
        <f t="shared" si="44"/>
        <v>6807.14</v>
      </c>
      <c r="S51" s="3">
        <f t="shared" si="44"/>
        <v>6807.1399999999994</v>
      </c>
      <c r="T51" s="34">
        <f t="shared" si="3"/>
        <v>19735.760000000002</v>
      </c>
      <c r="U51" s="34">
        <f t="shared" si="4"/>
        <v>40157.160000000003</v>
      </c>
      <c r="V51" s="34">
        <f t="shared" si="5"/>
        <v>60578.58</v>
      </c>
      <c r="W51" s="34">
        <f t="shared" si="6"/>
        <v>81000</v>
      </c>
      <c r="X51" s="34">
        <f t="shared" si="7"/>
        <v>20250</v>
      </c>
      <c r="Y51" s="34">
        <f t="shared" si="8"/>
        <v>40500</v>
      </c>
      <c r="Z51" s="34">
        <f t="shared" si="9"/>
        <v>60750</v>
      </c>
      <c r="AA51" s="34">
        <f t="shared" si="10"/>
        <v>81000</v>
      </c>
    </row>
    <row r="52" spans="1:27" ht="76.5" customHeight="1" x14ac:dyDescent="0.25">
      <c r="A52" s="10" t="s">
        <v>62</v>
      </c>
      <c r="B52" s="84" t="s">
        <v>262</v>
      </c>
      <c r="C52" s="82"/>
      <c r="D52" s="82"/>
      <c r="E52" s="82"/>
      <c r="F52" s="83"/>
      <c r="G52" s="3">
        <v>81000</v>
      </c>
      <c r="H52" s="43">
        <v>6121.5</v>
      </c>
      <c r="I52" s="44">
        <f t="shared" ref="I52" si="45">TRUNC((G52-H52)/11,2)</f>
        <v>6807.13</v>
      </c>
      <c r="J52" s="44">
        <f t="shared" ref="J52" si="46">TRUNC((G52-SUM(H52:I52))/10,2)</f>
        <v>6807.13</v>
      </c>
      <c r="K52" s="44">
        <f>TRUNC((G52-SUM(H52:J52))/9,2)</f>
        <v>6807.13</v>
      </c>
      <c r="L52" s="44">
        <f>TRUNC((G52-SUM(H52:K52))/8,2)</f>
        <v>6807.13</v>
      </c>
      <c r="M52" s="44">
        <f>TRUNC((G52-SUM(H52:L52))/7,2)</f>
        <v>6807.14</v>
      </c>
      <c r="N52" s="44">
        <f>TRUNC((G52-SUM(H52:M52))/6,2)</f>
        <v>6807.14</v>
      </c>
      <c r="O52" s="44">
        <f>TRUNC((G52-SUM(H52:N52))/5,2)</f>
        <v>6807.14</v>
      </c>
      <c r="P52" s="44">
        <f>TRUNC((G52-SUM(H52:O52))/4,2)</f>
        <v>6807.14</v>
      </c>
      <c r="Q52" s="44">
        <f>TRUNC((G52-SUM(H52:P52))/3,2)</f>
        <v>6807.14</v>
      </c>
      <c r="R52" s="44">
        <f>TRUNC((G52-SUM(H52:Q52))/2,2)</f>
        <v>6807.14</v>
      </c>
      <c r="S52" s="44">
        <f>G52-SUM(H52:R52)</f>
        <v>6807.1399999999994</v>
      </c>
      <c r="T52" s="34">
        <f t="shared" si="3"/>
        <v>19735.760000000002</v>
      </c>
      <c r="U52" s="34">
        <f t="shared" si="4"/>
        <v>40157.160000000003</v>
      </c>
      <c r="V52" s="34">
        <f t="shared" si="5"/>
        <v>60578.58</v>
      </c>
      <c r="W52" s="34">
        <f t="shared" si="6"/>
        <v>81000</v>
      </c>
      <c r="X52" s="34">
        <f t="shared" si="7"/>
        <v>20250</v>
      </c>
      <c r="Y52" s="34">
        <f t="shared" si="8"/>
        <v>40500</v>
      </c>
      <c r="Z52" s="34">
        <f t="shared" si="9"/>
        <v>60750</v>
      </c>
      <c r="AA52" s="34">
        <f t="shared" si="10"/>
        <v>81000</v>
      </c>
    </row>
    <row r="53" spans="1:27" ht="25.5" customHeight="1" x14ac:dyDescent="0.25">
      <c r="A53" s="10" t="s">
        <v>11</v>
      </c>
      <c r="B53" s="84" t="s">
        <v>265</v>
      </c>
      <c r="C53" s="82"/>
      <c r="D53" s="82"/>
      <c r="E53" s="82"/>
      <c r="F53" s="83"/>
      <c r="G53" s="3">
        <f>G54</f>
        <v>670000</v>
      </c>
      <c r="H53" s="3">
        <f t="shared" ref="H53:S53" si="47">H54</f>
        <v>68696.58</v>
      </c>
      <c r="I53" s="3">
        <f t="shared" si="47"/>
        <v>54663.94</v>
      </c>
      <c r="J53" s="3">
        <f t="shared" si="47"/>
        <v>54663.94</v>
      </c>
      <c r="K53" s="3">
        <f t="shared" si="47"/>
        <v>54663.94</v>
      </c>
      <c r="L53" s="3">
        <f t="shared" si="47"/>
        <v>54663.95</v>
      </c>
      <c r="M53" s="3">
        <f t="shared" si="47"/>
        <v>54663.95</v>
      </c>
      <c r="N53" s="3">
        <f t="shared" si="47"/>
        <v>54663.95</v>
      </c>
      <c r="O53" s="3">
        <f t="shared" si="47"/>
        <v>54663.95</v>
      </c>
      <c r="P53" s="3">
        <f t="shared" si="47"/>
        <v>54663.95</v>
      </c>
      <c r="Q53" s="3">
        <f t="shared" si="47"/>
        <v>54663.95</v>
      </c>
      <c r="R53" s="3">
        <f t="shared" si="47"/>
        <v>54663.95</v>
      </c>
      <c r="S53" s="3">
        <f t="shared" si="47"/>
        <v>54663.949999999953</v>
      </c>
      <c r="T53" s="34">
        <f t="shared" si="3"/>
        <v>178024.46000000002</v>
      </c>
      <c r="U53" s="34">
        <f t="shared" si="4"/>
        <v>342016.30000000005</v>
      </c>
      <c r="V53" s="34">
        <f t="shared" si="5"/>
        <v>506008.15000000008</v>
      </c>
      <c r="W53" s="34">
        <f t="shared" si="6"/>
        <v>670000</v>
      </c>
      <c r="X53" s="34">
        <f t="shared" si="7"/>
        <v>167500</v>
      </c>
      <c r="Y53" s="34">
        <f t="shared" si="8"/>
        <v>335000</v>
      </c>
      <c r="Z53" s="34">
        <f t="shared" si="9"/>
        <v>502500</v>
      </c>
      <c r="AA53" s="34">
        <f t="shared" si="10"/>
        <v>670000</v>
      </c>
    </row>
    <row r="54" spans="1:27" ht="63.75" customHeight="1" x14ac:dyDescent="0.25">
      <c r="A54" s="10" t="s">
        <v>63</v>
      </c>
      <c r="B54" s="84" t="s">
        <v>263</v>
      </c>
      <c r="C54" s="82"/>
      <c r="D54" s="82"/>
      <c r="E54" s="82"/>
      <c r="F54" s="83"/>
      <c r="G54" s="3">
        <f>G55</f>
        <v>670000</v>
      </c>
      <c r="H54" s="3">
        <f t="shared" ref="H54:S54" si="48">H55</f>
        <v>68696.58</v>
      </c>
      <c r="I54" s="3">
        <f t="shared" si="48"/>
        <v>54663.94</v>
      </c>
      <c r="J54" s="3">
        <f t="shared" si="48"/>
        <v>54663.94</v>
      </c>
      <c r="K54" s="3">
        <f t="shared" si="48"/>
        <v>54663.94</v>
      </c>
      <c r="L54" s="3">
        <f t="shared" si="48"/>
        <v>54663.95</v>
      </c>
      <c r="M54" s="3">
        <f t="shared" si="48"/>
        <v>54663.95</v>
      </c>
      <c r="N54" s="3">
        <f t="shared" si="48"/>
        <v>54663.95</v>
      </c>
      <c r="O54" s="3">
        <f t="shared" si="48"/>
        <v>54663.95</v>
      </c>
      <c r="P54" s="3">
        <f t="shared" si="48"/>
        <v>54663.95</v>
      </c>
      <c r="Q54" s="3">
        <f t="shared" si="48"/>
        <v>54663.95</v>
      </c>
      <c r="R54" s="3">
        <f t="shared" si="48"/>
        <v>54663.95</v>
      </c>
      <c r="S54" s="3">
        <f t="shared" si="48"/>
        <v>54663.949999999953</v>
      </c>
      <c r="T54" s="34">
        <f t="shared" si="3"/>
        <v>178024.46000000002</v>
      </c>
      <c r="U54" s="34">
        <f t="shared" si="4"/>
        <v>342016.30000000005</v>
      </c>
      <c r="V54" s="34">
        <f t="shared" si="5"/>
        <v>506008.15000000008</v>
      </c>
      <c r="W54" s="34">
        <f t="shared" si="6"/>
        <v>670000</v>
      </c>
      <c r="X54" s="34">
        <f t="shared" si="7"/>
        <v>167500</v>
      </c>
      <c r="Y54" s="34">
        <f t="shared" si="8"/>
        <v>335000</v>
      </c>
      <c r="Z54" s="34">
        <f t="shared" si="9"/>
        <v>502500</v>
      </c>
      <c r="AA54" s="34">
        <f t="shared" si="10"/>
        <v>670000</v>
      </c>
    </row>
    <row r="55" spans="1:27" ht="102" customHeight="1" x14ac:dyDescent="0.25">
      <c r="A55" s="10" t="s">
        <v>64</v>
      </c>
      <c r="B55" s="84" t="s">
        <v>264</v>
      </c>
      <c r="C55" s="82"/>
      <c r="D55" s="82"/>
      <c r="E55" s="82"/>
      <c r="F55" s="83"/>
      <c r="G55" s="3">
        <v>670000</v>
      </c>
      <c r="H55" s="43">
        <v>68696.58</v>
      </c>
      <c r="I55" s="44">
        <f t="shared" ref="I55" si="49">TRUNC((G55-H55)/11,2)</f>
        <v>54663.94</v>
      </c>
      <c r="J55" s="44">
        <f t="shared" ref="J55" si="50">TRUNC((G55-SUM(H55:I55))/10,2)</f>
        <v>54663.94</v>
      </c>
      <c r="K55" s="44">
        <f>TRUNC((G55-SUM(H55:J55))/9,2)</f>
        <v>54663.94</v>
      </c>
      <c r="L55" s="44">
        <f>TRUNC((G55-SUM(H55:K55))/8,2)</f>
        <v>54663.95</v>
      </c>
      <c r="M55" s="44">
        <f>TRUNC((G55-SUM(H55:L55))/7,2)</f>
        <v>54663.95</v>
      </c>
      <c r="N55" s="44">
        <f>TRUNC((G55-SUM(H55:M55))/6,2)</f>
        <v>54663.95</v>
      </c>
      <c r="O55" s="44">
        <f>TRUNC((G55-SUM(H55:N55))/5,2)</f>
        <v>54663.95</v>
      </c>
      <c r="P55" s="44">
        <f>TRUNC((G55-SUM(H55:O55))/4,2)</f>
        <v>54663.95</v>
      </c>
      <c r="Q55" s="44">
        <f>TRUNC((G55-SUM(H55:P55))/3,2)</f>
        <v>54663.95</v>
      </c>
      <c r="R55" s="44">
        <f>TRUNC((G55-SUM(H55:Q55))/2,2)</f>
        <v>54663.95</v>
      </c>
      <c r="S55" s="44">
        <f>G55-SUM(H55:R55)</f>
        <v>54663.949999999953</v>
      </c>
      <c r="T55" s="34">
        <f t="shared" si="3"/>
        <v>178024.46000000002</v>
      </c>
      <c r="U55" s="34">
        <f t="shared" si="4"/>
        <v>342016.30000000005</v>
      </c>
      <c r="V55" s="34">
        <f t="shared" si="5"/>
        <v>506008.15000000008</v>
      </c>
      <c r="W55" s="34">
        <f t="shared" si="6"/>
        <v>670000</v>
      </c>
      <c r="X55" s="34">
        <f t="shared" si="7"/>
        <v>167500</v>
      </c>
      <c r="Y55" s="34">
        <f t="shared" si="8"/>
        <v>335000</v>
      </c>
      <c r="Z55" s="34">
        <f t="shared" si="9"/>
        <v>502500</v>
      </c>
      <c r="AA55" s="34">
        <f t="shared" si="10"/>
        <v>670000</v>
      </c>
    </row>
    <row r="56" spans="1:27" ht="25.5" customHeight="1" x14ac:dyDescent="0.25">
      <c r="A56" s="10" t="s">
        <v>65</v>
      </c>
      <c r="B56" s="85"/>
      <c r="C56" s="82"/>
      <c r="D56" s="82"/>
      <c r="E56" s="82"/>
      <c r="F56" s="83"/>
      <c r="G56" s="3">
        <f>G57+G76+G68+G72</f>
        <v>14710365</v>
      </c>
      <c r="H56" s="3">
        <f t="shared" ref="H56:S56" si="51">H57+H76+H68+H72</f>
        <v>1066037.67</v>
      </c>
      <c r="I56" s="3">
        <f t="shared" si="51"/>
        <v>1058256.7599999998</v>
      </c>
      <c r="J56" s="3">
        <f t="shared" si="51"/>
        <v>1388276.6600000004</v>
      </c>
      <c r="K56" s="3">
        <f t="shared" si="51"/>
        <v>1183050.5499999998</v>
      </c>
      <c r="L56" s="3">
        <f t="shared" si="51"/>
        <v>1183050.5499999998</v>
      </c>
      <c r="M56" s="3">
        <f t="shared" si="51"/>
        <v>1288986.28</v>
      </c>
      <c r="N56" s="3">
        <f t="shared" si="51"/>
        <v>1153050.56</v>
      </c>
      <c r="O56" s="3">
        <f t="shared" si="51"/>
        <v>1123050.56</v>
      </c>
      <c r="P56" s="3">
        <f t="shared" si="51"/>
        <v>1258986.28</v>
      </c>
      <c r="Q56" s="3">
        <f t="shared" si="51"/>
        <v>1183050.56</v>
      </c>
      <c r="R56" s="3">
        <f t="shared" si="51"/>
        <v>1193050.5699999998</v>
      </c>
      <c r="S56" s="3">
        <f t="shared" si="51"/>
        <v>1631518.0000000009</v>
      </c>
      <c r="T56" s="34">
        <f t="shared" si="3"/>
        <v>3512571.09</v>
      </c>
      <c r="U56" s="34">
        <f t="shared" si="4"/>
        <v>7167658.4699999997</v>
      </c>
      <c r="V56" s="34">
        <f t="shared" si="5"/>
        <v>10702745.869999999</v>
      </c>
      <c r="W56" s="34">
        <f t="shared" si="6"/>
        <v>14710365</v>
      </c>
      <c r="X56" s="34">
        <f t="shared" si="7"/>
        <v>3677591.25</v>
      </c>
      <c r="Y56" s="34">
        <f t="shared" si="8"/>
        <v>7355182.5</v>
      </c>
      <c r="Z56" s="34">
        <f t="shared" si="9"/>
        <v>11032773.75</v>
      </c>
      <c r="AA56" s="34">
        <f t="shared" si="10"/>
        <v>14710365</v>
      </c>
    </row>
    <row r="57" spans="1:27" ht="89.25" customHeight="1" x14ac:dyDescent="0.25">
      <c r="A57" s="10" t="s">
        <v>12</v>
      </c>
      <c r="B57" s="88" t="s">
        <v>266</v>
      </c>
      <c r="C57" s="82"/>
      <c r="D57" s="82"/>
      <c r="E57" s="82"/>
      <c r="F57" s="83"/>
      <c r="G57" s="3">
        <f>G58+G65</f>
        <v>12356000</v>
      </c>
      <c r="H57" s="3">
        <f t="shared" ref="H57:S57" si="52">H58+H65</f>
        <v>910557.26</v>
      </c>
      <c r="I57" s="3">
        <f t="shared" si="52"/>
        <v>881413.1399999999</v>
      </c>
      <c r="J57" s="3">
        <f t="shared" si="52"/>
        <v>1211433.4500000002</v>
      </c>
      <c r="K57" s="3">
        <f t="shared" si="52"/>
        <v>1006206.9199999999</v>
      </c>
      <c r="L57" s="3">
        <f t="shared" si="52"/>
        <v>1006206.9199999999</v>
      </c>
      <c r="M57" s="3">
        <f t="shared" si="52"/>
        <v>1112142.6400000001</v>
      </c>
      <c r="N57" s="3">
        <f t="shared" si="52"/>
        <v>976206.91999999993</v>
      </c>
      <c r="O57" s="3">
        <f t="shared" si="52"/>
        <v>946206.91999999993</v>
      </c>
      <c r="P57" s="3">
        <f t="shared" si="52"/>
        <v>1082142.6400000001</v>
      </c>
      <c r="Q57" s="3">
        <f t="shared" si="52"/>
        <v>1006206.9199999999</v>
      </c>
      <c r="R57" s="3">
        <f t="shared" si="52"/>
        <v>1016206.9199999999</v>
      </c>
      <c r="S57" s="3">
        <f t="shared" si="52"/>
        <v>1201069.350000001</v>
      </c>
      <c r="T57" s="34">
        <f t="shared" si="3"/>
        <v>3003403.85</v>
      </c>
      <c r="U57" s="34">
        <f t="shared" si="4"/>
        <v>6127960.3300000001</v>
      </c>
      <c r="V57" s="34">
        <f t="shared" si="5"/>
        <v>9132516.8100000005</v>
      </c>
      <c r="W57" s="34">
        <f t="shared" si="6"/>
        <v>12356000.000000002</v>
      </c>
      <c r="X57" s="34">
        <f t="shared" si="7"/>
        <v>3089000</v>
      </c>
      <c r="Y57" s="34">
        <f t="shared" si="8"/>
        <v>6178000</v>
      </c>
      <c r="Z57" s="34">
        <f t="shared" si="9"/>
        <v>9267000</v>
      </c>
      <c r="AA57" s="34">
        <f t="shared" si="10"/>
        <v>12356000</v>
      </c>
    </row>
    <row r="58" spans="1:27" ht="191.25" customHeight="1" x14ac:dyDescent="0.25">
      <c r="A58" s="10" t="s">
        <v>13</v>
      </c>
      <c r="B58" s="88" t="s">
        <v>203</v>
      </c>
      <c r="C58" s="82"/>
      <c r="D58" s="82"/>
      <c r="E58" s="82"/>
      <c r="F58" s="83"/>
      <c r="G58" s="3">
        <f>G59+G61+G63</f>
        <v>5006000</v>
      </c>
      <c r="H58" s="3">
        <f t="shared" ref="H58:R58" si="53">H59+H61+H63</f>
        <v>196743.91</v>
      </c>
      <c r="I58" s="3">
        <f t="shared" si="53"/>
        <v>376206.92</v>
      </c>
      <c r="J58" s="3">
        <f t="shared" si="53"/>
        <v>586453.02</v>
      </c>
      <c r="K58" s="3">
        <f t="shared" si="53"/>
        <v>376206.92</v>
      </c>
      <c r="L58" s="3">
        <f t="shared" si="53"/>
        <v>376206.92</v>
      </c>
      <c r="M58" s="3">
        <f t="shared" si="53"/>
        <v>512142.64</v>
      </c>
      <c r="N58" s="3">
        <f t="shared" si="53"/>
        <v>376206.92</v>
      </c>
      <c r="O58" s="3">
        <f t="shared" si="53"/>
        <v>376206.92</v>
      </c>
      <c r="P58" s="3">
        <f t="shared" si="53"/>
        <v>512142.64</v>
      </c>
      <c r="Q58" s="3">
        <f t="shared" si="53"/>
        <v>376206.92</v>
      </c>
      <c r="R58" s="3">
        <f t="shared" si="53"/>
        <v>376206.92</v>
      </c>
      <c r="S58" s="3">
        <f>S59+S61+S63</f>
        <v>565069.35</v>
      </c>
      <c r="T58" s="34">
        <f t="shared" si="3"/>
        <v>1159403.8500000001</v>
      </c>
      <c r="U58" s="34">
        <f t="shared" si="4"/>
        <v>2423960.33</v>
      </c>
      <c r="V58" s="34">
        <f t="shared" si="5"/>
        <v>3688516.81</v>
      </c>
      <c r="W58" s="34">
        <f t="shared" si="6"/>
        <v>5006000</v>
      </c>
      <c r="X58" s="34">
        <f t="shared" si="7"/>
        <v>1251500</v>
      </c>
      <c r="Y58" s="34">
        <f t="shared" si="8"/>
        <v>2503000</v>
      </c>
      <c r="Z58" s="34">
        <f t="shared" si="9"/>
        <v>3754500</v>
      </c>
      <c r="AA58" s="34">
        <f t="shared" si="10"/>
        <v>5006000</v>
      </c>
    </row>
    <row r="59" spans="1:27" ht="129" customHeight="1" x14ac:dyDescent="0.25">
      <c r="A59" s="10" t="s">
        <v>66</v>
      </c>
      <c r="B59" s="84" t="s">
        <v>202</v>
      </c>
      <c r="C59" s="82"/>
      <c r="D59" s="82"/>
      <c r="E59" s="82"/>
      <c r="F59" s="83"/>
      <c r="G59" s="3">
        <f>G60</f>
        <v>41000</v>
      </c>
      <c r="H59" s="3">
        <f t="shared" ref="H59:S59" si="54">H60</f>
        <v>0</v>
      </c>
      <c r="I59" s="3">
        <f t="shared" si="54"/>
        <v>0</v>
      </c>
      <c r="J59" s="3">
        <f t="shared" si="54"/>
        <v>2576.0700000000002</v>
      </c>
      <c r="K59" s="3">
        <f t="shared" si="54"/>
        <v>0</v>
      </c>
      <c r="L59" s="3">
        <f t="shared" si="54"/>
        <v>0</v>
      </c>
      <c r="M59" s="3">
        <f t="shared" si="54"/>
        <v>2576.0700000000002</v>
      </c>
      <c r="N59" s="3">
        <f t="shared" si="54"/>
        <v>0</v>
      </c>
      <c r="O59" s="3">
        <f t="shared" si="54"/>
        <v>0</v>
      </c>
      <c r="P59" s="3">
        <f t="shared" si="54"/>
        <v>2576.0700000000002</v>
      </c>
      <c r="Q59" s="3">
        <f t="shared" si="54"/>
        <v>0</v>
      </c>
      <c r="R59" s="3">
        <f t="shared" si="54"/>
        <v>0</v>
      </c>
      <c r="S59" s="3">
        <f t="shared" si="54"/>
        <v>33271.79</v>
      </c>
      <c r="T59" s="34">
        <f t="shared" si="3"/>
        <v>2576.0700000000002</v>
      </c>
      <c r="U59" s="34">
        <f t="shared" si="4"/>
        <v>5152.1400000000003</v>
      </c>
      <c r="V59" s="34">
        <f t="shared" si="5"/>
        <v>7728.2100000000009</v>
      </c>
      <c r="W59" s="34">
        <f t="shared" si="6"/>
        <v>41000</v>
      </c>
      <c r="X59" s="34">
        <f t="shared" si="7"/>
        <v>10250</v>
      </c>
      <c r="Y59" s="34">
        <f t="shared" si="8"/>
        <v>20500</v>
      </c>
      <c r="Z59" s="34">
        <f t="shared" si="9"/>
        <v>30750</v>
      </c>
      <c r="AA59" s="34">
        <f t="shared" si="10"/>
        <v>41000</v>
      </c>
    </row>
    <row r="60" spans="1:27" ht="153.75" customHeight="1" x14ac:dyDescent="0.25">
      <c r="A60" s="10" t="s">
        <v>67</v>
      </c>
      <c r="B60" s="84" t="s">
        <v>201</v>
      </c>
      <c r="C60" s="86"/>
      <c r="D60" s="86"/>
      <c r="E60" s="86"/>
      <c r="F60" s="87"/>
      <c r="G60" s="3">
        <v>41000</v>
      </c>
      <c r="H60" s="38">
        <v>0</v>
      </c>
      <c r="I60" s="38">
        <v>0</v>
      </c>
      <c r="J60" s="38">
        <v>2576.0700000000002</v>
      </c>
      <c r="K60" s="38">
        <v>0</v>
      </c>
      <c r="L60" s="38">
        <v>0</v>
      </c>
      <c r="M60" s="38">
        <v>2576.0700000000002</v>
      </c>
      <c r="N60" s="38">
        <v>0</v>
      </c>
      <c r="O60" s="38">
        <v>0</v>
      </c>
      <c r="P60" s="38">
        <v>2576.0700000000002</v>
      </c>
      <c r="Q60" s="38">
        <v>0</v>
      </c>
      <c r="R60" s="38">
        <v>0</v>
      </c>
      <c r="S60" s="38">
        <f>G60-SUM(H60:R60)</f>
        <v>33271.79</v>
      </c>
      <c r="T60" s="34">
        <f t="shared" si="3"/>
        <v>2576.0700000000002</v>
      </c>
      <c r="U60" s="34">
        <f t="shared" si="4"/>
        <v>5152.1400000000003</v>
      </c>
      <c r="V60" s="34">
        <f t="shared" si="5"/>
        <v>7728.2100000000009</v>
      </c>
      <c r="W60" s="34">
        <f t="shared" si="6"/>
        <v>41000</v>
      </c>
      <c r="X60" s="34">
        <f t="shared" si="7"/>
        <v>10250</v>
      </c>
      <c r="Y60" s="34">
        <f t="shared" si="8"/>
        <v>20500</v>
      </c>
      <c r="Z60" s="34">
        <f t="shared" si="9"/>
        <v>30750</v>
      </c>
      <c r="AA60" s="34">
        <f t="shared" si="10"/>
        <v>41000</v>
      </c>
    </row>
    <row r="61" spans="1:27" ht="178.5" customHeight="1" x14ac:dyDescent="0.25">
      <c r="A61" s="10" t="s">
        <v>68</v>
      </c>
      <c r="B61" s="84" t="s">
        <v>205</v>
      </c>
      <c r="C61" s="82"/>
      <c r="D61" s="82"/>
      <c r="E61" s="82"/>
      <c r="F61" s="83"/>
      <c r="G61" s="3">
        <f>G62</f>
        <v>465000</v>
      </c>
      <c r="H61" s="3">
        <f t="shared" ref="H61:R61" si="55">H62</f>
        <v>14568.47</v>
      </c>
      <c r="I61" s="3">
        <f t="shared" si="55"/>
        <v>1206.92</v>
      </c>
      <c r="J61" s="3">
        <f t="shared" si="55"/>
        <v>91052.39</v>
      </c>
      <c r="K61" s="3">
        <f t="shared" si="55"/>
        <v>1206.92</v>
      </c>
      <c r="L61" s="3">
        <f t="shared" si="55"/>
        <v>1206.92</v>
      </c>
      <c r="M61" s="3">
        <f t="shared" si="55"/>
        <v>114566.57</v>
      </c>
      <c r="N61" s="3">
        <f t="shared" si="55"/>
        <v>1206.92</v>
      </c>
      <c r="O61" s="3">
        <f t="shared" si="55"/>
        <v>1206.92</v>
      </c>
      <c r="P61" s="3">
        <f t="shared" si="55"/>
        <v>114566.57</v>
      </c>
      <c r="Q61" s="3">
        <f t="shared" si="55"/>
        <v>1206.92</v>
      </c>
      <c r="R61" s="3">
        <f t="shared" si="55"/>
        <v>1206.92</v>
      </c>
      <c r="S61" s="40">
        <f>S62</f>
        <v>121797.56</v>
      </c>
      <c r="T61" s="34">
        <f t="shared" si="3"/>
        <v>106827.78</v>
      </c>
      <c r="U61" s="34">
        <f t="shared" si="4"/>
        <v>223808.19</v>
      </c>
      <c r="V61" s="34">
        <f t="shared" si="5"/>
        <v>340788.60000000003</v>
      </c>
      <c r="W61" s="34">
        <f t="shared" si="6"/>
        <v>465000</v>
      </c>
      <c r="X61" s="34">
        <f t="shared" si="7"/>
        <v>116250</v>
      </c>
      <c r="Y61" s="34">
        <f t="shared" si="8"/>
        <v>232500</v>
      </c>
      <c r="Z61" s="34">
        <f t="shared" si="9"/>
        <v>348750</v>
      </c>
      <c r="AA61" s="34">
        <f t="shared" si="10"/>
        <v>465000</v>
      </c>
    </row>
    <row r="62" spans="1:27" ht="153.75" customHeight="1" x14ac:dyDescent="0.25">
      <c r="A62" s="10" t="s">
        <v>69</v>
      </c>
      <c r="B62" s="84" t="s">
        <v>204</v>
      </c>
      <c r="C62" s="82"/>
      <c r="D62" s="82"/>
      <c r="E62" s="82"/>
      <c r="F62" s="83"/>
      <c r="G62" s="3">
        <v>465000</v>
      </c>
      <c r="H62" s="5">
        <v>14568.47</v>
      </c>
      <c r="I62" s="5">
        <v>1206.92</v>
      </c>
      <c r="J62" s="5">
        <v>91052.39</v>
      </c>
      <c r="K62" s="5">
        <v>1206.92</v>
      </c>
      <c r="L62" s="5">
        <v>1206.92</v>
      </c>
      <c r="M62" s="5">
        <v>114566.57</v>
      </c>
      <c r="N62" s="5">
        <v>1206.92</v>
      </c>
      <c r="O62" s="5">
        <v>1206.92</v>
      </c>
      <c r="P62" s="5">
        <v>114566.57</v>
      </c>
      <c r="Q62" s="5">
        <v>1206.92</v>
      </c>
      <c r="R62" s="5">
        <v>1206.92</v>
      </c>
      <c r="S62" s="40">
        <f t="shared" ref="S62" si="56">G62-SUM(H62:R62)</f>
        <v>121797.56</v>
      </c>
      <c r="T62" s="34">
        <f t="shared" si="3"/>
        <v>106827.78</v>
      </c>
      <c r="U62" s="34">
        <f t="shared" si="4"/>
        <v>223808.19</v>
      </c>
      <c r="V62" s="34">
        <f t="shared" si="5"/>
        <v>340788.60000000003</v>
      </c>
      <c r="W62" s="34">
        <f t="shared" si="6"/>
        <v>465000</v>
      </c>
      <c r="X62" s="34">
        <f t="shared" si="7"/>
        <v>116250</v>
      </c>
      <c r="Y62" s="34">
        <f t="shared" si="8"/>
        <v>232500</v>
      </c>
      <c r="Z62" s="34">
        <f t="shared" si="9"/>
        <v>348750</v>
      </c>
      <c r="AA62" s="34">
        <f t="shared" si="10"/>
        <v>465000</v>
      </c>
    </row>
    <row r="63" spans="1:27" ht="89.25" customHeight="1" x14ac:dyDescent="0.25">
      <c r="A63" s="10" t="s">
        <v>70</v>
      </c>
      <c r="B63" s="84" t="s">
        <v>206</v>
      </c>
      <c r="C63" s="82"/>
      <c r="D63" s="82"/>
      <c r="E63" s="82"/>
      <c r="F63" s="83"/>
      <c r="G63" s="3">
        <f>G64</f>
        <v>4500000</v>
      </c>
      <c r="H63" s="3">
        <f t="shared" ref="H63:S63" si="57">H64</f>
        <v>182175.44</v>
      </c>
      <c r="I63" s="3">
        <f t="shared" si="57"/>
        <v>375000</v>
      </c>
      <c r="J63" s="3">
        <f t="shared" si="57"/>
        <v>492824.56</v>
      </c>
      <c r="K63" s="3">
        <f t="shared" si="57"/>
        <v>375000</v>
      </c>
      <c r="L63" s="3">
        <f t="shared" si="57"/>
        <v>375000</v>
      </c>
      <c r="M63" s="3">
        <f t="shared" si="57"/>
        <v>395000</v>
      </c>
      <c r="N63" s="3">
        <f t="shared" si="57"/>
        <v>375000</v>
      </c>
      <c r="O63" s="3">
        <f t="shared" si="57"/>
        <v>375000</v>
      </c>
      <c r="P63" s="3">
        <f t="shared" si="57"/>
        <v>395000</v>
      </c>
      <c r="Q63" s="3">
        <f t="shared" si="57"/>
        <v>375000</v>
      </c>
      <c r="R63" s="3">
        <f t="shared" si="57"/>
        <v>375000</v>
      </c>
      <c r="S63" s="3">
        <f t="shared" si="57"/>
        <v>410000</v>
      </c>
      <c r="T63" s="34">
        <f t="shared" si="3"/>
        <v>1050000</v>
      </c>
      <c r="U63" s="34">
        <f t="shared" si="4"/>
        <v>2195000</v>
      </c>
      <c r="V63" s="34">
        <f t="shared" si="5"/>
        <v>3340000</v>
      </c>
      <c r="W63" s="34">
        <f t="shared" si="6"/>
        <v>4500000</v>
      </c>
      <c r="X63" s="34">
        <f t="shared" si="7"/>
        <v>1125000</v>
      </c>
      <c r="Y63" s="34">
        <f t="shared" si="8"/>
        <v>2250000</v>
      </c>
      <c r="Z63" s="34">
        <f t="shared" si="9"/>
        <v>3375000</v>
      </c>
      <c r="AA63" s="34">
        <f t="shared" si="10"/>
        <v>4500000</v>
      </c>
    </row>
    <row r="64" spans="1:27" ht="76.5" customHeight="1" x14ac:dyDescent="0.25">
      <c r="A64" s="10" t="s">
        <v>71</v>
      </c>
      <c r="B64" s="84" t="s">
        <v>207</v>
      </c>
      <c r="C64" s="82"/>
      <c r="D64" s="82"/>
      <c r="E64" s="82"/>
      <c r="F64" s="83"/>
      <c r="G64" s="3">
        <v>4500000</v>
      </c>
      <c r="H64" s="43">
        <v>182175.44</v>
      </c>
      <c r="I64" s="44">
        <v>375000</v>
      </c>
      <c r="J64" s="44">
        <v>492824.56</v>
      </c>
      <c r="K64" s="44">
        <v>375000</v>
      </c>
      <c r="L64" s="44">
        <v>375000</v>
      </c>
      <c r="M64" s="44">
        <v>395000</v>
      </c>
      <c r="N64" s="44">
        <v>375000</v>
      </c>
      <c r="O64" s="44">
        <v>375000</v>
      </c>
      <c r="P64" s="44">
        <v>395000</v>
      </c>
      <c r="Q64" s="44">
        <v>375000</v>
      </c>
      <c r="R64" s="44">
        <v>375000</v>
      </c>
      <c r="S64" s="44">
        <f>G64-SUM(H64:R64)</f>
        <v>410000</v>
      </c>
      <c r="T64" s="34">
        <f t="shared" si="3"/>
        <v>1050000</v>
      </c>
      <c r="U64" s="34">
        <f t="shared" si="4"/>
        <v>2195000</v>
      </c>
      <c r="V64" s="34">
        <f t="shared" si="5"/>
        <v>3340000</v>
      </c>
      <c r="W64" s="34">
        <f t="shared" si="6"/>
        <v>4500000</v>
      </c>
      <c r="X64" s="34">
        <f t="shared" si="7"/>
        <v>1125000</v>
      </c>
      <c r="Y64" s="34">
        <f t="shared" si="8"/>
        <v>2250000</v>
      </c>
      <c r="Z64" s="34">
        <f t="shared" si="9"/>
        <v>3375000</v>
      </c>
      <c r="AA64" s="34">
        <f t="shared" si="10"/>
        <v>4500000</v>
      </c>
    </row>
    <row r="65" spans="1:27" ht="178.5" customHeight="1" x14ac:dyDescent="0.25">
      <c r="A65" s="10" t="s">
        <v>14</v>
      </c>
      <c r="B65" s="84" t="s">
        <v>208</v>
      </c>
      <c r="C65" s="82"/>
      <c r="D65" s="82"/>
      <c r="E65" s="82"/>
      <c r="F65" s="83"/>
      <c r="G65" s="3">
        <f>G66</f>
        <v>7350000</v>
      </c>
      <c r="H65" s="3">
        <f>H66</f>
        <v>713813.35</v>
      </c>
      <c r="I65" s="3">
        <f t="shared" ref="I65:R65" si="58">I66</f>
        <v>505206.22</v>
      </c>
      <c r="J65" s="3">
        <f t="shared" si="58"/>
        <v>624980.43000000005</v>
      </c>
      <c r="K65" s="3">
        <f t="shared" si="58"/>
        <v>630000</v>
      </c>
      <c r="L65" s="3">
        <f t="shared" si="58"/>
        <v>630000</v>
      </c>
      <c r="M65" s="3">
        <f t="shared" si="58"/>
        <v>600000</v>
      </c>
      <c r="N65" s="3">
        <f t="shared" si="58"/>
        <v>600000</v>
      </c>
      <c r="O65" s="3">
        <f t="shared" si="58"/>
        <v>570000</v>
      </c>
      <c r="P65" s="3">
        <f t="shared" si="58"/>
        <v>570000</v>
      </c>
      <c r="Q65" s="3">
        <f t="shared" si="58"/>
        <v>630000</v>
      </c>
      <c r="R65" s="3">
        <f t="shared" si="58"/>
        <v>640000</v>
      </c>
      <c r="S65" s="3">
        <f>S66</f>
        <v>636000.00000000093</v>
      </c>
      <c r="T65" s="34">
        <f t="shared" si="3"/>
        <v>1844000</v>
      </c>
      <c r="U65" s="34">
        <f t="shared" si="4"/>
        <v>3704000</v>
      </c>
      <c r="V65" s="34">
        <f t="shared" si="5"/>
        <v>5444000</v>
      </c>
      <c r="W65" s="34">
        <f t="shared" si="6"/>
        <v>7350000.0000000009</v>
      </c>
      <c r="X65" s="34">
        <f t="shared" si="7"/>
        <v>1837500</v>
      </c>
      <c r="Y65" s="34">
        <f t="shared" si="8"/>
        <v>3675000</v>
      </c>
      <c r="Z65" s="34">
        <f t="shared" si="9"/>
        <v>5512500</v>
      </c>
      <c r="AA65" s="34">
        <f t="shared" si="10"/>
        <v>7350000</v>
      </c>
    </row>
    <row r="66" spans="1:27" ht="178.5" customHeight="1" x14ac:dyDescent="0.25">
      <c r="A66" s="10" t="s">
        <v>72</v>
      </c>
      <c r="B66" s="84" t="s">
        <v>209</v>
      </c>
      <c r="C66" s="82"/>
      <c r="D66" s="82"/>
      <c r="E66" s="82"/>
      <c r="F66" s="83"/>
      <c r="G66" s="3">
        <f>G67</f>
        <v>7350000</v>
      </c>
      <c r="H66" s="5">
        <f>H67</f>
        <v>713813.35</v>
      </c>
      <c r="I66" s="5">
        <f t="shared" ref="I66:S66" si="59">I67</f>
        <v>505206.22</v>
      </c>
      <c r="J66" s="5">
        <f t="shared" si="59"/>
        <v>624980.43000000005</v>
      </c>
      <c r="K66" s="5">
        <f t="shared" si="59"/>
        <v>630000</v>
      </c>
      <c r="L66" s="5">
        <f t="shared" si="59"/>
        <v>630000</v>
      </c>
      <c r="M66" s="5">
        <f t="shared" si="59"/>
        <v>600000</v>
      </c>
      <c r="N66" s="5">
        <f t="shared" si="59"/>
        <v>600000</v>
      </c>
      <c r="O66" s="5">
        <f t="shared" si="59"/>
        <v>570000</v>
      </c>
      <c r="P66" s="5">
        <f t="shared" si="59"/>
        <v>570000</v>
      </c>
      <c r="Q66" s="5">
        <f t="shared" si="59"/>
        <v>630000</v>
      </c>
      <c r="R66" s="5">
        <f t="shared" si="59"/>
        <v>640000</v>
      </c>
      <c r="S66" s="5">
        <f t="shared" si="59"/>
        <v>636000.00000000093</v>
      </c>
      <c r="T66" s="34">
        <f t="shared" si="3"/>
        <v>1844000</v>
      </c>
      <c r="U66" s="34">
        <f t="shared" si="4"/>
        <v>3704000</v>
      </c>
      <c r="V66" s="34">
        <f t="shared" si="5"/>
        <v>5444000</v>
      </c>
      <c r="W66" s="34">
        <f t="shared" si="6"/>
        <v>7350000.0000000009</v>
      </c>
      <c r="X66" s="34">
        <f t="shared" si="7"/>
        <v>1837500</v>
      </c>
      <c r="Y66" s="34">
        <f t="shared" si="8"/>
        <v>3675000</v>
      </c>
      <c r="Z66" s="34">
        <f t="shared" si="9"/>
        <v>5512500</v>
      </c>
      <c r="AA66" s="34">
        <f t="shared" si="10"/>
        <v>7350000</v>
      </c>
    </row>
    <row r="67" spans="1:27" ht="165.75" customHeight="1" x14ac:dyDescent="0.25">
      <c r="A67" s="10" t="s">
        <v>73</v>
      </c>
      <c r="B67" s="84" t="s">
        <v>210</v>
      </c>
      <c r="C67" s="82"/>
      <c r="D67" s="82"/>
      <c r="E67" s="82"/>
      <c r="F67" s="83"/>
      <c r="G67" s="3">
        <v>7350000</v>
      </c>
      <c r="H67" s="3">
        <v>713813.35</v>
      </c>
      <c r="I67" s="3">
        <v>505206.22</v>
      </c>
      <c r="J67" s="3">
        <v>624980.43000000005</v>
      </c>
      <c r="K67" s="3">
        <v>630000</v>
      </c>
      <c r="L67" s="3">
        <v>630000</v>
      </c>
      <c r="M67" s="3">
        <v>600000</v>
      </c>
      <c r="N67" s="3">
        <v>600000</v>
      </c>
      <c r="O67" s="3">
        <v>570000</v>
      </c>
      <c r="P67" s="3">
        <v>570000</v>
      </c>
      <c r="Q67" s="3">
        <v>630000</v>
      </c>
      <c r="R67" s="3">
        <v>640000</v>
      </c>
      <c r="S67" s="3">
        <f>G67-H67-I67-J67-K67-L67-M67-N67-O67-P67-Q67-R67</f>
        <v>636000.00000000093</v>
      </c>
      <c r="T67" s="34">
        <f t="shared" si="3"/>
        <v>1844000</v>
      </c>
      <c r="U67" s="34">
        <f t="shared" si="4"/>
        <v>3704000</v>
      </c>
      <c r="V67" s="34">
        <f t="shared" si="5"/>
        <v>5444000</v>
      </c>
      <c r="W67" s="34">
        <f t="shared" si="6"/>
        <v>7350000.0000000009</v>
      </c>
      <c r="X67" s="34">
        <f t="shared" si="7"/>
        <v>1837500</v>
      </c>
      <c r="Y67" s="34">
        <f t="shared" si="8"/>
        <v>3675000</v>
      </c>
      <c r="Z67" s="34">
        <f t="shared" si="9"/>
        <v>5512500</v>
      </c>
      <c r="AA67" s="34">
        <f t="shared" si="10"/>
        <v>7350000</v>
      </c>
    </row>
    <row r="68" spans="1:27" ht="51" customHeight="1" x14ac:dyDescent="0.25">
      <c r="A68" s="10" t="s">
        <v>15</v>
      </c>
      <c r="B68" s="84" t="s">
        <v>267</v>
      </c>
      <c r="C68" s="82"/>
      <c r="D68" s="82"/>
      <c r="E68" s="82"/>
      <c r="F68" s="83"/>
      <c r="G68" s="3">
        <f>G69+G70+G71</f>
        <v>235000</v>
      </c>
      <c r="H68" s="3">
        <f t="shared" ref="H68:S68" si="60">H69+H70+H71</f>
        <v>0</v>
      </c>
      <c r="I68" s="3">
        <f t="shared" si="60"/>
        <v>21363.62</v>
      </c>
      <c r="J68" s="3">
        <f t="shared" si="60"/>
        <v>21363.62</v>
      </c>
      <c r="K68" s="3">
        <f t="shared" si="60"/>
        <v>21363.629999999997</v>
      </c>
      <c r="L68" s="3">
        <f t="shared" si="60"/>
        <v>21363.629999999997</v>
      </c>
      <c r="M68" s="3">
        <f t="shared" si="60"/>
        <v>21363.64</v>
      </c>
      <c r="N68" s="3">
        <f t="shared" si="60"/>
        <v>21363.64</v>
      </c>
      <c r="O68" s="3">
        <f t="shared" si="60"/>
        <v>21363.64</v>
      </c>
      <c r="P68" s="3">
        <f t="shared" si="60"/>
        <v>21363.64</v>
      </c>
      <c r="Q68" s="3">
        <f t="shared" si="60"/>
        <v>21363.64</v>
      </c>
      <c r="R68" s="3">
        <f t="shared" si="60"/>
        <v>21363.649999999998</v>
      </c>
      <c r="S68" s="3">
        <f t="shared" si="60"/>
        <v>21363.649999999994</v>
      </c>
      <c r="T68" s="34">
        <f t="shared" si="3"/>
        <v>42727.24</v>
      </c>
      <c r="U68" s="34">
        <f t="shared" si="4"/>
        <v>106818.14</v>
      </c>
      <c r="V68" s="34">
        <f t="shared" si="5"/>
        <v>170909.06</v>
      </c>
      <c r="W68" s="34">
        <f t="shared" si="6"/>
        <v>235000</v>
      </c>
      <c r="X68" s="34">
        <f t="shared" si="7"/>
        <v>58750</v>
      </c>
      <c r="Y68" s="34">
        <f t="shared" si="8"/>
        <v>117500</v>
      </c>
      <c r="Z68" s="34">
        <f t="shared" si="9"/>
        <v>176250</v>
      </c>
      <c r="AA68" s="34">
        <f t="shared" si="10"/>
        <v>235000</v>
      </c>
    </row>
    <row r="69" spans="1:27" ht="63.75" customHeight="1" x14ac:dyDescent="0.25">
      <c r="A69" s="10" t="s">
        <v>74</v>
      </c>
      <c r="B69" s="84" t="s">
        <v>268</v>
      </c>
      <c r="C69" s="82"/>
      <c r="D69" s="82"/>
      <c r="E69" s="82"/>
      <c r="F69" s="83"/>
      <c r="G69" s="3">
        <v>114000</v>
      </c>
      <c r="H69" s="43">
        <v>0</v>
      </c>
      <c r="I69" s="44">
        <f t="shared" ref="I69:I71" si="61">TRUNC((G69-H69)/11,2)</f>
        <v>10363.629999999999</v>
      </c>
      <c r="J69" s="44">
        <f t="shared" ref="J69:J71" si="62">TRUNC((G69-SUM(H69:I69))/10,2)</f>
        <v>10363.629999999999</v>
      </c>
      <c r="K69" s="44">
        <f>TRUNC((G69-SUM(H69:J69))/9,2)</f>
        <v>10363.629999999999</v>
      </c>
      <c r="L69" s="44">
        <f>TRUNC((G69-SUM(H69:K69))/8,2)</f>
        <v>10363.629999999999</v>
      </c>
      <c r="M69" s="44">
        <f>TRUNC((G69-SUM(H69:L69))/7,2)</f>
        <v>10363.64</v>
      </c>
      <c r="N69" s="44">
        <f>TRUNC((G69-SUM(H69:M69))/6,2)</f>
        <v>10363.64</v>
      </c>
      <c r="O69" s="44">
        <f>TRUNC((G69-SUM(H69:N69))/5,2)</f>
        <v>10363.64</v>
      </c>
      <c r="P69" s="44">
        <f>TRUNC((G69-SUM(H69:O69))/4,2)</f>
        <v>10363.64</v>
      </c>
      <c r="Q69" s="44">
        <f>TRUNC((G69-SUM(H69:P69))/3,2)</f>
        <v>10363.64</v>
      </c>
      <c r="R69" s="44">
        <f>TRUNC((G69-SUM(H69:Q69))/2,2)</f>
        <v>10363.64</v>
      </c>
      <c r="S69" s="44">
        <f>G69-SUM(H69:R69)</f>
        <v>10363.64</v>
      </c>
      <c r="T69" s="34">
        <f t="shared" si="3"/>
        <v>20727.259999999998</v>
      </c>
      <c r="U69" s="34">
        <f t="shared" si="4"/>
        <v>51818.159999999996</v>
      </c>
      <c r="V69" s="34">
        <f t="shared" si="5"/>
        <v>82909.08</v>
      </c>
      <c r="W69" s="34">
        <f t="shared" si="6"/>
        <v>114000</v>
      </c>
      <c r="X69" s="34">
        <f t="shared" si="7"/>
        <v>28500</v>
      </c>
      <c r="Y69" s="34">
        <f t="shared" si="8"/>
        <v>57000</v>
      </c>
      <c r="Z69" s="34">
        <f t="shared" si="9"/>
        <v>85500</v>
      </c>
      <c r="AA69" s="34">
        <f t="shared" si="10"/>
        <v>114000</v>
      </c>
    </row>
    <row r="70" spans="1:27" ht="38.25" x14ac:dyDescent="0.25">
      <c r="A70" s="10" t="s">
        <v>75</v>
      </c>
      <c r="B70" s="84" t="s">
        <v>269</v>
      </c>
      <c r="C70" s="82"/>
      <c r="D70" s="82"/>
      <c r="E70" s="82"/>
      <c r="F70" s="83"/>
      <c r="G70" s="3">
        <v>57000</v>
      </c>
      <c r="H70" s="43">
        <v>0</v>
      </c>
      <c r="I70" s="44">
        <f t="shared" si="61"/>
        <v>5181.8100000000004</v>
      </c>
      <c r="J70" s="44">
        <f t="shared" si="62"/>
        <v>5181.8100000000004</v>
      </c>
      <c r="K70" s="44">
        <f>TRUNC((G70-SUM(H70:J70))/9,2)</f>
        <v>5181.82</v>
      </c>
      <c r="L70" s="44">
        <f>TRUNC((G70-SUM(H70:K70))/8,2)</f>
        <v>5181.82</v>
      </c>
      <c r="M70" s="44">
        <f>TRUNC((G70-SUM(H70:L70))/7,2)</f>
        <v>5181.82</v>
      </c>
      <c r="N70" s="44">
        <f>TRUNC((G70-SUM(H70:M70))/6,2)</f>
        <v>5181.82</v>
      </c>
      <c r="O70" s="44">
        <f>TRUNC((G70-SUM(H70:N70))/5,2)</f>
        <v>5181.82</v>
      </c>
      <c r="P70" s="44">
        <f>TRUNC((G70-SUM(H70:O70))/4,2)</f>
        <v>5181.82</v>
      </c>
      <c r="Q70" s="44">
        <f>TRUNC((G70-SUM(H70:P70))/3,2)</f>
        <v>5181.82</v>
      </c>
      <c r="R70" s="44">
        <f>TRUNC((G70-SUM(H70:Q70))/2,2)</f>
        <v>5181.82</v>
      </c>
      <c r="S70" s="44">
        <f>G70-SUM(H70:R70)</f>
        <v>5181.82</v>
      </c>
      <c r="T70" s="34">
        <f t="shared" si="3"/>
        <v>10363.620000000001</v>
      </c>
      <c r="U70" s="34">
        <f t="shared" si="4"/>
        <v>25909.08</v>
      </c>
      <c r="V70" s="34">
        <f t="shared" si="5"/>
        <v>41454.54</v>
      </c>
      <c r="W70" s="34">
        <f t="shared" si="6"/>
        <v>57000</v>
      </c>
      <c r="X70" s="34">
        <f t="shared" si="7"/>
        <v>14250</v>
      </c>
      <c r="Y70" s="34">
        <f t="shared" si="8"/>
        <v>28500</v>
      </c>
      <c r="Z70" s="34">
        <f t="shared" si="9"/>
        <v>42750</v>
      </c>
      <c r="AA70" s="34">
        <f t="shared" si="10"/>
        <v>57000</v>
      </c>
    </row>
    <row r="71" spans="1:27" ht="38.25" x14ac:dyDescent="0.25">
      <c r="A71" s="10" t="s">
        <v>76</v>
      </c>
      <c r="B71" s="84" t="s">
        <v>270</v>
      </c>
      <c r="C71" s="82"/>
      <c r="D71" s="82"/>
      <c r="E71" s="82"/>
      <c r="F71" s="83"/>
      <c r="G71" s="3">
        <v>64000</v>
      </c>
      <c r="H71" s="43">
        <v>0</v>
      </c>
      <c r="I71" s="44">
        <f t="shared" si="61"/>
        <v>5818.18</v>
      </c>
      <c r="J71" s="44">
        <f t="shared" si="62"/>
        <v>5818.18</v>
      </c>
      <c r="K71" s="44">
        <f>TRUNC((G71-SUM(H71:J71))/9,2)</f>
        <v>5818.18</v>
      </c>
      <c r="L71" s="44">
        <f>TRUNC((G71-SUM(H71:K71))/8,2)</f>
        <v>5818.18</v>
      </c>
      <c r="M71" s="44">
        <f>TRUNC((G71-SUM(H71:L71))/7,2)</f>
        <v>5818.18</v>
      </c>
      <c r="N71" s="44">
        <f>TRUNC((G71-SUM(H71:M71))/6,2)</f>
        <v>5818.18</v>
      </c>
      <c r="O71" s="44">
        <f>TRUNC((G71-SUM(H71:N71))/5,2)</f>
        <v>5818.18</v>
      </c>
      <c r="P71" s="44">
        <f>TRUNC((G71-SUM(H71:O71))/4,2)</f>
        <v>5818.18</v>
      </c>
      <c r="Q71" s="44">
        <f>TRUNC((G71-SUM(H71:P71))/3,2)</f>
        <v>5818.18</v>
      </c>
      <c r="R71" s="44">
        <f>TRUNC((G71-SUM(H71:Q71))/2,2)</f>
        <v>5818.19</v>
      </c>
      <c r="S71" s="44">
        <f>G71-SUM(H71:R71)</f>
        <v>5818.1899999999951</v>
      </c>
      <c r="T71" s="34">
        <f t="shared" si="3"/>
        <v>11636.36</v>
      </c>
      <c r="U71" s="34">
        <f t="shared" si="4"/>
        <v>29090.9</v>
      </c>
      <c r="V71" s="34">
        <f t="shared" si="5"/>
        <v>46545.440000000002</v>
      </c>
      <c r="W71" s="34">
        <f t="shared" si="6"/>
        <v>64000</v>
      </c>
      <c r="X71" s="34">
        <f t="shared" si="7"/>
        <v>16000</v>
      </c>
      <c r="Y71" s="34">
        <f t="shared" si="8"/>
        <v>32000</v>
      </c>
      <c r="Z71" s="34">
        <f t="shared" si="9"/>
        <v>48000</v>
      </c>
      <c r="AA71" s="34">
        <f t="shared" si="10"/>
        <v>64000</v>
      </c>
    </row>
    <row r="72" spans="1:27" ht="51" customHeight="1" x14ac:dyDescent="0.25">
      <c r="A72" s="11" t="s">
        <v>77</v>
      </c>
      <c r="B72" s="84" t="s">
        <v>211</v>
      </c>
      <c r="C72" s="82"/>
      <c r="D72" s="82"/>
      <c r="E72" s="82"/>
      <c r="F72" s="83"/>
      <c r="G72" s="3">
        <f>G73</f>
        <v>2116365</v>
      </c>
      <c r="H72" s="3">
        <f t="shared" ref="H72:S74" si="63">H73</f>
        <v>155480.41</v>
      </c>
      <c r="I72" s="3">
        <f t="shared" si="63"/>
        <v>155480</v>
      </c>
      <c r="J72" s="3">
        <f t="shared" si="63"/>
        <v>155479.59</v>
      </c>
      <c r="K72" s="3">
        <f t="shared" si="63"/>
        <v>155480</v>
      </c>
      <c r="L72" s="3">
        <f t="shared" si="63"/>
        <v>155480</v>
      </c>
      <c r="M72" s="3">
        <f t="shared" si="63"/>
        <v>155480</v>
      </c>
      <c r="N72" s="3">
        <f t="shared" si="63"/>
        <v>155480</v>
      </c>
      <c r="O72" s="3">
        <f t="shared" si="63"/>
        <v>155480</v>
      </c>
      <c r="P72" s="3">
        <f t="shared" si="63"/>
        <v>155480</v>
      </c>
      <c r="Q72" s="3">
        <f t="shared" si="63"/>
        <v>155480</v>
      </c>
      <c r="R72" s="3">
        <f t="shared" si="63"/>
        <v>155480</v>
      </c>
      <c r="S72" s="3">
        <f t="shared" si="63"/>
        <v>406085</v>
      </c>
      <c r="T72" s="34">
        <f t="shared" si="3"/>
        <v>466440</v>
      </c>
      <c r="U72" s="34">
        <f t="shared" si="4"/>
        <v>932880</v>
      </c>
      <c r="V72" s="34">
        <f t="shared" si="5"/>
        <v>1399320</v>
      </c>
      <c r="W72" s="34">
        <f t="shared" si="6"/>
        <v>2116365</v>
      </c>
      <c r="X72" s="34">
        <f t="shared" si="7"/>
        <v>529091.25</v>
      </c>
      <c r="Y72" s="34">
        <f t="shared" si="8"/>
        <v>1058182.5</v>
      </c>
      <c r="Z72" s="34">
        <f t="shared" si="9"/>
        <v>1587273.75</v>
      </c>
      <c r="AA72" s="34">
        <f t="shared" si="10"/>
        <v>2116365</v>
      </c>
    </row>
    <row r="73" spans="1:27" ht="165.75" customHeight="1" x14ac:dyDescent="0.25">
      <c r="A73" s="11" t="s">
        <v>78</v>
      </c>
      <c r="B73" s="84" t="s">
        <v>212</v>
      </c>
      <c r="C73" s="82"/>
      <c r="D73" s="82"/>
      <c r="E73" s="82"/>
      <c r="F73" s="83"/>
      <c r="G73" s="3">
        <f>G74</f>
        <v>2116365</v>
      </c>
      <c r="H73" s="3">
        <f t="shared" si="63"/>
        <v>155480.41</v>
      </c>
      <c r="I73" s="3">
        <f t="shared" si="63"/>
        <v>155480</v>
      </c>
      <c r="J73" s="3">
        <f t="shared" si="63"/>
        <v>155479.59</v>
      </c>
      <c r="K73" s="3">
        <f t="shared" si="63"/>
        <v>155480</v>
      </c>
      <c r="L73" s="3">
        <f t="shared" si="63"/>
        <v>155480</v>
      </c>
      <c r="M73" s="3">
        <f t="shared" si="63"/>
        <v>155480</v>
      </c>
      <c r="N73" s="3">
        <f t="shared" si="63"/>
        <v>155480</v>
      </c>
      <c r="O73" s="3">
        <f t="shared" si="63"/>
        <v>155480</v>
      </c>
      <c r="P73" s="3">
        <f t="shared" si="63"/>
        <v>155480</v>
      </c>
      <c r="Q73" s="3">
        <f t="shared" si="63"/>
        <v>155480</v>
      </c>
      <c r="R73" s="3">
        <f t="shared" si="63"/>
        <v>155480</v>
      </c>
      <c r="S73" s="3">
        <f t="shared" si="63"/>
        <v>406085</v>
      </c>
      <c r="T73" s="34">
        <f t="shared" si="3"/>
        <v>466440</v>
      </c>
      <c r="U73" s="34">
        <f t="shared" si="4"/>
        <v>932880</v>
      </c>
      <c r="V73" s="34">
        <f t="shared" si="5"/>
        <v>1399320</v>
      </c>
      <c r="W73" s="34">
        <f t="shared" si="6"/>
        <v>2116365</v>
      </c>
      <c r="X73" s="34">
        <f t="shared" si="7"/>
        <v>529091.25</v>
      </c>
      <c r="Y73" s="34">
        <f t="shared" si="8"/>
        <v>1058182.5</v>
      </c>
      <c r="Z73" s="34">
        <f t="shared" si="9"/>
        <v>1587273.75</v>
      </c>
      <c r="AA73" s="34">
        <f t="shared" si="10"/>
        <v>2116365</v>
      </c>
    </row>
    <row r="74" spans="1:27" ht="192.75" customHeight="1" x14ac:dyDescent="0.25">
      <c r="A74" s="11" t="s">
        <v>79</v>
      </c>
      <c r="B74" s="84" t="s">
        <v>213</v>
      </c>
      <c r="C74" s="82"/>
      <c r="D74" s="82"/>
      <c r="E74" s="82"/>
      <c r="F74" s="83"/>
      <c r="G74" s="3">
        <f>G75</f>
        <v>2116365</v>
      </c>
      <c r="H74" s="3">
        <f t="shared" si="63"/>
        <v>155480.41</v>
      </c>
      <c r="I74" s="3">
        <f t="shared" si="63"/>
        <v>155480</v>
      </c>
      <c r="J74" s="3">
        <f t="shared" si="63"/>
        <v>155479.59</v>
      </c>
      <c r="K74" s="3">
        <f t="shared" si="63"/>
        <v>155480</v>
      </c>
      <c r="L74" s="3">
        <f t="shared" si="63"/>
        <v>155480</v>
      </c>
      <c r="M74" s="3">
        <f t="shared" si="63"/>
        <v>155480</v>
      </c>
      <c r="N74" s="3">
        <f t="shared" si="63"/>
        <v>155480</v>
      </c>
      <c r="O74" s="3">
        <f t="shared" si="63"/>
        <v>155480</v>
      </c>
      <c r="P74" s="3">
        <f t="shared" si="63"/>
        <v>155480</v>
      </c>
      <c r="Q74" s="3">
        <f t="shared" si="63"/>
        <v>155480</v>
      </c>
      <c r="R74" s="3">
        <f t="shared" si="63"/>
        <v>155480</v>
      </c>
      <c r="S74" s="3">
        <f t="shared" si="63"/>
        <v>406085</v>
      </c>
      <c r="T74" s="34">
        <f t="shared" si="3"/>
        <v>466440</v>
      </c>
      <c r="U74" s="34">
        <f t="shared" si="4"/>
        <v>932880</v>
      </c>
      <c r="V74" s="34">
        <f t="shared" si="5"/>
        <v>1399320</v>
      </c>
      <c r="W74" s="34">
        <f t="shared" si="6"/>
        <v>2116365</v>
      </c>
      <c r="X74" s="34">
        <f t="shared" si="7"/>
        <v>529091.25</v>
      </c>
      <c r="Y74" s="34">
        <f t="shared" si="8"/>
        <v>1058182.5</v>
      </c>
      <c r="Z74" s="34">
        <f t="shared" si="9"/>
        <v>1587273.75</v>
      </c>
      <c r="AA74" s="34">
        <f t="shared" si="10"/>
        <v>2116365</v>
      </c>
    </row>
    <row r="75" spans="1:27" ht="204" customHeight="1" x14ac:dyDescent="0.25">
      <c r="A75" s="11" t="s">
        <v>80</v>
      </c>
      <c r="B75" s="84" t="s">
        <v>214</v>
      </c>
      <c r="C75" s="82"/>
      <c r="D75" s="82"/>
      <c r="E75" s="82"/>
      <c r="F75" s="83"/>
      <c r="G75" s="3">
        <v>2116365</v>
      </c>
      <c r="H75" s="5">
        <v>155480.41</v>
      </c>
      <c r="I75" s="5">
        <v>155480</v>
      </c>
      <c r="J75" s="5">
        <v>155479.59</v>
      </c>
      <c r="K75" s="5">
        <v>155480</v>
      </c>
      <c r="L75" s="5">
        <v>155480</v>
      </c>
      <c r="M75" s="5">
        <v>155480</v>
      </c>
      <c r="N75" s="5">
        <v>155480</v>
      </c>
      <c r="O75" s="5">
        <v>155480</v>
      </c>
      <c r="P75" s="5">
        <v>155480</v>
      </c>
      <c r="Q75" s="5">
        <v>155480</v>
      </c>
      <c r="R75" s="5">
        <v>155480</v>
      </c>
      <c r="S75" s="5">
        <f>G75-H75-I75-J75-K75-L75-M75-N75-O75-P75-Q75-R75</f>
        <v>406085</v>
      </c>
      <c r="T75" s="34">
        <f t="shared" si="3"/>
        <v>466440</v>
      </c>
      <c r="U75" s="34">
        <f t="shared" si="4"/>
        <v>932880</v>
      </c>
      <c r="V75" s="34">
        <f t="shared" si="5"/>
        <v>1399320</v>
      </c>
      <c r="W75" s="34">
        <f t="shared" si="6"/>
        <v>2116365</v>
      </c>
      <c r="X75" s="34">
        <f t="shared" si="7"/>
        <v>529091.25</v>
      </c>
      <c r="Y75" s="34">
        <f t="shared" si="8"/>
        <v>1058182.5</v>
      </c>
      <c r="Z75" s="34">
        <f t="shared" si="9"/>
        <v>1587273.75</v>
      </c>
      <c r="AA75" s="34">
        <f t="shared" si="10"/>
        <v>2116365</v>
      </c>
    </row>
    <row r="76" spans="1:27" ht="25.5" customHeight="1" x14ac:dyDescent="0.25">
      <c r="A76" s="10" t="s">
        <v>16</v>
      </c>
      <c r="B76" s="84" t="s">
        <v>17</v>
      </c>
      <c r="C76" s="82"/>
      <c r="D76" s="82"/>
      <c r="E76" s="82"/>
      <c r="F76" s="83"/>
      <c r="G76" s="3">
        <f>G77</f>
        <v>3000</v>
      </c>
      <c r="H76" s="3">
        <f t="shared" ref="H76:S77" si="64">H77</f>
        <v>0</v>
      </c>
      <c r="I76" s="3">
        <f t="shared" si="64"/>
        <v>0</v>
      </c>
      <c r="J76" s="3">
        <f t="shared" si="64"/>
        <v>0</v>
      </c>
      <c r="K76" s="3">
        <f t="shared" si="64"/>
        <v>0</v>
      </c>
      <c r="L76" s="3">
        <f t="shared" si="64"/>
        <v>0</v>
      </c>
      <c r="M76" s="3">
        <f t="shared" si="64"/>
        <v>0</v>
      </c>
      <c r="N76" s="3">
        <f t="shared" si="64"/>
        <v>0</v>
      </c>
      <c r="O76" s="3">
        <f t="shared" si="64"/>
        <v>0</v>
      </c>
      <c r="P76" s="3">
        <f t="shared" si="64"/>
        <v>0</v>
      </c>
      <c r="Q76" s="3">
        <f t="shared" si="64"/>
        <v>0</v>
      </c>
      <c r="R76" s="3">
        <f t="shared" si="64"/>
        <v>0</v>
      </c>
      <c r="S76" s="3">
        <f t="shared" si="64"/>
        <v>3000</v>
      </c>
      <c r="T76" s="34">
        <f t="shared" si="3"/>
        <v>0</v>
      </c>
      <c r="U76" s="34">
        <f t="shared" si="4"/>
        <v>0</v>
      </c>
      <c r="V76" s="34">
        <f t="shared" si="5"/>
        <v>0</v>
      </c>
      <c r="W76" s="34">
        <f t="shared" si="6"/>
        <v>3000</v>
      </c>
      <c r="X76" s="34">
        <f t="shared" si="7"/>
        <v>750</v>
      </c>
      <c r="Y76" s="34">
        <f t="shared" si="8"/>
        <v>1500</v>
      </c>
      <c r="Z76" s="34">
        <f t="shared" si="9"/>
        <v>2250</v>
      </c>
      <c r="AA76" s="34">
        <f t="shared" si="10"/>
        <v>3000</v>
      </c>
    </row>
    <row r="77" spans="1:27" ht="51" customHeight="1" x14ac:dyDescent="0.25">
      <c r="A77" s="45" t="s">
        <v>301</v>
      </c>
      <c r="B77" s="84" t="s">
        <v>320</v>
      </c>
      <c r="C77" s="123"/>
      <c r="D77" s="123"/>
      <c r="E77" s="123"/>
      <c r="F77" s="124"/>
      <c r="G77" s="3">
        <f>G78</f>
        <v>3000</v>
      </c>
      <c r="H77" s="3">
        <f t="shared" si="64"/>
        <v>0</v>
      </c>
      <c r="I77" s="3">
        <f t="shared" si="64"/>
        <v>0</v>
      </c>
      <c r="J77" s="3">
        <f t="shared" si="64"/>
        <v>0</v>
      </c>
      <c r="K77" s="3">
        <f t="shared" si="64"/>
        <v>0</v>
      </c>
      <c r="L77" s="3">
        <f t="shared" si="64"/>
        <v>0</v>
      </c>
      <c r="M77" s="3">
        <f t="shared" si="64"/>
        <v>0</v>
      </c>
      <c r="N77" s="3">
        <f t="shared" si="64"/>
        <v>0</v>
      </c>
      <c r="O77" s="3">
        <f t="shared" si="64"/>
        <v>0</v>
      </c>
      <c r="P77" s="3">
        <f t="shared" si="64"/>
        <v>0</v>
      </c>
      <c r="Q77" s="3">
        <f t="shared" si="64"/>
        <v>0</v>
      </c>
      <c r="R77" s="3">
        <f t="shared" si="64"/>
        <v>0</v>
      </c>
      <c r="S77" s="3">
        <f t="shared" si="64"/>
        <v>3000</v>
      </c>
      <c r="T77" s="34">
        <f t="shared" si="3"/>
        <v>0</v>
      </c>
      <c r="U77" s="34">
        <f t="shared" si="4"/>
        <v>0</v>
      </c>
      <c r="V77" s="34">
        <f t="shared" si="5"/>
        <v>0</v>
      </c>
      <c r="W77" s="34">
        <f t="shared" si="6"/>
        <v>3000</v>
      </c>
      <c r="X77" s="34">
        <f t="shared" si="7"/>
        <v>750</v>
      </c>
      <c r="Y77" s="34">
        <f t="shared" si="8"/>
        <v>1500</v>
      </c>
      <c r="Z77" s="34">
        <f t="shared" si="9"/>
        <v>2250</v>
      </c>
      <c r="AA77" s="34">
        <f t="shared" si="10"/>
        <v>3000</v>
      </c>
    </row>
    <row r="78" spans="1:27" ht="153" customHeight="1" x14ac:dyDescent="0.25">
      <c r="A78" s="45" t="s">
        <v>302</v>
      </c>
      <c r="B78" s="84" t="s">
        <v>319</v>
      </c>
      <c r="C78" s="123"/>
      <c r="D78" s="123"/>
      <c r="E78" s="123"/>
      <c r="F78" s="124"/>
      <c r="G78" s="3">
        <f>G79</f>
        <v>3000</v>
      </c>
      <c r="H78" s="3">
        <f t="shared" ref="H78:S78" si="65">H79</f>
        <v>0</v>
      </c>
      <c r="I78" s="3">
        <f t="shared" si="65"/>
        <v>0</v>
      </c>
      <c r="J78" s="3">
        <f t="shared" si="65"/>
        <v>0</v>
      </c>
      <c r="K78" s="3">
        <f t="shared" si="65"/>
        <v>0</v>
      </c>
      <c r="L78" s="3">
        <f t="shared" si="65"/>
        <v>0</v>
      </c>
      <c r="M78" s="3">
        <f t="shared" si="65"/>
        <v>0</v>
      </c>
      <c r="N78" s="3">
        <f t="shared" si="65"/>
        <v>0</v>
      </c>
      <c r="O78" s="3">
        <f t="shared" si="65"/>
        <v>0</v>
      </c>
      <c r="P78" s="3">
        <f t="shared" si="65"/>
        <v>0</v>
      </c>
      <c r="Q78" s="3">
        <f t="shared" si="65"/>
        <v>0</v>
      </c>
      <c r="R78" s="3">
        <f t="shared" si="65"/>
        <v>0</v>
      </c>
      <c r="S78" s="3">
        <f t="shared" si="65"/>
        <v>3000</v>
      </c>
      <c r="T78" s="34">
        <f t="shared" si="3"/>
        <v>0</v>
      </c>
      <c r="U78" s="34">
        <f t="shared" si="4"/>
        <v>0</v>
      </c>
      <c r="V78" s="34">
        <f t="shared" si="5"/>
        <v>0</v>
      </c>
      <c r="W78" s="34">
        <f t="shared" si="6"/>
        <v>3000</v>
      </c>
      <c r="X78" s="34">
        <f t="shared" si="7"/>
        <v>750</v>
      </c>
      <c r="Y78" s="34">
        <f t="shared" si="8"/>
        <v>1500</v>
      </c>
      <c r="Z78" s="34">
        <f t="shared" si="9"/>
        <v>2250</v>
      </c>
      <c r="AA78" s="34">
        <f t="shared" si="10"/>
        <v>3000</v>
      </c>
    </row>
    <row r="79" spans="1:27" ht="127.5" customHeight="1" x14ac:dyDescent="0.25">
      <c r="A79" s="45" t="s">
        <v>303</v>
      </c>
      <c r="B79" s="84" t="s">
        <v>318</v>
      </c>
      <c r="C79" s="123"/>
      <c r="D79" s="123"/>
      <c r="E79" s="123"/>
      <c r="F79" s="124"/>
      <c r="G79" s="3">
        <v>3000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3">
        <v>0</v>
      </c>
      <c r="R79" s="43">
        <v>0</v>
      </c>
      <c r="S79" s="44">
        <f>G79-SUM(H79:R79)</f>
        <v>3000</v>
      </c>
      <c r="T79" s="34">
        <f t="shared" si="3"/>
        <v>0</v>
      </c>
      <c r="U79" s="34">
        <f t="shared" si="4"/>
        <v>0</v>
      </c>
      <c r="V79" s="34">
        <f t="shared" si="5"/>
        <v>0</v>
      </c>
      <c r="W79" s="34">
        <f t="shared" si="6"/>
        <v>3000</v>
      </c>
      <c r="X79" s="34">
        <f t="shared" si="7"/>
        <v>750</v>
      </c>
      <c r="Y79" s="34">
        <f t="shared" si="8"/>
        <v>1500</v>
      </c>
      <c r="Z79" s="34">
        <f t="shared" si="9"/>
        <v>2250</v>
      </c>
      <c r="AA79" s="34">
        <f t="shared" si="10"/>
        <v>3000</v>
      </c>
    </row>
    <row r="80" spans="1:27" ht="38.25" customHeight="1" x14ac:dyDescent="0.25">
      <c r="A80" s="10" t="s">
        <v>81</v>
      </c>
      <c r="B80" s="85"/>
      <c r="C80" s="82"/>
      <c r="D80" s="82"/>
      <c r="E80" s="82"/>
      <c r="F80" s="83"/>
      <c r="G80" s="3">
        <f t="shared" ref="G80:S80" si="66">G19</f>
        <v>92891125</v>
      </c>
      <c r="H80" s="3">
        <f t="shared" si="66"/>
        <v>2030999.13</v>
      </c>
      <c r="I80" s="3">
        <f t="shared" si="66"/>
        <v>8076532.7799999993</v>
      </c>
      <c r="J80" s="3">
        <f t="shared" si="66"/>
        <v>8406552.6899999995</v>
      </c>
      <c r="K80" s="3">
        <f t="shared" si="66"/>
        <v>8201326.5899999999</v>
      </c>
      <c r="L80" s="3">
        <f t="shared" si="66"/>
        <v>8201326.6099999994</v>
      </c>
      <c r="M80" s="3">
        <f t="shared" si="66"/>
        <v>8307262.3600000013</v>
      </c>
      <c r="N80" s="3">
        <f t="shared" si="66"/>
        <v>8171326.6600000001</v>
      </c>
      <c r="O80" s="3">
        <f t="shared" si="66"/>
        <v>8141326.6699999999</v>
      </c>
      <c r="P80" s="3">
        <f t="shared" si="66"/>
        <v>8277262.3900000006</v>
      </c>
      <c r="Q80" s="3">
        <f t="shared" si="66"/>
        <v>8201326.6699999999</v>
      </c>
      <c r="R80" s="3">
        <f t="shared" si="66"/>
        <v>8211326.709999999</v>
      </c>
      <c r="S80" s="3">
        <f t="shared" si="66"/>
        <v>8664555.7399999946</v>
      </c>
      <c r="T80" s="34">
        <f t="shared" si="3"/>
        <v>18514084.600000001</v>
      </c>
      <c r="U80" s="34">
        <f t="shared" si="4"/>
        <v>43224000.159999996</v>
      </c>
      <c r="V80" s="34">
        <f t="shared" si="5"/>
        <v>67813915.879999995</v>
      </c>
      <c r="W80" s="34">
        <f t="shared" si="6"/>
        <v>92891124.999999985</v>
      </c>
      <c r="X80" s="34">
        <f t="shared" si="7"/>
        <v>23222781.25</v>
      </c>
      <c r="Y80" s="34">
        <f t="shared" si="8"/>
        <v>46445562.5</v>
      </c>
      <c r="Z80" s="34">
        <f t="shared" si="9"/>
        <v>69668343.75</v>
      </c>
      <c r="AA80" s="34">
        <f t="shared" si="10"/>
        <v>92891125</v>
      </c>
    </row>
    <row r="81" spans="1:27" ht="25.5" customHeight="1" x14ac:dyDescent="0.25">
      <c r="A81" s="10" t="s">
        <v>18</v>
      </c>
      <c r="B81" s="88" t="s">
        <v>19</v>
      </c>
      <c r="C81" s="82"/>
      <c r="D81" s="82"/>
      <c r="E81" s="82"/>
      <c r="F81" s="83"/>
      <c r="G81" s="3">
        <f t="shared" ref="G81:S81" si="67">G82+G121+G126</f>
        <v>524620065.11000001</v>
      </c>
      <c r="H81" s="3">
        <f>H82+H121+H126</f>
        <v>30812673.870000001</v>
      </c>
      <c r="I81" s="3">
        <f t="shared" si="67"/>
        <v>39257261.573333338</v>
      </c>
      <c r="J81" s="3">
        <f t="shared" si="67"/>
        <v>39480726.323333338</v>
      </c>
      <c r="K81" s="3">
        <f t="shared" si="67"/>
        <v>40178957.573333338</v>
      </c>
      <c r="L81" s="3">
        <f t="shared" si="67"/>
        <v>40872261.573333338</v>
      </c>
      <c r="M81" s="3">
        <f t="shared" si="67"/>
        <v>90369180.693333328</v>
      </c>
      <c r="N81" s="3">
        <f t="shared" si="67"/>
        <v>38808733.973333336</v>
      </c>
      <c r="O81" s="3">
        <f t="shared" si="67"/>
        <v>38501456.973333336</v>
      </c>
      <c r="P81" s="3">
        <f t="shared" si="67"/>
        <v>39464875.323333338</v>
      </c>
      <c r="Q81" s="3">
        <f t="shared" si="67"/>
        <v>39336432.223333336</v>
      </c>
      <c r="R81" s="3">
        <f t="shared" si="67"/>
        <v>39252261.603333339</v>
      </c>
      <c r="S81" s="3">
        <f t="shared" si="67"/>
        <v>48266065.606666684</v>
      </c>
      <c r="T81" s="34">
        <f t="shared" si="3"/>
        <v>109550661.76666668</v>
      </c>
      <c r="U81" s="34">
        <f t="shared" si="4"/>
        <v>280971061.60666668</v>
      </c>
      <c r="V81" s="34">
        <f t="shared" si="5"/>
        <v>397746127.87666672</v>
      </c>
      <c r="W81" s="34">
        <f t="shared" si="6"/>
        <v>524600887.31000012</v>
      </c>
      <c r="X81" s="34">
        <f t="shared" si="7"/>
        <v>131155016.2775</v>
      </c>
      <c r="Y81" s="34">
        <f t="shared" si="8"/>
        <v>262310032.55500001</v>
      </c>
      <c r="Z81" s="34">
        <f t="shared" si="9"/>
        <v>393465048.83250004</v>
      </c>
      <c r="AA81" s="34">
        <f t="shared" si="10"/>
        <v>524620065.11000001</v>
      </c>
    </row>
    <row r="82" spans="1:27" ht="77.25" customHeight="1" x14ac:dyDescent="0.25">
      <c r="A82" s="10" t="s">
        <v>20</v>
      </c>
      <c r="B82" s="88" t="s">
        <v>21</v>
      </c>
      <c r="C82" s="82"/>
      <c r="D82" s="82"/>
      <c r="E82" s="82"/>
      <c r="F82" s="83"/>
      <c r="G82" s="3">
        <f t="shared" ref="G82:S82" si="68">G83+G99+G90+G116</f>
        <v>524620065.11000001</v>
      </c>
      <c r="H82" s="3">
        <f t="shared" si="68"/>
        <v>30831851.670000002</v>
      </c>
      <c r="I82" s="3">
        <f t="shared" si="68"/>
        <v>39257261.573333338</v>
      </c>
      <c r="J82" s="3">
        <f t="shared" si="68"/>
        <v>39480726.323333338</v>
      </c>
      <c r="K82" s="3">
        <f t="shared" si="68"/>
        <v>40178957.573333338</v>
      </c>
      <c r="L82" s="3">
        <f t="shared" si="68"/>
        <v>40872261.573333338</v>
      </c>
      <c r="M82" s="3">
        <f t="shared" si="68"/>
        <v>90369180.693333328</v>
      </c>
      <c r="N82" s="3">
        <f t="shared" si="68"/>
        <v>38808733.973333336</v>
      </c>
      <c r="O82" s="3">
        <f t="shared" si="68"/>
        <v>38501456.973333336</v>
      </c>
      <c r="P82" s="3">
        <f t="shared" si="68"/>
        <v>39464875.323333338</v>
      </c>
      <c r="Q82" s="3">
        <f t="shared" si="68"/>
        <v>39336432.223333336</v>
      </c>
      <c r="R82" s="3">
        <f t="shared" si="68"/>
        <v>39252261.603333339</v>
      </c>
      <c r="S82" s="3">
        <f t="shared" si="68"/>
        <v>48266065.606666684</v>
      </c>
      <c r="T82" s="34">
        <f t="shared" si="3"/>
        <v>109569839.56666668</v>
      </c>
      <c r="U82" s="34">
        <f t="shared" si="4"/>
        <v>280990239.4066667</v>
      </c>
      <c r="V82" s="34">
        <f t="shared" si="5"/>
        <v>397765305.67666674</v>
      </c>
      <c r="W82" s="34">
        <f t="shared" si="6"/>
        <v>524620065.11000013</v>
      </c>
      <c r="X82" s="34">
        <f t="shared" si="7"/>
        <v>131155016.2775</v>
      </c>
      <c r="Y82" s="34">
        <f t="shared" si="8"/>
        <v>262310032.55500001</v>
      </c>
      <c r="Z82" s="34">
        <f t="shared" si="9"/>
        <v>393465048.83250004</v>
      </c>
      <c r="AA82" s="34">
        <f t="shared" si="10"/>
        <v>524620065.11000001</v>
      </c>
    </row>
    <row r="83" spans="1:27" ht="38.25" customHeight="1" x14ac:dyDescent="0.25">
      <c r="A83" s="10" t="s">
        <v>22</v>
      </c>
      <c r="B83" s="88" t="s">
        <v>198</v>
      </c>
      <c r="C83" s="82"/>
      <c r="D83" s="82"/>
      <c r="E83" s="82"/>
      <c r="F83" s="83"/>
      <c r="G83" s="3">
        <f>G84+G88+G86</f>
        <v>235416238</v>
      </c>
      <c r="H83" s="3">
        <f t="shared" ref="H83:S83" si="69">H84+H88+H86</f>
        <v>19618436.5</v>
      </c>
      <c r="I83" s="3">
        <f t="shared" si="69"/>
        <v>19618019.833333336</v>
      </c>
      <c r="J83" s="3">
        <f t="shared" si="69"/>
        <v>19618019.833333336</v>
      </c>
      <c r="K83" s="3">
        <f t="shared" si="69"/>
        <v>19618019.833333336</v>
      </c>
      <c r="L83" s="3">
        <f t="shared" si="69"/>
        <v>19618019.833333336</v>
      </c>
      <c r="M83" s="3">
        <f t="shared" si="69"/>
        <v>19618019.833333336</v>
      </c>
      <c r="N83" s="3">
        <f t="shared" si="69"/>
        <v>19618019.833333336</v>
      </c>
      <c r="O83" s="3">
        <f t="shared" si="69"/>
        <v>19618019.833333336</v>
      </c>
      <c r="P83" s="3">
        <f t="shared" si="69"/>
        <v>19618019.833333336</v>
      </c>
      <c r="Q83" s="3">
        <f t="shared" si="69"/>
        <v>19618019.833333336</v>
      </c>
      <c r="R83" s="3">
        <f t="shared" si="69"/>
        <v>19618019.833333336</v>
      </c>
      <c r="S83" s="3">
        <f t="shared" si="69"/>
        <v>19617603.166666672</v>
      </c>
      <c r="T83" s="34">
        <f t="shared" si="3"/>
        <v>58854476.166666672</v>
      </c>
      <c r="U83" s="34">
        <f t="shared" si="4"/>
        <v>117708535.66666669</v>
      </c>
      <c r="V83" s="34">
        <f t="shared" si="5"/>
        <v>176562595.16666672</v>
      </c>
      <c r="W83" s="34">
        <f t="shared" si="6"/>
        <v>235416238.00000006</v>
      </c>
      <c r="X83" s="34">
        <f t="shared" si="7"/>
        <v>58854059.5</v>
      </c>
      <c r="Y83" s="34">
        <f t="shared" si="8"/>
        <v>117708119</v>
      </c>
      <c r="Z83" s="34">
        <f t="shared" si="9"/>
        <v>176562178.5</v>
      </c>
      <c r="AA83" s="34">
        <f t="shared" si="10"/>
        <v>235416238</v>
      </c>
    </row>
    <row r="84" spans="1:27" ht="38.25" customHeight="1" x14ac:dyDescent="0.25">
      <c r="A84" s="10" t="s">
        <v>82</v>
      </c>
      <c r="B84" s="88" t="s">
        <v>197</v>
      </c>
      <c r="C84" s="82"/>
      <c r="D84" s="82"/>
      <c r="E84" s="82"/>
      <c r="F84" s="83"/>
      <c r="G84" s="3">
        <f>G85</f>
        <v>104501238</v>
      </c>
      <c r="H84" s="3">
        <f t="shared" ref="H84:S84" si="70">H85</f>
        <v>8708436.5</v>
      </c>
      <c r="I84" s="3">
        <f t="shared" si="70"/>
        <v>8708436.5</v>
      </c>
      <c r="J84" s="3">
        <f t="shared" si="70"/>
        <v>8708436.5</v>
      </c>
      <c r="K84" s="3">
        <f t="shared" si="70"/>
        <v>8708436.5</v>
      </c>
      <c r="L84" s="3">
        <f t="shared" si="70"/>
        <v>8708436.5</v>
      </c>
      <c r="M84" s="3">
        <f t="shared" si="70"/>
        <v>8708436.5</v>
      </c>
      <c r="N84" s="3">
        <f t="shared" si="70"/>
        <v>8708436.5</v>
      </c>
      <c r="O84" s="3">
        <f t="shared" si="70"/>
        <v>8708436.5</v>
      </c>
      <c r="P84" s="3">
        <f t="shared" si="70"/>
        <v>8708436.5</v>
      </c>
      <c r="Q84" s="3">
        <f t="shared" si="70"/>
        <v>8708436.5</v>
      </c>
      <c r="R84" s="3">
        <f t="shared" si="70"/>
        <v>8708436.5</v>
      </c>
      <c r="S84" s="3">
        <f t="shared" si="70"/>
        <v>8708436.5</v>
      </c>
      <c r="T84" s="34">
        <f t="shared" si="3"/>
        <v>26125309.5</v>
      </c>
      <c r="U84" s="34">
        <f t="shared" si="4"/>
        <v>52250619</v>
      </c>
      <c r="V84" s="34">
        <f t="shared" si="5"/>
        <v>78375928.5</v>
      </c>
      <c r="W84" s="34">
        <f t="shared" si="6"/>
        <v>104501238</v>
      </c>
      <c r="X84" s="34">
        <f t="shared" si="7"/>
        <v>26125309.5</v>
      </c>
      <c r="Y84" s="34">
        <f t="shared" si="8"/>
        <v>52250619</v>
      </c>
      <c r="Z84" s="34">
        <f t="shared" si="9"/>
        <v>78375928.5</v>
      </c>
      <c r="AA84" s="34">
        <f t="shared" si="10"/>
        <v>104501238</v>
      </c>
    </row>
    <row r="85" spans="1:27" ht="102" customHeight="1" x14ac:dyDescent="0.25">
      <c r="A85" s="10" t="s">
        <v>83</v>
      </c>
      <c r="B85" s="84" t="s">
        <v>194</v>
      </c>
      <c r="C85" s="82"/>
      <c r="D85" s="82"/>
      <c r="E85" s="82"/>
      <c r="F85" s="83"/>
      <c r="G85" s="3">
        <v>104501238</v>
      </c>
      <c r="H85" s="5">
        <v>8708436.5</v>
      </c>
      <c r="I85" s="5">
        <f>G85/12</f>
        <v>8708436.5</v>
      </c>
      <c r="J85" s="5">
        <f>G85/12</f>
        <v>8708436.5</v>
      </c>
      <c r="K85" s="5">
        <f>G85/12</f>
        <v>8708436.5</v>
      </c>
      <c r="L85" s="5">
        <f>G85/12</f>
        <v>8708436.5</v>
      </c>
      <c r="M85" s="5">
        <f>G85/12</f>
        <v>8708436.5</v>
      </c>
      <c r="N85" s="5">
        <f>G85/12</f>
        <v>8708436.5</v>
      </c>
      <c r="O85" s="5">
        <f>G85/12</f>
        <v>8708436.5</v>
      </c>
      <c r="P85" s="5">
        <f>G85/12</f>
        <v>8708436.5</v>
      </c>
      <c r="Q85" s="5">
        <f>G85/12</f>
        <v>8708436.5</v>
      </c>
      <c r="R85" s="5">
        <f>G85/12</f>
        <v>8708436.5</v>
      </c>
      <c r="S85" s="5">
        <f>G85-H85-I85-J85-K85-L85-M85-N85-O85-P85-Q85-R85</f>
        <v>8708436.5</v>
      </c>
      <c r="T85" s="34">
        <f t="shared" ref="T85:T114" si="71">H85+I85+J85</f>
        <v>26125309.5</v>
      </c>
      <c r="U85" s="34">
        <f t="shared" ref="U85:U114" si="72">H85+I85+J85+K85+L85+M85</f>
        <v>52250619</v>
      </c>
      <c r="V85" s="34">
        <f t="shared" ref="V85:V114" si="73">H85+I85+J85+K85+L85+M85+N85+O85+P85</f>
        <v>78375928.5</v>
      </c>
      <c r="W85" s="34">
        <f t="shared" ref="W85:W114" si="74">H85+I85+J85+K85+L85+M85+N85+O85+P85+Q85+R85+S85</f>
        <v>104501238</v>
      </c>
      <c r="X85" s="34">
        <f t="shared" si="7"/>
        <v>26125309.5</v>
      </c>
      <c r="Y85" s="34">
        <f t="shared" si="8"/>
        <v>52250619</v>
      </c>
      <c r="Z85" s="34">
        <f t="shared" si="9"/>
        <v>78375928.5</v>
      </c>
      <c r="AA85" s="34">
        <f t="shared" si="10"/>
        <v>104501238</v>
      </c>
    </row>
    <row r="86" spans="1:27" ht="102" customHeight="1" x14ac:dyDescent="0.25">
      <c r="A86" s="41" t="s">
        <v>304</v>
      </c>
      <c r="B86" s="88" t="s">
        <v>306</v>
      </c>
      <c r="C86" s="82"/>
      <c r="D86" s="82"/>
      <c r="E86" s="82"/>
      <c r="F86" s="83"/>
      <c r="G86" s="3">
        <f>G87</f>
        <v>0</v>
      </c>
      <c r="H86" s="3">
        <f t="shared" ref="H86:S86" si="75">H87</f>
        <v>0</v>
      </c>
      <c r="I86" s="3">
        <f t="shared" si="75"/>
        <v>0</v>
      </c>
      <c r="J86" s="3">
        <f t="shared" si="75"/>
        <v>0</v>
      </c>
      <c r="K86" s="3">
        <f t="shared" si="75"/>
        <v>0</v>
      </c>
      <c r="L86" s="3">
        <f t="shared" si="75"/>
        <v>0</v>
      </c>
      <c r="M86" s="3">
        <f t="shared" si="75"/>
        <v>0</v>
      </c>
      <c r="N86" s="3">
        <f t="shared" si="75"/>
        <v>0</v>
      </c>
      <c r="O86" s="3">
        <f t="shared" si="75"/>
        <v>0</v>
      </c>
      <c r="P86" s="3">
        <f t="shared" si="75"/>
        <v>0</v>
      </c>
      <c r="Q86" s="3">
        <f t="shared" si="75"/>
        <v>0</v>
      </c>
      <c r="R86" s="3">
        <f t="shared" si="75"/>
        <v>0</v>
      </c>
      <c r="S86" s="3">
        <f t="shared" si="75"/>
        <v>0</v>
      </c>
      <c r="T86" s="34"/>
      <c r="U86" s="34"/>
      <c r="V86" s="34"/>
      <c r="W86" s="34"/>
      <c r="X86" s="34">
        <f t="shared" si="7"/>
        <v>0</v>
      </c>
      <c r="Y86" s="34">
        <f t="shared" si="8"/>
        <v>0</v>
      </c>
      <c r="Z86" s="34">
        <f t="shared" si="9"/>
        <v>0</v>
      </c>
      <c r="AA86" s="34">
        <f t="shared" si="10"/>
        <v>0</v>
      </c>
    </row>
    <row r="87" spans="1:27" ht="102" customHeight="1" x14ac:dyDescent="0.25">
      <c r="A87" s="41" t="s">
        <v>305</v>
      </c>
      <c r="B87" s="84" t="s">
        <v>317</v>
      </c>
      <c r="C87" s="82"/>
      <c r="D87" s="82"/>
      <c r="E87" s="82"/>
      <c r="F87" s="83"/>
      <c r="G87" s="3">
        <v>0</v>
      </c>
      <c r="H87" s="5">
        <f t="shared" ref="H87" si="76">G87/12</f>
        <v>0</v>
      </c>
      <c r="I87" s="5">
        <f t="shared" ref="I87" si="77">G87/12</f>
        <v>0</v>
      </c>
      <c r="J87" s="5">
        <f t="shared" ref="J87" si="78">G87/12</f>
        <v>0</v>
      </c>
      <c r="K87" s="5">
        <f t="shared" ref="K87" si="79">G87/12</f>
        <v>0</v>
      </c>
      <c r="L87" s="5">
        <f t="shared" ref="L87" si="80">G87/12</f>
        <v>0</v>
      </c>
      <c r="M87" s="5">
        <f t="shared" ref="M87" si="81">G87/12</f>
        <v>0</v>
      </c>
      <c r="N87" s="5">
        <f t="shared" ref="N87" si="82">G87/12</f>
        <v>0</v>
      </c>
      <c r="O87" s="5">
        <f t="shared" ref="O87" si="83">G87/12</f>
        <v>0</v>
      </c>
      <c r="P87" s="5">
        <f t="shared" ref="P87" si="84">G87/12</f>
        <v>0</v>
      </c>
      <c r="Q87" s="5">
        <f t="shared" ref="Q87" si="85">G87/12</f>
        <v>0</v>
      </c>
      <c r="R87" s="5">
        <f t="shared" ref="R87" si="86">G87/12</f>
        <v>0</v>
      </c>
      <c r="S87" s="5">
        <f t="shared" ref="S87" si="87">G87-H87-I87-J87-K87-L87-M87-N87-O87-P87-Q87-R87</f>
        <v>0</v>
      </c>
      <c r="T87" s="34"/>
      <c r="U87" s="34"/>
      <c r="V87" s="34"/>
      <c r="W87" s="34"/>
      <c r="X87" s="34">
        <f t="shared" ref="X87:X143" si="88">G87/100*25</f>
        <v>0</v>
      </c>
      <c r="Y87" s="34">
        <f t="shared" ref="Y87:Y143" si="89">G87/100*50</f>
        <v>0</v>
      </c>
      <c r="Z87" s="34">
        <f t="shared" ref="Z87:Z143" si="90">G87/100*75</f>
        <v>0</v>
      </c>
      <c r="AA87" s="34">
        <f t="shared" ref="AA87:AA143" si="91">G87/100*100</f>
        <v>0</v>
      </c>
    </row>
    <row r="88" spans="1:27" ht="102" customHeight="1" x14ac:dyDescent="0.25">
      <c r="A88" s="10" t="s">
        <v>84</v>
      </c>
      <c r="B88" s="84" t="s">
        <v>195</v>
      </c>
      <c r="C88" s="82"/>
      <c r="D88" s="82"/>
      <c r="E88" s="82"/>
      <c r="F88" s="83"/>
      <c r="G88" s="3">
        <f>G89</f>
        <v>130915000</v>
      </c>
      <c r="H88" s="3">
        <f t="shared" ref="H88:S88" si="92">H89</f>
        <v>10910000</v>
      </c>
      <c r="I88" s="3">
        <f t="shared" si="92"/>
        <v>10909583.333333334</v>
      </c>
      <c r="J88" s="3">
        <f t="shared" si="92"/>
        <v>10909583.333333334</v>
      </c>
      <c r="K88" s="3">
        <f t="shared" si="92"/>
        <v>10909583.333333334</v>
      </c>
      <c r="L88" s="3">
        <f t="shared" si="92"/>
        <v>10909583.333333334</v>
      </c>
      <c r="M88" s="3">
        <f t="shared" si="92"/>
        <v>10909583.333333334</v>
      </c>
      <c r="N88" s="3">
        <f t="shared" si="92"/>
        <v>10909583.333333334</v>
      </c>
      <c r="O88" s="3">
        <f t="shared" si="92"/>
        <v>10909583.333333334</v>
      </c>
      <c r="P88" s="3">
        <f t="shared" si="92"/>
        <v>10909583.333333334</v>
      </c>
      <c r="Q88" s="3">
        <f t="shared" si="92"/>
        <v>10909583.333333334</v>
      </c>
      <c r="R88" s="3">
        <f t="shared" si="92"/>
        <v>10909583.333333334</v>
      </c>
      <c r="S88" s="3">
        <f t="shared" si="92"/>
        <v>10909166.666666673</v>
      </c>
      <c r="T88" s="34">
        <f t="shared" si="71"/>
        <v>32729166.666666672</v>
      </c>
      <c r="U88" s="34">
        <f t="shared" si="72"/>
        <v>65457916.666666679</v>
      </c>
      <c r="V88" s="34">
        <f t="shared" si="73"/>
        <v>98186666.666666672</v>
      </c>
      <c r="W88" s="34">
        <f t="shared" si="74"/>
        <v>130915000</v>
      </c>
      <c r="X88" s="34">
        <f t="shared" si="88"/>
        <v>32728750</v>
      </c>
      <c r="Y88" s="34">
        <f t="shared" si="89"/>
        <v>65457500</v>
      </c>
      <c r="Z88" s="34">
        <f t="shared" si="90"/>
        <v>98186250</v>
      </c>
      <c r="AA88" s="34">
        <f t="shared" si="91"/>
        <v>130915000</v>
      </c>
    </row>
    <row r="89" spans="1:27" ht="114.75" customHeight="1" x14ac:dyDescent="0.25">
      <c r="A89" s="10" t="s">
        <v>85</v>
      </c>
      <c r="B89" s="84" t="s">
        <v>196</v>
      </c>
      <c r="C89" s="82"/>
      <c r="D89" s="82"/>
      <c r="E89" s="82"/>
      <c r="F89" s="83"/>
      <c r="G89" s="3">
        <v>130915000</v>
      </c>
      <c r="H89" s="5">
        <v>10910000</v>
      </c>
      <c r="I89" s="5">
        <f>G89/12</f>
        <v>10909583.333333334</v>
      </c>
      <c r="J89" s="5">
        <f>G89/12</f>
        <v>10909583.333333334</v>
      </c>
      <c r="K89" s="5">
        <f>G89/12</f>
        <v>10909583.333333334</v>
      </c>
      <c r="L89" s="5">
        <f>G89/12</f>
        <v>10909583.333333334</v>
      </c>
      <c r="M89" s="5">
        <f>G89/12</f>
        <v>10909583.333333334</v>
      </c>
      <c r="N89" s="5">
        <f>G89/12</f>
        <v>10909583.333333334</v>
      </c>
      <c r="O89" s="5">
        <f>G89/12</f>
        <v>10909583.333333334</v>
      </c>
      <c r="P89" s="5">
        <f>G89/12</f>
        <v>10909583.333333334</v>
      </c>
      <c r="Q89" s="5">
        <f>G89/12</f>
        <v>10909583.333333334</v>
      </c>
      <c r="R89" s="5">
        <f>G89/12</f>
        <v>10909583.333333334</v>
      </c>
      <c r="S89" s="5">
        <f>G89-H89-I89-J89-K89-L89-M89-N89-O89-P89-Q89-R89</f>
        <v>10909166.666666673</v>
      </c>
      <c r="T89" s="34">
        <f t="shared" si="71"/>
        <v>32729166.666666672</v>
      </c>
      <c r="U89" s="34">
        <f t="shared" si="72"/>
        <v>65457916.666666679</v>
      </c>
      <c r="V89" s="34">
        <f t="shared" si="73"/>
        <v>98186666.666666672</v>
      </c>
      <c r="W89" s="34">
        <f t="shared" si="74"/>
        <v>130915000</v>
      </c>
      <c r="X89" s="34">
        <f t="shared" si="88"/>
        <v>32728750</v>
      </c>
      <c r="Y89" s="34">
        <f t="shared" si="89"/>
        <v>65457500</v>
      </c>
      <c r="Z89" s="34">
        <f t="shared" si="90"/>
        <v>98186250</v>
      </c>
      <c r="AA89" s="34">
        <f t="shared" si="91"/>
        <v>130915000</v>
      </c>
    </row>
    <row r="90" spans="1:27" ht="63.75" customHeight="1" x14ac:dyDescent="0.25">
      <c r="A90" s="10" t="s">
        <v>23</v>
      </c>
      <c r="B90" s="88" t="s">
        <v>24</v>
      </c>
      <c r="C90" s="82"/>
      <c r="D90" s="82"/>
      <c r="E90" s="82"/>
      <c r="F90" s="83"/>
      <c r="G90" s="3">
        <f>G97+G95+G93+G91</f>
        <v>64656197.370000005</v>
      </c>
      <c r="H90" s="3">
        <f t="shared" ref="H90:S90" si="93">H97+H95+H93+H91</f>
        <v>0</v>
      </c>
      <c r="I90" s="3">
        <f t="shared" si="93"/>
        <v>3310148.75</v>
      </c>
      <c r="J90" s="3">
        <f t="shared" si="93"/>
        <v>3310148.75</v>
      </c>
      <c r="K90" s="3">
        <f t="shared" si="93"/>
        <v>4231844.75</v>
      </c>
      <c r="L90" s="3">
        <f t="shared" si="93"/>
        <v>4925148.75</v>
      </c>
      <c r="M90" s="3">
        <f t="shared" si="93"/>
        <v>27019491.02</v>
      </c>
      <c r="N90" s="3">
        <f t="shared" si="93"/>
        <v>2711344.15</v>
      </c>
      <c r="O90" s="3">
        <f t="shared" si="93"/>
        <v>2711344.15</v>
      </c>
      <c r="P90" s="3">
        <f t="shared" si="93"/>
        <v>3310148.75</v>
      </c>
      <c r="Q90" s="3">
        <f t="shared" si="93"/>
        <v>3310148.75</v>
      </c>
      <c r="R90" s="3">
        <f t="shared" si="93"/>
        <v>3310148.78</v>
      </c>
      <c r="S90" s="3">
        <f t="shared" si="93"/>
        <v>6506280.7700000089</v>
      </c>
      <c r="T90" s="34">
        <f t="shared" si="71"/>
        <v>6620297.5</v>
      </c>
      <c r="U90" s="34">
        <f t="shared" si="72"/>
        <v>42796782.019999996</v>
      </c>
      <c r="V90" s="34">
        <f t="shared" si="73"/>
        <v>51529619.069999993</v>
      </c>
      <c r="W90" s="34">
        <f t="shared" si="74"/>
        <v>64656197.370000005</v>
      </c>
      <c r="X90" s="34">
        <f t="shared" si="88"/>
        <v>16164049.342500003</v>
      </c>
      <c r="Y90" s="34">
        <f t="shared" si="89"/>
        <v>32328098.685000006</v>
      </c>
      <c r="Z90" s="34">
        <f t="shared" si="90"/>
        <v>48492148.027500004</v>
      </c>
      <c r="AA90" s="34">
        <f t="shared" si="91"/>
        <v>64656197.370000012</v>
      </c>
    </row>
    <row r="91" spans="1:27" ht="63.75" customHeight="1" x14ac:dyDescent="0.25">
      <c r="A91" s="13" t="s">
        <v>332</v>
      </c>
      <c r="B91" s="102" t="s">
        <v>329</v>
      </c>
      <c r="C91" s="103"/>
      <c r="D91" s="103"/>
      <c r="E91" s="103"/>
      <c r="F91" s="103"/>
      <c r="G91" s="3">
        <f>G92</f>
        <v>6650000</v>
      </c>
      <c r="H91" s="3">
        <f t="shared" ref="H91:R93" si="94">H92</f>
        <v>0</v>
      </c>
      <c r="I91" s="3">
        <f t="shared" si="94"/>
        <v>0</v>
      </c>
      <c r="J91" s="3">
        <f t="shared" si="94"/>
        <v>0</v>
      </c>
      <c r="K91" s="3">
        <f t="shared" si="94"/>
        <v>0</v>
      </c>
      <c r="L91" s="3">
        <f t="shared" si="94"/>
        <v>0</v>
      </c>
      <c r="M91" s="3">
        <f t="shared" si="94"/>
        <v>6650000</v>
      </c>
      <c r="N91" s="3">
        <f t="shared" si="94"/>
        <v>0</v>
      </c>
      <c r="O91" s="3">
        <f t="shared" si="94"/>
        <v>0</v>
      </c>
      <c r="P91" s="3">
        <f t="shared" si="94"/>
        <v>0</v>
      </c>
      <c r="Q91" s="3">
        <f t="shared" si="94"/>
        <v>0</v>
      </c>
      <c r="R91" s="3">
        <f t="shared" si="94"/>
        <v>0</v>
      </c>
      <c r="S91" s="3">
        <f>S92</f>
        <v>0</v>
      </c>
      <c r="T91" s="34"/>
      <c r="U91" s="34"/>
      <c r="V91" s="34"/>
      <c r="W91" s="34"/>
      <c r="X91" s="34"/>
      <c r="Y91" s="34"/>
      <c r="Z91" s="34"/>
      <c r="AA91" s="34"/>
    </row>
    <row r="92" spans="1:27" ht="63.75" customHeight="1" x14ac:dyDescent="0.25">
      <c r="A92" s="13" t="s">
        <v>333</v>
      </c>
      <c r="B92" s="102" t="s">
        <v>328</v>
      </c>
      <c r="C92" s="103"/>
      <c r="D92" s="103"/>
      <c r="E92" s="103"/>
      <c r="F92" s="103"/>
      <c r="G92" s="3">
        <v>6650000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6650000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f>G92-H92-I92-J92-K92-L92-M92-N92-O92-P92-Q92-R92</f>
        <v>0</v>
      </c>
      <c r="T92" s="34"/>
      <c r="U92" s="34"/>
      <c r="V92" s="34"/>
      <c r="W92" s="34"/>
      <c r="X92" s="34"/>
      <c r="Y92" s="34"/>
      <c r="Z92" s="34"/>
      <c r="AA92" s="34"/>
    </row>
    <row r="93" spans="1:27" ht="167.25" customHeight="1" x14ac:dyDescent="0.25">
      <c r="A93" s="10" t="s">
        <v>86</v>
      </c>
      <c r="B93" s="76" t="s">
        <v>215</v>
      </c>
      <c r="C93" s="77"/>
      <c r="D93" s="77"/>
      <c r="E93" s="77"/>
      <c r="F93" s="78"/>
      <c r="G93" s="3">
        <f>G94</f>
        <v>9309633.0899999999</v>
      </c>
      <c r="H93" s="3">
        <f t="shared" si="94"/>
        <v>0</v>
      </c>
      <c r="I93" s="3">
        <f t="shared" si="94"/>
        <v>0</v>
      </c>
      <c r="J93" s="3">
        <f t="shared" si="94"/>
        <v>0</v>
      </c>
      <c r="K93" s="3">
        <f t="shared" si="94"/>
        <v>0</v>
      </c>
      <c r="L93" s="3">
        <f t="shared" si="94"/>
        <v>0</v>
      </c>
      <c r="M93" s="3">
        <f t="shared" si="94"/>
        <v>9309633.0899999999</v>
      </c>
      <c r="N93" s="3">
        <f t="shared" si="94"/>
        <v>0</v>
      </c>
      <c r="O93" s="3">
        <f t="shared" si="94"/>
        <v>0</v>
      </c>
      <c r="P93" s="3">
        <f t="shared" si="94"/>
        <v>0</v>
      </c>
      <c r="Q93" s="3">
        <f t="shared" si="94"/>
        <v>0</v>
      </c>
      <c r="R93" s="3">
        <f t="shared" si="94"/>
        <v>0</v>
      </c>
      <c r="S93" s="3">
        <f>S94</f>
        <v>0</v>
      </c>
      <c r="T93" s="34">
        <f t="shared" si="71"/>
        <v>0</v>
      </c>
      <c r="U93" s="34">
        <f t="shared" si="72"/>
        <v>9309633.0899999999</v>
      </c>
      <c r="V93" s="34">
        <f t="shared" si="73"/>
        <v>9309633.0899999999</v>
      </c>
      <c r="W93" s="34">
        <f t="shared" si="74"/>
        <v>9309633.0899999999</v>
      </c>
      <c r="X93" s="34">
        <f t="shared" si="88"/>
        <v>2327408.2725</v>
      </c>
      <c r="Y93" s="34">
        <f t="shared" si="89"/>
        <v>4654816.5449999999</v>
      </c>
      <c r="Z93" s="34">
        <f t="shared" si="90"/>
        <v>6982224.8174999999</v>
      </c>
      <c r="AA93" s="34">
        <f t="shared" si="91"/>
        <v>9309633.0899999999</v>
      </c>
    </row>
    <row r="94" spans="1:27" ht="179.25" customHeight="1" x14ac:dyDescent="0.25">
      <c r="A94" s="10" t="s">
        <v>87</v>
      </c>
      <c r="B94" s="76" t="s">
        <v>216</v>
      </c>
      <c r="C94" s="77"/>
      <c r="D94" s="77"/>
      <c r="E94" s="77"/>
      <c r="F94" s="78"/>
      <c r="G94" s="3">
        <v>9309633.0899999999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9309633.0899999999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f>G94-H94-I94-J94-K94-L94-M94-N94-O94-P94-Q94-R94</f>
        <v>0</v>
      </c>
      <c r="T94" s="34">
        <f t="shared" si="71"/>
        <v>0</v>
      </c>
      <c r="U94" s="34">
        <f t="shared" si="72"/>
        <v>9309633.0899999999</v>
      </c>
      <c r="V94" s="34">
        <f t="shared" si="73"/>
        <v>9309633.0899999999</v>
      </c>
      <c r="W94" s="34">
        <f t="shared" si="74"/>
        <v>9309633.0899999999</v>
      </c>
      <c r="X94" s="34">
        <f t="shared" si="88"/>
        <v>2327408.2725</v>
      </c>
      <c r="Y94" s="34">
        <f t="shared" si="89"/>
        <v>4654816.5449999999</v>
      </c>
      <c r="Z94" s="34">
        <f t="shared" si="90"/>
        <v>6982224.8174999999</v>
      </c>
      <c r="AA94" s="34">
        <f t="shared" si="91"/>
        <v>9309633.0899999999</v>
      </c>
    </row>
    <row r="95" spans="1:27" ht="131.25" customHeight="1" x14ac:dyDescent="0.25">
      <c r="A95" s="46" t="s">
        <v>307</v>
      </c>
      <c r="B95" s="76" t="s">
        <v>309</v>
      </c>
      <c r="C95" s="77"/>
      <c r="D95" s="77"/>
      <c r="E95" s="77"/>
      <c r="F95" s="78"/>
      <c r="G95" s="3">
        <f>G96</f>
        <v>5047492</v>
      </c>
      <c r="H95" s="3">
        <f t="shared" ref="H95:S95" si="95">H96</f>
        <v>0</v>
      </c>
      <c r="I95" s="3">
        <f t="shared" si="95"/>
        <v>574693.49</v>
      </c>
      <c r="J95" s="3">
        <f t="shared" si="95"/>
        <v>574693.49</v>
      </c>
      <c r="K95" s="3">
        <f t="shared" si="95"/>
        <v>574693.49</v>
      </c>
      <c r="L95" s="3">
        <f t="shared" si="95"/>
        <v>574693.49</v>
      </c>
      <c r="M95" s="3">
        <f t="shared" si="95"/>
        <v>0</v>
      </c>
      <c r="N95" s="3">
        <f t="shared" si="95"/>
        <v>0</v>
      </c>
      <c r="O95" s="3">
        <f t="shared" si="95"/>
        <v>0</v>
      </c>
      <c r="P95" s="3">
        <f t="shared" si="95"/>
        <v>574693.49</v>
      </c>
      <c r="Q95" s="3">
        <f t="shared" si="95"/>
        <v>574693.49</v>
      </c>
      <c r="R95" s="3">
        <f t="shared" si="95"/>
        <v>574693.52</v>
      </c>
      <c r="S95" s="3">
        <f t="shared" si="95"/>
        <v>1024637.5399999989</v>
      </c>
      <c r="T95" s="34">
        <f t="shared" si="71"/>
        <v>1149386.98</v>
      </c>
      <c r="U95" s="34">
        <f t="shared" si="72"/>
        <v>2298773.96</v>
      </c>
      <c r="V95" s="34">
        <f t="shared" si="73"/>
        <v>2873467.45</v>
      </c>
      <c r="W95" s="34">
        <f t="shared" si="74"/>
        <v>5047491.9999999991</v>
      </c>
      <c r="X95" s="34">
        <f t="shared" si="88"/>
        <v>1261873</v>
      </c>
      <c r="Y95" s="34">
        <f t="shared" si="89"/>
        <v>2523746</v>
      </c>
      <c r="Z95" s="34">
        <f t="shared" si="90"/>
        <v>3785619</v>
      </c>
      <c r="AA95" s="34">
        <f t="shared" si="91"/>
        <v>5047492</v>
      </c>
    </row>
    <row r="96" spans="1:27" ht="140.25" customHeight="1" x14ac:dyDescent="0.25">
      <c r="A96" s="46" t="s">
        <v>308</v>
      </c>
      <c r="B96" s="76" t="s">
        <v>310</v>
      </c>
      <c r="C96" s="77"/>
      <c r="D96" s="77"/>
      <c r="E96" s="77"/>
      <c r="F96" s="78"/>
      <c r="G96" s="3">
        <v>5047492</v>
      </c>
      <c r="H96" s="5">
        <v>0</v>
      </c>
      <c r="I96" s="5">
        <f t="shared" ref="I96:L96" si="96">60866.67+513826.82</f>
        <v>574693.49</v>
      </c>
      <c r="J96" s="5">
        <f t="shared" si="96"/>
        <v>574693.49</v>
      </c>
      <c r="K96" s="5">
        <f t="shared" si="96"/>
        <v>574693.49</v>
      </c>
      <c r="L96" s="5">
        <f t="shared" si="96"/>
        <v>574693.49</v>
      </c>
      <c r="M96" s="5">
        <v>0</v>
      </c>
      <c r="N96" s="5">
        <v>0</v>
      </c>
      <c r="O96" s="5">
        <v>0</v>
      </c>
      <c r="P96" s="5">
        <f>60866.67+513826.82</f>
        <v>574693.49</v>
      </c>
      <c r="Q96" s="5">
        <f>60866.67+513826.82</f>
        <v>574693.49</v>
      </c>
      <c r="R96" s="5">
        <f>60866.67+513826.85</f>
        <v>574693.52</v>
      </c>
      <c r="S96" s="5">
        <f>G96-H96-I96-J96-K96-L96-M96-N96-O96-P96-Q96-R96</f>
        <v>1024637.5399999989</v>
      </c>
      <c r="T96" s="34">
        <f t="shared" si="71"/>
        <v>1149386.98</v>
      </c>
      <c r="U96" s="34">
        <f t="shared" si="72"/>
        <v>2298773.96</v>
      </c>
      <c r="V96" s="34">
        <f t="shared" si="73"/>
        <v>2873467.45</v>
      </c>
      <c r="W96" s="34">
        <f t="shared" si="74"/>
        <v>5047491.9999999991</v>
      </c>
      <c r="X96" s="34">
        <f t="shared" si="88"/>
        <v>1261873</v>
      </c>
      <c r="Y96" s="34">
        <f t="shared" si="89"/>
        <v>2523746</v>
      </c>
      <c r="Z96" s="34">
        <f t="shared" si="90"/>
        <v>3785619</v>
      </c>
      <c r="AA96" s="34">
        <f t="shared" si="91"/>
        <v>5047492</v>
      </c>
    </row>
    <row r="97" spans="1:27" ht="15" customHeight="1" x14ac:dyDescent="0.25">
      <c r="A97" s="10" t="s">
        <v>88</v>
      </c>
      <c r="B97" s="76" t="s">
        <v>272</v>
      </c>
      <c r="C97" s="89"/>
      <c r="D97" s="89"/>
      <c r="E97" s="89"/>
      <c r="F97" s="90"/>
      <c r="G97" s="3">
        <f>G98</f>
        <v>43649072.280000001</v>
      </c>
      <c r="H97" s="3">
        <f t="shared" ref="H97:S97" si="97">H98</f>
        <v>0</v>
      </c>
      <c r="I97" s="3">
        <f t="shared" si="97"/>
        <v>2735455.26</v>
      </c>
      <c r="J97" s="3">
        <f t="shared" si="97"/>
        <v>2735455.26</v>
      </c>
      <c r="K97" s="3">
        <f t="shared" si="97"/>
        <v>3657151.26</v>
      </c>
      <c r="L97" s="3">
        <f t="shared" si="97"/>
        <v>4350455.26</v>
      </c>
      <c r="M97" s="3">
        <f t="shared" si="97"/>
        <v>11059857.93</v>
      </c>
      <c r="N97" s="3">
        <f t="shared" si="97"/>
        <v>2711344.15</v>
      </c>
      <c r="O97" s="3">
        <f t="shared" si="97"/>
        <v>2711344.15</v>
      </c>
      <c r="P97" s="3">
        <f t="shared" si="97"/>
        <v>2735455.26</v>
      </c>
      <c r="Q97" s="3">
        <f t="shared" si="97"/>
        <v>2735455.26</v>
      </c>
      <c r="R97" s="3">
        <f t="shared" si="97"/>
        <v>2735455.26</v>
      </c>
      <c r="S97" s="3">
        <f t="shared" si="97"/>
        <v>5481643.2300000098</v>
      </c>
      <c r="T97" s="34">
        <f t="shared" si="71"/>
        <v>5470910.5199999996</v>
      </c>
      <c r="U97" s="34">
        <f t="shared" si="72"/>
        <v>24538374.969999999</v>
      </c>
      <c r="V97" s="34">
        <f t="shared" si="73"/>
        <v>32696518.529999994</v>
      </c>
      <c r="W97" s="34">
        <f t="shared" si="74"/>
        <v>43649072.280000001</v>
      </c>
      <c r="X97" s="34">
        <f t="shared" si="88"/>
        <v>10912268.07</v>
      </c>
      <c r="Y97" s="34">
        <f t="shared" si="89"/>
        <v>21824536.140000001</v>
      </c>
      <c r="Z97" s="34">
        <f t="shared" si="90"/>
        <v>32736804.210000001</v>
      </c>
      <c r="AA97" s="34">
        <f t="shared" si="91"/>
        <v>43649072.280000001</v>
      </c>
    </row>
    <row r="98" spans="1:27" ht="38.25" customHeight="1" x14ac:dyDescent="0.25">
      <c r="A98" s="10" t="s">
        <v>89</v>
      </c>
      <c r="B98" s="76" t="s">
        <v>271</v>
      </c>
      <c r="C98" s="89"/>
      <c r="D98" s="89"/>
      <c r="E98" s="89"/>
      <c r="F98" s="90"/>
      <c r="G98" s="3">
        <v>43649072.280000001</v>
      </c>
      <c r="H98" s="5">
        <v>0</v>
      </c>
      <c r="I98" s="5">
        <v>2735455.26</v>
      </c>
      <c r="J98" s="5">
        <v>2735455.26</v>
      </c>
      <c r="K98" s="5">
        <v>3657151.26</v>
      </c>
      <c r="L98" s="5">
        <v>4350455.26</v>
      </c>
      <c r="M98" s="5">
        <v>11059857.93</v>
      </c>
      <c r="N98" s="5">
        <v>2711344.15</v>
      </c>
      <c r="O98" s="5">
        <v>2711344.15</v>
      </c>
      <c r="P98" s="5">
        <v>2735455.26</v>
      </c>
      <c r="Q98" s="5">
        <v>2735455.26</v>
      </c>
      <c r="R98" s="5">
        <v>2735455.26</v>
      </c>
      <c r="S98" s="5">
        <f>G98-H98-I98-J98-K98-L98-M98-N98-O98-P98-Q98-R98</f>
        <v>5481643.2300000098</v>
      </c>
      <c r="T98" s="34">
        <f t="shared" si="71"/>
        <v>5470910.5199999996</v>
      </c>
      <c r="U98" s="34">
        <f t="shared" si="72"/>
        <v>24538374.969999999</v>
      </c>
      <c r="V98" s="34">
        <f t="shared" si="73"/>
        <v>32696518.529999994</v>
      </c>
      <c r="W98" s="34">
        <f t="shared" si="74"/>
        <v>43649072.280000001</v>
      </c>
      <c r="X98" s="34">
        <f t="shared" si="88"/>
        <v>10912268.07</v>
      </c>
      <c r="Y98" s="34">
        <f t="shared" si="89"/>
        <v>21824536.140000001</v>
      </c>
      <c r="Z98" s="34">
        <f t="shared" si="90"/>
        <v>32736804.210000001</v>
      </c>
      <c r="AA98" s="34">
        <f t="shared" si="91"/>
        <v>43649072.280000001</v>
      </c>
    </row>
    <row r="99" spans="1:27" s="1" customFormat="1" ht="38.25" customHeight="1" x14ac:dyDescent="0.25">
      <c r="A99" s="10" t="s">
        <v>25</v>
      </c>
      <c r="B99" s="76" t="s">
        <v>26</v>
      </c>
      <c r="C99" s="89"/>
      <c r="D99" s="89"/>
      <c r="E99" s="89"/>
      <c r="F99" s="90"/>
      <c r="G99" s="3">
        <f>G111+G107+G113+G103+G105+G109+G100</f>
        <v>191189802.5</v>
      </c>
      <c r="H99" s="3">
        <f t="shared" ref="H99:S99" si="98">H111+H107+H113+H103+H105+H109+H100</f>
        <v>11213415.17</v>
      </c>
      <c r="I99" s="3">
        <f t="shared" si="98"/>
        <v>15790064.99</v>
      </c>
      <c r="J99" s="3">
        <f t="shared" si="98"/>
        <v>16013529.74</v>
      </c>
      <c r="K99" s="3">
        <f t="shared" si="98"/>
        <v>15790064.99</v>
      </c>
      <c r="L99" s="3">
        <f t="shared" si="98"/>
        <v>15790064.99</v>
      </c>
      <c r="M99" s="3">
        <f t="shared" si="98"/>
        <v>16303150.6</v>
      </c>
      <c r="N99" s="3">
        <f t="shared" si="98"/>
        <v>15940341.99</v>
      </c>
      <c r="O99" s="3">
        <f t="shared" si="98"/>
        <v>15633064.99</v>
      </c>
      <c r="P99" s="3">
        <f t="shared" si="98"/>
        <v>15997678.74</v>
      </c>
      <c r="Q99" s="3">
        <f t="shared" si="98"/>
        <v>15869235.640000001</v>
      </c>
      <c r="R99" s="3">
        <f t="shared" si="98"/>
        <v>15785064.99</v>
      </c>
      <c r="S99" s="3">
        <f t="shared" si="98"/>
        <v>21064125.669999998</v>
      </c>
      <c r="T99" s="47">
        <f t="shared" si="71"/>
        <v>43017009.899999999</v>
      </c>
      <c r="U99" s="47">
        <f t="shared" si="72"/>
        <v>90900290.479999989</v>
      </c>
      <c r="V99" s="47">
        <f t="shared" si="73"/>
        <v>138471376.19999999</v>
      </c>
      <c r="W99" s="47">
        <f t="shared" si="74"/>
        <v>191189802.49999997</v>
      </c>
      <c r="X99" s="34">
        <f t="shared" si="88"/>
        <v>47797450.625</v>
      </c>
      <c r="Y99" s="34">
        <f t="shared" si="89"/>
        <v>95594901.25</v>
      </c>
      <c r="Z99" s="34">
        <f t="shared" si="90"/>
        <v>143392351.875</v>
      </c>
      <c r="AA99" s="34">
        <f t="shared" si="91"/>
        <v>191189802.5</v>
      </c>
    </row>
    <row r="100" spans="1:27" ht="63.75" customHeight="1" x14ac:dyDescent="0.25">
      <c r="A100" s="10" t="s">
        <v>90</v>
      </c>
      <c r="B100" s="76" t="s">
        <v>91</v>
      </c>
      <c r="C100" s="89"/>
      <c r="D100" s="89"/>
      <c r="E100" s="89"/>
      <c r="F100" s="90"/>
      <c r="G100" s="3">
        <f>G101+G102</f>
        <v>18011368.699999999</v>
      </c>
      <c r="H100" s="3">
        <f t="shared" ref="H100:S100" si="99">H101+H102</f>
        <v>239905.49</v>
      </c>
      <c r="I100" s="3">
        <f t="shared" si="99"/>
        <v>1397033.32</v>
      </c>
      <c r="J100" s="3">
        <f t="shared" si="99"/>
        <v>1497033.32</v>
      </c>
      <c r="K100" s="3">
        <f t="shared" si="99"/>
        <v>1397033.32</v>
      </c>
      <c r="L100" s="3">
        <f t="shared" si="99"/>
        <v>1397033.32</v>
      </c>
      <c r="M100" s="3">
        <f t="shared" si="99"/>
        <v>1786654.1800000002</v>
      </c>
      <c r="N100" s="3">
        <f t="shared" si="99"/>
        <v>1547310.32</v>
      </c>
      <c r="O100" s="3">
        <f t="shared" si="99"/>
        <v>1240033.32</v>
      </c>
      <c r="P100" s="3">
        <f t="shared" si="99"/>
        <v>1481182.32</v>
      </c>
      <c r="Q100" s="3">
        <f t="shared" si="99"/>
        <v>1472937.17</v>
      </c>
      <c r="R100" s="3">
        <f t="shared" si="99"/>
        <v>1397033.32</v>
      </c>
      <c r="S100" s="3">
        <f t="shared" si="99"/>
        <v>3158179.299999998</v>
      </c>
      <c r="T100" s="34">
        <f t="shared" si="71"/>
        <v>3133972.13</v>
      </c>
      <c r="U100" s="34">
        <f t="shared" si="72"/>
        <v>7714692.9500000011</v>
      </c>
      <c r="V100" s="34">
        <f t="shared" si="73"/>
        <v>11983218.910000002</v>
      </c>
      <c r="W100" s="34">
        <f t="shared" si="74"/>
        <v>18011368.699999999</v>
      </c>
      <c r="X100" s="34">
        <f t="shared" si="88"/>
        <v>4502842.1749999998</v>
      </c>
      <c r="Y100" s="34">
        <f t="shared" si="89"/>
        <v>9005684.3499999996</v>
      </c>
      <c r="Z100" s="34">
        <f t="shared" si="90"/>
        <v>13508526.525</v>
      </c>
      <c r="AA100" s="34">
        <f t="shared" si="91"/>
        <v>18011368.699999999</v>
      </c>
    </row>
    <row r="101" spans="1:27" ht="64.5" customHeight="1" x14ac:dyDescent="0.25">
      <c r="A101" s="10" t="s">
        <v>92</v>
      </c>
      <c r="B101" s="76" t="s">
        <v>200</v>
      </c>
      <c r="C101" s="89"/>
      <c r="D101" s="89"/>
      <c r="E101" s="89"/>
      <c r="F101" s="90"/>
      <c r="G101" s="3">
        <v>5508068.7000000002</v>
      </c>
      <c r="H101" s="5">
        <v>239905.49</v>
      </c>
      <c r="I101" s="5">
        <v>355091.66</v>
      </c>
      <c r="J101" s="5">
        <v>455091.66</v>
      </c>
      <c r="K101" s="5">
        <v>355091.66</v>
      </c>
      <c r="L101" s="5">
        <v>355091.66</v>
      </c>
      <c r="M101" s="5">
        <v>744712.52</v>
      </c>
      <c r="N101" s="5">
        <v>505368.66</v>
      </c>
      <c r="O101" s="5">
        <v>198091.66</v>
      </c>
      <c r="P101" s="5">
        <v>439240.66</v>
      </c>
      <c r="Q101" s="5">
        <v>430995.51</v>
      </c>
      <c r="R101" s="5">
        <v>355091.66</v>
      </c>
      <c r="S101" s="5">
        <f>G101-H101-I101-J101-K101-L101-M101-N101-O101-P101-Q101-R101</f>
        <v>1074295.8999999992</v>
      </c>
      <c r="T101" s="34">
        <f t="shared" si="71"/>
        <v>1050088.8099999998</v>
      </c>
      <c r="U101" s="34">
        <f t="shared" si="72"/>
        <v>2504984.6499999994</v>
      </c>
      <c r="V101" s="34">
        <f t="shared" si="73"/>
        <v>3647685.63</v>
      </c>
      <c r="W101" s="34">
        <f t="shared" si="74"/>
        <v>5508068.6999999993</v>
      </c>
      <c r="X101" s="34">
        <f t="shared" si="88"/>
        <v>1377017.175</v>
      </c>
      <c r="Y101" s="34">
        <f t="shared" si="89"/>
        <v>2754034.35</v>
      </c>
      <c r="Z101" s="34">
        <f t="shared" si="90"/>
        <v>4131051.5250000004</v>
      </c>
      <c r="AA101" s="34">
        <f t="shared" si="91"/>
        <v>5508068.7000000002</v>
      </c>
    </row>
    <row r="102" spans="1:27" ht="65.25" customHeight="1" x14ac:dyDescent="0.25">
      <c r="A102" s="10" t="s">
        <v>92</v>
      </c>
      <c r="B102" s="76" t="s">
        <v>199</v>
      </c>
      <c r="C102" s="89"/>
      <c r="D102" s="89"/>
      <c r="E102" s="89"/>
      <c r="F102" s="90"/>
      <c r="G102" s="3">
        <v>12503300</v>
      </c>
      <c r="H102" s="3">
        <v>0</v>
      </c>
      <c r="I102" s="3">
        <v>1041941.66</v>
      </c>
      <c r="J102" s="3">
        <v>1041941.66</v>
      </c>
      <c r="K102" s="3">
        <v>1041941.66</v>
      </c>
      <c r="L102" s="3">
        <v>1041941.66</v>
      </c>
      <c r="M102" s="3">
        <v>1041941.66</v>
      </c>
      <c r="N102" s="3">
        <v>1041941.66</v>
      </c>
      <c r="O102" s="3">
        <v>1041941.66</v>
      </c>
      <c r="P102" s="3">
        <v>1041941.66</v>
      </c>
      <c r="Q102" s="3">
        <v>1041941.66</v>
      </c>
      <c r="R102" s="3">
        <v>1041941.66</v>
      </c>
      <c r="S102" s="5">
        <f>G102-H102-I102-J102-K102-L102-M102-N102-O102-P102-Q102-R102</f>
        <v>2083883.3999999985</v>
      </c>
      <c r="T102" s="34">
        <f t="shared" si="71"/>
        <v>2083883.32</v>
      </c>
      <c r="U102" s="34">
        <f t="shared" si="72"/>
        <v>5209708.3</v>
      </c>
      <c r="V102" s="34">
        <f t="shared" si="73"/>
        <v>8335533.2800000003</v>
      </c>
      <c r="W102" s="34">
        <f t="shared" si="74"/>
        <v>12503299.999999998</v>
      </c>
      <c r="X102" s="34">
        <f t="shared" si="88"/>
        <v>3125825</v>
      </c>
      <c r="Y102" s="34">
        <f t="shared" si="89"/>
        <v>6251650</v>
      </c>
      <c r="Z102" s="34">
        <f t="shared" si="90"/>
        <v>9377475</v>
      </c>
      <c r="AA102" s="34">
        <f t="shared" si="91"/>
        <v>12503300</v>
      </c>
    </row>
    <row r="103" spans="1:27" ht="89.25" customHeight="1" x14ac:dyDescent="0.25">
      <c r="A103" s="10" t="s">
        <v>93</v>
      </c>
      <c r="B103" s="76" t="s">
        <v>273</v>
      </c>
      <c r="C103" s="77"/>
      <c r="D103" s="77"/>
      <c r="E103" s="77"/>
      <c r="F103" s="78"/>
      <c r="G103" s="3">
        <f>G104</f>
        <v>5454600</v>
      </c>
      <c r="H103" s="3">
        <f t="shared" ref="H103:S103" si="100">H104</f>
        <v>376765.29</v>
      </c>
      <c r="I103" s="3">
        <f t="shared" si="100"/>
        <v>449550</v>
      </c>
      <c r="J103" s="3">
        <f t="shared" si="100"/>
        <v>469550</v>
      </c>
      <c r="K103" s="3">
        <f t="shared" si="100"/>
        <v>449550</v>
      </c>
      <c r="L103" s="3">
        <f t="shared" si="100"/>
        <v>449550</v>
      </c>
      <c r="M103" s="3">
        <f t="shared" si="100"/>
        <v>469550</v>
      </c>
      <c r="N103" s="3">
        <f t="shared" si="100"/>
        <v>449550</v>
      </c>
      <c r="O103" s="3">
        <f t="shared" si="100"/>
        <v>449550</v>
      </c>
      <c r="P103" s="3">
        <f t="shared" si="100"/>
        <v>469550</v>
      </c>
      <c r="Q103" s="3">
        <f t="shared" si="100"/>
        <v>449550</v>
      </c>
      <c r="R103" s="3">
        <f t="shared" si="100"/>
        <v>449550</v>
      </c>
      <c r="S103" s="3">
        <f t="shared" si="100"/>
        <v>522334.70999999996</v>
      </c>
      <c r="T103" s="34">
        <f t="shared" si="71"/>
        <v>1295865.29</v>
      </c>
      <c r="U103" s="34">
        <f t="shared" si="72"/>
        <v>2664515.29</v>
      </c>
      <c r="V103" s="34">
        <f t="shared" si="73"/>
        <v>4033165.29</v>
      </c>
      <c r="W103" s="34">
        <f t="shared" si="74"/>
        <v>5454600</v>
      </c>
      <c r="X103" s="34">
        <f t="shared" si="88"/>
        <v>1363650</v>
      </c>
      <c r="Y103" s="34">
        <f t="shared" si="89"/>
        <v>2727300</v>
      </c>
      <c r="Z103" s="34">
        <f t="shared" si="90"/>
        <v>4090950</v>
      </c>
      <c r="AA103" s="34">
        <f t="shared" si="91"/>
        <v>5454600</v>
      </c>
    </row>
    <row r="104" spans="1:27" ht="114.75" customHeight="1" x14ac:dyDescent="0.25">
      <c r="A104" s="10" t="s">
        <v>94</v>
      </c>
      <c r="B104" s="76" t="s">
        <v>274</v>
      </c>
      <c r="C104" s="77"/>
      <c r="D104" s="77"/>
      <c r="E104" s="77"/>
      <c r="F104" s="78"/>
      <c r="G104" s="3">
        <v>5454600</v>
      </c>
      <c r="H104" s="5">
        <v>376765.29</v>
      </c>
      <c r="I104" s="5">
        <v>449550</v>
      </c>
      <c r="J104" s="5">
        <v>469550</v>
      </c>
      <c r="K104" s="5">
        <v>449550</v>
      </c>
      <c r="L104" s="5">
        <v>449550</v>
      </c>
      <c r="M104" s="5">
        <v>469550</v>
      </c>
      <c r="N104" s="5">
        <v>449550</v>
      </c>
      <c r="O104" s="5">
        <v>449550</v>
      </c>
      <c r="P104" s="5">
        <v>469550</v>
      </c>
      <c r="Q104" s="5">
        <v>449550</v>
      </c>
      <c r="R104" s="5">
        <v>449550</v>
      </c>
      <c r="S104" s="5">
        <f>G104-H104-I104-J104-K104-L104-M104-N104-O104-P104-Q104-R104</f>
        <v>522334.70999999996</v>
      </c>
      <c r="T104" s="34">
        <f t="shared" si="71"/>
        <v>1295865.29</v>
      </c>
      <c r="U104" s="34">
        <f t="shared" si="72"/>
        <v>2664515.29</v>
      </c>
      <c r="V104" s="34">
        <f t="shared" si="73"/>
        <v>4033165.29</v>
      </c>
      <c r="W104" s="34">
        <f t="shared" si="74"/>
        <v>5454600</v>
      </c>
      <c r="X104" s="34">
        <f t="shared" si="88"/>
        <v>1363650</v>
      </c>
      <c r="Y104" s="34">
        <f t="shared" si="89"/>
        <v>2727300</v>
      </c>
      <c r="Z104" s="34">
        <f t="shared" si="90"/>
        <v>4090950</v>
      </c>
      <c r="AA104" s="34">
        <f t="shared" si="91"/>
        <v>5454600</v>
      </c>
    </row>
    <row r="105" spans="1:27" ht="152.25" customHeight="1" x14ac:dyDescent="0.25">
      <c r="A105" s="10" t="s">
        <v>95</v>
      </c>
      <c r="B105" s="76" t="s">
        <v>275</v>
      </c>
      <c r="C105" s="77"/>
      <c r="D105" s="77"/>
      <c r="E105" s="77"/>
      <c r="F105" s="78"/>
      <c r="G105" s="3">
        <f>G106</f>
        <v>2187500</v>
      </c>
      <c r="H105" s="3">
        <f>H106</f>
        <v>0</v>
      </c>
      <c r="I105" s="3">
        <f t="shared" ref="I105:S105" si="101">I106</f>
        <v>182291.67</v>
      </c>
      <c r="J105" s="3">
        <f t="shared" si="101"/>
        <v>182291.67</v>
      </c>
      <c r="K105" s="3">
        <f t="shared" si="101"/>
        <v>182291.67</v>
      </c>
      <c r="L105" s="3">
        <f t="shared" si="101"/>
        <v>182291.67</v>
      </c>
      <c r="M105" s="3">
        <f t="shared" si="101"/>
        <v>182291.67</v>
      </c>
      <c r="N105" s="3">
        <f t="shared" si="101"/>
        <v>182291.67</v>
      </c>
      <c r="O105" s="3">
        <f t="shared" si="101"/>
        <v>182291.67</v>
      </c>
      <c r="P105" s="3">
        <f t="shared" si="101"/>
        <v>182291.67</v>
      </c>
      <c r="Q105" s="3">
        <f t="shared" si="101"/>
        <v>182291.67</v>
      </c>
      <c r="R105" s="3">
        <f t="shared" si="101"/>
        <v>182291.67</v>
      </c>
      <c r="S105" s="3">
        <f t="shared" si="101"/>
        <v>364583.30000000028</v>
      </c>
      <c r="T105" s="34">
        <f t="shared" si="71"/>
        <v>364583.34</v>
      </c>
      <c r="U105" s="34">
        <f t="shared" si="72"/>
        <v>911458.35000000009</v>
      </c>
      <c r="V105" s="34">
        <f t="shared" si="73"/>
        <v>1458333.3599999999</v>
      </c>
      <c r="W105" s="34">
        <f t="shared" si="74"/>
        <v>2187500</v>
      </c>
      <c r="X105" s="34">
        <f t="shared" si="88"/>
        <v>546875</v>
      </c>
      <c r="Y105" s="34">
        <f t="shared" si="89"/>
        <v>1093750</v>
      </c>
      <c r="Z105" s="34">
        <f t="shared" si="90"/>
        <v>1640625</v>
      </c>
      <c r="AA105" s="34">
        <f t="shared" si="91"/>
        <v>2187500</v>
      </c>
    </row>
    <row r="106" spans="1:27" ht="153" customHeight="1" x14ac:dyDescent="0.25">
      <c r="A106" s="10" t="s">
        <v>96</v>
      </c>
      <c r="B106" s="76" t="s">
        <v>276</v>
      </c>
      <c r="C106" s="77"/>
      <c r="D106" s="77"/>
      <c r="E106" s="77"/>
      <c r="F106" s="78"/>
      <c r="G106" s="3">
        <v>2187500</v>
      </c>
      <c r="H106" s="5">
        <v>0</v>
      </c>
      <c r="I106" s="5">
        <v>182291.67</v>
      </c>
      <c r="J106" s="5">
        <v>182291.67</v>
      </c>
      <c r="K106" s="5">
        <v>182291.67</v>
      </c>
      <c r="L106" s="5">
        <v>182291.67</v>
      </c>
      <c r="M106" s="5">
        <v>182291.67</v>
      </c>
      <c r="N106" s="5">
        <v>182291.67</v>
      </c>
      <c r="O106" s="5">
        <v>182291.67</v>
      </c>
      <c r="P106" s="5">
        <v>182291.67</v>
      </c>
      <c r="Q106" s="5">
        <v>182291.67</v>
      </c>
      <c r="R106" s="5">
        <v>182291.67</v>
      </c>
      <c r="S106" s="5">
        <f>G106-H106-I106-J106-K106-L106-M106-N106-O106-P106-Q106-R106</f>
        <v>364583.30000000028</v>
      </c>
      <c r="T106" s="34">
        <f t="shared" si="71"/>
        <v>364583.34</v>
      </c>
      <c r="U106" s="34">
        <f t="shared" si="72"/>
        <v>911458.35000000009</v>
      </c>
      <c r="V106" s="34">
        <f t="shared" si="73"/>
        <v>1458333.3599999999</v>
      </c>
      <c r="W106" s="34">
        <f t="shared" si="74"/>
        <v>2187500</v>
      </c>
      <c r="X106" s="34">
        <f t="shared" si="88"/>
        <v>546875</v>
      </c>
      <c r="Y106" s="34">
        <f t="shared" si="89"/>
        <v>1093750</v>
      </c>
      <c r="Z106" s="34">
        <f t="shared" si="90"/>
        <v>1640625</v>
      </c>
      <c r="AA106" s="34">
        <f t="shared" si="91"/>
        <v>2187500</v>
      </c>
    </row>
    <row r="107" spans="1:27" ht="76.5" customHeight="1" x14ac:dyDescent="0.25">
      <c r="A107" s="10" t="s">
        <v>97</v>
      </c>
      <c r="B107" s="76" t="s">
        <v>277</v>
      </c>
      <c r="C107" s="77"/>
      <c r="D107" s="77"/>
      <c r="E107" s="77"/>
      <c r="F107" s="78"/>
      <c r="G107" s="3">
        <f>G108</f>
        <v>513100</v>
      </c>
      <c r="H107" s="3">
        <v>0</v>
      </c>
      <c r="I107" s="3">
        <f t="shared" ref="I107:S107" si="102">I108</f>
        <v>41000</v>
      </c>
      <c r="J107" s="3">
        <f t="shared" si="102"/>
        <v>50793</v>
      </c>
      <c r="K107" s="3">
        <f t="shared" si="102"/>
        <v>41000</v>
      </c>
      <c r="L107" s="3">
        <f t="shared" si="102"/>
        <v>41000</v>
      </c>
      <c r="M107" s="3">
        <f t="shared" si="102"/>
        <v>50793</v>
      </c>
      <c r="N107" s="3">
        <f t="shared" si="102"/>
        <v>41000</v>
      </c>
      <c r="O107" s="3">
        <f t="shared" si="102"/>
        <v>41000</v>
      </c>
      <c r="P107" s="3">
        <f t="shared" si="102"/>
        <v>50793</v>
      </c>
      <c r="Q107" s="3">
        <f t="shared" si="102"/>
        <v>38000</v>
      </c>
      <c r="R107" s="3">
        <f t="shared" si="102"/>
        <v>36000</v>
      </c>
      <c r="S107" s="3">
        <f t="shared" si="102"/>
        <v>81721</v>
      </c>
      <c r="T107" s="34">
        <f t="shared" si="71"/>
        <v>91793</v>
      </c>
      <c r="U107" s="34">
        <f t="shared" si="72"/>
        <v>224586</v>
      </c>
      <c r="V107" s="34">
        <f t="shared" si="73"/>
        <v>357379</v>
      </c>
      <c r="W107" s="34">
        <f t="shared" si="74"/>
        <v>513100</v>
      </c>
      <c r="X107" s="34">
        <f t="shared" si="88"/>
        <v>128275</v>
      </c>
      <c r="Y107" s="34">
        <f t="shared" si="89"/>
        <v>256550</v>
      </c>
      <c r="Z107" s="34">
        <f t="shared" si="90"/>
        <v>384825</v>
      </c>
      <c r="AA107" s="34">
        <f t="shared" si="91"/>
        <v>513100</v>
      </c>
    </row>
    <row r="108" spans="1:27" ht="89.25" customHeight="1" x14ac:dyDescent="0.25">
      <c r="A108" s="10" t="s">
        <v>98</v>
      </c>
      <c r="B108" s="76" t="s">
        <v>278</v>
      </c>
      <c r="C108" s="77"/>
      <c r="D108" s="77"/>
      <c r="E108" s="77"/>
      <c r="F108" s="78"/>
      <c r="G108" s="3">
        <v>513100</v>
      </c>
      <c r="H108" s="5">
        <v>0</v>
      </c>
      <c r="I108" s="5">
        <v>41000</v>
      </c>
      <c r="J108" s="5">
        <v>50793</v>
      </c>
      <c r="K108" s="5">
        <v>41000</v>
      </c>
      <c r="L108" s="5">
        <v>41000</v>
      </c>
      <c r="M108" s="5">
        <v>50793</v>
      </c>
      <c r="N108" s="5">
        <v>41000</v>
      </c>
      <c r="O108" s="5">
        <v>41000</v>
      </c>
      <c r="P108" s="5">
        <v>50793</v>
      </c>
      <c r="Q108" s="5">
        <v>38000</v>
      </c>
      <c r="R108" s="5">
        <v>36000</v>
      </c>
      <c r="S108" s="5">
        <f>G108-H108-I108-J108-K108-L108-M108-N108-O108-P108-Q108-R108</f>
        <v>81721</v>
      </c>
      <c r="T108" s="34">
        <f t="shared" si="71"/>
        <v>91793</v>
      </c>
      <c r="U108" s="34">
        <f t="shared" si="72"/>
        <v>224586</v>
      </c>
      <c r="V108" s="34">
        <f t="shared" si="73"/>
        <v>357379</v>
      </c>
      <c r="W108" s="34">
        <f t="shared" si="74"/>
        <v>513100</v>
      </c>
      <c r="X108" s="34">
        <f t="shared" si="88"/>
        <v>128275</v>
      </c>
      <c r="Y108" s="34">
        <f t="shared" si="89"/>
        <v>256550</v>
      </c>
      <c r="Z108" s="34">
        <f t="shared" si="90"/>
        <v>384825</v>
      </c>
      <c r="AA108" s="34">
        <f t="shared" si="91"/>
        <v>513100</v>
      </c>
    </row>
    <row r="109" spans="1:27" ht="114.75" customHeight="1" x14ac:dyDescent="0.25">
      <c r="A109" s="10" t="s">
        <v>99</v>
      </c>
      <c r="B109" s="76" t="s">
        <v>279</v>
      </c>
      <c r="C109" s="77"/>
      <c r="D109" s="77"/>
      <c r="E109" s="77"/>
      <c r="F109" s="78"/>
      <c r="G109" s="3">
        <f>G110</f>
        <v>6266.8</v>
      </c>
      <c r="H109" s="3">
        <f t="shared" ref="H109:R109" si="103">H110</f>
        <v>0</v>
      </c>
      <c r="I109" s="3">
        <f t="shared" si="103"/>
        <v>0</v>
      </c>
      <c r="J109" s="3">
        <f t="shared" si="103"/>
        <v>0</v>
      </c>
      <c r="K109" s="3">
        <f t="shared" si="103"/>
        <v>0</v>
      </c>
      <c r="L109" s="3">
        <f t="shared" si="103"/>
        <v>0</v>
      </c>
      <c r="M109" s="3">
        <f t="shared" si="103"/>
        <v>0</v>
      </c>
      <c r="N109" s="3">
        <f t="shared" si="103"/>
        <v>0</v>
      </c>
      <c r="O109" s="3">
        <f t="shared" si="103"/>
        <v>0</v>
      </c>
      <c r="P109" s="3">
        <f t="shared" si="103"/>
        <v>0</v>
      </c>
      <c r="Q109" s="3">
        <f t="shared" si="103"/>
        <v>6266.8</v>
      </c>
      <c r="R109" s="3">
        <f t="shared" si="103"/>
        <v>0</v>
      </c>
      <c r="S109" s="3">
        <f>S110</f>
        <v>0</v>
      </c>
      <c r="T109" s="34">
        <f t="shared" si="71"/>
        <v>0</v>
      </c>
      <c r="U109" s="34">
        <f t="shared" si="72"/>
        <v>0</v>
      </c>
      <c r="V109" s="34">
        <f t="shared" si="73"/>
        <v>0</v>
      </c>
      <c r="W109" s="34">
        <f t="shared" si="74"/>
        <v>6266.8</v>
      </c>
      <c r="X109" s="34">
        <f t="shared" si="88"/>
        <v>1566.7</v>
      </c>
      <c r="Y109" s="34">
        <f t="shared" si="89"/>
        <v>3133.4</v>
      </c>
      <c r="Z109" s="34">
        <f t="shared" si="90"/>
        <v>4700.1000000000004</v>
      </c>
      <c r="AA109" s="34">
        <f t="shared" si="91"/>
        <v>6266.8</v>
      </c>
    </row>
    <row r="110" spans="1:27" ht="127.5" customHeight="1" x14ac:dyDescent="0.25">
      <c r="A110" s="10" t="s">
        <v>100</v>
      </c>
      <c r="B110" s="76" t="s">
        <v>280</v>
      </c>
      <c r="C110" s="77"/>
      <c r="D110" s="77"/>
      <c r="E110" s="77"/>
      <c r="F110" s="78"/>
      <c r="G110" s="3">
        <v>6266.8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6266.8</v>
      </c>
      <c r="R110" s="5">
        <v>0</v>
      </c>
      <c r="S110" s="5">
        <f>G110-H110-I110-J110-K110-L110-M110-N110-O110-P110-Q110-R110</f>
        <v>0</v>
      </c>
      <c r="T110" s="34">
        <f t="shared" si="71"/>
        <v>0</v>
      </c>
      <c r="U110" s="34">
        <f t="shared" si="72"/>
        <v>0</v>
      </c>
      <c r="V110" s="34">
        <f t="shared" si="73"/>
        <v>0</v>
      </c>
      <c r="W110" s="34">
        <f t="shared" si="74"/>
        <v>6266.8</v>
      </c>
      <c r="X110" s="34">
        <f t="shared" si="88"/>
        <v>1566.7</v>
      </c>
      <c r="Y110" s="34">
        <f t="shared" si="89"/>
        <v>3133.4</v>
      </c>
      <c r="Z110" s="34">
        <f t="shared" si="90"/>
        <v>4700.1000000000004</v>
      </c>
      <c r="AA110" s="34">
        <f t="shared" si="91"/>
        <v>6266.8</v>
      </c>
    </row>
    <row r="111" spans="1:27" ht="51" customHeight="1" x14ac:dyDescent="0.25">
      <c r="A111" s="10" t="s">
        <v>101</v>
      </c>
      <c r="B111" s="76" t="s">
        <v>281</v>
      </c>
      <c r="C111" s="93"/>
      <c r="D111" s="93"/>
      <c r="E111" s="93"/>
      <c r="F111" s="94"/>
      <c r="G111" s="3">
        <f>G112</f>
        <v>1447967</v>
      </c>
      <c r="H111" s="3">
        <f t="shared" ref="H111:S111" si="104">H112</f>
        <v>96744.39</v>
      </c>
      <c r="I111" s="3">
        <f t="shared" si="104"/>
        <v>89440</v>
      </c>
      <c r="J111" s="3">
        <f t="shared" si="104"/>
        <v>183111.75</v>
      </c>
      <c r="K111" s="3">
        <f t="shared" si="104"/>
        <v>89440</v>
      </c>
      <c r="L111" s="3">
        <f t="shared" si="104"/>
        <v>89440</v>
      </c>
      <c r="M111" s="3">
        <f t="shared" si="104"/>
        <v>183111.75</v>
      </c>
      <c r="N111" s="3">
        <f t="shared" si="104"/>
        <v>89440</v>
      </c>
      <c r="O111" s="3">
        <f t="shared" si="104"/>
        <v>89440</v>
      </c>
      <c r="P111" s="3">
        <f t="shared" si="104"/>
        <v>183111.75</v>
      </c>
      <c r="Q111" s="3">
        <f t="shared" si="104"/>
        <v>89440</v>
      </c>
      <c r="R111" s="3">
        <f t="shared" si="104"/>
        <v>89440</v>
      </c>
      <c r="S111" s="3">
        <f t="shared" si="104"/>
        <v>175807.3600000001</v>
      </c>
      <c r="T111" s="34">
        <f t="shared" si="71"/>
        <v>369296.14</v>
      </c>
      <c r="U111" s="34">
        <f t="shared" si="72"/>
        <v>731287.89</v>
      </c>
      <c r="V111" s="34">
        <f t="shared" si="73"/>
        <v>1093279.6400000001</v>
      </c>
      <c r="W111" s="34">
        <f t="shared" si="74"/>
        <v>1447967.0000000002</v>
      </c>
      <c r="X111" s="34">
        <f t="shared" si="88"/>
        <v>361991.75</v>
      </c>
      <c r="Y111" s="34">
        <f t="shared" si="89"/>
        <v>723983.5</v>
      </c>
      <c r="Z111" s="34">
        <f t="shared" si="90"/>
        <v>1085975.25</v>
      </c>
      <c r="AA111" s="34">
        <f t="shared" si="91"/>
        <v>1447967</v>
      </c>
    </row>
    <row r="112" spans="1:27" ht="63.75" customHeight="1" x14ac:dyDescent="0.25">
      <c r="A112" s="10" t="s">
        <v>102</v>
      </c>
      <c r="B112" s="76" t="s">
        <v>282</v>
      </c>
      <c r="C112" s="77"/>
      <c r="D112" s="77"/>
      <c r="E112" s="77"/>
      <c r="F112" s="78"/>
      <c r="G112" s="3">
        <v>1447967</v>
      </c>
      <c r="H112" s="5">
        <v>96744.39</v>
      </c>
      <c r="I112" s="5">
        <v>89440</v>
      </c>
      <c r="J112" s="5">
        <v>183111.75</v>
      </c>
      <c r="K112" s="5">
        <v>89440</v>
      </c>
      <c r="L112" s="5">
        <v>89440</v>
      </c>
      <c r="M112" s="5">
        <v>183111.75</v>
      </c>
      <c r="N112" s="5">
        <v>89440</v>
      </c>
      <c r="O112" s="5">
        <v>89440</v>
      </c>
      <c r="P112" s="5">
        <v>183111.75</v>
      </c>
      <c r="Q112" s="5">
        <v>89440</v>
      </c>
      <c r="R112" s="5">
        <v>89440</v>
      </c>
      <c r="S112" s="5">
        <f>G112-H112-I112-J112-K112-L112-M112-N112-O112-P112-Q112-R112</f>
        <v>175807.3600000001</v>
      </c>
      <c r="T112" s="34">
        <f t="shared" si="71"/>
        <v>369296.14</v>
      </c>
      <c r="U112" s="34">
        <f t="shared" si="72"/>
        <v>731287.89</v>
      </c>
      <c r="V112" s="34">
        <f t="shared" si="73"/>
        <v>1093279.6400000001</v>
      </c>
      <c r="W112" s="34">
        <f t="shared" si="74"/>
        <v>1447967.0000000002</v>
      </c>
      <c r="X112" s="34">
        <f t="shared" si="88"/>
        <v>361991.75</v>
      </c>
      <c r="Y112" s="34">
        <f t="shared" si="89"/>
        <v>723983.5</v>
      </c>
      <c r="Z112" s="34">
        <f t="shared" si="90"/>
        <v>1085975.25</v>
      </c>
      <c r="AA112" s="34">
        <f t="shared" si="91"/>
        <v>1447967</v>
      </c>
    </row>
    <row r="113" spans="1:27" ht="25.5" customHeight="1" x14ac:dyDescent="0.25">
      <c r="A113" s="12" t="s">
        <v>103</v>
      </c>
      <c r="B113" s="76" t="s">
        <v>283</v>
      </c>
      <c r="C113" s="77"/>
      <c r="D113" s="77"/>
      <c r="E113" s="77"/>
      <c r="F113" s="78"/>
      <c r="G113" s="3">
        <f>G114</f>
        <v>163569000</v>
      </c>
      <c r="H113" s="3">
        <f t="shared" ref="H113:S113" si="105">H114</f>
        <v>10500000</v>
      </c>
      <c r="I113" s="3">
        <f t="shared" si="105"/>
        <v>13630750</v>
      </c>
      <c r="J113" s="3">
        <f t="shared" si="105"/>
        <v>13630750</v>
      </c>
      <c r="K113" s="3">
        <f t="shared" si="105"/>
        <v>13630750</v>
      </c>
      <c r="L113" s="3">
        <f t="shared" si="105"/>
        <v>13630750</v>
      </c>
      <c r="M113" s="3">
        <f t="shared" si="105"/>
        <v>13630750</v>
      </c>
      <c r="N113" s="3">
        <f t="shared" si="105"/>
        <v>13630750</v>
      </c>
      <c r="O113" s="3">
        <f t="shared" si="105"/>
        <v>13630750</v>
      </c>
      <c r="P113" s="3">
        <f t="shared" si="105"/>
        <v>13630750</v>
      </c>
      <c r="Q113" s="3">
        <f t="shared" si="105"/>
        <v>13630750</v>
      </c>
      <c r="R113" s="3">
        <f t="shared" si="105"/>
        <v>13630750</v>
      </c>
      <c r="S113" s="3">
        <f t="shared" si="105"/>
        <v>16761500</v>
      </c>
      <c r="T113" s="34">
        <f t="shared" si="71"/>
        <v>37761500</v>
      </c>
      <c r="U113" s="34">
        <f t="shared" si="72"/>
        <v>78653750</v>
      </c>
      <c r="V113" s="34">
        <f t="shared" si="73"/>
        <v>119546000</v>
      </c>
      <c r="W113" s="34">
        <f t="shared" si="74"/>
        <v>163569000</v>
      </c>
      <c r="X113" s="34">
        <f t="shared" si="88"/>
        <v>40892250</v>
      </c>
      <c r="Y113" s="34">
        <f t="shared" si="89"/>
        <v>81784500</v>
      </c>
      <c r="Z113" s="34">
        <f t="shared" si="90"/>
        <v>122676750</v>
      </c>
      <c r="AA113" s="34">
        <f t="shared" si="91"/>
        <v>163569000</v>
      </c>
    </row>
    <row r="114" spans="1:27" ht="38.25" customHeight="1" x14ac:dyDescent="0.25">
      <c r="A114" s="12" t="s">
        <v>104</v>
      </c>
      <c r="B114" s="76" t="s">
        <v>284</v>
      </c>
      <c r="C114" s="77"/>
      <c r="D114" s="77"/>
      <c r="E114" s="77"/>
      <c r="F114" s="78"/>
      <c r="G114" s="3">
        <f>G115</f>
        <v>163569000</v>
      </c>
      <c r="H114" s="3">
        <f t="shared" ref="H114:S114" si="106">H115</f>
        <v>10500000</v>
      </c>
      <c r="I114" s="3">
        <f t="shared" si="106"/>
        <v>13630750</v>
      </c>
      <c r="J114" s="3">
        <f t="shared" si="106"/>
        <v>13630750</v>
      </c>
      <c r="K114" s="3">
        <f t="shared" si="106"/>
        <v>13630750</v>
      </c>
      <c r="L114" s="3">
        <f t="shared" si="106"/>
        <v>13630750</v>
      </c>
      <c r="M114" s="3">
        <f t="shared" si="106"/>
        <v>13630750</v>
      </c>
      <c r="N114" s="3">
        <f t="shared" si="106"/>
        <v>13630750</v>
      </c>
      <c r="O114" s="3">
        <f t="shared" si="106"/>
        <v>13630750</v>
      </c>
      <c r="P114" s="3">
        <f t="shared" si="106"/>
        <v>13630750</v>
      </c>
      <c r="Q114" s="3">
        <f t="shared" si="106"/>
        <v>13630750</v>
      </c>
      <c r="R114" s="3">
        <f t="shared" si="106"/>
        <v>13630750</v>
      </c>
      <c r="S114" s="3">
        <f t="shared" si="106"/>
        <v>16761500</v>
      </c>
      <c r="T114" s="34">
        <f t="shared" si="71"/>
        <v>37761500</v>
      </c>
      <c r="U114" s="34">
        <f t="shared" si="72"/>
        <v>78653750</v>
      </c>
      <c r="V114" s="34">
        <f t="shared" si="73"/>
        <v>119546000</v>
      </c>
      <c r="W114" s="34">
        <f t="shared" si="74"/>
        <v>163569000</v>
      </c>
      <c r="X114" s="34">
        <f t="shared" si="88"/>
        <v>40892250</v>
      </c>
      <c r="Y114" s="34">
        <f t="shared" si="89"/>
        <v>81784500</v>
      </c>
      <c r="Z114" s="34">
        <f t="shared" si="90"/>
        <v>122676750</v>
      </c>
      <c r="AA114" s="34">
        <f t="shared" si="91"/>
        <v>163569000</v>
      </c>
    </row>
    <row r="115" spans="1:27" ht="38.25" customHeight="1" x14ac:dyDescent="0.25">
      <c r="A115" s="12" t="s">
        <v>105</v>
      </c>
      <c r="B115" s="76" t="s">
        <v>284</v>
      </c>
      <c r="C115" s="89"/>
      <c r="D115" s="89"/>
      <c r="E115" s="89"/>
      <c r="F115" s="90"/>
      <c r="G115" s="3">
        <v>163569000</v>
      </c>
      <c r="H115" s="3">
        <v>10500000</v>
      </c>
      <c r="I115" s="3">
        <v>13630750</v>
      </c>
      <c r="J115" s="3">
        <v>13630750</v>
      </c>
      <c r="K115" s="3">
        <v>13630750</v>
      </c>
      <c r="L115" s="3">
        <v>13630750</v>
      </c>
      <c r="M115" s="3">
        <v>13630750</v>
      </c>
      <c r="N115" s="3">
        <v>13630750</v>
      </c>
      <c r="O115" s="3">
        <v>13630750</v>
      </c>
      <c r="P115" s="3">
        <v>13630750</v>
      </c>
      <c r="Q115" s="3">
        <v>13630750</v>
      </c>
      <c r="R115" s="3">
        <v>13630750</v>
      </c>
      <c r="S115" s="3">
        <f>G115-H115-I115-J115-K115-L115-M115-N115-O115-P115-Q115-R115</f>
        <v>16761500</v>
      </c>
      <c r="T115" s="34"/>
      <c r="U115" s="34"/>
      <c r="V115" s="34"/>
      <c r="W115" s="34"/>
      <c r="X115" s="34">
        <f t="shared" si="88"/>
        <v>40892250</v>
      </c>
      <c r="Y115" s="34">
        <f t="shared" si="89"/>
        <v>81784500</v>
      </c>
      <c r="Z115" s="34">
        <f t="shared" si="90"/>
        <v>122676750</v>
      </c>
      <c r="AA115" s="34">
        <f t="shared" si="91"/>
        <v>163569000</v>
      </c>
    </row>
    <row r="116" spans="1:27" ht="38.25" customHeight="1" x14ac:dyDescent="0.25">
      <c r="A116" s="46" t="s">
        <v>311</v>
      </c>
      <c r="B116" s="76" t="s">
        <v>313</v>
      </c>
      <c r="C116" s="89"/>
      <c r="D116" s="89"/>
      <c r="E116" s="89"/>
      <c r="F116" s="90"/>
      <c r="G116" s="3">
        <f>G117+G119</f>
        <v>33357827.239999998</v>
      </c>
      <c r="H116" s="3">
        <f t="shared" ref="H116:S116" si="107">H117+H119</f>
        <v>0</v>
      </c>
      <c r="I116" s="3">
        <f t="shared" si="107"/>
        <v>539028</v>
      </c>
      <c r="J116" s="3">
        <f t="shared" si="107"/>
        <v>539028</v>
      </c>
      <c r="K116" s="3">
        <f t="shared" si="107"/>
        <v>539028</v>
      </c>
      <c r="L116" s="3">
        <f t="shared" si="107"/>
        <v>539028</v>
      </c>
      <c r="M116" s="3">
        <f t="shared" si="107"/>
        <v>27428519.239999998</v>
      </c>
      <c r="N116" s="3">
        <f t="shared" si="107"/>
        <v>539028</v>
      </c>
      <c r="O116" s="3">
        <f t="shared" si="107"/>
        <v>539028</v>
      </c>
      <c r="P116" s="3">
        <f t="shared" si="107"/>
        <v>539028</v>
      </c>
      <c r="Q116" s="3">
        <f t="shared" si="107"/>
        <v>539028</v>
      </c>
      <c r="R116" s="3">
        <f t="shared" si="107"/>
        <v>539028</v>
      </c>
      <c r="S116" s="3">
        <f t="shared" si="107"/>
        <v>1078056</v>
      </c>
      <c r="T116" s="34"/>
      <c r="U116" s="34"/>
      <c r="V116" s="34"/>
      <c r="W116" s="34"/>
      <c r="X116" s="34">
        <f t="shared" si="88"/>
        <v>8339456.8099999987</v>
      </c>
      <c r="Y116" s="34">
        <f t="shared" si="89"/>
        <v>16678913.619999997</v>
      </c>
      <c r="Z116" s="34">
        <f t="shared" si="90"/>
        <v>25018370.429999996</v>
      </c>
      <c r="AA116" s="34">
        <f t="shared" si="91"/>
        <v>33357827.239999995</v>
      </c>
    </row>
    <row r="117" spans="1:27" ht="38.25" customHeight="1" x14ac:dyDescent="0.25">
      <c r="A117" s="46" t="s">
        <v>312</v>
      </c>
      <c r="B117" s="76" t="s">
        <v>314</v>
      </c>
      <c r="C117" s="89"/>
      <c r="D117" s="89"/>
      <c r="E117" s="89"/>
      <c r="F117" s="90"/>
      <c r="G117" s="3">
        <f>G118</f>
        <v>6468336</v>
      </c>
      <c r="H117" s="3">
        <f t="shared" ref="H117:R119" si="108">H118</f>
        <v>0</v>
      </c>
      <c r="I117" s="3">
        <f t="shared" si="108"/>
        <v>539028</v>
      </c>
      <c r="J117" s="3">
        <f t="shared" si="108"/>
        <v>539028</v>
      </c>
      <c r="K117" s="3">
        <f t="shared" si="108"/>
        <v>539028</v>
      </c>
      <c r="L117" s="3">
        <f t="shared" si="108"/>
        <v>539028</v>
      </c>
      <c r="M117" s="3">
        <f t="shared" si="108"/>
        <v>539028</v>
      </c>
      <c r="N117" s="3">
        <f t="shared" si="108"/>
        <v>539028</v>
      </c>
      <c r="O117" s="3">
        <f t="shared" si="108"/>
        <v>539028</v>
      </c>
      <c r="P117" s="3">
        <f t="shared" si="108"/>
        <v>539028</v>
      </c>
      <c r="Q117" s="3">
        <f t="shared" si="108"/>
        <v>539028</v>
      </c>
      <c r="R117" s="3">
        <f t="shared" si="108"/>
        <v>539028</v>
      </c>
      <c r="S117" s="5">
        <f>S118</f>
        <v>1078056</v>
      </c>
      <c r="T117" s="34"/>
      <c r="U117" s="34"/>
      <c r="V117" s="34"/>
      <c r="W117" s="34"/>
      <c r="X117" s="34">
        <f t="shared" si="88"/>
        <v>1617084</v>
      </c>
      <c r="Y117" s="34">
        <f t="shared" si="89"/>
        <v>3234168</v>
      </c>
      <c r="Z117" s="34">
        <f t="shared" si="90"/>
        <v>4851252</v>
      </c>
      <c r="AA117" s="34">
        <f t="shared" si="91"/>
        <v>6468336</v>
      </c>
    </row>
    <row r="118" spans="1:27" ht="102.75" customHeight="1" x14ac:dyDescent="0.25">
      <c r="A118" s="12" t="s">
        <v>315</v>
      </c>
      <c r="B118" s="76" t="s">
        <v>316</v>
      </c>
      <c r="C118" s="89"/>
      <c r="D118" s="89"/>
      <c r="E118" s="89"/>
      <c r="F118" s="90"/>
      <c r="G118" s="3">
        <v>6468336</v>
      </c>
      <c r="H118" s="3">
        <v>0</v>
      </c>
      <c r="I118" s="3">
        <v>539028</v>
      </c>
      <c r="J118" s="3">
        <v>539028</v>
      </c>
      <c r="K118" s="3">
        <v>539028</v>
      </c>
      <c r="L118" s="3">
        <v>539028</v>
      </c>
      <c r="M118" s="3">
        <v>539028</v>
      </c>
      <c r="N118" s="3">
        <v>539028</v>
      </c>
      <c r="O118" s="3">
        <v>539028</v>
      </c>
      <c r="P118" s="3">
        <v>539028</v>
      </c>
      <c r="Q118" s="3">
        <v>539028</v>
      </c>
      <c r="R118" s="3">
        <v>539028</v>
      </c>
      <c r="S118" s="5">
        <f>G118-H118-I118-J118-K118-L118-M118-N118-P118-O118-Q118-R118</f>
        <v>1078056</v>
      </c>
      <c r="T118" s="34">
        <f>H115+I115+J115</f>
        <v>37761500</v>
      </c>
      <c r="U118" s="34">
        <f>H115+I115+J115+K115+L115+M115</f>
        <v>78653750</v>
      </c>
      <c r="V118" s="34">
        <f>H115+I115+J115+K115+L115+M115+N115+O115+P115</f>
        <v>119546000</v>
      </c>
      <c r="W118" s="34">
        <f>H115+I115+J115+K115+L115+M115+N115+O115+P115+Q115+R115+S115</f>
        <v>163569000</v>
      </c>
      <c r="X118" s="34">
        <f t="shared" si="88"/>
        <v>1617084</v>
      </c>
      <c r="Y118" s="34">
        <f t="shared" si="89"/>
        <v>3234168</v>
      </c>
      <c r="Z118" s="34">
        <f t="shared" si="90"/>
        <v>4851252</v>
      </c>
      <c r="AA118" s="34">
        <f t="shared" si="91"/>
        <v>6468336</v>
      </c>
    </row>
    <row r="119" spans="1:27" ht="80.25" customHeight="1" x14ac:dyDescent="0.25">
      <c r="A119" s="13" t="s">
        <v>334</v>
      </c>
      <c r="B119" s="102" t="s">
        <v>331</v>
      </c>
      <c r="C119" s="103"/>
      <c r="D119" s="103"/>
      <c r="E119" s="103"/>
      <c r="F119" s="103"/>
      <c r="G119" s="3">
        <f>G120</f>
        <v>26889491.239999998</v>
      </c>
      <c r="H119" s="3">
        <f t="shared" si="108"/>
        <v>0</v>
      </c>
      <c r="I119" s="3">
        <f t="shared" si="108"/>
        <v>0</v>
      </c>
      <c r="J119" s="3">
        <f t="shared" si="108"/>
        <v>0</v>
      </c>
      <c r="K119" s="3">
        <f t="shared" si="108"/>
        <v>0</v>
      </c>
      <c r="L119" s="3">
        <f t="shared" si="108"/>
        <v>0</v>
      </c>
      <c r="M119" s="3">
        <f t="shared" si="108"/>
        <v>26889491.239999998</v>
      </c>
      <c r="N119" s="3">
        <f t="shared" si="108"/>
        <v>0</v>
      </c>
      <c r="O119" s="3">
        <f t="shared" si="108"/>
        <v>0</v>
      </c>
      <c r="P119" s="3">
        <f t="shared" si="108"/>
        <v>0</v>
      </c>
      <c r="Q119" s="3">
        <f t="shared" si="108"/>
        <v>0</v>
      </c>
      <c r="R119" s="3">
        <f t="shared" si="108"/>
        <v>0</v>
      </c>
      <c r="S119" s="5">
        <f>S120</f>
        <v>0</v>
      </c>
      <c r="T119" s="34"/>
      <c r="U119" s="34"/>
      <c r="V119" s="34"/>
      <c r="W119" s="34"/>
      <c r="X119" s="34"/>
      <c r="Y119" s="34"/>
      <c r="Z119" s="34"/>
      <c r="AA119" s="34"/>
    </row>
    <row r="120" spans="1:27" ht="89.25" customHeight="1" x14ac:dyDescent="0.25">
      <c r="A120" s="13" t="s">
        <v>335</v>
      </c>
      <c r="B120" s="102" t="s">
        <v>330</v>
      </c>
      <c r="C120" s="103"/>
      <c r="D120" s="103"/>
      <c r="E120" s="103"/>
      <c r="F120" s="103"/>
      <c r="G120" s="3">
        <v>26889491.239999998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26889491.239999998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5">
        <f>G120-H120-I120-J120-K120-L120-M120-N120-O120-P120-Q120-R120</f>
        <v>0</v>
      </c>
      <c r="T120" s="34"/>
      <c r="U120" s="34"/>
      <c r="V120" s="34"/>
      <c r="W120" s="34"/>
      <c r="X120" s="34"/>
      <c r="Y120" s="34"/>
      <c r="Z120" s="34"/>
      <c r="AA120" s="34"/>
    </row>
    <row r="121" spans="1:27" ht="154.5" customHeight="1" x14ac:dyDescent="0.25">
      <c r="A121" s="13" t="s">
        <v>218</v>
      </c>
      <c r="B121" s="95" t="s">
        <v>356</v>
      </c>
      <c r="C121" s="96"/>
      <c r="D121" s="96"/>
      <c r="E121" s="96"/>
      <c r="F121" s="96"/>
      <c r="G121" s="3">
        <f>G122</f>
        <v>0</v>
      </c>
      <c r="H121" s="3">
        <f t="shared" ref="H121:S124" si="109">H122</f>
        <v>264121.21000000002</v>
      </c>
      <c r="I121" s="3">
        <f t="shared" si="109"/>
        <v>0</v>
      </c>
      <c r="J121" s="3">
        <f t="shared" si="109"/>
        <v>0</v>
      </c>
      <c r="K121" s="3">
        <f t="shared" si="109"/>
        <v>0</v>
      </c>
      <c r="L121" s="3">
        <f t="shared" si="109"/>
        <v>0</v>
      </c>
      <c r="M121" s="3">
        <f t="shared" si="109"/>
        <v>0</v>
      </c>
      <c r="N121" s="3">
        <f t="shared" si="109"/>
        <v>0</v>
      </c>
      <c r="O121" s="3">
        <f t="shared" si="109"/>
        <v>0</v>
      </c>
      <c r="P121" s="3">
        <f t="shared" si="109"/>
        <v>0</v>
      </c>
      <c r="Q121" s="3">
        <f t="shared" si="109"/>
        <v>0</v>
      </c>
      <c r="R121" s="3">
        <f t="shared" si="109"/>
        <v>0</v>
      </c>
      <c r="S121" s="3">
        <f t="shared" si="109"/>
        <v>0</v>
      </c>
      <c r="T121" s="34">
        <f t="shared" ref="T121:T154" si="110">H121+I121+J121</f>
        <v>264121.21000000002</v>
      </c>
      <c r="U121" s="34">
        <f t="shared" ref="U121:U154" si="111">H121+I121+J121+K121+L121+M121</f>
        <v>264121.21000000002</v>
      </c>
      <c r="V121" s="34">
        <f t="shared" ref="V121:V154" si="112">H121+I121+J121+K121+L121+M121+N121+O121+P121</f>
        <v>264121.21000000002</v>
      </c>
      <c r="W121" s="34">
        <f t="shared" ref="W121:W154" si="113">H121+I121+J121+K121+L121+M121+N121+O121+P121+Q121+R121+S121</f>
        <v>264121.21000000002</v>
      </c>
      <c r="X121" s="34">
        <f t="shared" si="88"/>
        <v>0</v>
      </c>
      <c r="Y121" s="34">
        <f t="shared" si="89"/>
        <v>0</v>
      </c>
      <c r="Z121" s="34">
        <f t="shared" si="90"/>
        <v>0</v>
      </c>
      <c r="AA121" s="34">
        <f t="shared" si="91"/>
        <v>0</v>
      </c>
    </row>
    <row r="122" spans="1:27" ht="192" customHeight="1" x14ac:dyDescent="0.25">
      <c r="A122" s="13" t="s">
        <v>219</v>
      </c>
      <c r="B122" s="95" t="s">
        <v>357</v>
      </c>
      <c r="C122" s="96"/>
      <c r="D122" s="96"/>
      <c r="E122" s="96"/>
      <c r="F122" s="96"/>
      <c r="G122" s="3">
        <f>G123</f>
        <v>0</v>
      </c>
      <c r="H122" s="3">
        <f t="shared" si="109"/>
        <v>264121.21000000002</v>
      </c>
      <c r="I122" s="3">
        <f t="shared" si="109"/>
        <v>0</v>
      </c>
      <c r="J122" s="3">
        <f t="shared" si="109"/>
        <v>0</v>
      </c>
      <c r="K122" s="3">
        <f t="shared" si="109"/>
        <v>0</v>
      </c>
      <c r="L122" s="3">
        <f t="shared" si="109"/>
        <v>0</v>
      </c>
      <c r="M122" s="3">
        <f t="shared" si="109"/>
        <v>0</v>
      </c>
      <c r="N122" s="3">
        <f t="shared" si="109"/>
        <v>0</v>
      </c>
      <c r="O122" s="3">
        <f t="shared" si="109"/>
        <v>0</v>
      </c>
      <c r="P122" s="3">
        <f t="shared" si="109"/>
        <v>0</v>
      </c>
      <c r="Q122" s="3">
        <f t="shared" si="109"/>
        <v>0</v>
      </c>
      <c r="R122" s="3">
        <f t="shared" si="109"/>
        <v>0</v>
      </c>
      <c r="S122" s="3">
        <f t="shared" si="109"/>
        <v>0</v>
      </c>
      <c r="T122" s="34">
        <f t="shared" si="110"/>
        <v>264121.21000000002</v>
      </c>
      <c r="U122" s="34">
        <f t="shared" si="111"/>
        <v>264121.21000000002</v>
      </c>
      <c r="V122" s="34">
        <f t="shared" si="112"/>
        <v>264121.21000000002</v>
      </c>
      <c r="W122" s="34">
        <f t="shared" si="113"/>
        <v>264121.21000000002</v>
      </c>
      <c r="X122" s="34">
        <f t="shared" si="88"/>
        <v>0</v>
      </c>
      <c r="Y122" s="34">
        <f t="shared" si="89"/>
        <v>0</v>
      </c>
      <c r="Z122" s="34">
        <f t="shared" si="90"/>
        <v>0</v>
      </c>
      <c r="AA122" s="34">
        <f t="shared" si="91"/>
        <v>0</v>
      </c>
    </row>
    <row r="123" spans="1:27" ht="179.25" customHeight="1" x14ac:dyDescent="0.25">
      <c r="A123" s="13" t="s">
        <v>220</v>
      </c>
      <c r="B123" s="95" t="s">
        <v>285</v>
      </c>
      <c r="C123" s="96"/>
      <c r="D123" s="96"/>
      <c r="E123" s="96"/>
      <c r="F123" s="96"/>
      <c r="G123" s="3">
        <f>G124</f>
        <v>0</v>
      </c>
      <c r="H123" s="3">
        <f t="shared" si="109"/>
        <v>264121.21000000002</v>
      </c>
      <c r="I123" s="3">
        <f t="shared" si="109"/>
        <v>0</v>
      </c>
      <c r="J123" s="3">
        <f t="shared" si="109"/>
        <v>0</v>
      </c>
      <c r="K123" s="3">
        <f t="shared" si="109"/>
        <v>0</v>
      </c>
      <c r="L123" s="3">
        <f t="shared" si="109"/>
        <v>0</v>
      </c>
      <c r="M123" s="3">
        <f t="shared" si="109"/>
        <v>0</v>
      </c>
      <c r="N123" s="3">
        <f t="shared" si="109"/>
        <v>0</v>
      </c>
      <c r="O123" s="3">
        <f t="shared" si="109"/>
        <v>0</v>
      </c>
      <c r="P123" s="3">
        <f t="shared" si="109"/>
        <v>0</v>
      </c>
      <c r="Q123" s="3">
        <f t="shared" si="109"/>
        <v>0</v>
      </c>
      <c r="R123" s="3">
        <f t="shared" si="109"/>
        <v>0</v>
      </c>
      <c r="S123" s="3">
        <f t="shared" si="109"/>
        <v>0</v>
      </c>
      <c r="T123" s="34">
        <f t="shared" si="110"/>
        <v>264121.21000000002</v>
      </c>
      <c r="U123" s="34">
        <f t="shared" si="111"/>
        <v>264121.21000000002</v>
      </c>
      <c r="V123" s="34">
        <f t="shared" si="112"/>
        <v>264121.21000000002</v>
      </c>
      <c r="W123" s="34">
        <f t="shared" si="113"/>
        <v>264121.21000000002</v>
      </c>
      <c r="X123" s="34">
        <f t="shared" si="88"/>
        <v>0</v>
      </c>
      <c r="Y123" s="34">
        <f t="shared" si="89"/>
        <v>0</v>
      </c>
      <c r="Z123" s="34">
        <f t="shared" si="90"/>
        <v>0</v>
      </c>
      <c r="AA123" s="34">
        <f t="shared" si="91"/>
        <v>0</v>
      </c>
    </row>
    <row r="124" spans="1:27" ht="64.5" customHeight="1" x14ac:dyDescent="0.25">
      <c r="A124" s="13" t="s">
        <v>221</v>
      </c>
      <c r="B124" s="95" t="s">
        <v>286</v>
      </c>
      <c r="C124" s="96"/>
      <c r="D124" s="96"/>
      <c r="E124" s="96"/>
      <c r="F124" s="96"/>
      <c r="G124" s="3">
        <f>G125</f>
        <v>0</v>
      </c>
      <c r="H124" s="3">
        <f t="shared" si="109"/>
        <v>264121.21000000002</v>
      </c>
      <c r="I124" s="3">
        <f t="shared" si="109"/>
        <v>0</v>
      </c>
      <c r="J124" s="3">
        <f t="shared" si="109"/>
        <v>0</v>
      </c>
      <c r="K124" s="3">
        <f t="shared" si="109"/>
        <v>0</v>
      </c>
      <c r="L124" s="3">
        <f t="shared" si="109"/>
        <v>0</v>
      </c>
      <c r="M124" s="3">
        <f t="shared" si="109"/>
        <v>0</v>
      </c>
      <c r="N124" s="3">
        <f t="shared" si="109"/>
        <v>0</v>
      </c>
      <c r="O124" s="3">
        <f t="shared" si="109"/>
        <v>0</v>
      </c>
      <c r="P124" s="3">
        <f t="shared" si="109"/>
        <v>0</v>
      </c>
      <c r="Q124" s="3">
        <f t="shared" si="109"/>
        <v>0</v>
      </c>
      <c r="R124" s="3">
        <f t="shared" si="109"/>
        <v>0</v>
      </c>
      <c r="S124" s="3">
        <f t="shared" si="109"/>
        <v>0</v>
      </c>
      <c r="T124" s="34">
        <f t="shared" si="110"/>
        <v>264121.21000000002</v>
      </c>
      <c r="U124" s="34">
        <f t="shared" si="111"/>
        <v>264121.21000000002</v>
      </c>
      <c r="V124" s="34">
        <f t="shared" si="112"/>
        <v>264121.21000000002</v>
      </c>
      <c r="W124" s="34">
        <f t="shared" si="113"/>
        <v>264121.21000000002</v>
      </c>
      <c r="X124" s="34">
        <f t="shared" si="88"/>
        <v>0</v>
      </c>
      <c r="Y124" s="34">
        <f t="shared" si="89"/>
        <v>0</v>
      </c>
      <c r="Z124" s="34">
        <f t="shared" si="90"/>
        <v>0</v>
      </c>
      <c r="AA124" s="34">
        <f t="shared" si="91"/>
        <v>0</v>
      </c>
    </row>
    <row r="125" spans="1:27" ht="64.5" customHeight="1" x14ac:dyDescent="0.25">
      <c r="A125" s="13" t="s">
        <v>222</v>
      </c>
      <c r="B125" s="95" t="s">
        <v>287</v>
      </c>
      <c r="C125" s="96"/>
      <c r="D125" s="96"/>
      <c r="E125" s="96"/>
      <c r="F125" s="96"/>
      <c r="G125" s="3">
        <v>0</v>
      </c>
      <c r="H125" s="3">
        <v>264121.21000000002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4">
        <f t="shared" si="110"/>
        <v>264121.21000000002</v>
      </c>
      <c r="U125" s="34">
        <f t="shared" si="111"/>
        <v>264121.21000000002</v>
      </c>
      <c r="V125" s="34">
        <f t="shared" si="112"/>
        <v>264121.21000000002</v>
      </c>
      <c r="W125" s="34">
        <f t="shared" si="113"/>
        <v>264121.21000000002</v>
      </c>
      <c r="X125" s="34">
        <f t="shared" si="88"/>
        <v>0</v>
      </c>
      <c r="Y125" s="34">
        <f t="shared" si="89"/>
        <v>0</v>
      </c>
      <c r="Z125" s="34">
        <f t="shared" si="90"/>
        <v>0</v>
      </c>
      <c r="AA125" s="34">
        <f t="shared" si="91"/>
        <v>0</v>
      </c>
    </row>
    <row r="126" spans="1:27" ht="102.75" customHeight="1" x14ac:dyDescent="0.25">
      <c r="A126" s="13" t="s">
        <v>223</v>
      </c>
      <c r="B126" s="95" t="s">
        <v>355</v>
      </c>
      <c r="C126" s="96"/>
      <c r="D126" s="96"/>
      <c r="E126" s="96"/>
      <c r="F126" s="96"/>
      <c r="G126" s="3">
        <f>G127</f>
        <v>0</v>
      </c>
      <c r="H126" s="3">
        <f t="shared" ref="H126:S126" si="114">H127</f>
        <v>-283299.01</v>
      </c>
      <c r="I126" s="3">
        <f t="shared" si="114"/>
        <v>0</v>
      </c>
      <c r="J126" s="3">
        <f t="shared" si="114"/>
        <v>0</v>
      </c>
      <c r="K126" s="3">
        <f t="shared" si="114"/>
        <v>0</v>
      </c>
      <c r="L126" s="3">
        <f t="shared" si="114"/>
        <v>0</v>
      </c>
      <c r="M126" s="3">
        <f t="shared" si="114"/>
        <v>0</v>
      </c>
      <c r="N126" s="3">
        <f t="shared" si="114"/>
        <v>0</v>
      </c>
      <c r="O126" s="3">
        <f t="shared" si="114"/>
        <v>0</v>
      </c>
      <c r="P126" s="3">
        <f t="shared" si="114"/>
        <v>0</v>
      </c>
      <c r="Q126" s="3">
        <f t="shared" si="114"/>
        <v>0</v>
      </c>
      <c r="R126" s="3">
        <f t="shared" si="114"/>
        <v>0</v>
      </c>
      <c r="S126" s="3">
        <f t="shared" si="114"/>
        <v>0</v>
      </c>
      <c r="T126" s="34">
        <f t="shared" si="110"/>
        <v>-283299.01</v>
      </c>
      <c r="U126" s="34">
        <f t="shared" si="111"/>
        <v>-283299.01</v>
      </c>
      <c r="V126" s="34">
        <f t="shared" si="112"/>
        <v>-283299.01</v>
      </c>
      <c r="W126" s="34">
        <f t="shared" si="113"/>
        <v>-283299.01</v>
      </c>
      <c r="X126" s="34">
        <f t="shared" si="88"/>
        <v>0</v>
      </c>
      <c r="Y126" s="34">
        <f t="shared" si="89"/>
        <v>0</v>
      </c>
      <c r="Z126" s="34">
        <f t="shared" si="90"/>
        <v>0</v>
      </c>
      <c r="AA126" s="34">
        <f t="shared" si="91"/>
        <v>0</v>
      </c>
    </row>
    <row r="127" spans="1:27" ht="90" customHeight="1" x14ac:dyDescent="0.25">
      <c r="A127" s="13" t="s">
        <v>224</v>
      </c>
      <c r="B127" s="95" t="s">
        <v>351</v>
      </c>
      <c r="C127" s="96"/>
      <c r="D127" s="96"/>
      <c r="E127" s="96"/>
      <c r="F127" s="96"/>
      <c r="G127" s="3">
        <f>G130+G129+G128</f>
        <v>0</v>
      </c>
      <c r="H127" s="3">
        <f t="shared" ref="H127:S127" si="115">H130+H129+H128</f>
        <v>-283299.01</v>
      </c>
      <c r="I127" s="3">
        <f t="shared" si="115"/>
        <v>0</v>
      </c>
      <c r="J127" s="3">
        <f t="shared" si="115"/>
        <v>0</v>
      </c>
      <c r="K127" s="3">
        <f t="shared" si="115"/>
        <v>0</v>
      </c>
      <c r="L127" s="3">
        <f t="shared" si="115"/>
        <v>0</v>
      </c>
      <c r="M127" s="3">
        <f t="shared" si="115"/>
        <v>0</v>
      </c>
      <c r="N127" s="3">
        <f t="shared" si="115"/>
        <v>0</v>
      </c>
      <c r="O127" s="3">
        <f t="shared" si="115"/>
        <v>0</v>
      </c>
      <c r="P127" s="3">
        <f t="shared" si="115"/>
        <v>0</v>
      </c>
      <c r="Q127" s="3">
        <f t="shared" si="115"/>
        <v>0</v>
      </c>
      <c r="R127" s="3">
        <f t="shared" si="115"/>
        <v>0</v>
      </c>
      <c r="S127" s="3">
        <f t="shared" si="115"/>
        <v>0</v>
      </c>
      <c r="T127" s="3">
        <f t="shared" ref="T127:AA127" si="116">T130+T129+T128</f>
        <v>-4120.76</v>
      </c>
      <c r="U127" s="3">
        <f t="shared" si="116"/>
        <v>-4120.76</v>
      </c>
      <c r="V127" s="3">
        <f t="shared" si="116"/>
        <v>-4120.76</v>
      </c>
      <c r="W127" s="3">
        <f t="shared" si="116"/>
        <v>-4120.76</v>
      </c>
      <c r="X127" s="3">
        <f t="shared" si="116"/>
        <v>0</v>
      </c>
      <c r="Y127" s="3">
        <f t="shared" si="116"/>
        <v>0</v>
      </c>
      <c r="Z127" s="3">
        <f t="shared" si="116"/>
        <v>0</v>
      </c>
      <c r="AA127" s="3">
        <f t="shared" si="116"/>
        <v>0</v>
      </c>
    </row>
    <row r="128" spans="1:27" ht="140.25" customHeight="1" x14ac:dyDescent="0.25">
      <c r="A128" s="13" t="s">
        <v>354</v>
      </c>
      <c r="B128" s="95" t="s">
        <v>353</v>
      </c>
      <c r="C128" s="96"/>
      <c r="D128" s="96"/>
      <c r="E128" s="96"/>
      <c r="F128" s="96"/>
      <c r="G128" s="3">
        <v>0</v>
      </c>
      <c r="H128" s="3">
        <v>-0.13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4"/>
      <c r="U128" s="34"/>
      <c r="V128" s="34"/>
      <c r="W128" s="34"/>
      <c r="X128" s="34"/>
      <c r="Y128" s="34"/>
      <c r="Z128" s="34"/>
      <c r="AA128" s="34"/>
    </row>
    <row r="129" spans="1:28" ht="166.5" x14ac:dyDescent="0.25">
      <c r="A129" s="13" t="s">
        <v>350</v>
      </c>
      <c r="B129" s="95" t="s">
        <v>349</v>
      </c>
      <c r="C129" s="96"/>
      <c r="D129" s="96"/>
      <c r="E129" s="96"/>
      <c r="F129" s="96"/>
      <c r="G129" s="3">
        <v>0</v>
      </c>
      <c r="H129" s="3">
        <v>-279178.12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4"/>
      <c r="U129" s="34"/>
      <c r="V129" s="34"/>
      <c r="W129" s="34"/>
      <c r="X129" s="34"/>
      <c r="Y129" s="34"/>
      <c r="Z129" s="34"/>
      <c r="AA129" s="34"/>
    </row>
    <row r="130" spans="1:28" ht="90" customHeight="1" x14ac:dyDescent="0.25">
      <c r="A130" s="13" t="s">
        <v>225</v>
      </c>
      <c r="B130" s="95" t="s">
        <v>352</v>
      </c>
      <c r="C130" s="96"/>
      <c r="D130" s="96"/>
      <c r="E130" s="96"/>
      <c r="F130" s="96"/>
      <c r="G130" s="3">
        <v>0</v>
      </c>
      <c r="H130" s="3">
        <v>-4120.76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4">
        <f t="shared" si="110"/>
        <v>-4120.76</v>
      </c>
      <c r="U130" s="34">
        <f t="shared" si="111"/>
        <v>-4120.76</v>
      </c>
      <c r="V130" s="34">
        <f t="shared" si="112"/>
        <v>-4120.76</v>
      </c>
      <c r="W130" s="34">
        <f t="shared" si="113"/>
        <v>-4120.76</v>
      </c>
      <c r="X130" s="34">
        <f t="shared" si="88"/>
        <v>0</v>
      </c>
      <c r="Y130" s="34">
        <f t="shared" si="89"/>
        <v>0</v>
      </c>
      <c r="Z130" s="34">
        <f t="shared" si="90"/>
        <v>0</v>
      </c>
      <c r="AA130" s="34">
        <f t="shared" si="91"/>
        <v>0</v>
      </c>
    </row>
    <row r="131" spans="1:28" ht="26.25" customHeight="1" x14ac:dyDescent="0.25">
      <c r="A131" s="13" t="s">
        <v>288</v>
      </c>
      <c r="B131" s="91" t="s">
        <v>154</v>
      </c>
      <c r="C131" s="92"/>
      <c r="D131" s="92"/>
      <c r="E131" s="92"/>
      <c r="F131" s="9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4">
        <f t="shared" si="110"/>
        <v>0</v>
      </c>
      <c r="U131" s="34">
        <f t="shared" si="111"/>
        <v>0</v>
      </c>
      <c r="V131" s="34">
        <f t="shared" si="112"/>
        <v>0</v>
      </c>
      <c r="W131" s="34">
        <f t="shared" si="113"/>
        <v>0</v>
      </c>
      <c r="X131" s="34">
        <f t="shared" si="88"/>
        <v>0</v>
      </c>
      <c r="Y131" s="34">
        <f t="shared" si="89"/>
        <v>0</v>
      </c>
      <c r="Z131" s="34">
        <f t="shared" si="90"/>
        <v>0</v>
      </c>
      <c r="AA131" s="34">
        <f t="shared" si="91"/>
        <v>0</v>
      </c>
    </row>
    <row r="132" spans="1:28" ht="38.25" x14ac:dyDescent="0.25">
      <c r="A132" s="37" t="s">
        <v>233</v>
      </c>
      <c r="B132" s="91" t="s">
        <v>232</v>
      </c>
      <c r="C132" s="92"/>
      <c r="D132" s="92"/>
      <c r="E132" s="92"/>
      <c r="F132" s="92"/>
      <c r="G132" s="3">
        <f t="shared" ref="G132:S132" si="117">G68</f>
        <v>235000</v>
      </c>
      <c r="H132" s="3">
        <f t="shared" si="117"/>
        <v>0</v>
      </c>
      <c r="I132" s="3">
        <f t="shared" si="117"/>
        <v>21363.62</v>
      </c>
      <c r="J132" s="3">
        <f t="shared" si="117"/>
        <v>21363.62</v>
      </c>
      <c r="K132" s="3">
        <f t="shared" si="117"/>
        <v>21363.629999999997</v>
      </c>
      <c r="L132" s="3">
        <f t="shared" si="117"/>
        <v>21363.629999999997</v>
      </c>
      <c r="M132" s="3">
        <f t="shared" si="117"/>
        <v>21363.64</v>
      </c>
      <c r="N132" s="3">
        <f t="shared" si="117"/>
        <v>21363.64</v>
      </c>
      <c r="O132" s="3">
        <f t="shared" si="117"/>
        <v>21363.64</v>
      </c>
      <c r="P132" s="3">
        <f t="shared" si="117"/>
        <v>21363.64</v>
      </c>
      <c r="Q132" s="3">
        <f t="shared" si="117"/>
        <v>21363.64</v>
      </c>
      <c r="R132" s="3">
        <f t="shared" si="117"/>
        <v>21363.649999999998</v>
      </c>
      <c r="S132" s="3">
        <f t="shared" si="117"/>
        <v>21363.649999999994</v>
      </c>
      <c r="T132" s="34">
        <f t="shared" si="110"/>
        <v>42727.24</v>
      </c>
      <c r="U132" s="34">
        <f t="shared" si="111"/>
        <v>106818.14</v>
      </c>
      <c r="V132" s="34">
        <f t="shared" si="112"/>
        <v>170909.06</v>
      </c>
      <c r="W132" s="34">
        <f t="shared" si="113"/>
        <v>235000</v>
      </c>
      <c r="X132" s="34">
        <f t="shared" si="88"/>
        <v>58750</v>
      </c>
      <c r="Y132" s="34">
        <f t="shared" si="89"/>
        <v>117500</v>
      </c>
      <c r="Z132" s="34">
        <f t="shared" si="90"/>
        <v>176250</v>
      </c>
      <c r="AA132" s="34">
        <f t="shared" si="91"/>
        <v>235000</v>
      </c>
    </row>
    <row r="133" spans="1:28" ht="17.25" customHeight="1" x14ac:dyDescent="0.25">
      <c r="A133" s="28" t="s">
        <v>236</v>
      </c>
      <c r="B133" s="91" t="s">
        <v>243</v>
      </c>
      <c r="C133" s="92"/>
      <c r="D133" s="92"/>
      <c r="E133" s="92"/>
      <c r="F133" s="92"/>
      <c r="G133" s="3">
        <f t="shared" ref="G133:S133" si="118">G26</f>
        <v>2466650</v>
      </c>
      <c r="H133" s="3">
        <f t="shared" si="118"/>
        <v>231037.27</v>
      </c>
      <c r="I133" s="3">
        <f t="shared" si="118"/>
        <v>202594.59000000003</v>
      </c>
      <c r="J133" s="3">
        <f t="shared" si="118"/>
        <v>202594.6</v>
      </c>
      <c r="K133" s="3">
        <f t="shared" si="118"/>
        <v>202594.61</v>
      </c>
      <c r="L133" s="3">
        <f t="shared" si="118"/>
        <v>202594.61</v>
      </c>
      <c r="M133" s="3">
        <f t="shared" si="118"/>
        <v>202594.61</v>
      </c>
      <c r="N133" s="3">
        <f t="shared" si="118"/>
        <v>202594.61</v>
      </c>
      <c r="O133" s="3">
        <f t="shared" si="118"/>
        <v>202594.61</v>
      </c>
      <c r="P133" s="3">
        <f t="shared" si="118"/>
        <v>202594.61</v>
      </c>
      <c r="Q133" s="3">
        <f t="shared" si="118"/>
        <v>202594.61</v>
      </c>
      <c r="R133" s="3">
        <f t="shared" si="118"/>
        <v>202594.62</v>
      </c>
      <c r="S133" s="3">
        <f t="shared" si="118"/>
        <v>209666.65000000023</v>
      </c>
      <c r="T133" s="34">
        <f t="shared" si="110"/>
        <v>636226.46</v>
      </c>
      <c r="U133" s="34">
        <f t="shared" si="111"/>
        <v>1244010.29</v>
      </c>
      <c r="V133" s="34">
        <f t="shared" si="112"/>
        <v>1851794.1199999996</v>
      </c>
      <c r="W133" s="34">
        <f t="shared" si="113"/>
        <v>2466650</v>
      </c>
      <c r="X133" s="34">
        <f t="shared" si="88"/>
        <v>616662.5</v>
      </c>
      <c r="Y133" s="34">
        <f t="shared" si="89"/>
        <v>1233325</v>
      </c>
      <c r="Z133" s="34">
        <f t="shared" si="90"/>
        <v>1849987.5</v>
      </c>
      <c r="AA133" s="34">
        <f t="shared" si="91"/>
        <v>2466650</v>
      </c>
    </row>
    <row r="134" spans="1:28" ht="25.5" customHeight="1" x14ac:dyDescent="0.25">
      <c r="A134" s="28" t="s">
        <v>235</v>
      </c>
      <c r="B134" s="91" t="s">
        <v>244</v>
      </c>
      <c r="C134" s="92"/>
      <c r="D134" s="92"/>
      <c r="E134" s="92"/>
      <c r="F134" s="92"/>
      <c r="G134" s="3">
        <f>G55+G52+G49+G46+G44+G41+G39+G25+G24+G23+G79+G42</f>
        <v>75717110</v>
      </c>
      <c r="H134" s="3">
        <f t="shared" ref="H134:S134" si="119">H55+H52+H49+H46+H44+H41+H39+H25+H24+H23+H79+H42</f>
        <v>733924.19000000006</v>
      </c>
      <c r="I134" s="3">
        <f t="shared" si="119"/>
        <v>6815681.4299999997</v>
      </c>
      <c r="J134" s="3">
        <f t="shared" si="119"/>
        <v>6815681.4299999997</v>
      </c>
      <c r="K134" s="3">
        <f t="shared" si="119"/>
        <v>6815681.4299999997</v>
      </c>
      <c r="L134" s="3">
        <f t="shared" si="119"/>
        <v>6815681.4500000002</v>
      </c>
      <c r="M134" s="3">
        <f t="shared" si="119"/>
        <v>6815681.4699999997</v>
      </c>
      <c r="N134" s="3">
        <f t="shared" si="119"/>
        <v>6815681.4900000002</v>
      </c>
      <c r="O134" s="3">
        <f t="shared" si="119"/>
        <v>6815681.5</v>
      </c>
      <c r="P134" s="3">
        <f t="shared" si="119"/>
        <v>6815681.5</v>
      </c>
      <c r="Q134" s="3">
        <f t="shared" si="119"/>
        <v>6815681.5</v>
      </c>
      <c r="R134" s="3">
        <f t="shared" si="119"/>
        <v>6815681.5199999996</v>
      </c>
      <c r="S134" s="3">
        <f t="shared" si="119"/>
        <v>6826371.0899999915</v>
      </c>
      <c r="T134" s="34">
        <f t="shared" si="110"/>
        <v>14365287.050000001</v>
      </c>
      <c r="U134" s="34">
        <f t="shared" si="111"/>
        <v>34812331.399999999</v>
      </c>
      <c r="V134" s="34">
        <f t="shared" si="112"/>
        <v>55259375.890000001</v>
      </c>
      <c r="W134" s="34">
        <f t="shared" si="113"/>
        <v>75717109.999999985</v>
      </c>
      <c r="X134" s="34">
        <f t="shared" si="88"/>
        <v>18929277.5</v>
      </c>
      <c r="Y134" s="34">
        <f t="shared" si="89"/>
        <v>37858555</v>
      </c>
      <c r="Z134" s="34">
        <f t="shared" si="90"/>
        <v>56787832.5</v>
      </c>
      <c r="AA134" s="34">
        <f t="shared" si="91"/>
        <v>75717110</v>
      </c>
    </row>
    <row r="135" spans="1:28" ht="25.5" customHeight="1" x14ac:dyDescent="0.25">
      <c r="A135" s="28" t="s">
        <v>107</v>
      </c>
      <c r="B135" s="91" t="s">
        <v>108</v>
      </c>
      <c r="C135" s="92"/>
      <c r="D135" s="92"/>
      <c r="E135" s="92"/>
      <c r="F135" s="92"/>
      <c r="G135" s="3">
        <f>G125+G115+G112+G110+G108+G106+G104+G101+G98+G96+G94+G75+G67+G64+G62+G60+G118+G120+G92+G129+G130+G128</f>
        <v>291172892.11000001</v>
      </c>
      <c r="H135" s="3">
        <f t="shared" ref="H135:S135" si="120">H125+H115+H112+H110+H108+H106+H104+H101+H98+H96+H94+H75+H67+H64+H62+H60+H118+H120+H92+H129+H130+H128</f>
        <v>12260275.040000001</v>
      </c>
      <c r="I135" s="3">
        <f t="shared" si="120"/>
        <v>19634193.219999999</v>
      </c>
      <c r="J135" s="3">
        <f t="shared" si="120"/>
        <v>20187677.869999997</v>
      </c>
      <c r="K135" s="3">
        <f t="shared" si="120"/>
        <v>20680683</v>
      </c>
      <c r="L135" s="3">
        <f t="shared" si="120"/>
        <v>21373987</v>
      </c>
      <c r="M135" s="3">
        <f t="shared" si="120"/>
        <v>70976841.839999989</v>
      </c>
      <c r="N135" s="3">
        <f t="shared" si="120"/>
        <v>19280459.400000002</v>
      </c>
      <c r="O135" s="3">
        <f t="shared" si="120"/>
        <v>18943182.400000002</v>
      </c>
      <c r="P135" s="3">
        <f t="shared" si="120"/>
        <v>20042536.469999999</v>
      </c>
      <c r="Q135" s="3">
        <f t="shared" si="120"/>
        <v>19838157.650000002</v>
      </c>
      <c r="R135" s="3">
        <f t="shared" si="120"/>
        <v>19763987.030000001</v>
      </c>
      <c r="S135" s="3">
        <f t="shared" si="120"/>
        <v>28171733.390000004</v>
      </c>
      <c r="T135" s="34">
        <f t="shared" si="110"/>
        <v>52082146.129999995</v>
      </c>
      <c r="U135" s="34">
        <f t="shared" si="111"/>
        <v>165113657.96999997</v>
      </c>
      <c r="V135" s="34">
        <f t="shared" si="112"/>
        <v>223379836.23999998</v>
      </c>
      <c r="W135" s="34">
        <f t="shared" si="113"/>
        <v>291153714.31</v>
      </c>
      <c r="X135" s="34">
        <f t="shared" si="88"/>
        <v>72793223.027500004</v>
      </c>
      <c r="Y135" s="34">
        <f t="shared" si="89"/>
        <v>145586446.05500001</v>
      </c>
      <c r="Z135" s="34">
        <f t="shared" si="90"/>
        <v>218379669.08249998</v>
      </c>
      <c r="AA135" s="34">
        <f t="shared" si="91"/>
        <v>291172892.11000001</v>
      </c>
    </row>
    <row r="136" spans="1:28" ht="49.5" customHeight="1" x14ac:dyDescent="0.25">
      <c r="A136" s="28" t="s">
        <v>106</v>
      </c>
      <c r="B136" s="95" t="s">
        <v>150</v>
      </c>
      <c r="C136" s="96"/>
      <c r="D136" s="96"/>
      <c r="E136" s="96"/>
      <c r="F136" s="96"/>
      <c r="G136" s="3">
        <f>G102+G89+G85</f>
        <v>247919538</v>
      </c>
      <c r="H136" s="3">
        <f>H102+H89+H85</f>
        <v>19618436.5</v>
      </c>
      <c r="I136" s="3">
        <f t="shared" ref="I136:S136" si="121">I102+I89+I85</f>
        <v>20659961.493333332</v>
      </c>
      <c r="J136" s="3">
        <f t="shared" si="121"/>
        <v>20659961.493333332</v>
      </c>
      <c r="K136" s="3">
        <f t="shared" si="121"/>
        <v>20659961.493333332</v>
      </c>
      <c r="L136" s="3">
        <f t="shared" si="121"/>
        <v>20659961.493333332</v>
      </c>
      <c r="M136" s="3">
        <f t="shared" si="121"/>
        <v>20659961.493333332</v>
      </c>
      <c r="N136" s="3">
        <f t="shared" si="121"/>
        <v>20659961.493333332</v>
      </c>
      <c r="O136" s="3">
        <f t="shared" si="121"/>
        <v>20659961.493333332</v>
      </c>
      <c r="P136" s="3">
        <f t="shared" si="121"/>
        <v>20659961.493333332</v>
      </c>
      <c r="Q136" s="3">
        <f t="shared" si="121"/>
        <v>20659961.493333332</v>
      </c>
      <c r="R136" s="3">
        <f t="shared" si="121"/>
        <v>20659961.493333332</v>
      </c>
      <c r="S136" s="3">
        <f t="shared" si="121"/>
        <v>21701486.56666667</v>
      </c>
      <c r="T136" s="34">
        <f t="shared" si="110"/>
        <v>60938359.486666664</v>
      </c>
      <c r="U136" s="34">
        <f t="shared" si="111"/>
        <v>122918243.96666667</v>
      </c>
      <c r="V136" s="34">
        <f t="shared" si="112"/>
        <v>184898128.44666669</v>
      </c>
      <c r="W136" s="34">
        <f t="shared" si="113"/>
        <v>247919538.00000003</v>
      </c>
      <c r="X136" s="34">
        <f t="shared" si="88"/>
        <v>61979884.5</v>
      </c>
      <c r="Y136" s="34">
        <f t="shared" si="89"/>
        <v>123959769</v>
      </c>
      <c r="Z136" s="34">
        <f t="shared" si="90"/>
        <v>185939653.5</v>
      </c>
      <c r="AA136" s="34">
        <f t="shared" si="91"/>
        <v>247919538</v>
      </c>
    </row>
    <row r="137" spans="1:28" ht="38.25" customHeight="1" x14ac:dyDescent="0.25">
      <c r="A137" s="27" t="s">
        <v>35</v>
      </c>
      <c r="B137" s="104"/>
      <c r="C137" s="82"/>
      <c r="D137" s="82"/>
      <c r="E137" s="82"/>
      <c r="F137" s="83"/>
      <c r="G137" s="6">
        <f t="shared" ref="G137:R137" si="122">G80+G81</f>
        <v>617511190.11000001</v>
      </c>
      <c r="H137" s="6">
        <f t="shared" si="122"/>
        <v>32843673</v>
      </c>
      <c r="I137" s="6">
        <f t="shared" si="122"/>
        <v>47333794.353333339</v>
      </c>
      <c r="J137" s="6">
        <f t="shared" si="122"/>
        <v>47887279.013333336</v>
      </c>
      <c r="K137" s="6">
        <f t="shared" si="122"/>
        <v>48380284.163333341</v>
      </c>
      <c r="L137" s="6">
        <f t="shared" si="122"/>
        <v>49073588.183333337</v>
      </c>
      <c r="M137" s="6">
        <f t="shared" si="122"/>
        <v>98676443.053333327</v>
      </c>
      <c r="N137" s="6">
        <f t="shared" si="122"/>
        <v>46980060.63333334</v>
      </c>
      <c r="O137" s="6">
        <f t="shared" si="122"/>
        <v>46642783.643333338</v>
      </c>
      <c r="P137" s="6">
        <f t="shared" si="122"/>
        <v>47742137.713333338</v>
      </c>
      <c r="Q137" s="6">
        <f t="shared" si="122"/>
        <v>47537758.893333338</v>
      </c>
      <c r="R137" s="6">
        <f t="shared" si="122"/>
        <v>47463588.31333334</v>
      </c>
      <c r="S137" s="6">
        <f>S80+S81</f>
        <v>56930621.346666679</v>
      </c>
      <c r="T137" s="34">
        <f t="shared" si="110"/>
        <v>128064746.36666667</v>
      </c>
      <c r="U137" s="34">
        <f t="shared" si="111"/>
        <v>324195061.76666671</v>
      </c>
      <c r="V137" s="34">
        <f t="shared" si="112"/>
        <v>465560043.75666666</v>
      </c>
      <c r="W137" s="34">
        <f t="shared" si="113"/>
        <v>617492012.31000006</v>
      </c>
      <c r="X137" s="34">
        <f t="shared" si="88"/>
        <v>154377797.5275</v>
      </c>
      <c r="Y137" s="34">
        <f t="shared" si="89"/>
        <v>308755595.05500001</v>
      </c>
      <c r="Z137" s="34">
        <f t="shared" si="90"/>
        <v>463133392.58250004</v>
      </c>
      <c r="AA137" s="34">
        <f t="shared" si="91"/>
        <v>617511190.11000001</v>
      </c>
      <c r="AB137" s="66"/>
    </row>
    <row r="138" spans="1:28" ht="15" customHeight="1" x14ac:dyDescent="0.25">
      <c r="A138" s="14" t="s">
        <v>27</v>
      </c>
      <c r="B138" s="79"/>
      <c r="C138" s="77"/>
      <c r="D138" s="77"/>
      <c r="E138" s="77"/>
      <c r="F138" s="78"/>
      <c r="G138" s="15">
        <f>H138+I138+J138+K138+L138+M138+N138+O138+P138+Q138+R138+S138</f>
        <v>289203827.11000001</v>
      </c>
      <c r="H138" s="5">
        <f>H90+H99+H116</f>
        <v>11213415.17</v>
      </c>
      <c r="I138" s="5">
        <f t="shared" ref="I138:S138" si="123">I90+I99+I116</f>
        <v>19639241.740000002</v>
      </c>
      <c r="J138" s="5">
        <f t="shared" si="123"/>
        <v>19862706.490000002</v>
      </c>
      <c r="K138" s="5">
        <f t="shared" si="123"/>
        <v>20560937.740000002</v>
      </c>
      <c r="L138" s="5">
        <f t="shared" si="123"/>
        <v>21254241.740000002</v>
      </c>
      <c r="M138" s="5">
        <f t="shared" si="123"/>
        <v>70751160.859999999</v>
      </c>
      <c r="N138" s="5">
        <f t="shared" si="123"/>
        <v>19190714.140000001</v>
      </c>
      <c r="O138" s="5">
        <f t="shared" si="123"/>
        <v>18883437.140000001</v>
      </c>
      <c r="P138" s="5">
        <f t="shared" si="123"/>
        <v>19846855.490000002</v>
      </c>
      <c r="Q138" s="5">
        <f t="shared" si="123"/>
        <v>19718412.390000001</v>
      </c>
      <c r="R138" s="5">
        <f t="shared" si="123"/>
        <v>19634241.77</v>
      </c>
      <c r="S138" s="5">
        <f t="shared" si="123"/>
        <v>28648462.440000005</v>
      </c>
      <c r="T138" s="34">
        <f t="shared" si="110"/>
        <v>50715363.400000006</v>
      </c>
      <c r="U138" s="34">
        <f t="shared" si="111"/>
        <v>163281703.74000001</v>
      </c>
      <c r="V138" s="34">
        <f t="shared" si="112"/>
        <v>221202710.50999999</v>
      </c>
      <c r="W138" s="34">
        <f t="shared" si="113"/>
        <v>289203827.11000001</v>
      </c>
      <c r="X138" s="34">
        <f t="shared" si="88"/>
        <v>72300956.777500004</v>
      </c>
      <c r="Y138" s="34">
        <f t="shared" si="89"/>
        <v>144601913.55500001</v>
      </c>
      <c r="Z138" s="34">
        <f t="shared" si="90"/>
        <v>216902870.33250001</v>
      </c>
      <c r="AA138" s="34">
        <f t="shared" si="91"/>
        <v>289203827.11000001</v>
      </c>
    </row>
    <row r="139" spans="1:28" ht="15" customHeight="1" x14ac:dyDescent="0.25">
      <c r="A139" s="120" t="s">
        <v>36</v>
      </c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4"/>
      <c r="T139" s="34">
        <f t="shared" si="110"/>
        <v>0</v>
      </c>
      <c r="U139" s="34">
        <f t="shared" si="111"/>
        <v>0</v>
      </c>
      <c r="V139" s="34">
        <f t="shared" si="112"/>
        <v>0</v>
      </c>
      <c r="W139" s="34">
        <f t="shared" si="113"/>
        <v>0</v>
      </c>
      <c r="X139" s="34">
        <f t="shared" si="88"/>
        <v>0</v>
      </c>
      <c r="Y139" s="34">
        <f t="shared" si="89"/>
        <v>0</v>
      </c>
      <c r="Z139" s="34">
        <f t="shared" si="90"/>
        <v>0</v>
      </c>
      <c r="AA139" s="34">
        <f t="shared" si="91"/>
        <v>0</v>
      </c>
    </row>
    <row r="140" spans="1:28" ht="50.25" customHeight="1" x14ac:dyDescent="0.25">
      <c r="A140" s="26" t="s">
        <v>106</v>
      </c>
      <c r="B140" s="105">
        <v>915</v>
      </c>
      <c r="C140" s="106"/>
      <c r="D140" s="106"/>
      <c r="E140" s="106"/>
      <c r="F140" s="107"/>
      <c r="G140" s="4">
        <f>G141</f>
        <v>0</v>
      </c>
      <c r="H140" s="4">
        <f t="shared" ref="H140:S140" si="124">H141</f>
        <v>0</v>
      </c>
      <c r="I140" s="4">
        <f t="shared" si="124"/>
        <v>0</v>
      </c>
      <c r="J140" s="4">
        <f t="shared" si="124"/>
        <v>0</v>
      </c>
      <c r="K140" s="4">
        <f t="shared" si="124"/>
        <v>0</v>
      </c>
      <c r="L140" s="4">
        <f t="shared" si="124"/>
        <v>0</v>
      </c>
      <c r="M140" s="4">
        <f t="shared" si="124"/>
        <v>0</v>
      </c>
      <c r="N140" s="4">
        <f t="shared" si="124"/>
        <v>0</v>
      </c>
      <c r="O140" s="4">
        <f t="shared" si="124"/>
        <v>0</v>
      </c>
      <c r="P140" s="4">
        <f t="shared" si="124"/>
        <v>0</v>
      </c>
      <c r="Q140" s="4">
        <f t="shared" si="124"/>
        <v>0</v>
      </c>
      <c r="R140" s="4">
        <f t="shared" si="124"/>
        <v>0</v>
      </c>
      <c r="S140" s="4">
        <f t="shared" si="124"/>
        <v>0</v>
      </c>
      <c r="T140" s="34">
        <f t="shared" si="110"/>
        <v>0</v>
      </c>
      <c r="U140" s="34">
        <f t="shared" si="111"/>
        <v>0</v>
      </c>
      <c r="V140" s="34">
        <f t="shared" si="112"/>
        <v>0</v>
      </c>
      <c r="W140" s="34">
        <f t="shared" si="113"/>
        <v>0</v>
      </c>
      <c r="X140" s="34">
        <f t="shared" si="88"/>
        <v>0</v>
      </c>
      <c r="Y140" s="34">
        <f t="shared" si="89"/>
        <v>0</v>
      </c>
      <c r="Z140" s="34">
        <f t="shared" si="90"/>
        <v>0</v>
      </c>
      <c r="AA140" s="34">
        <f t="shared" si="91"/>
        <v>0</v>
      </c>
    </row>
    <row r="141" spans="1:28" ht="89.25" customHeight="1" x14ac:dyDescent="0.25">
      <c r="A141" s="25" t="s">
        <v>228</v>
      </c>
      <c r="B141" s="97" t="s">
        <v>229</v>
      </c>
      <c r="C141" s="98"/>
      <c r="D141" s="98"/>
      <c r="E141" s="98"/>
      <c r="F141" s="99"/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34">
        <f t="shared" si="110"/>
        <v>0</v>
      </c>
      <c r="U141" s="34">
        <f t="shared" si="111"/>
        <v>0</v>
      </c>
      <c r="V141" s="34">
        <f t="shared" si="112"/>
        <v>0</v>
      </c>
      <c r="W141" s="34">
        <f t="shared" si="113"/>
        <v>0</v>
      </c>
      <c r="X141" s="34">
        <f t="shared" si="88"/>
        <v>0</v>
      </c>
      <c r="Y141" s="34">
        <f t="shared" si="89"/>
        <v>0</v>
      </c>
      <c r="Z141" s="34">
        <f t="shared" si="90"/>
        <v>0</v>
      </c>
      <c r="AA141" s="34">
        <f t="shared" si="91"/>
        <v>0</v>
      </c>
    </row>
    <row r="142" spans="1:28" ht="54" customHeight="1" x14ac:dyDescent="0.25">
      <c r="A142" s="14" t="s">
        <v>37</v>
      </c>
      <c r="B142" s="79" t="s">
        <v>154</v>
      </c>
      <c r="C142" s="77"/>
      <c r="D142" s="77"/>
      <c r="E142" s="77"/>
      <c r="F142" s="78"/>
      <c r="G142" s="4">
        <f>G140</f>
        <v>0</v>
      </c>
      <c r="H142" s="4">
        <f t="shared" ref="H142:S142" si="125">H140</f>
        <v>0</v>
      </c>
      <c r="I142" s="4">
        <f t="shared" si="125"/>
        <v>0</v>
      </c>
      <c r="J142" s="4">
        <f t="shared" si="125"/>
        <v>0</v>
      </c>
      <c r="K142" s="4">
        <f t="shared" si="125"/>
        <v>0</v>
      </c>
      <c r="L142" s="4">
        <f t="shared" si="125"/>
        <v>0</v>
      </c>
      <c r="M142" s="4">
        <f t="shared" si="125"/>
        <v>0</v>
      </c>
      <c r="N142" s="4">
        <f t="shared" si="125"/>
        <v>0</v>
      </c>
      <c r="O142" s="4">
        <f t="shared" si="125"/>
        <v>0</v>
      </c>
      <c r="P142" s="4">
        <f t="shared" si="125"/>
        <v>0</v>
      </c>
      <c r="Q142" s="4">
        <f t="shared" si="125"/>
        <v>0</v>
      </c>
      <c r="R142" s="4">
        <f t="shared" si="125"/>
        <v>0</v>
      </c>
      <c r="S142" s="4">
        <f t="shared" si="125"/>
        <v>0</v>
      </c>
      <c r="T142" s="34">
        <f t="shared" si="110"/>
        <v>0</v>
      </c>
      <c r="U142" s="34">
        <f t="shared" si="111"/>
        <v>0</v>
      </c>
      <c r="V142" s="34">
        <f t="shared" si="112"/>
        <v>0</v>
      </c>
      <c r="W142" s="34">
        <f t="shared" si="113"/>
        <v>0</v>
      </c>
      <c r="X142" s="34">
        <f t="shared" si="88"/>
        <v>0</v>
      </c>
      <c r="Y142" s="34">
        <f t="shared" si="89"/>
        <v>0</v>
      </c>
      <c r="Z142" s="34">
        <f t="shared" si="90"/>
        <v>0</v>
      </c>
      <c r="AA142" s="34">
        <f t="shared" si="91"/>
        <v>0</v>
      </c>
    </row>
    <row r="143" spans="1:28" ht="25.5" customHeight="1" x14ac:dyDescent="0.25">
      <c r="A143" s="16" t="s">
        <v>28</v>
      </c>
      <c r="B143" s="119"/>
      <c r="C143" s="77"/>
      <c r="D143" s="77"/>
      <c r="E143" s="77"/>
      <c r="F143" s="78"/>
      <c r="G143" s="7">
        <f t="shared" ref="G143:S143" si="126">G137+G142</f>
        <v>617511190.11000001</v>
      </c>
      <c r="H143" s="7">
        <f t="shared" si="126"/>
        <v>32843673</v>
      </c>
      <c r="I143" s="7">
        <f t="shared" si="126"/>
        <v>47333794.353333339</v>
      </c>
      <c r="J143" s="7">
        <f t="shared" si="126"/>
        <v>47887279.013333336</v>
      </c>
      <c r="K143" s="7">
        <f t="shared" si="126"/>
        <v>48380284.163333341</v>
      </c>
      <c r="L143" s="7">
        <f t="shared" si="126"/>
        <v>49073588.183333337</v>
      </c>
      <c r="M143" s="7">
        <f t="shared" si="126"/>
        <v>98676443.053333327</v>
      </c>
      <c r="N143" s="7">
        <f t="shared" si="126"/>
        <v>46980060.63333334</v>
      </c>
      <c r="O143" s="7">
        <f t="shared" si="126"/>
        <v>46642783.643333338</v>
      </c>
      <c r="P143" s="7">
        <f t="shared" si="126"/>
        <v>47742137.713333338</v>
      </c>
      <c r="Q143" s="7">
        <f t="shared" si="126"/>
        <v>47537758.893333338</v>
      </c>
      <c r="R143" s="7">
        <f t="shared" si="126"/>
        <v>47463588.31333334</v>
      </c>
      <c r="S143" s="7">
        <f t="shared" si="126"/>
        <v>56930621.346666679</v>
      </c>
      <c r="T143" s="34">
        <f t="shared" si="110"/>
        <v>128064746.36666667</v>
      </c>
      <c r="U143" s="34">
        <f t="shared" si="111"/>
        <v>324195061.76666671</v>
      </c>
      <c r="V143" s="34">
        <f t="shared" si="112"/>
        <v>465560043.75666666</v>
      </c>
      <c r="W143" s="34">
        <f t="shared" si="113"/>
        <v>617492012.31000006</v>
      </c>
      <c r="X143" s="34">
        <f t="shared" si="88"/>
        <v>154377797.5275</v>
      </c>
      <c r="Y143" s="34">
        <f t="shared" si="89"/>
        <v>308755595.05500001</v>
      </c>
      <c r="Z143" s="34">
        <f t="shared" si="90"/>
        <v>463133392.58250004</v>
      </c>
      <c r="AA143" s="34">
        <f t="shared" si="91"/>
        <v>617511190.11000001</v>
      </c>
    </row>
    <row r="144" spans="1:28" ht="15" customHeight="1" x14ac:dyDescent="0.25">
      <c r="A144" s="112" t="s">
        <v>29</v>
      </c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4"/>
      <c r="T144" s="34">
        <f t="shared" si="110"/>
        <v>0</v>
      </c>
      <c r="U144" s="34">
        <f t="shared" si="111"/>
        <v>0</v>
      </c>
      <c r="V144" s="34">
        <f t="shared" si="112"/>
        <v>0</v>
      </c>
      <c r="W144" s="34">
        <f t="shared" si="113"/>
        <v>0</v>
      </c>
      <c r="X144" s="100" t="s">
        <v>291</v>
      </c>
      <c r="Y144" s="100" t="s">
        <v>292</v>
      </c>
      <c r="Z144" s="100" t="s">
        <v>293</v>
      </c>
      <c r="AA144" s="100" t="s">
        <v>294</v>
      </c>
    </row>
    <row r="145" spans="1:27" ht="15" customHeight="1" x14ac:dyDescent="0.25">
      <c r="A145" s="115" t="s">
        <v>38</v>
      </c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7"/>
      <c r="T145" s="34">
        <f t="shared" si="110"/>
        <v>0</v>
      </c>
      <c r="U145" s="34">
        <f t="shared" si="111"/>
        <v>0</v>
      </c>
      <c r="V145" s="34">
        <f t="shared" si="112"/>
        <v>0</v>
      </c>
      <c r="W145" s="34">
        <f t="shared" si="113"/>
        <v>0</v>
      </c>
      <c r="X145" s="101"/>
      <c r="Y145" s="101"/>
      <c r="Z145" s="101"/>
      <c r="AA145" s="101"/>
    </row>
    <row r="146" spans="1:27" ht="25.5" customHeight="1" x14ac:dyDescent="0.25">
      <c r="A146" s="17" t="s">
        <v>107</v>
      </c>
      <c r="B146" s="18" t="s">
        <v>108</v>
      </c>
      <c r="C146" s="19"/>
      <c r="D146" s="19"/>
      <c r="E146" s="19"/>
      <c r="F146" s="19"/>
      <c r="G146" s="8">
        <f>G147+G154+G156+G160+G165+G170+G172+G178+G180+G184+G187</f>
        <v>600833436.82999992</v>
      </c>
      <c r="H146" s="8">
        <f t="shared" ref="H146:S146" si="127">H147+H154+H156+H160+H165+H170+H172+H178+H180+H184+H187</f>
        <v>23917173.660000004</v>
      </c>
      <c r="I146" s="8">
        <f t="shared" si="127"/>
        <v>42556857.06000001</v>
      </c>
      <c r="J146" s="8">
        <f t="shared" si="127"/>
        <v>45008982.400000013</v>
      </c>
      <c r="K146" s="8">
        <f t="shared" si="127"/>
        <v>48011971.140000008</v>
      </c>
      <c r="L146" s="8">
        <f t="shared" si="127"/>
        <v>45896020.190000005</v>
      </c>
      <c r="M146" s="8">
        <f t="shared" si="127"/>
        <v>107191528.63</v>
      </c>
      <c r="N146" s="8">
        <f t="shared" si="127"/>
        <v>42675505.050000004</v>
      </c>
      <c r="O146" s="8">
        <f t="shared" si="127"/>
        <v>42541100.880000003</v>
      </c>
      <c r="P146" s="8">
        <f t="shared" si="127"/>
        <v>44660529.380000003</v>
      </c>
      <c r="Q146" s="8">
        <f t="shared" si="127"/>
        <v>42732210.900000013</v>
      </c>
      <c r="R146" s="8">
        <f t="shared" si="127"/>
        <v>42439703.06000001</v>
      </c>
      <c r="S146" s="48">
        <f t="shared" si="127"/>
        <v>73201854.479999959</v>
      </c>
      <c r="T146" s="34">
        <f t="shared" si="110"/>
        <v>111483013.12000003</v>
      </c>
      <c r="U146" s="34">
        <f t="shared" si="111"/>
        <v>312582533.08000004</v>
      </c>
      <c r="V146" s="34">
        <f t="shared" si="112"/>
        <v>442459668.39000005</v>
      </c>
      <c r="W146" s="34">
        <f t="shared" si="113"/>
        <v>600833436.83000004</v>
      </c>
      <c r="X146" s="35">
        <f>G146/100*20</f>
        <v>120166687.36599998</v>
      </c>
      <c r="Y146" s="36">
        <f>G146/100*40</f>
        <v>240333374.73199996</v>
      </c>
      <c r="Z146" s="36">
        <f>G146/100*70</f>
        <v>420583405.78099996</v>
      </c>
      <c r="AA146" s="36">
        <f>G146/100*95</f>
        <v>570791764.98849988</v>
      </c>
    </row>
    <row r="147" spans="1:27" ht="25.5" customHeight="1" x14ac:dyDescent="0.25">
      <c r="A147" s="17" t="s">
        <v>159</v>
      </c>
      <c r="B147" s="18" t="s">
        <v>108</v>
      </c>
      <c r="C147" s="18" t="s">
        <v>109</v>
      </c>
      <c r="D147" s="19"/>
      <c r="E147" s="19"/>
      <c r="F147" s="19"/>
      <c r="G147" s="8">
        <f>G148+G149+G150+G152+G153+G151</f>
        <v>62533472.449999996</v>
      </c>
      <c r="H147" s="8">
        <f t="shared" ref="H147:S147" si="128">H148+H149+H150+H152+H153+H151</f>
        <v>2412504.42</v>
      </c>
      <c r="I147" s="8">
        <f t="shared" si="128"/>
        <v>4934405</v>
      </c>
      <c r="J147" s="8">
        <f t="shared" si="128"/>
        <v>5061405</v>
      </c>
      <c r="K147" s="8">
        <f t="shared" si="128"/>
        <v>5624405</v>
      </c>
      <c r="L147" s="8">
        <f t="shared" si="128"/>
        <v>5184405</v>
      </c>
      <c r="M147" s="8">
        <f t="shared" si="128"/>
        <v>5422805</v>
      </c>
      <c r="N147" s="8">
        <f t="shared" si="128"/>
        <v>5001405</v>
      </c>
      <c r="O147" s="8">
        <f t="shared" si="128"/>
        <v>4764405</v>
      </c>
      <c r="P147" s="8">
        <f t="shared" si="128"/>
        <v>4794405</v>
      </c>
      <c r="Q147" s="8">
        <f t="shared" si="128"/>
        <v>4746671.8</v>
      </c>
      <c r="R147" s="8">
        <f t="shared" si="128"/>
        <v>4734405</v>
      </c>
      <c r="S147" s="48">
        <f t="shared" si="128"/>
        <v>9852251.2300000004</v>
      </c>
      <c r="T147" s="34">
        <f t="shared" si="110"/>
        <v>12408314.42</v>
      </c>
      <c r="U147" s="34">
        <f t="shared" si="111"/>
        <v>28639929.420000002</v>
      </c>
      <c r="V147" s="34">
        <f t="shared" si="112"/>
        <v>43200144.420000002</v>
      </c>
      <c r="W147" s="34">
        <f t="shared" si="113"/>
        <v>62533472.450000003</v>
      </c>
      <c r="X147" s="35">
        <f t="shared" ref="X147:X208" si="129">G147/100*20</f>
        <v>12506694.49</v>
      </c>
      <c r="Y147" s="36">
        <f t="shared" ref="Y147:Y208" si="130">G147/100*40</f>
        <v>25013388.98</v>
      </c>
      <c r="Z147" s="36">
        <f t="shared" ref="Z147:Z208" si="131">G147/100*70</f>
        <v>43773430.715000004</v>
      </c>
      <c r="AA147" s="36">
        <f t="shared" ref="AA147:AA208" si="132">G147/100*95</f>
        <v>59406798.827500001</v>
      </c>
    </row>
    <row r="148" spans="1:27" ht="76.5" customHeight="1" x14ac:dyDescent="0.25">
      <c r="A148" s="17" t="s">
        <v>193</v>
      </c>
      <c r="B148" s="18" t="s">
        <v>108</v>
      </c>
      <c r="C148" s="18" t="s">
        <v>110</v>
      </c>
      <c r="D148" s="19"/>
      <c r="E148" s="19"/>
      <c r="F148" s="19"/>
      <c r="G148" s="8">
        <v>2625488.65</v>
      </c>
      <c r="H148" s="4">
        <v>198997.92</v>
      </c>
      <c r="I148" s="40">
        <v>220000</v>
      </c>
      <c r="J148" s="40">
        <v>220000</v>
      </c>
      <c r="K148" s="40">
        <v>220000</v>
      </c>
      <c r="L148" s="40">
        <v>220000</v>
      </c>
      <c r="M148" s="40">
        <v>220000</v>
      </c>
      <c r="N148" s="40">
        <v>220000</v>
      </c>
      <c r="O148" s="40">
        <v>220000</v>
      </c>
      <c r="P148" s="40">
        <v>220000</v>
      </c>
      <c r="Q148" s="40">
        <v>220000</v>
      </c>
      <c r="R148" s="40">
        <v>220000</v>
      </c>
      <c r="S148" s="4">
        <f t="shared" ref="S148:S153" si="133">G148-H148-I148-J148-K148-L148-M148-N148-O148-P148-Q148-R148</f>
        <v>226490.72999999998</v>
      </c>
      <c r="T148" s="34">
        <f t="shared" si="110"/>
        <v>638997.92000000004</v>
      </c>
      <c r="U148" s="34">
        <f t="shared" si="111"/>
        <v>1298997.92</v>
      </c>
      <c r="V148" s="34">
        <f t="shared" si="112"/>
        <v>1958997.92</v>
      </c>
      <c r="W148" s="34">
        <f t="shared" si="113"/>
        <v>2625488.65</v>
      </c>
      <c r="X148" s="35">
        <f t="shared" si="129"/>
        <v>525097.73</v>
      </c>
      <c r="Y148" s="36">
        <f t="shared" si="130"/>
        <v>1050195.46</v>
      </c>
      <c r="Z148" s="36">
        <f t="shared" si="131"/>
        <v>1837842.0549999999</v>
      </c>
      <c r="AA148" s="36">
        <f t="shared" si="132"/>
        <v>2494214.2175000003</v>
      </c>
    </row>
    <row r="149" spans="1:27" ht="102" customHeight="1" x14ac:dyDescent="0.25">
      <c r="A149" s="17" t="s">
        <v>192</v>
      </c>
      <c r="B149" s="18" t="s">
        <v>108</v>
      </c>
      <c r="C149" s="18" t="s">
        <v>111</v>
      </c>
      <c r="D149" s="19"/>
      <c r="E149" s="19"/>
      <c r="F149" s="19"/>
      <c r="G149" s="8">
        <v>33751585.07</v>
      </c>
      <c r="H149" s="4">
        <v>2119988.17</v>
      </c>
      <c r="I149" s="40">
        <v>2700000</v>
      </c>
      <c r="J149" s="40">
        <v>2700000</v>
      </c>
      <c r="K149" s="40">
        <v>2900000</v>
      </c>
      <c r="L149" s="40">
        <v>2800000</v>
      </c>
      <c r="M149" s="40">
        <v>3037400</v>
      </c>
      <c r="N149" s="40">
        <v>2700000</v>
      </c>
      <c r="O149" s="40">
        <v>2600000</v>
      </c>
      <c r="P149" s="40">
        <v>2600000</v>
      </c>
      <c r="Q149" s="40">
        <v>2600000</v>
      </c>
      <c r="R149" s="40">
        <v>2600000</v>
      </c>
      <c r="S149" s="4">
        <f t="shared" si="133"/>
        <v>4394196.8999999985</v>
      </c>
      <c r="T149" s="34">
        <f t="shared" si="110"/>
        <v>7519988.1699999999</v>
      </c>
      <c r="U149" s="34">
        <f t="shared" si="111"/>
        <v>16257388.17</v>
      </c>
      <c r="V149" s="34">
        <f t="shared" si="112"/>
        <v>24157388.170000002</v>
      </c>
      <c r="W149" s="34">
        <f t="shared" si="113"/>
        <v>33751585.07</v>
      </c>
      <c r="X149" s="35">
        <f t="shared" si="129"/>
        <v>6750317.0140000004</v>
      </c>
      <c r="Y149" s="36">
        <f t="shared" si="130"/>
        <v>13500634.028000001</v>
      </c>
      <c r="Z149" s="36">
        <f t="shared" si="131"/>
        <v>23626109.549000002</v>
      </c>
      <c r="AA149" s="36">
        <f t="shared" si="132"/>
        <v>32064005.816500001</v>
      </c>
    </row>
    <row r="150" spans="1:27" ht="15" customHeight="1" x14ac:dyDescent="0.25">
      <c r="A150" s="17" t="s">
        <v>191</v>
      </c>
      <c r="B150" s="18" t="s">
        <v>108</v>
      </c>
      <c r="C150" s="18" t="s">
        <v>112</v>
      </c>
      <c r="D150" s="19"/>
      <c r="E150" s="19"/>
      <c r="F150" s="19"/>
      <c r="G150" s="8">
        <v>6266.8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6266.8</v>
      </c>
      <c r="R150" s="4">
        <v>0</v>
      </c>
      <c r="S150" s="4">
        <f t="shared" si="133"/>
        <v>0</v>
      </c>
      <c r="T150" s="34">
        <f t="shared" si="110"/>
        <v>0</v>
      </c>
      <c r="U150" s="34">
        <f t="shared" si="111"/>
        <v>0</v>
      </c>
      <c r="V150" s="34">
        <f t="shared" si="112"/>
        <v>0</v>
      </c>
      <c r="W150" s="34">
        <f t="shared" si="113"/>
        <v>6266.8</v>
      </c>
      <c r="X150" s="35">
        <f t="shared" si="129"/>
        <v>1253.3599999999999</v>
      </c>
      <c r="Y150" s="36">
        <f t="shared" si="130"/>
        <v>2506.7199999999998</v>
      </c>
      <c r="Z150" s="36">
        <f t="shared" si="131"/>
        <v>4386.76</v>
      </c>
      <c r="AA150" s="36">
        <f t="shared" si="132"/>
        <v>5953.46</v>
      </c>
    </row>
    <row r="151" spans="1:27" ht="25.5" x14ac:dyDescent="0.25">
      <c r="A151" s="57" t="s">
        <v>337</v>
      </c>
      <c r="B151" s="18">
        <v>914</v>
      </c>
      <c r="C151" s="18" t="s">
        <v>336</v>
      </c>
      <c r="D151" s="19"/>
      <c r="E151" s="19"/>
      <c r="F151" s="19"/>
      <c r="G151" s="8">
        <v>1000000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  <c r="M151" s="40">
        <v>0</v>
      </c>
      <c r="N151" s="40">
        <v>0</v>
      </c>
      <c r="O151" s="40">
        <v>0</v>
      </c>
      <c r="P151" s="40">
        <v>0</v>
      </c>
      <c r="Q151" s="40">
        <v>0</v>
      </c>
      <c r="R151" s="40">
        <v>0</v>
      </c>
      <c r="S151" s="40">
        <f t="shared" si="133"/>
        <v>1000000</v>
      </c>
      <c r="T151" s="34"/>
      <c r="U151" s="34"/>
      <c r="V151" s="34"/>
      <c r="W151" s="34"/>
      <c r="X151" s="35">
        <f t="shared" si="129"/>
        <v>200000</v>
      </c>
      <c r="Y151" s="36">
        <f t="shared" si="130"/>
        <v>400000</v>
      </c>
      <c r="Z151" s="36">
        <f t="shared" si="131"/>
        <v>700000</v>
      </c>
      <c r="AA151" s="36">
        <f t="shared" si="132"/>
        <v>950000</v>
      </c>
    </row>
    <row r="152" spans="1:27" ht="15" customHeight="1" x14ac:dyDescent="0.25">
      <c r="A152" s="17" t="s">
        <v>190</v>
      </c>
      <c r="B152" s="18" t="s">
        <v>108</v>
      </c>
      <c r="C152" s="18" t="s">
        <v>113</v>
      </c>
      <c r="D152" s="19"/>
      <c r="E152" s="19"/>
      <c r="F152" s="19"/>
      <c r="G152" s="8">
        <v>1000000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f t="shared" si="133"/>
        <v>1000000</v>
      </c>
      <c r="T152" s="34">
        <f t="shared" si="110"/>
        <v>0</v>
      </c>
      <c r="U152" s="34">
        <f t="shared" si="111"/>
        <v>0</v>
      </c>
      <c r="V152" s="34">
        <f t="shared" si="112"/>
        <v>0</v>
      </c>
      <c r="W152" s="34">
        <f t="shared" si="113"/>
        <v>1000000</v>
      </c>
      <c r="X152" s="35">
        <f t="shared" si="129"/>
        <v>200000</v>
      </c>
      <c r="Y152" s="36">
        <f t="shared" si="130"/>
        <v>400000</v>
      </c>
      <c r="Z152" s="36">
        <f t="shared" si="131"/>
        <v>700000</v>
      </c>
      <c r="AA152" s="36">
        <f t="shared" si="132"/>
        <v>950000</v>
      </c>
    </row>
    <row r="153" spans="1:27" ht="38.25" customHeight="1" x14ac:dyDescent="0.25">
      <c r="A153" s="17" t="s">
        <v>157</v>
      </c>
      <c r="B153" s="18" t="s">
        <v>108</v>
      </c>
      <c r="C153" s="18" t="s">
        <v>114</v>
      </c>
      <c r="D153" s="19"/>
      <c r="E153" s="19"/>
      <c r="F153" s="19"/>
      <c r="G153" s="8">
        <v>24150131.93</v>
      </c>
      <c r="H153" s="4">
        <v>93518.33</v>
      </c>
      <c r="I153" s="40">
        <v>2014405</v>
      </c>
      <c r="J153" s="40">
        <v>2141405</v>
      </c>
      <c r="K153" s="40">
        <v>2504405</v>
      </c>
      <c r="L153" s="40">
        <v>2164405</v>
      </c>
      <c r="M153" s="40">
        <v>2165405</v>
      </c>
      <c r="N153" s="40">
        <v>2081405</v>
      </c>
      <c r="O153" s="40">
        <v>1944405</v>
      </c>
      <c r="P153" s="40">
        <v>1974405</v>
      </c>
      <c r="Q153" s="40">
        <v>1920405</v>
      </c>
      <c r="R153" s="40">
        <v>1914405</v>
      </c>
      <c r="S153" s="4">
        <f t="shared" si="133"/>
        <v>3231563.6000000015</v>
      </c>
      <c r="T153" s="34">
        <f t="shared" si="110"/>
        <v>4249328.33</v>
      </c>
      <c r="U153" s="34">
        <f t="shared" si="111"/>
        <v>11083543.33</v>
      </c>
      <c r="V153" s="34">
        <f t="shared" si="112"/>
        <v>17083758.329999998</v>
      </c>
      <c r="W153" s="34">
        <f t="shared" si="113"/>
        <v>24150131.93</v>
      </c>
      <c r="X153" s="35">
        <f t="shared" si="129"/>
        <v>4830026.3859999999</v>
      </c>
      <c r="Y153" s="36">
        <f t="shared" si="130"/>
        <v>9660052.7719999999</v>
      </c>
      <c r="Z153" s="36">
        <f t="shared" si="131"/>
        <v>16905092.351</v>
      </c>
      <c r="AA153" s="36">
        <f t="shared" si="132"/>
        <v>22942625.333500002</v>
      </c>
    </row>
    <row r="154" spans="1:27" ht="25.5" customHeight="1" x14ac:dyDescent="0.25">
      <c r="A154" s="17" t="s">
        <v>289</v>
      </c>
      <c r="B154" s="18" t="s">
        <v>108</v>
      </c>
      <c r="C154" s="18" t="s">
        <v>115</v>
      </c>
      <c r="D154" s="19"/>
      <c r="E154" s="19"/>
      <c r="F154" s="19"/>
      <c r="G154" s="8">
        <f>G155</f>
        <v>513100</v>
      </c>
      <c r="H154" s="4">
        <f>H155</f>
        <v>0</v>
      </c>
      <c r="I154" s="4">
        <f t="shared" ref="I154:S154" si="134">I155</f>
        <v>41000</v>
      </c>
      <c r="J154" s="4">
        <f t="shared" si="134"/>
        <v>50793</v>
      </c>
      <c r="K154" s="4">
        <f t="shared" si="134"/>
        <v>41000</v>
      </c>
      <c r="L154" s="4">
        <f t="shared" si="134"/>
        <v>41000</v>
      </c>
      <c r="M154" s="4">
        <f t="shared" si="134"/>
        <v>50793</v>
      </c>
      <c r="N154" s="4">
        <f t="shared" si="134"/>
        <v>41000</v>
      </c>
      <c r="O154" s="4">
        <f t="shared" si="134"/>
        <v>41000</v>
      </c>
      <c r="P154" s="4">
        <f t="shared" si="134"/>
        <v>50793</v>
      </c>
      <c r="Q154" s="4">
        <f t="shared" si="134"/>
        <v>38000</v>
      </c>
      <c r="R154" s="4">
        <f t="shared" si="134"/>
        <v>36000</v>
      </c>
      <c r="S154" s="4">
        <f t="shared" si="134"/>
        <v>81721</v>
      </c>
      <c r="T154" s="34">
        <f t="shared" si="110"/>
        <v>91793</v>
      </c>
      <c r="U154" s="34">
        <f t="shared" si="111"/>
        <v>224586</v>
      </c>
      <c r="V154" s="34">
        <f t="shared" si="112"/>
        <v>357379</v>
      </c>
      <c r="W154" s="34">
        <f t="shared" si="113"/>
        <v>513100</v>
      </c>
      <c r="X154" s="35">
        <f t="shared" si="129"/>
        <v>102620</v>
      </c>
      <c r="Y154" s="36">
        <f t="shared" si="130"/>
        <v>205240</v>
      </c>
      <c r="Z154" s="36">
        <f t="shared" si="131"/>
        <v>359170</v>
      </c>
      <c r="AA154" s="36">
        <f t="shared" si="132"/>
        <v>487445</v>
      </c>
    </row>
    <row r="155" spans="1:27" ht="25.5" customHeight="1" x14ac:dyDescent="0.25">
      <c r="A155" s="17" t="s">
        <v>217</v>
      </c>
      <c r="B155" s="18" t="s">
        <v>108</v>
      </c>
      <c r="C155" s="18" t="s">
        <v>116</v>
      </c>
      <c r="D155" s="19"/>
      <c r="E155" s="19"/>
      <c r="F155" s="19"/>
      <c r="G155" s="8">
        <v>513100</v>
      </c>
      <c r="H155" s="4">
        <v>0</v>
      </c>
      <c r="I155" s="40">
        <v>41000</v>
      </c>
      <c r="J155" s="4">
        <v>50793</v>
      </c>
      <c r="K155" s="4">
        <v>41000</v>
      </c>
      <c r="L155" s="40">
        <v>41000</v>
      </c>
      <c r="M155" s="4">
        <v>50793</v>
      </c>
      <c r="N155" s="4">
        <v>41000</v>
      </c>
      <c r="O155" s="40">
        <v>41000</v>
      </c>
      <c r="P155" s="4">
        <v>50793</v>
      </c>
      <c r="Q155" s="4">
        <v>38000</v>
      </c>
      <c r="R155" s="4">
        <v>36000</v>
      </c>
      <c r="S155" s="4">
        <f>G155-H155-I155-J155-K155-L155-M155-N155-O155-P155-Q155-R155</f>
        <v>81721</v>
      </c>
      <c r="T155" s="34">
        <f t="shared" ref="T155:T208" si="135">H155+I155+J155</f>
        <v>91793</v>
      </c>
      <c r="U155" s="34">
        <f t="shared" ref="U155:U208" si="136">H155+I155+J155+K155+L155+M155</f>
        <v>224586</v>
      </c>
      <c r="V155" s="34">
        <f t="shared" ref="V155:V208" si="137">H155+I155+J155+K155+L155+M155+N155+O155+P155</f>
        <v>357379</v>
      </c>
      <c r="W155" s="34">
        <f t="shared" ref="W155:W208" si="138">H155+I155+J155+K155+L155+M155+N155+O155+P155+Q155+R155+S155</f>
        <v>513100</v>
      </c>
      <c r="X155" s="35">
        <f t="shared" si="129"/>
        <v>102620</v>
      </c>
      <c r="Y155" s="36">
        <f t="shared" si="130"/>
        <v>205240</v>
      </c>
      <c r="Z155" s="36">
        <f t="shared" si="131"/>
        <v>359170</v>
      </c>
      <c r="AA155" s="36">
        <f t="shared" si="132"/>
        <v>487445</v>
      </c>
    </row>
    <row r="156" spans="1:27" ht="51" customHeight="1" x14ac:dyDescent="0.25">
      <c r="A156" s="17" t="s">
        <v>189</v>
      </c>
      <c r="B156" s="18" t="s">
        <v>108</v>
      </c>
      <c r="C156" s="18" t="s">
        <v>117</v>
      </c>
      <c r="D156" s="19"/>
      <c r="E156" s="19"/>
      <c r="F156" s="19"/>
      <c r="G156" s="8">
        <f>G157+G158+G159</f>
        <v>28846392.18</v>
      </c>
      <c r="H156" s="8">
        <f t="shared" ref="H156:S156" si="139">H157+H158+H159</f>
        <v>638468.15</v>
      </c>
      <c r="I156" s="8">
        <f t="shared" si="139"/>
        <v>1598331.5</v>
      </c>
      <c r="J156" s="8">
        <f t="shared" si="139"/>
        <v>2279563.84</v>
      </c>
      <c r="K156" s="8">
        <f t="shared" si="139"/>
        <v>1947986.5</v>
      </c>
      <c r="L156" s="8">
        <f t="shared" si="139"/>
        <v>1598331.5</v>
      </c>
      <c r="M156" s="8">
        <f t="shared" si="139"/>
        <v>2279563.84</v>
      </c>
      <c r="N156" s="8">
        <f t="shared" si="139"/>
        <v>1598331.5</v>
      </c>
      <c r="O156" s="8">
        <f t="shared" si="139"/>
        <v>1598331.5</v>
      </c>
      <c r="P156" s="8">
        <f t="shared" si="139"/>
        <v>2279563.84</v>
      </c>
      <c r="Q156" s="8">
        <f t="shared" si="139"/>
        <v>1598331.5</v>
      </c>
      <c r="R156" s="8">
        <f t="shared" si="139"/>
        <v>1601331.5</v>
      </c>
      <c r="S156" s="48">
        <f t="shared" si="139"/>
        <v>9828257.0099999979</v>
      </c>
      <c r="T156" s="34">
        <f t="shared" si="135"/>
        <v>4516363.49</v>
      </c>
      <c r="U156" s="34">
        <f t="shared" si="136"/>
        <v>10342245.33</v>
      </c>
      <c r="V156" s="34">
        <f t="shared" si="137"/>
        <v>15818472.17</v>
      </c>
      <c r="W156" s="34">
        <f t="shared" si="138"/>
        <v>28846392.18</v>
      </c>
      <c r="X156" s="35">
        <f t="shared" si="129"/>
        <v>5769278.4360000007</v>
      </c>
      <c r="Y156" s="36">
        <f t="shared" si="130"/>
        <v>11538556.872000001</v>
      </c>
      <c r="Z156" s="36">
        <f t="shared" si="131"/>
        <v>20192474.526000001</v>
      </c>
      <c r="AA156" s="36">
        <f t="shared" si="132"/>
        <v>27404072.571000002</v>
      </c>
    </row>
    <row r="157" spans="1:27" ht="15" customHeight="1" x14ac:dyDescent="0.25">
      <c r="A157" s="17" t="s">
        <v>188</v>
      </c>
      <c r="B157" s="18" t="s">
        <v>108</v>
      </c>
      <c r="C157" s="18" t="s">
        <v>118</v>
      </c>
      <c r="D157" s="19"/>
      <c r="E157" s="19"/>
      <c r="F157" s="19"/>
      <c r="G157" s="8">
        <v>1447967</v>
      </c>
      <c r="H157" s="4">
        <v>96744.39</v>
      </c>
      <c r="I157" s="40">
        <v>89440</v>
      </c>
      <c r="J157" s="4">
        <v>183111.75</v>
      </c>
      <c r="K157" s="4">
        <v>89440</v>
      </c>
      <c r="L157" s="40">
        <v>89440</v>
      </c>
      <c r="M157" s="4">
        <v>183111.75</v>
      </c>
      <c r="N157" s="4">
        <v>89440</v>
      </c>
      <c r="O157" s="4">
        <v>89440</v>
      </c>
      <c r="P157" s="4">
        <v>183111.75</v>
      </c>
      <c r="Q157" s="4">
        <v>89440</v>
      </c>
      <c r="R157" s="4">
        <v>89440</v>
      </c>
      <c r="S157" s="4">
        <f>G157-H157-I157-J157-K157-L157-M157-N157-O157-P157-Q157-R157</f>
        <v>175807.3600000001</v>
      </c>
      <c r="T157" s="34">
        <f t="shared" si="135"/>
        <v>369296.14</v>
      </c>
      <c r="U157" s="34">
        <f t="shared" si="136"/>
        <v>731287.89</v>
      </c>
      <c r="V157" s="34">
        <f t="shared" si="137"/>
        <v>1093279.6400000001</v>
      </c>
      <c r="W157" s="34">
        <f t="shared" si="138"/>
        <v>1447967.0000000002</v>
      </c>
      <c r="X157" s="35">
        <f t="shared" si="129"/>
        <v>289593.40000000002</v>
      </c>
      <c r="Y157" s="36">
        <f t="shared" si="130"/>
        <v>579186.80000000005</v>
      </c>
      <c r="Z157" s="36">
        <f t="shared" si="131"/>
        <v>1013576.9</v>
      </c>
      <c r="AA157" s="36">
        <f t="shared" si="132"/>
        <v>1375568.65</v>
      </c>
    </row>
    <row r="158" spans="1:27" ht="76.5" customHeight="1" x14ac:dyDescent="0.25">
      <c r="A158" s="17" t="s">
        <v>187</v>
      </c>
      <c r="B158" s="18" t="s">
        <v>108</v>
      </c>
      <c r="C158" s="18" t="s">
        <v>119</v>
      </c>
      <c r="D158" s="19"/>
      <c r="E158" s="19"/>
      <c r="F158" s="19"/>
      <c r="G158" s="8">
        <v>26979425.18</v>
      </c>
      <c r="H158" s="4">
        <v>541723.76</v>
      </c>
      <c r="I158" s="4">
        <v>1508891.5</v>
      </c>
      <c r="J158" s="4">
        <v>1996452.09</v>
      </c>
      <c r="K158" s="4">
        <v>1858546.5</v>
      </c>
      <c r="L158" s="4">
        <v>1508891.5</v>
      </c>
      <c r="M158" s="4">
        <v>1996452.09</v>
      </c>
      <c r="N158" s="4">
        <v>1508891.5</v>
      </c>
      <c r="O158" s="4">
        <v>1508891.5</v>
      </c>
      <c r="P158" s="4">
        <v>1996452.09</v>
      </c>
      <c r="Q158" s="4">
        <v>1508891.5</v>
      </c>
      <c r="R158" s="4">
        <v>1508891.5</v>
      </c>
      <c r="S158" s="4">
        <f>G158-H158-I158-J158-K158-L158-M158-N158-O158-P158-Q158-R158</f>
        <v>9536449.6499999985</v>
      </c>
      <c r="T158" s="34">
        <f t="shared" si="135"/>
        <v>4047067.35</v>
      </c>
      <c r="U158" s="34">
        <f t="shared" si="136"/>
        <v>9410957.4399999995</v>
      </c>
      <c r="V158" s="34">
        <f t="shared" si="137"/>
        <v>14425192.529999999</v>
      </c>
      <c r="W158" s="34">
        <f t="shared" si="138"/>
        <v>26979425.18</v>
      </c>
      <c r="X158" s="35">
        <f t="shared" si="129"/>
        <v>5395885.0359999994</v>
      </c>
      <c r="Y158" s="36">
        <f t="shared" si="130"/>
        <v>10791770.071999999</v>
      </c>
      <c r="Z158" s="36">
        <f t="shared" si="131"/>
        <v>18885597.625999998</v>
      </c>
      <c r="AA158" s="36">
        <f t="shared" si="132"/>
        <v>25630453.920999996</v>
      </c>
    </row>
    <row r="159" spans="1:27" ht="63.75" customHeight="1" x14ac:dyDescent="0.25">
      <c r="A159" s="17" t="s">
        <v>186</v>
      </c>
      <c r="B159" s="18" t="s">
        <v>108</v>
      </c>
      <c r="C159" s="18" t="s">
        <v>120</v>
      </c>
      <c r="D159" s="19"/>
      <c r="E159" s="19"/>
      <c r="F159" s="19"/>
      <c r="G159" s="8">
        <v>419000</v>
      </c>
      <c r="H159" s="4">
        <v>0</v>
      </c>
      <c r="I159" s="4">
        <v>0</v>
      </c>
      <c r="J159" s="4">
        <v>100000</v>
      </c>
      <c r="K159" s="4">
        <v>0</v>
      </c>
      <c r="L159" s="4">
        <v>0</v>
      </c>
      <c r="M159" s="4">
        <v>100000</v>
      </c>
      <c r="N159" s="4">
        <v>0</v>
      </c>
      <c r="O159" s="4">
        <v>0</v>
      </c>
      <c r="P159" s="4">
        <v>100000</v>
      </c>
      <c r="Q159" s="4">
        <v>0</v>
      </c>
      <c r="R159" s="4">
        <v>3000</v>
      </c>
      <c r="S159" s="4">
        <f>G159-H159-I159-J159-K159-L159-M159-N159-O159-P159-Q159-R159</f>
        <v>116000</v>
      </c>
      <c r="T159" s="34">
        <f t="shared" si="135"/>
        <v>100000</v>
      </c>
      <c r="U159" s="34">
        <f t="shared" si="136"/>
        <v>200000</v>
      </c>
      <c r="V159" s="34">
        <f t="shared" si="137"/>
        <v>300000</v>
      </c>
      <c r="W159" s="34">
        <f t="shared" si="138"/>
        <v>419000</v>
      </c>
      <c r="X159" s="35">
        <f t="shared" si="129"/>
        <v>83800</v>
      </c>
      <c r="Y159" s="36">
        <f t="shared" si="130"/>
        <v>167600</v>
      </c>
      <c r="Z159" s="36">
        <f t="shared" si="131"/>
        <v>293300</v>
      </c>
      <c r="AA159" s="36">
        <f t="shared" si="132"/>
        <v>398050</v>
      </c>
    </row>
    <row r="160" spans="1:27" ht="25.5" customHeight="1" x14ac:dyDescent="0.25">
      <c r="A160" s="17" t="s">
        <v>185</v>
      </c>
      <c r="B160" s="18" t="s">
        <v>108</v>
      </c>
      <c r="C160" s="18" t="s">
        <v>121</v>
      </c>
      <c r="D160" s="19"/>
      <c r="E160" s="19"/>
      <c r="F160" s="19"/>
      <c r="G160" s="8">
        <f>G161+G162+G163+G164</f>
        <v>23202233.789999999</v>
      </c>
      <c r="H160" s="8">
        <f t="shared" ref="H160:S160" si="140">H161+H162+H163+H164</f>
        <v>802848.4</v>
      </c>
      <c r="I160" s="8">
        <f t="shared" si="140"/>
        <v>1100000</v>
      </c>
      <c r="J160" s="8">
        <f t="shared" si="140"/>
        <v>1200000</v>
      </c>
      <c r="K160" s="8">
        <f t="shared" si="140"/>
        <v>1350000</v>
      </c>
      <c r="L160" s="8">
        <f t="shared" si="140"/>
        <v>1115000</v>
      </c>
      <c r="M160" s="8">
        <f t="shared" si="140"/>
        <v>10648459.799999999</v>
      </c>
      <c r="N160" s="8">
        <f t="shared" si="140"/>
        <v>1350000</v>
      </c>
      <c r="O160" s="8">
        <f t="shared" si="140"/>
        <v>1100000</v>
      </c>
      <c r="P160" s="8">
        <f t="shared" si="140"/>
        <v>1184149</v>
      </c>
      <c r="Q160" s="8">
        <f t="shared" si="140"/>
        <v>1100000</v>
      </c>
      <c r="R160" s="8">
        <f t="shared" si="140"/>
        <v>1115000</v>
      </c>
      <c r="S160" s="48">
        <f t="shared" si="140"/>
        <v>1136776.5900000015</v>
      </c>
      <c r="T160" s="34">
        <f t="shared" si="135"/>
        <v>3102848.4</v>
      </c>
      <c r="U160" s="34">
        <f t="shared" si="136"/>
        <v>16216308.199999999</v>
      </c>
      <c r="V160" s="34">
        <f t="shared" si="137"/>
        <v>19850457.199999999</v>
      </c>
      <c r="W160" s="34">
        <f t="shared" si="138"/>
        <v>23202233.789999999</v>
      </c>
      <c r="X160" s="35">
        <f t="shared" si="129"/>
        <v>4640446.7579999994</v>
      </c>
      <c r="Y160" s="36">
        <f t="shared" si="130"/>
        <v>9280893.5159999989</v>
      </c>
      <c r="Z160" s="36">
        <f t="shared" si="131"/>
        <v>16241563.652999999</v>
      </c>
      <c r="AA160" s="36">
        <f t="shared" si="132"/>
        <v>22042122.100499999</v>
      </c>
    </row>
    <row r="161" spans="1:27" ht="25.5" customHeight="1" x14ac:dyDescent="0.25">
      <c r="A161" s="17" t="s">
        <v>184</v>
      </c>
      <c r="B161" s="18" t="s">
        <v>108</v>
      </c>
      <c r="C161" s="18" t="s">
        <v>122</v>
      </c>
      <c r="D161" s="19"/>
      <c r="E161" s="19"/>
      <c r="F161" s="19"/>
      <c r="G161" s="8">
        <v>303029</v>
      </c>
      <c r="H161" s="4">
        <v>0</v>
      </c>
      <c r="I161" s="4">
        <v>0</v>
      </c>
      <c r="J161" s="40">
        <v>100000</v>
      </c>
      <c r="K161" s="4">
        <v>0</v>
      </c>
      <c r="L161" s="4">
        <v>0</v>
      </c>
      <c r="M161" s="4">
        <v>109440.01</v>
      </c>
      <c r="N161" s="4">
        <v>0</v>
      </c>
      <c r="O161" s="4">
        <v>0</v>
      </c>
      <c r="P161" s="4">
        <v>84149</v>
      </c>
      <c r="Q161" s="4">
        <v>0</v>
      </c>
      <c r="R161" s="4">
        <v>0</v>
      </c>
      <c r="S161" s="4">
        <f>G161-H161-I161-J161-K161-L161-M161-N161-O161-P161-Q161-R161</f>
        <v>9439.9900000000052</v>
      </c>
      <c r="T161" s="34">
        <f t="shared" si="135"/>
        <v>100000</v>
      </c>
      <c r="U161" s="34">
        <f t="shared" si="136"/>
        <v>209440.01</v>
      </c>
      <c r="V161" s="34">
        <f t="shared" si="137"/>
        <v>293589.01</v>
      </c>
      <c r="W161" s="34">
        <f t="shared" si="138"/>
        <v>303029</v>
      </c>
      <c r="X161" s="35">
        <f t="shared" si="129"/>
        <v>60605.8</v>
      </c>
      <c r="Y161" s="36">
        <f t="shared" si="130"/>
        <v>121211.6</v>
      </c>
      <c r="Z161" s="36">
        <f t="shared" si="131"/>
        <v>212120.3</v>
      </c>
      <c r="AA161" s="36">
        <f t="shared" si="132"/>
        <v>287877.55</v>
      </c>
    </row>
    <row r="162" spans="1:27" ht="25.5" customHeight="1" x14ac:dyDescent="0.25">
      <c r="A162" s="17" t="s">
        <v>183</v>
      </c>
      <c r="B162" s="18" t="s">
        <v>108</v>
      </c>
      <c r="C162" s="18" t="s">
        <v>123</v>
      </c>
      <c r="D162" s="19"/>
      <c r="E162" s="19"/>
      <c r="F162" s="19"/>
      <c r="G162" s="8">
        <v>22316404.789999999</v>
      </c>
      <c r="H162" s="4">
        <v>802848.4</v>
      </c>
      <c r="I162" s="40">
        <v>1100000</v>
      </c>
      <c r="J162" s="40">
        <v>1100000</v>
      </c>
      <c r="K162" s="40">
        <v>1100000</v>
      </c>
      <c r="L162" s="40">
        <v>1100000</v>
      </c>
      <c r="M162" s="4">
        <v>10503669.789999999</v>
      </c>
      <c r="N162" s="4">
        <v>1100000</v>
      </c>
      <c r="O162" s="40">
        <v>1100000</v>
      </c>
      <c r="P162" s="40">
        <v>1100000</v>
      </c>
      <c r="Q162" s="40">
        <v>1100000</v>
      </c>
      <c r="R162" s="40">
        <v>1100000</v>
      </c>
      <c r="S162" s="4">
        <f>G162-H162-I162-J162-K162-L162-M162-N162-O162-P162-Q162-R162</f>
        <v>1109886.6000000015</v>
      </c>
      <c r="T162" s="34">
        <f t="shared" si="135"/>
        <v>3002848.4</v>
      </c>
      <c r="U162" s="34">
        <f t="shared" si="136"/>
        <v>15706518.189999999</v>
      </c>
      <c r="V162" s="34">
        <f t="shared" si="137"/>
        <v>19006518.189999998</v>
      </c>
      <c r="W162" s="34">
        <f t="shared" si="138"/>
        <v>22316404.789999999</v>
      </c>
      <c r="X162" s="35">
        <f t="shared" si="129"/>
        <v>4463280.9580000006</v>
      </c>
      <c r="Y162" s="36">
        <f t="shared" si="130"/>
        <v>8926561.9160000011</v>
      </c>
      <c r="Z162" s="36">
        <f t="shared" si="131"/>
        <v>15621483.353</v>
      </c>
      <c r="AA162" s="36">
        <f t="shared" si="132"/>
        <v>21200584.550500002</v>
      </c>
    </row>
    <row r="163" spans="1:27" ht="15" customHeight="1" x14ac:dyDescent="0.25">
      <c r="A163" s="17" t="s">
        <v>182</v>
      </c>
      <c r="B163" s="18" t="s">
        <v>108</v>
      </c>
      <c r="C163" s="18" t="s">
        <v>124</v>
      </c>
      <c r="D163" s="19"/>
      <c r="E163" s="19"/>
      <c r="F163" s="19"/>
      <c r="G163" s="8">
        <v>30700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15350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f>G163-H163-I163-J163-K163-L163-M163-N163-O163-P163-Q163-R163</f>
        <v>15350</v>
      </c>
      <c r="T163" s="34">
        <f t="shared" si="135"/>
        <v>0</v>
      </c>
      <c r="U163" s="34">
        <f t="shared" si="136"/>
        <v>15350</v>
      </c>
      <c r="V163" s="34">
        <f t="shared" si="137"/>
        <v>15350</v>
      </c>
      <c r="W163" s="34">
        <f t="shared" si="138"/>
        <v>30700</v>
      </c>
      <c r="X163" s="35">
        <f t="shared" si="129"/>
        <v>6140</v>
      </c>
      <c r="Y163" s="36">
        <f t="shared" si="130"/>
        <v>12280</v>
      </c>
      <c r="Z163" s="36">
        <f t="shared" si="131"/>
        <v>21490</v>
      </c>
      <c r="AA163" s="36">
        <f t="shared" si="132"/>
        <v>29165</v>
      </c>
    </row>
    <row r="164" spans="1:27" ht="26.25" customHeight="1" x14ac:dyDescent="0.25">
      <c r="A164" s="17" t="s">
        <v>181</v>
      </c>
      <c r="B164" s="18" t="s">
        <v>108</v>
      </c>
      <c r="C164" s="18" t="s">
        <v>125</v>
      </c>
      <c r="D164" s="19"/>
      <c r="E164" s="19"/>
      <c r="F164" s="19"/>
      <c r="G164" s="8">
        <v>552100</v>
      </c>
      <c r="H164" s="4">
        <v>0</v>
      </c>
      <c r="I164" s="4">
        <v>0</v>
      </c>
      <c r="J164" s="4">
        <v>0</v>
      </c>
      <c r="K164" s="4">
        <v>250000</v>
      </c>
      <c r="L164" s="4">
        <v>15000</v>
      </c>
      <c r="M164" s="40">
        <v>20000</v>
      </c>
      <c r="N164" s="4">
        <v>250000</v>
      </c>
      <c r="O164" s="4">
        <v>0</v>
      </c>
      <c r="P164" s="4">
        <v>0</v>
      </c>
      <c r="Q164" s="4">
        <v>0</v>
      </c>
      <c r="R164" s="4">
        <v>15000</v>
      </c>
      <c r="S164" s="4">
        <f>G164-H164-I164-J164-K164-L164-M164-N164-O164-P164-Q164-R164</f>
        <v>2100</v>
      </c>
      <c r="T164" s="34">
        <f t="shared" si="135"/>
        <v>0</v>
      </c>
      <c r="U164" s="34">
        <f t="shared" si="136"/>
        <v>285000</v>
      </c>
      <c r="V164" s="34">
        <f t="shared" si="137"/>
        <v>535000</v>
      </c>
      <c r="W164" s="34">
        <f t="shared" si="138"/>
        <v>552100</v>
      </c>
      <c r="X164" s="35">
        <f t="shared" si="129"/>
        <v>110420</v>
      </c>
      <c r="Y164" s="36">
        <f t="shared" si="130"/>
        <v>220840</v>
      </c>
      <c r="Z164" s="36">
        <f t="shared" si="131"/>
        <v>386470</v>
      </c>
      <c r="AA164" s="36">
        <f t="shared" si="132"/>
        <v>524495</v>
      </c>
    </row>
    <row r="165" spans="1:27" ht="38.25" customHeight="1" x14ac:dyDescent="0.25">
      <c r="A165" s="17" t="s">
        <v>180</v>
      </c>
      <c r="B165" s="18" t="s">
        <v>108</v>
      </c>
      <c r="C165" s="18" t="s">
        <v>126</v>
      </c>
      <c r="D165" s="19"/>
      <c r="E165" s="19"/>
      <c r="F165" s="19"/>
      <c r="G165" s="8">
        <f>G166+G167+G168+G169</f>
        <v>114063761.63</v>
      </c>
      <c r="H165" s="8">
        <f t="shared" ref="H165:S165" si="141">H166+H167+H168+H169</f>
        <v>5785593.2400000002</v>
      </c>
      <c r="I165" s="8">
        <f t="shared" si="141"/>
        <v>6756063.1400000006</v>
      </c>
      <c r="J165" s="8">
        <f t="shared" si="141"/>
        <v>8150163.1400000006</v>
      </c>
      <c r="K165" s="8">
        <f t="shared" si="141"/>
        <v>6956063.1400000006</v>
      </c>
      <c r="L165" s="8">
        <f t="shared" si="141"/>
        <v>6756063.1400000006</v>
      </c>
      <c r="M165" s="8">
        <f t="shared" si="141"/>
        <v>35328558.230000004</v>
      </c>
      <c r="N165" s="8">
        <f t="shared" si="141"/>
        <v>6756063.1400000006</v>
      </c>
      <c r="O165" s="8">
        <f t="shared" si="141"/>
        <v>6756063.1400000006</v>
      </c>
      <c r="P165" s="8">
        <f t="shared" si="141"/>
        <v>8174163.1400000006</v>
      </c>
      <c r="Q165" s="8">
        <f t="shared" si="141"/>
        <v>6825966.9900000002</v>
      </c>
      <c r="R165" s="8">
        <f t="shared" si="141"/>
        <v>6806059.1400000006</v>
      </c>
      <c r="S165" s="48">
        <f t="shared" si="141"/>
        <v>9012942.0499999989</v>
      </c>
      <c r="T165" s="34">
        <f t="shared" si="135"/>
        <v>20691819.520000003</v>
      </c>
      <c r="U165" s="34">
        <f t="shared" si="136"/>
        <v>69732504.030000001</v>
      </c>
      <c r="V165" s="34">
        <f t="shared" si="137"/>
        <v>91418793.450000003</v>
      </c>
      <c r="W165" s="34">
        <f t="shared" si="138"/>
        <v>114063761.63</v>
      </c>
      <c r="X165" s="35">
        <f t="shared" si="129"/>
        <v>22812752.325999998</v>
      </c>
      <c r="Y165" s="36">
        <f t="shared" si="130"/>
        <v>45625504.651999995</v>
      </c>
      <c r="Z165" s="36">
        <f t="shared" si="131"/>
        <v>79844633.140999988</v>
      </c>
      <c r="AA165" s="36">
        <f t="shared" si="132"/>
        <v>108360573.54849999</v>
      </c>
    </row>
    <row r="166" spans="1:27" ht="15" customHeight="1" x14ac:dyDescent="0.25">
      <c r="A166" s="17" t="s">
        <v>179</v>
      </c>
      <c r="B166" s="18" t="s">
        <v>108</v>
      </c>
      <c r="C166" s="18" t="s">
        <v>127</v>
      </c>
      <c r="D166" s="19"/>
      <c r="E166" s="19"/>
      <c r="F166" s="19"/>
      <c r="G166" s="8">
        <v>38538405.340000004</v>
      </c>
      <c r="H166" s="4">
        <v>0</v>
      </c>
      <c r="I166" s="40">
        <v>959092.53</v>
      </c>
      <c r="J166" s="40">
        <v>959092.53</v>
      </c>
      <c r="K166" s="40">
        <v>959092.53</v>
      </c>
      <c r="L166" s="40">
        <v>959092.53</v>
      </c>
      <c r="M166" s="40">
        <v>27918487.620000001</v>
      </c>
      <c r="N166" s="40">
        <v>959092.53</v>
      </c>
      <c r="O166" s="40">
        <v>959092.53</v>
      </c>
      <c r="P166" s="40">
        <v>959092.53</v>
      </c>
      <c r="Q166" s="40">
        <v>1028996.38</v>
      </c>
      <c r="R166" s="40">
        <v>959088.53</v>
      </c>
      <c r="S166" s="4">
        <f>G166-H166-I166-J166-K166-L166-M166-N166-O166-P166-Q166-R166</f>
        <v>1918185.0999999971</v>
      </c>
      <c r="T166" s="34">
        <f t="shared" si="135"/>
        <v>1918185.06</v>
      </c>
      <c r="U166" s="34">
        <f t="shared" si="136"/>
        <v>31754857.740000002</v>
      </c>
      <c r="V166" s="34">
        <f t="shared" si="137"/>
        <v>34632135.330000006</v>
      </c>
      <c r="W166" s="34">
        <f t="shared" si="138"/>
        <v>38538405.340000004</v>
      </c>
      <c r="X166" s="35">
        <f t="shared" si="129"/>
        <v>7707681.0680000009</v>
      </c>
      <c r="Y166" s="36">
        <f t="shared" si="130"/>
        <v>15415362.136000002</v>
      </c>
      <c r="Z166" s="36">
        <f t="shared" si="131"/>
        <v>26976883.738000002</v>
      </c>
      <c r="AA166" s="36">
        <f t="shared" si="132"/>
        <v>36611485.073000006</v>
      </c>
    </row>
    <row r="167" spans="1:27" ht="15" customHeight="1" x14ac:dyDescent="0.25">
      <c r="A167" s="17" t="s">
        <v>178</v>
      </c>
      <c r="B167" s="18" t="s">
        <v>108</v>
      </c>
      <c r="C167" s="18" t="s">
        <v>128</v>
      </c>
      <c r="D167" s="19"/>
      <c r="E167" s="19"/>
      <c r="F167" s="19"/>
      <c r="G167" s="8">
        <v>9968310</v>
      </c>
      <c r="H167" s="4">
        <v>272587.93</v>
      </c>
      <c r="I167" s="40">
        <v>806166.75</v>
      </c>
      <c r="J167" s="40">
        <v>906166.75</v>
      </c>
      <c r="K167" s="40">
        <v>806166.75</v>
      </c>
      <c r="L167" s="40">
        <v>806166.75</v>
      </c>
      <c r="M167" s="40">
        <v>906166.75</v>
      </c>
      <c r="N167" s="40">
        <v>806166.75</v>
      </c>
      <c r="O167" s="40">
        <v>806166.75</v>
      </c>
      <c r="P167" s="40">
        <v>906166.75</v>
      </c>
      <c r="Q167" s="40">
        <v>806166.75</v>
      </c>
      <c r="R167" s="40">
        <v>856166.75</v>
      </c>
      <c r="S167" s="4">
        <f>G167-H167-I167-J167-K167-L167-M167-N167-O167-P167-Q167-R167</f>
        <v>1284054.5700000003</v>
      </c>
      <c r="T167" s="34">
        <f t="shared" si="135"/>
        <v>1984921.43</v>
      </c>
      <c r="U167" s="34">
        <f t="shared" si="136"/>
        <v>4503421.68</v>
      </c>
      <c r="V167" s="34">
        <f t="shared" si="137"/>
        <v>7021921.9299999997</v>
      </c>
      <c r="W167" s="34">
        <f t="shared" si="138"/>
        <v>9968310</v>
      </c>
      <c r="X167" s="35">
        <f t="shared" si="129"/>
        <v>1993662</v>
      </c>
      <c r="Y167" s="36">
        <f t="shared" si="130"/>
        <v>3987324</v>
      </c>
      <c r="Z167" s="36">
        <f t="shared" si="131"/>
        <v>6977817</v>
      </c>
      <c r="AA167" s="36">
        <f t="shared" si="132"/>
        <v>9469894.5</v>
      </c>
    </row>
    <row r="168" spans="1:27" ht="15" customHeight="1" x14ac:dyDescent="0.25">
      <c r="A168" s="17" t="s">
        <v>177</v>
      </c>
      <c r="B168" s="18" t="s">
        <v>108</v>
      </c>
      <c r="C168" s="18" t="s">
        <v>129</v>
      </c>
      <c r="D168" s="19"/>
      <c r="E168" s="19"/>
      <c r="F168" s="19"/>
      <c r="G168" s="8">
        <v>9338444</v>
      </c>
      <c r="H168" s="4">
        <v>763949.14</v>
      </c>
      <c r="I168" s="4">
        <v>761537</v>
      </c>
      <c r="J168" s="4">
        <v>811537</v>
      </c>
      <c r="K168" s="4">
        <v>761537</v>
      </c>
      <c r="L168" s="4">
        <v>761537</v>
      </c>
      <c r="M168" s="4">
        <v>811537</v>
      </c>
      <c r="N168" s="4">
        <v>761537</v>
      </c>
      <c r="O168" s="4">
        <v>761537</v>
      </c>
      <c r="P168" s="4">
        <v>811537</v>
      </c>
      <c r="Q168" s="4">
        <v>761537</v>
      </c>
      <c r="R168" s="4">
        <v>761537</v>
      </c>
      <c r="S168" s="4">
        <f>G168-H168-I168-J168-K168-L168-M168-N168-O168-P168-Q168-R168</f>
        <v>809124.8599999994</v>
      </c>
      <c r="T168" s="34">
        <f t="shared" si="135"/>
        <v>2337023.14</v>
      </c>
      <c r="U168" s="34">
        <f t="shared" si="136"/>
        <v>4671634.1400000006</v>
      </c>
      <c r="V168" s="34">
        <f t="shared" si="137"/>
        <v>7006245.1400000006</v>
      </c>
      <c r="W168" s="34">
        <f t="shared" si="138"/>
        <v>9338444</v>
      </c>
      <c r="X168" s="35">
        <f t="shared" si="129"/>
        <v>1867688.8</v>
      </c>
      <c r="Y168" s="36">
        <f t="shared" si="130"/>
        <v>3735377.6</v>
      </c>
      <c r="Z168" s="36">
        <f t="shared" si="131"/>
        <v>6536910.7999999998</v>
      </c>
      <c r="AA168" s="36">
        <f t="shared" si="132"/>
        <v>8871521.8000000007</v>
      </c>
    </row>
    <row r="169" spans="1:27" ht="38.25" customHeight="1" x14ac:dyDescent="0.25">
      <c r="A169" s="17" t="s">
        <v>176</v>
      </c>
      <c r="B169" s="18" t="s">
        <v>108</v>
      </c>
      <c r="C169" s="18" t="s">
        <v>130</v>
      </c>
      <c r="D169" s="19"/>
      <c r="E169" s="19"/>
      <c r="F169" s="19"/>
      <c r="G169" s="8">
        <v>56218602.289999999</v>
      </c>
      <c r="H169" s="4">
        <v>4749056.17</v>
      </c>
      <c r="I169" s="4">
        <v>4229266.8600000003</v>
      </c>
      <c r="J169" s="4">
        <v>5473366.8600000003</v>
      </c>
      <c r="K169" s="4">
        <v>4429266.8600000003</v>
      </c>
      <c r="L169" s="4">
        <v>4229266.8600000003</v>
      </c>
      <c r="M169" s="4">
        <v>5692366.8600000003</v>
      </c>
      <c r="N169" s="4">
        <v>4229266.8600000003</v>
      </c>
      <c r="O169" s="4">
        <v>4229266.8600000003</v>
      </c>
      <c r="P169" s="4">
        <v>5497366.8600000003</v>
      </c>
      <c r="Q169" s="4">
        <v>4229266.8600000003</v>
      </c>
      <c r="R169" s="4">
        <v>4229266.8600000003</v>
      </c>
      <c r="S169" s="4">
        <f>G169-H169-I169-J169-K169-L169-M169-N169-O169-P169-Q169-R169</f>
        <v>5001577.5200000023</v>
      </c>
      <c r="T169" s="34">
        <f t="shared" si="135"/>
        <v>14451689.890000001</v>
      </c>
      <c r="U169" s="34">
        <f t="shared" si="136"/>
        <v>28802590.469999999</v>
      </c>
      <c r="V169" s="34">
        <f t="shared" si="137"/>
        <v>42758491.049999997</v>
      </c>
      <c r="W169" s="34">
        <f t="shared" si="138"/>
        <v>56218602.289999999</v>
      </c>
      <c r="X169" s="35">
        <f t="shared" si="129"/>
        <v>11243720.458000001</v>
      </c>
      <c r="Y169" s="36">
        <f t="shared" si="130"/>
        <v>22487440.916000001</v>
      </c>
      <c r="Z169" s="36">
        <f t="shared" si="131"/>
        <v>39353021.603</v>
      </c>
      <c r="AA169" s="36">
        <f t="shared" si="132"/>
        <v>53407672.175499998</v>
      </c>
    </row>
    <row r="170" spans="1:27" ht="25.5" customHeight="1" x14ac:dyDescent="0.25">
      <c r="A170" s="17" t="s">
        <v>175</v>
      </c>
      <c r="B170" s="18" t="s">
        <v>108</v>
      </c>
      <c r="C170" s="18" t="s">
        <v>131</v>
      </c>
      <c r="D170" s="19"/>
      <c r="E170" s="19"/>
      <c r="F170" s="19"/>
      <c r="G170" s="8">
        <f>G171</f>
        <v>60000</v>
      </c>
      <c r="H170" s="4">
        <f>H171</f>
        <v>0</v>
      </c>
      <c r="I170" s="4">
        <f t="shared" ref="I170:S170" si="142">I171</f>
        <v>0</v>
      </c>
      <c r="J170" s="4">
        <f t="shared" si="142"/>
        <v>0</v>
      </c>
      <c r="K170" s="4">
        <f t="shared" si="142"/>
        <v>0</v>
      </c>
      <c r="L170" s="4">
        <f t="shared" si="142"/>
        <v>0</v>
      </c>
      <c r="M170" s="4">
        <f t="shared" si="142"/>
        <v>30000</v>
      </c>
      <c r="N170" s="4">
        <f t="shared" si="142"/>
        <v>0</v>
      </c>
      <c r="O170" s="4">
        <f t="shared" si="142"/>
        <v>0</v>
      </c>
      <c r="P170" s="4">
        <f t="shared" si="142"/>
        <v>0</v>
      </c>
      <c r="Q170" s="4">
        <f t="shared" si="142"/>
        <v>0</v>
      </c>
      <c r="R170" s="40">
        <f t="shared" si="142"/>
        <v>30000</v>
      </c>
      <c r="S170" s="4">
        <f t="shared" si="142"/>
        <v>0</v>
      </c>
      <c r="T170" s="34">
        <f t="shared" si="135"/>
        <v>0</v>
      </c>
      <c r="U170" s="34">
        <f t="shared" si="136"/>
        <v>30000</v>
      </c>
      <c r="V170" s="34">
        <f t="shared" si="137"/>
        <v>30000</v>
      </c>
      <c r="W170" s="34">
        <f t="shared" si="138"/>
        <v>60000</v>
      </c>
      <c r="X170" s="35">
        <f t="shared" si="129"/>
        <v>12000</v>
      </c>
      <c r="Y170" s="36">
        <f t="shared" si="130"/>
        <v>24000</v>
      </c>
      <c r="Z170" s="36">
        <f t="shared" si="131"/>
        <v>42000</v>
      </c>
      <c r="AA170" s="36">
        <f t="shared" si="132"/>
        <v>57000</v>
      </c>
    </row>
    <row r="171" spans="1:27" ht="38.25" customHeight="1" x14ac:dyDescent="0.25">
      <c r="A171" s="17" t="s">
        <v>174</v>
      </c>
      <c r="B171" s="18" t="s">
        <v>108</v>
      </c>
      <c r="C171" s="18" t="s">
        <v>132</v>
      </c>
      <c r="D171" s="19"/>
      <c r="E171" s="19"/>
      <c r="F171" s="19"/>
      <c r="G171" s="8">
        <v>60000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30000</v>
      </c>
      <c r="N171" s="4">
        <v>0</v>
      </c>
      <c r="O171" s="4">
        <v>0</v>
      </c>
      <c r="P171" s="4">
        <v>0</v>
      </c>
      <c r="Q171" s="4">
        <v>0</v>
      </c>
      <c r="R171" s="4">
        <v>30000</v>
      </c>
      <c r="S171" s="4">
        <f>G171-H171-I171-J171-K171-L171-M171-N171-O171-P171-Q171-R171</f>
        <v>0</v>
      </c>
      <c r="T171" s="34">
        <f t="shared" si="135"/>
        <v>0</v>
      </c>
      <c r="U171" s="34">
        <f t="shared" si="136"/>
        <v>30000</v>
      </c>
      <c r="V171" s="34">
        <f t="shared" si="137"/>
        <v>30000</v>
      </c>
      <c r="W171" s="34">
        <f t="shared" si="138"/>
        <v>60000</v>
      </c>
      <c r="X171" s="35">
        <f t="shared" si="129"/>
        <v>12000</v>
      </c>
      <c r="Y171" s="36">
        <f t="shared" si="130"/>
        <v>24000</v>
      </c>
      <c r="Z171" s="36">
        <f t="shared" si="131"/>
        <v>42000</v>
      </c>
      <c r="AA171" s="36">
        <f t="shared" si="132"/>
        <v>57000</v>
      </c>
    </row>
    <row r="172" spans="1:27" ht="15" customHeight="1" x14ac:dyDescent="0.25">
      <c r="A172" s="17" t="s">
        <v>173</v>
      </c>
      <c r="B172" s="18" t="s">
        <v>108</v>
      </c>
      <c r="C172" s="18" t="s">
        <v>133</v>
      </c>
      <c r="D172" s="19"/>
      <c r="E172" s="19"/>
      <c r="F172" s="19"/>
      <c r="G172" s="8">
        <f>G173+G174+G175+G176+G177</f>
        <v>290004728.13</v>
      </c>
      <c r="H172" s="4">
        <f>H173+H174+H175+H176+H177</f>
        <v>12553987.17</v>
      </c>
      <c r="I172" s="4">
        <f t="shared" ref="I172:R172" si="143">I173+I174+I175+I176+I177</f>
        <v>22303221.469999999</v>
      </c>
      <c r="J172" s="4">
        <f t="shared" si="143"/>
        <v>22393221.469999999</v>
      </c>
      <c r="K172" s="4">
        <f t="shared" si="143"/>
        <v>25218680.549999997</v>
      </c>
      <c r="L172" s="4">
        <f t="shared" si="143"/>
        <v>22998071.469999999</v>
      </c>
      <c r="M172" s="4">
        <f t="shared" si="143"/>
        <v>40453064.089999996</v>
      </c>
      <c r="N172" s="4">
        <f t="shared" si="143"/>
        <v>21797592.460000001</v>
      </c>
      <c r="O172" s="4">
        <f t="shared" si="143"/>
        <v>22457465.289999999</v>
      </c>
      <c r="P172" s="4">
        <f t="shared" si="143"/>
        <v>22313619.449999996</v>
      </c>
      <c r="Q172" s="4">
        <f t="shared" si="143"/>
        <v>22599404.660000004</v>
      </c>
      <c r="R172" s="4">
        <f t="shared" si="143"/>
        <v>22303071.469999999</v>
      </c>
      <c r="S172" s="4">
        <f>S173+S174+S175+S176+S177</f>
        <v>32613328.579999972</v>
      </c>
      <c r="T172" s="34">
        <f t="shared" si="135"/>
        <v>57250430.109999999</v>
      </c>
      <c r="U172" s="34">
        <f t="shared" si="136"/>
        <v>145920246.22</v>
      </c>
      <c r="V172" s="34">
        <f t="shared" si="137"/>
        <v>212488923.41999999</v>
      </c>
      <c r="W172" s="34">
        <f t="shared" si="138"/>
        <v>290004728.12999994</v>
      </c>
      <c r="X172" s="35">
        <f t="shared" si="129"/>
        <v>58000945.626000002</v>
      </c>
      <c r="Y172" s="36">
        <f t="shared" si="130"/>
        <v>116001891.252</v>
      </c>
      <c r="Z172" s="36">
        <f t="shared" si="131"/>
        <v>203003309.69099998</v>
      </c>
      <c r="AA172" s="36">
        <f t="shared" si="132"/>
        <v>275504491.72350001</v>
      </c>
    </row>
    <row r="173" spans="1:27" ht="15" customHeight="1" x14ac:dyDescent="0.25">
      <c r="A173" s="17" t="s">
        <v>172</v>
      </c>
      <c r="B173" s="18" t="s">
        <v>108</v>
      </c>
      <c r="C173" s="18" t="s">
        <v>134</v>
      </c>
      <c r="D173" s="19"/>
      <c r="E173" s="19"/>
      <c r="F173" s="19"/>
      <c r="G173" s="8">
        <v>98069451.739999995</v>
      </c>
      <c r="H173" s="4">
        <v>4500000</v>
      </c>
      <c r="I173" s="4">
        <v>7999954.3499999996</v>
      </c>
      <c r="J173" s="40">
        <v>7999954.3499999996</v>
      </c>
      <c r="K173" s="4">
        <v>8599954.3499999996</v>
      </c>
      <c r="L173" s="4">
        <v>7999954.3499999996</v>
      </c>
      <c r="M173" s="4">
        <v>8599954.3499999996</v>
      </c>
      <c r="N173" s="4">
        <v>7999954.3499999996</v>
      </c>
      <c r="O173" s="4">
        <v>8599160.3499999996</v>
      </c>
      <c r="P173" s="4">
        <v>7999954.3499999996</v>
      </c>
      <c r="Q173" s="4">
        <v>7999954.3499999996</v>
      </c>
      <c r="R173" s="4">
        <v>7999954.3499999996</v>
      </c>
      <c r="S173" s="4">
        <f>G173-H173-I173-J173-K173-L173-M173-N173-O173-P173-Q173-R173</f>
        <v>11770702.240000004</v>
      </c>
      <c r="T173" s="34">
        <f t="shared" si="135"/>
        <v>20499908.699999999</v>
      </c>
      <c r="U173" s="34">
        <f t="shared" si="136"/>
        <v>45699771.75</v>
      </c>
      <c r="V173" s="34">
        <f t="shared" si="137"/>
        <v>70298840.799999997</v>
      </c>
      <c r="W173" s="34">
        <f t="shared" si="138"/>
        <v>98069451.739999995</v>
      </c>
      <c r="X173" s="35">
        <f t="shared" si="129"/>
        <v>19613890.347999997</v>
      </c>
      <c r="Y173" s="36">
        <f t="shared" si="130"/>
        <v>39227780.695999995</v>
      </c>
      <c r="Z173" s="36">
        <f t="shared" si="131"/>
        <v>68648616.217999995</v>
      </c>
      <c r="AA173" s="36">
        <f t="shared" si="132"/>
        <v>93165979.152999997</v>
      </c>
    </row>
    <row r="174" spans="1:27" ht="15" customHeight="1" x14ac:dyDescent="0.25">
      <c r="A174" s="17" t="s">
        <v>171</v>
      </c>
      <c r="B174" s="18" t="s">
        <v>108</v>
      </c>
      <c r="C174" s="18" t="s">
        <v>135</v>
      </c>
      <c r="D174" s="19"/>
      <c r="E174" s="19"/>
      <c r="F174" s="19"/>
      <c r="G174" s="8">
        <v>130791844.81999999</v>
      </c>
      <c r="H174" s="4">
        <v>6100000</v>
      </c>
      <c r="I174" s="4">
        <v>10790650.210000001</v>
      </c>
      <c r="J174" s="40">
        <v>10790650.210000001</v>
      </c>
      <c r="K174" s="4">
        <v>11091198.189999999</v>
      </c>
      <c r="L174" s="4">
        <v>10790650.210000001</v>
      </c>
      <c r="M174" s="4">
        <v>13032324.9</v>
      </c>
      <c r="N174" s="4">
        <v>9995838.0299999993</v>
      </c>
      <c r="O174" s="4">
        <v>10345838.029999999</v>
      </c>
      <c r="P174" s="4">
        <v>10791198.189999999</v>
      </c>
      <c r="Q174" s="4">
        <v>10790650.210000001</v>
      </c>
      <c r="R174" s="4">
        <v>10790650.210000001</v>
      </c>
      <c r="S174" s="4">
        <f>G174-H174-I174-J174-K174-L174-M174-N174-O174-P174-Q174-R174</f>
        <v>15482196.429999962</v>
      </c>
      <c r="T174" s="34">
        <f t="shared" si="135"/>
        <v>27681300.420000002</v>
      </c>
      <c r="U174" s="34">
        <f t="shared" si="136"/>
        <v>62595473.719999999</v>
      </c>
      <c r="V174" s="34">
        <f t="shared" si="137"/>
        <v>93728347.969999999</v>
      </c>
      <c r="W174" s="34">
        <f t="shared" si="138"/>
        <v>130791844.81999998</v>
      </c>
      <c r="X174" s="35">
        <f t="shared" si="129"/>
        <v>26158368.964000002</v>
      </c>
      <c r="Y174" s="36">
        <f t="shared" si="130"/>
        <v>52316737.928000003</v>
      </c>
      <c r="Z174" s="36">
        <f t="shared" si="131"/>
        <v>91554291.373999998</v>
      </c>
      <c r="AA174" s="36">
        <f t="shared" si="132"/>
        <v>124252252.579</v>
      </c>
    </row>
    <row r="175" spans="1:27" ht="25.5" customHeight="1" x14ac:dyDescent="0.25">
      <c r="A175" s="17" t="s">
        <v>170</v>
      </c>
      <c r="B175" s="18" t="s">
        <v>108</v>
      </c>
      <c r="C175" s="18" t="s">
        <v>136</v>
      </c>
      <c r="D175" s="19"/>
      <c r="E175" s="19"/>
      <c r="F175" s="19"/>
      <c r="G175" s="8">
        <v>32033612.98</v>
      </c>
      <c r="H175" s="4">
        <v>1750000</v>
      </c>
      <c r="I175" s="4">
        <v>2607458.08</v>
      </c>
      <c r="J175" s="4">
        <v>2607458.08</v>
      </c>
      <c r="K175" s="4">
        <v>2623487.08</v>
      </c>
      <c r="L175" s="4">
        <v>3287458.08</v>
      </c>
      <c r="M175" s="4">
        <v>2607458.08</v>
      </c>
      <c r="N175" s="4">
        <v>2623487.08</v>
      </c>
      <c r="O175" s="4">
        <v>2607458.08</v>
      </c>
      <c r="P175" s="4">
        <v>2607458.08</v>
      </c>
      <c r="Q175" s="4">
        <v>2623487.1</v>
      </c>
      <c r="R175" s="4">
        <v>2607458.08</v>
      </c>
      <c r="S175" s="4">
        <f>G175-H175-I175-J175-K175-L175-M175-N175-O175-P175-Q175-R175</f>
        <v>3480945.1600000039</v>
      </c>
      <c r="T175" s="34">
        <f t="shared" si="135"/>
        <v>6964916.1600000001</v>
      </c>
      <c r="U175" s="34">
        <f t="shared" si="136"/>
        <v>15483319.4</v>
      </c>
      <c r="V175" s="34">
        <f t="shared" si="137"/>
        <v>23321722.640000001</v>
      </c>
      <c r="W175" s="34">
        <f t="shared" si="138"/>
        <v>32033612.980000004</v>
      </c>
      <c r="X175" s="35">
        <f t="shared" si="129"/>
        <v>6406722.5959999999</v>
      </c>
      <c r="Y175" s="36">
        <f t="shared" si="130"/>
        <v>12813445.192</v>
      </c>
      <c r="Z175" s="36">
        <f t="shared" si="131"/>
        <v>22423529.085999999</v>
      </c>
      <c r="AA175" s="36">
        <f t="shared" si="132"/>
        <v>30431932.331</v>
      </c>
    </row>
    <row r="176" spans="1:27" ht="15" customHeight="1" x14ac:dyDescent="0.25">
      <c r="A176" s="17" t="s">
        <v>169</v>
      </c>
      <c r="B176" s="18" t="s">
        <v>108</v>
      </c>
      <c r="C176" s="18" t="s">
        <v>137</v>
      </c>
      <c r="D176" s="19"/>
      <c r="E176" s="19"/>
      <c r="F176" s="19"/>
      <c r="G176" s="8">
        <v>1520727.94</v>
      </c>
      <c r="H176" s="4">
        <v>0</v>
      </c>
      <c r="I176" s="4">
        <v>0</v>
      </c>
      <c r="J176" s="4">
        <v>90000</v>
      </c>
      <c r="K176" s="4">
        <v>1415727.94</v>
      </c>
      <c r="L176" s="4">
        <v>15000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f>G176-H176-I176-J176-K176-L176-M176-N176-O176-P176-Q176-R176</f>
        <v>0</v>
      </c>
      <c r="T176" s="34">
        <f t="shared" si="135"/>
        <v>90000</v>
      </c>
      <c r="U176" s="34">
        <f t="shared" si="136"/>
        <v>1520727.94</v>
      </c>
      <c r="V176" s="34">
        <f t="shared" si="137"/>
        <v>1520727.94</v>
      </c>
      <c r="W176" s="34">
        <f t="shared" si="138"/>
        <v>1520727.94</v>
      </c>
      <c r="X176" s="35">
        <f t="shared" si="129"/>
        <v>304145.58799999999</v>
      </c>
      <c r="Y176" s="36">
        <f t="shared" si="130"/>
        <v>608291.17599999998</v>
      </c>
      <c r="Z176" s="36">
        <f t="shared" si="131"/>
        <v>1064509.558</v>
      </c>
      <c r="AA176" s="36">
        <f t="shared" si="132"/>
        <v>1444691.5430000001</v>
      </c>
    </row>
    <row r="177" spans="1:27" ht="25.5" customHeight="1" x14ac:dyDescent="0.25">
      <c r="A177" s="17" t="s">
        <v>168</v>
      </c>
      <c r="B177" s="18" t="s">
        <v>108</v>
      </c>
      <c r="C177" s="18" t="s">
        <v>138</v>
      </c>
      <c r="D177" s="19"/>
      <c r="E177" s="19"/>
      <c r="F177" s="19"/>
      <c r="G177" s="8">
        <v>27589090.649999999</v>
      </c>
      <c r="H177" s="4">
        <v>203987.17</v>
      </c>
      <c r="I177" s="4">
        <v>905158.83</v>
      </c>
      <c r="J177" s="40">
        <v>905158.83</v>
      </c>
      <c r="K177" s="4">
        <v>1488312.99</v>
      </c>
      <c r="L177" s="4">
        <v>905008.83</v>
      </c>
      <c r="M177" s="4">
        <v>16213326.76</v>
      </c>
      <c r="N177" s="4">
        <v>1178313</v>
      </c>
      <c r="O177" s="4">
        <v>905008.83</v>
      </c>
      <c r="P177" s="4">
        <v>915008.83</v>
      </c>
      <c r="Q177" s="4">
        <v>1185313</v>
      </c>
      <c r="R177" s="4">
        <v>905008.83</v>
      </c>
      <c r="S177" s="4">
        <f>G177-H177-I177-J177-K177-L177-M177-N177-O177-P177-Q177-R177</f>
        <v>1879484.7500000037</v>
      </c>
      <c r="T177" s="34">
        <f t="shared" si="135"/>
        <v>2014304.83</v>
      </c>
      <c r="U177" s="34">
        <f t="shared" si="136"/>
        <v>20620953.41</v>
      </c>
      <c r="V177" s="34">
        <f t="shared" si="137"/>
        <v>23619284.069999997</v>
      </c>
      <c r="W177" s="34">
        <f t="shared" si="138"/>
        <v>27589090.649999999</v>
      </c>
      <c r="X177" s="35">
        <f t="shared" si="129"/>
        <v>5517818.1299999999</v>
      </c>
      <c r="Y177" s="36">
        <f t="shared" si="130"/>
        <v>11035636.26</v>
      </c>
      <c r="Z177" s="36">
        <f t="shared" si="131"/>
        <v>19312363.454999998</v>
      </c>
      <c r="AA177" s="36">
        <f t="shared" si="132"/>
        <v>26209636.1175</v>
      </c>
    </row>
    <row r="178" spans="1:27" ht="25.5" customHeight="1" x14ac:dyDescent="0.25">
      <c r="A178" s="17" t="s">
        <v>167</v>
      </c>
      <c r="B178" s="18" t="s">
        <v>108</v>
      </c>
      <c r="C178" s="18" t="s">
        <v>139</v>
      </c>
      <c r="D178" s="19"/>
      <c r="E178" s="19"/>
      <c r="F178" s="19"/>
      <c r="G178" s="8">
        <f>G179</f>
        <v>14349475.66</v>
      </c>
      <c r="H178" s="4">
        <f>H179</f>
        <v>200000</v>
      </c>
      <c r="I178" s="4">
        <f t="shared" ref="I178:S178" si="144">I179</f>
        <v>980013.53</v>
      </c>
      <c r="J178" s="4">
        <f t="shared" si="144"/>
        <v>980013.53</v>
      </c>
      <c r="K178" s="4">
        <f t="shared" si="144"/>
        <v>1190013.53</v>
      </c>
      <c r="L178" s="4">
        <f t="shared" si="144"/>
        <v>3359326.66</v>
      </c>
      <c r="M178" s="4">
        <f t="shared" si="144"/>
        <v>980013.53</v>
      </c>
      <c r="N178" s="4">
        <f t="shared" si="144"/>
        <v>980013.53</v>
      </c>
      <c r="O178" s="4">
        <f t="shared" si="144"/>
        <v>980013.53</v>
      </c>
      <c r="P178" s="4">
        <f t="shared" si="144"/>
        <v>980013.53</v>
      </c>
      <c r="Q178" s="4">
        <f t="shared" si="144"/>
        <v>980013.53</v>
      </c>
      <c r="R178" s="4">
        <f t="shared" si="144"/>
        <v>980013.53</v>
      </c>
      <c r="S178" s="4">
        <f t="shared" si="144"/>
        <v>1760027.2300000007</v>
      </c>
      <c r="T178" s="34">
        <f t="shared" si="135"/>
        <v>2160027.06</v>
      </c>
      <c r="U178" s="34">
        <f t="shared" si="136"/>
        <v>7689380.7800000003</v>
      </c>
      <c r="V178" s="34">
        <f t="shared" si="137"/>
        <v>10629421.369999999</v>
      </c>
      <c r="W178" s="34">
        <f t="shared" si="138"/>
        <v>14349475.659999998</v>
      </c>
      <c r="X178" s="35">
        <f t="shared" si="129"/>
        <v>2869895.1319999998</v>
      </c>
      <c r="Y178" s="36">
        <f t="shared" si="130"/>
        <v>5739790.2639999995</v>
      </c>
      <c r="Z178" s="36">
        <f t="shared" si="131"/>
        <v>10044632.961999999</v>
      </c>
      <c r="AA178" s="36">
        <f t="shared" si="132"/>
        <v>13632001.876999998</v>
      </c>
    </row>
    <row r="179" spans="1:27" ht="15" customHeight="1" x14ac:dyDescent="0.25">
      <c r="A179" s="17" t="s">
        <v>166</v>
      </c>
      <c r="B179" s="18" t="s">
        <v>108</v>
      </c>
      <c r="C179" s="18" t="s">
        <v>140</v>
      </c>
      <c r="D179" s="19"/>
      <c r="E179" s="19"/>
      <c r="F179" s="19"/>
      <c r="G179" s="8">
        <v>14349475.66</v>
      </c>
      <c r="H179" s="4">
        <v>200000</v>
      </c>
      <c r="I179" s="40">
        <v>980013.53</v>
      </c>
      <c r="J179" s="40">
        <v>980013.53</v>
      </c>
      <c r="K179" s="40">
        <v>1190013.53</v>
      </c>
      <c r="L179" s="40">
        <v>3359326.66</v>
      </c>
      <c r="M179" s="40">
        <v>980013.53</v>
      </c>
      <c r="N179" s="40">
        <v>980013.53</v>
      </c>
      <c r="O179" s="40">
        <v>980013.53</v>
      </c>
      <c r="P179" s="40">
        <v>980013.53</v>
      </c>
      <c r="Q179" s="40">
        <v>980013.53</v>
      </c>
      <c r="R179" s="40">
        <v>980013.53</v>
      </c>
      <c r="S179" s="4">
        <f>G179-H179-I179-J179-K179-L179-M179-N179-O179-P179-Q179-R179</f>
        <v>1760027.2300000007</v>
      </c>
      <c r="T179" s="34">
        <f t="shared" si="135"/>
        <v>2160027.06</v>
      </c>
      <c r="U179" s="34">
        <f t="shared" si="136"/>
        <v>7689380.7800000003</v>
      </c>
      <c r="V179" s="34">
        <f t="shared" si="137"/>
        <v>10629421.369999999</v>
      </c>
      <c r="W179" s="34">
        <f t="shared" si="138"/>
        <v>14349475.659999998</v>
      </c>
      <c r="X179" s="35">
        <f t="shared" si="129"/>
        <v>2869895.1319999998</v>
      </c>
      <c r="Y179" s="36">
        <f t="shared" si="130"/>
        <v>5739790.2639999995</v>
      </c>
      <c r="Z179" s="36">
        <f t="shared" si="131"/>
        <v>10044632.961999999</v>
      </c>
      <c r="AA179" s="36">
        <f t="shared" si="132"/>
        <v>13632001.876999998</v>
      </c>
    </row>
    <row r="180" spans="1:27" ht="25.5" customHeight="1" x14ac:dyDescent="0.25">
      <c r="A180" s="17" t="s">
        <v>156</v>
      </c>
      <c r="B180" s="18" t="s">
        <v>108</v>
      </c>
      <c r="C180" s="18" t="s">
        <v>141</v>
      </c>
      <c r="D180" s="19"/>
      <c r="E180" s="19"/>
      <c r="F180" s="19"/>
      <c r="G180" s="8">
        <f>G181+G182+G183</f>
        <v>23889732</v>
      </c>
      <c r="H180" s="4">
        <f>H181+H182+H183</f>
        <v>523772.28</v>
      </c>
      <c r="I180" s="4">
        <f t="shared" ref="I180:S180" si="145">I181+I182+I183</f>
        <v>1881874.9900000002</v>
      </c>
      <c r="J180" s="4">
        <f t="shared" si="145"/>
        <v>1881874.9900000002</v>
      </c>
      <c r="K180" s="4">
        <f t="shared" si="145"/>
        <v>1881874.9900000002</v>
      </c>
      <c r="L180" s="4">
        <f t="shared" si="145"/>
        <v>1881874.9900000002</v>
      </c>
      <c r="M180" s="4">
        <f t="shared" si="145"/>
        <v>2269151.9900000002</v>
      </c>
      <c r="N180" s="4">
        <f t="shared" si="145"/>
        <v>2189151.9900000002</v>
      </c>
      <c r="O180" s="4">
        <f t="shared" si="145"/>
        <v>1881874.9900000002</v>
      </c>
      <c r="P180" s="4">
        <f t="shared" si="145"/>
        <v>1901874.9900000002</v>
      </c>
      <c r="Q180" s="4">
        <f t="shared" si="145"/>
        <v>1881874.9900000002</v>
      </c>
      <c r="R180" s="4">
        <f t="shared" si="145"/>
        <v>1871874.99</v>
      </c>
      <c r="S180" s="4">
        <f t="shared" si="145"/>
        <v>3842655.8199999984</v>
      </c>
      <c r="T180" s="34">
        <f t="shared" si="135"/>
        <v>4287522.2600000007</v>
      </c>
      <c r="U180" s="34">
        <f t="shared" si="136"/>
        <v>10320424.23</v>
      </c>
      <c r="V180" s="34">
        <f t="shared" si="137"/>
        <v>16293326.200000001</v>
      </c>
      <c r="W180" s="34">
        <f t="shared" si="138"/>
        <v>23889732</v>
      </c>
      <c r="X180" s="35">
        <f t="shared" si="129"/>
        <v>4777946.4000000004</v>
      </c>
      <c r="Y180" s="36">
        <f t="shared" si="130"/>
        <v>9555892.8000000007</v>
      </c>
      <c r="Z180" s="36">
        <f t="shared" si="131"/>
        <v>16722812.4</v>
      </c>
      <c r="AA180" s="36">
        <f t="shared" si="132"/>
        <v>22695245.400000002</v>
      </c>
    </row>
    <row r="181" spans="1:27" ht="15" customHeight="1" x14ac:dyDescent="0.25">
      <c r="A181" s="17" t="s">
        <v>155</v>
      </c>
      <c r="B181" s="18" t="s">
        <v>108</v>
      </c>
      <c r="C181" s="18" t="s">
        <v>142</v>
      </c>
      <c r="D181" s="19"/>
      <c r="E181" s="19"/>
      <c r="F181" s="19"/>
      <c r="G181" s="8">
        <v>100000</v>
      </c>
      <c r="H181" s="4">
        <v>7101.5</v>
      </c>
      <c r="I181" s="40">
        <v>10000</v>
      </c>
      <c r="J181" s="40">
        <v>10000</v>
      </c>
      <c r="K181" s="40">
        <v>10000</v>
      </c>
      <c r="L181" s="40">
        <v>10000</v>
      </c>
      <c r="M181" s="40">
        <v>10000</v>
      </c>
      <c r="N181" s="40">
        <v>10000</v>
      </c>
      <c r="O181" s="40">
        <v>10000</v>
      </c>
      <c r="P181" s="40">
        <v>10000</v>
      </c>
      <c r="Q181" s="40">
        <v>10000</v>
      </c>
      <c r="R181" s="4">
        <v>0</v>
      </c>
      <c r="S181" s="4">
        <f>G181-H181-I181-J181-K181-L181-M181-N181-O181-P181-Q181-R181</f>
        <v>2898.5</v>
      </c>
      <c r="T181" s="34">
        <f t="shared" si="135"/>
        <v>27101.5</v>
      </c>
      <c r="U181" s="34">
        <f t="shared" si="136"/>
        <v>57101.5</v>
      </c>
      <c r="V181" s="34">
        <f t="shared" si="137"/>
        <v>87101.5</v>
      </c>
      <c r="W181" s="34">
        <f t="shared" si="138"/>
        <v>100000</v>
      </c>
      <c r="X181" s="35">
        <f t="shared" si="129"/>
        <v>20000</v>
      </c>
      <c r="Y181" s="36">
        <f t="shared" si="130"/>
        <v>40000</v>
      </c>
      <c r="Z181" s="36">
        <f t="shared" si="131"/>
        <v>70000</v>
      </c>
      <c r="AA181" s="36">
        <f t="shared" si="132"/>
        <v>95000</v>
      </c>
    </row>
    <row r="182" spans="1:27" ht="25.5" customHeight="1" x14ac:dyDescent="0.25">
      <c r="A182" s="17" t="s">
        <v>165</v>
      </c>
      <c r="B182" s="18" t="s">
        <v>108</v>
      </c>
      <c r="C182" s="18" t="s">
        <v>143</v>
      </c>
      <c r="D182" s="19"/>
      <c r="E182" s="19"/>
      <c r="F182" s="19"/>
      <c r="G182" s="8">
        <v>12512600</v>
      </c>
      <c r="H182" s="4">
        <v>0</v>
      </c>
      <c r="I182" s="40">
        <v>1041941.66</v>
      </c>
      <c r="J182" s="40">
        <v>1041941.66</v>
      </c>
      <c r="K182" s="40">
        <v>1041941.66</v>
      </c>
      <c r="L182" s="40">
        <v>1041941.66</v>
      </c>
      <c r="M182" s="40">
        <v>1041941.66</v>
      </c>
      <c r="N182" s="40">
        <v>1041941.66</v>
      </c>
      <c r="O182" s="40">
        <v>1041941.66</v>
      </c>
      <c r="P182" s="40">
        <v>1041941.66</v>
      </c>
      <c r="Q182" s="40">
        <v>1041941.66</v>
      </c>
      <c r="R182" s="40">
        <v>1041941.66</v>
      </c>
      <c r="S182" s="4">
        <f>G182-H182-I182-J182-K182-L182-M182-N182-O182-P182-Q182-R182</f>
        <v>2093183.3999999985</v>
      </c>
      <c r="T182" s="34">
        <f t="shared" si="135"/>
        <v>2083883.32</v>
      </c>
      <c r="U182" s="34">
        <f t="shared" si="136"/>
        <v>5209708.3</v>
      </c>
      <c r="V182" s="34">
        <f t="shared" si="137"/>
        <v>8335533.2800000003</v>
      </c>
      <c r="W182" s="34">
        <f t="shared" si="138"/>
        <v>12512599.999999998</v>
      </c>
      <c r="X182" s="35">
        <f t="shared" si="129"/>
        <v>2502520</v>
      </c>
      <c r="Y182" s="36">
        <f t="shared" si="130"/>
        <v>5005040</v>
      </c>
      <c r="Z182" s="36">
        <f t="shared" si="131"/>
        <v>8758820</v>
      </c>
      <c r="AA182" s="36">
        <f t="shared" si="132"/>
        <v>11886970</v>
      </c>
    </row>
    <row r="183" spans="1:27" ht="15" customHeight="1" x14ac:dyDescent="0.25">
      <c r="A183" s="17" t="s">
        <v>164</v>
      </c>
      <c r="B183" s="18" t="s">
        <v>108</v>
      </c>
      <c r="C183" s="18" t="s">
        <v>144</v>
      </c>
      <c r="D183" s="19"/>
      <c r="E183" s="19"/>
      <c r="F183" s="19"/>
      <c r="G183" s="8">
        <v>11277132</v>
      </c>
      <c r="H183" s="4">
        <v>516670.78</v>
      </c>
      <c r="I183" s="40">
        <v>829933.33</v>
      </c>
      <c r="J183" s="40">
        <v>829933.33</v>
      </c>
      <c r="K183" s="40">
        <v>829933.33</v>
      </c>
      <c r="L183" s="40">
        <v>829933.33</v>
      </c>
      <c r="M183" s="4">
        <v>1217210.33</v>
      </c>
      <c r="N183" s="4">
        <v>1137210.33</v>
      </c>
      <c r="O183" s="4">
        <v>829933.33</v>
      </c>
      <c r="P183" s="4">
        <v>849933.33</v>
      </c>
      <c r="Q183" s="4">
        <v>829933.33</v>
      </c>
      <c r="R183" s="4">
        <v>829933.33</v>
      </c>
      <c r="S183" s="4">
        <f>G183-H183-I183-J183-K183-L183-M183-N183-O183-P183-Q183-R183</f>
        <v>1746573.92</v>
      </c>
      <c r="T183" s="34">
        <f t="shared" si="135"/>
        <v>2176537.44</v>
      </c>
      <c r="U183" s="34">
        <f t="shared" si="136"/>
        <v>5053614.43</v>
      </c>
      <c r="V183" s="34">
        <f t="shared" si="137"/>
        <v>7870691.4199999999</v>
      </c>
      <c r="W183" s="34">
        <f t="shared" si="138"/>
        <v>11277132</v>
      </c>
      <c r="X183" s="35">
        <f t="shared" si="129"/>
        <v>2255426.4000000004</v>
      </c>
      <c r="Y183" s="36">
        <f t="shared" si="130"/>
        <v>4510852.8000000007</v>
      </c>
      <c r="Z183" s="36">
        <f t="shared" si="131"/>
        <v>7893992.4000000004</v>
      </c>
      <c r="AA183" s="36">
        <f t="shared" si="132"/>
        <v>10713275.4</v>
      </c>
    </row>
    <row r="184" spans="1:27" ht="25.5" customHeight="1" x14ac:dyDescent="0.25">
      <c r="A184" s="17" t="s">
        <v>163</v>
      </c>
      <c r="B184" s="18" t="s">
        <v>108</v>
      </c>
      <c r="C184" s="18" t="s">
        <v>145</v>
      </c>
      <c r="D184" s="19"/>
      <c r="E184" s="19"/>
      <c r="F184" s="19"/>
      <c r="G184" s="8">
        <f>G185+G186</f>
        <v>37773077.689999998</v>
      </c>
      <c r="H184" s="4">
        <f>H185+H186</f>
        <v>1000000</v>
      </c>
      <c r="I184" s="4">
        <f t="shared" ref="I184:S184" si="146">I185+I186</f>
        <v>2510492.16</v>
      </c>
      <c r="J184" s="4">
        <f t="shared" si="146"/>
        <v>2560492.16</v>
      </c>
      <c r="K184" s="4">
        <f t="shared" si="146"/>
        <v>3170492.16</v>
      </c>
      <c r="L184" s="4">
        <f t="shared" si="146"/>
        <v>2510492.16</v>
      </c>
      <c r="M184" s="4">
        <f t="shared" si="146"/>
        <v>9277663.8800000008</v>
      </c>
      <c r="N184" s="4">
        <f t="shared" si="146"/>
        <v>2510492.16</v>
      </c>
      <c r="O184" s="4">
        <f t="shared" si="146"/>
        <v>2510492.16</v>
      </c>
      <c r="P184" s="4">
        <f t="shared" si="146"/>
        <v>2530492.16</v>
      </c>
      <c r="Q184" s="4">
        <f t="shared" si="146"/>
        <v>2510492.16</v>
      </c>
      <c r="R184" s="4">
        <f t="shared" si="146"/>
        <v>2510492.16</v>
      </c>
      <c r="S184" s="4">
        <f t="shared" si="146"/>
        <v>4170984.3699999992</v>
      </c>
      <c r="T184" s="34">
        <f t="shared" si="135"/>
        <v>6070984.3200000003</v>
      </c>
      <c r="U184" s="34">
        <f t="shared" si="136"/>
        <v>21029632.520000003</v>
      </c>
      <c r="V184" s="34">
        <f t="shared" si="137"/>
        <v>28581109.000000004</v>
      </c>
      <c r="W184" s="34">
        <f t="shared" si="138"/>
        <v>37773077.690000005</v>
      </c>
      <c r="X184" s="35">
        <f t="shared" si="129"/>
        <v>7554615.5379999997</v>
      </c>
      <c r="Y184" s="36">
        <f t="shared" si="130"/>
        <v>15109231.075999999</v>
      </c>
      <c r="Z184" s="36">
        <f t="shared" si="131"/>
        <v>26441154.383000001</v>
      </c>
      <c r="AA184" s="36">
        <f t="shared" si="132"/>
        <v>35884423.805500001</v>
      </c>
    </row>
    <row r="185" spans="1:27" ht="15" customHeight="1" x14ac:dyDescent="0.25">
      <c r="A185" s="17" t="s">
        <v>162</v>
      </c>
      <c r="B185" s="18" t="s">
        <v>108</v>
      </c>
      <c r="C185" s="18" t="s">
        <v>146</v>
      </c>
      <c r="D185" s="19"/>
      <c r="E185" s="19"/>
      <c r="F185" s="19"/>
      <c r="G185" s="8">
        <v>290000</v>
      </c>
      <c r="H185" s="4">
        <v>0</v>
      </c>
      <c r="I185" s="4">
        <v>0</v>
      </c>
      <c r="J185" s="4">
        <v>50000</v>
      </c>
      <c r="K185" s="4">
        <v>20000</v>
      </c>
      <c r="L185" s="4">
        <v>0</v>
      </c>
      <c r="M185" s="4">
        <v>50000</v>
      </c>
      <c r="N185" s="4">
        <v>0</v>
      </c>
      <c r="O185" s="4">
        <v>0</v>
      </c>
      <c r="P185" s="4">
        <v>20000</v>
      </c>
      <c r="Q185" s="4">
        <v>0</v>
      </c>
      <c r="R185" s="4">
        <v>0</v>
      </c>
      <c r="S185" s="4">
        <f>G185-H185-I185-J185-K185-L185-M185-N185-O185-P185-Q185-R185</f>
        <v>150000</v>
      </c>
      <c r="T185" s="34">
        <f t="shared" si="135"/>
        <v>50000</v>
      </c>
      <c r="U185" s="34">
        <f t="shared" si="136"/>
        <v>120000</v>
      </c>
      <c r="V185" s="34">
        <f t="shared" si="137"/>
        <v>140000</v>
      </c>
      <c r="W185" s="34">
        <f t="shared" si="138"/>
        <v>290000</v>
      </c>
      <c r="X185" s="35">
        <f t="shared" si="129"/>
        <v>58000</v>
      </c>
      <c r="Y185" s="36">
        <f t="shared" si="130"/>
        <v>116000</v>
      </c>
      <c r="Z185" s="36">
        <f t="shared" si="131"/>
        <v>203000</v>
      </c>
      <c r="AA185" s="36">
        <f t="shared" si="132"/>
        <v>275500</v>
      </c>
    </row>
    <row r="186" spans="1:27" ht="15" customHeight="1" x14ac:dyDescent="0.25">
      <c r="A186" s="17" t="s">
        <v>161</v>
      </c>
      <c r="B186" s="18" t="s">
        <v>108</v>
      </c>
      <c r="C186" s="18" t="s">
        <v>147</v>
      </c>
      <c r="D186" s="19"/>
      <c r="E186" s="19"/>
      <c r="F186" s="19"/>
      <c r="G186" s="8">
        <v>37483077.689999998</v>
      </c>
      <c r="H186" s="4">
        <v>1000000</v>
      </c>
      <c r="I186" s="40">
        <v>2510492.16</v>
      </c>
      <c r="J186" s="40">
        <v>2510492.16</v>
      </c>
      <c r="K186" s="4">
        <v>3150492.16</v>
      </c>
      <c r="L186" s="4">
        <v>2510492.16</v>
      </c>
      <c r="M186" s="4">
        <v>9227663.8800000008</v>
      </c>
      <c r="N186" s="4">
        <v>2510492.16</v>
      </c>
      <c r="O186" s="40">
        <v>2510492.16</v>
      </c>
      <c r="P186" s="40">
        <v>2510492.16</v>
      </c>
      <c r="Q186" s="40">
        <v>2510492.16</v>
      </c>
      <c r="R186" s="40">
        <v>2510492.16</v>
      </c>
      <c r="S186" s="4">
        <f>G186-H186-I186-J186-K186-L186-M186-N186-O186-P186-Q186-R186</f>
        <v>4020984.3699999992</v>
      </c>
      <c r="T186" s="34">
        <f t="shared" si="135"/>
        <v>6020984.3200000003</v>
      </c>
      <c r="U186" s="34">
        <f t="shared" si="136"/>
        <v>20909632.520000003</v>
      </c>
      <c r="V186" s="34">
        <f t="shared" si="137"/>
        <v>28441109.000000004</v>
      </c>
      <c r="W186" s="34">
        <f t="shared" si="138"/>
        <v>37483077.690000005</v>
      </c>
      <c r="X186" s="35">
        <f t="shared" si="129"/>
        <v>7496615.5379999997</v>
      </c>
      <c r="Y186" s="36">
        <f t="shared" si="130"/>
        <v>14993231.075999999</v>
      </c>
      <c r="Z186" s="36">
        <f t="shared" si="131"/>
        <v>26238154.383000001</v>
      </c>
      <c r="AA186" s="36">
        <f t="shared" si="132"/>
        <v>35608923.805500001</v>
      </c>
    </row>
    <row r="187" spans="1:27" ht="25.5" customHeight="1" x14ac:dyDescent="0.25">
      <c r="A187" s="17" t="s">
        <v>290</v>
      </c>
      <c r="B187" s="18" t="s">
        <v>108</v>
      </c>
      <c r="C187" s="18" t="s">
        <v>148</v>
      </c>
      <c r="D187" s="19"/>
      <c r="E187" s="19"/>
      <c r="F187" s="19"/>
      <c r="G187" s="8">
        <f>G188</f>
        <v>5597463.2999999998</v>
      </c>
      <c r="H187" s="4">
        <f>H188</f>
        <v>0</v>
      </c>
      <c r="I187" s="4">
        <f t="shared" ref="I187:S187" si="147">I188</f>
        <v>451455.27</v>
      </c>
      <c r="J187" s="4">
        <f t="shared" si="147"/>
        <v>451455.27</v>
      </c>
      <c r="K187" s="4">
        <f t="shared" si="147"/>
        <v>631455.27</v>
      </c>
      <c r="L187" s="4">
        <f t="shared" si="147"/>
        <v>451455.27</v>
      </c>
      <c r="M187" s="4">
        <f t="shared" si="147"/>
        <v>451455.27</v>
      </c>
      <c r="N187" s="4">
        <f t="shared" si="147"/>
        <v>451455.27</v>
      </c>
      <c r="O187" s="4">
        <f t="shared" si="147"/>
        <v>451455.27</v>
      </c>
      <c r="P187" s="4">
        <f t="shared" si="147"/>
        <v>451455.27</v>
      </c>
      <c r="Q187" s="4">
        <f t="shared" si="147"/>
        <v>451455.27</v>
      </c>
      <c r="R187" s="4">
        <f t="shared" si="147"/>
        <v>451455.27</v>
      </c>
      <c r="S187" s="4">
        <f t="shared" si="147"/>
        <v>902910.59999999963</v>
      </c>
      <c r="T187" s="34">
        <f t="shared" si="135"/>
        <v>902910.54</v>
      </c>
      <c r="U187" s="34">
        <f t="shared" si="136"/>
        <v>2437276.35</v>
      </c>
      <c r="V187" s="34">
        <f t="shared" si="137"/>
        <v>3791642.16</v>
      </c>
      <c r="W187" s="34">
        <f t="shared" si="138"/>
        <v>5597463.2999999989</v>
      </c>
      <c r="X187" s="35">
        <f t="shared" si="129"/>
        <v>1119492.6600000001</v>
      </c>
      <c r="Y187" s="36">
        <f t="shared" si="130"/>
        <v>2238985.3200000003</v>
      </c>
      <c r="Z187" s="36">
        <f t="shared" si="131"/>
        <v>3918224.31</v>
      </c>
      <c r="AA187" s="36">
        <f t="shared" si="132"/>
        <v>5317590.1349999998</v>
      </c>
    </row>
    <row r="188" spans="1:27" ht="25.5" customHeight="1" x14ac:dyDescent="0.25">
      <c r="A188" s="17" t="s">
        <v>160</v>
      </c>
      <c r="B188" s="18" t="s">
        <v>108</v>
      </c>
      <c r="C188" s="18" t="s">
        <v>149</v>
      </c>
      <c r="D188" s="19"/>
      <c r="E188" s="19"/>
      <c r="F188" s="19"/>
      <c r="G188" s="8">
        <v>5597463.2999999998</v>
      </c>
      <c r="H188" s="4">
        <v>0</v>
      </c>
      <c r="I188" s="40">
        <v>451455.27</v>
      </c>
      <c r="J188" s="40">
        <v>451455.27</v>
      </c>
      <c r="K188" s="4">
        <v>631455.27</v>
      </c>
      <c r="L188" s="4">
        <v>451455.27</v>
      </c>
      <c r="M188" s="40">
        <v>451455.27</v>
      </c>
      <c r="N188" s="40">
        <v>451455.27</v>
      </c>
      <c r="O188" s="40">
        <v>451455.27</v>
      </c>
      <c r="P188" s="40">
        <v>451455.27</v>
      </c>
      <c r="Q188" s="40">
        <v>451455.27</v>
      </c>
      <c r="R188" s="40">
        <v>451455.27</v>
      </c>
      <c r="S188" s="4">
        <f>G188-H188-I188-J188-K188-L188-M188-N188-O188-P188-Q188-R188</f>
        <v>902910.59999999963</v>
      </c>
      <c r="T188" s="34">
        <f t="shared" si="135"/>
        <v>902910.54</v>
      </c>
      <c r="U188" s="34">
        <f t="shared" si="136"/>
        <v>2437276.35</v>
      </c>
      <c r="V188" s="34">
        <f t="shared" si="137"/>
        <v>3791642.16</v>
      </c>
      <c r="W188" s="34">
        <f t="shared" si="138"/>
        <v>5597463.2999999989</v>
      </c>
      <c r="X188" s="35">
        <f t="shared" si="129"/>
        <v>1119492.6600000001</v>
      </c>
      <c r="Y188" s="36">
        <f t="shared" si="130"/>
        <v>2238985.3200000003</v>
      </c>
      <c r="Z188" s="36">
        <f t="shared" si="131"/>
        <v>3918224.31</v>
      </c>
      <c r="AA188" s="36">
        <f t="shared" si="132"/>
        <v>5317590.1349999998</v>
      </c>
    </row>
    <row r="189" spans="1:27" ht="51.75" customHeight="1" x14ac:dyDescent="0.25">
      <c r="A189" s="17" t="s">
        <v>106</v>
      </c>
      <c r="B189" s="18" t="s">
        <v>150</v>
      </c>
      <c r="C189" s="19"/>
      <c r="D189" s="19"/>
      <c r="E189" s="19"/>
      <c r="F189" s="19"/>
      <c r="G189" s="8">
        <f t="shared" ref="G189:S189" si="148">G190+G192</f>
        <v>10256973.73</v>
      </c>
      <c r="H189" s="4">
        <f t="shared" si="148"/>
        <v>586903.96</v>
      </c>
      <c r="I189" s="4">
        <f t="shared" si="148"/>
        <v>596400</v>
      </c>
      <c r="J189" s="4">
        <f t="shared" si="148"/>
        <v>1080700</v>
      </c>
      <c r="K189" s="4">
        <f t="shared" si="148"/>
        <v>596400</v>
      </c>
      <c r="L189" s="4">
        <f t="shared" si="148"/>
        <v>891700</v>
      </c>
      <c r="M189" s="4">
        <f t="shared" si="148"/>
        <v>635400</v>
      </c>
      <c r="N189" s="4">
        <f t="shared" si="148"/>
        <v>1338500</v>
      </c>
      <c r="O189" s="4">
        <f t="shared" si="148"/>
        <v>551100</v>
      </c>
      <c r="P189" s="4">
        <f t="shared" si="148"/>
        <v>635400</v>
      </c>
      <c r="Q189" s="4">
        <f t="shared" si="148"/>
        <v>828962.77</v>
      </c>
      <c r="R189" s="4">
        <f t="shared" si="148"/>
        <v>716650</v>
      </c>
      <c r="S189" s="4">
        <f t="shared" si="148"/>
        <v>1798856.9999999995</v>
      </c>
      <c r="T189" s="34">
        <f t="shared" si="135"/>
        <v>2264003.96</v>
      </c>
      <c r="U189" s="34">
        <f t="shared" si="136"/>
        <v>4387503.96</v>
      </c>
      <c r="V189" s="34">
        <f t="shared" si="137"/>
        <v>6912503.96</v>
      </c>
      <c r="W189" s="34">
        <f t="shared" si="138"/>
        <v>10256973.73</v>
      </c>
      <c r="X189" s="35">
        <f t="shared" si="129"/>
        <v>2051394.7460000003</v>
      </c>
      <c r="Y189" s="36">
        <f t="shared" si="130"/>
        <v>4102789.4920000006</v>
      </c>
      <c r="Z189" s="36">
        <f t="shared" si="131"/>
        <v>7179881.6110000005</v>
      </c>
      <c r="AA189" s="36">
        <f t="shared" si="132"/>
        <v>9744125.0435000006</v>
      </c>
    </row>
    <row r="190" spans="1:27" ht="25.5" customHeight="1" x14ac:dyDescent="0.25">
      <c r="A190" s="17" t="s">
        <v>159</v>
      </c>
      <c r="B190" s="18" t="s">
        <v>150</v>
      </c>
      <c r="C190" s="18" t="s">
        <v>109</v>
      </c>
      <c r="D190" s="19"/>
      <c r="E190" s="19"/>
      <c r="F190" s="19"/>
      <c r="G190" s="8">
        <f>G191</f>
        <v>10250973.73</v>
      </c>
      <c r="H190" s="8">
        <f t="shared" ref="H190:S190" si="149">H191</f>
        <v>586403.96</v>
      </c>
      <c r="I190" s="8">
        <f t="shared" si="149"/>
        <v>595900</v>
      </c>
      <c r="J190" s="8">
        <f t="shared" si="149"/>
        <v>1080200</v>
      </c>
      <c r="K190" s="8">
        <f t="shared" si="149"/>
        <v>595900</v>
      </c>
      <c r="L190" s="8">
        <f t="shared" si="149"/>
        <v>891200</v>
      </c>
      <c r="M190" s="8">
        <f t="shared" si="149"/>
        <v>634900</v>
      </c>
      <c r="N190" s="8">
        <f t="shared" si="149"/>
        <v>1338000</v>
      </c>
      <c r="O190" s="8">
        <f t="shared" si="149"/>
        <v>550600</v>
      </c>
      <c r="P190" s="8">
        <f t="shared" si="149"/>
        <v>634900</v>
      </c>
      <c r="Q190" s="8">
        <f t="shared" si="149"/>
        <v>828462.77</v>
      </c>
      <c r="R190" s="8">
        <f t="shared" si="149"/>
        <v>716150</v>
      </c>
      <c r="S190" s="48">
        <f t="shared" si="149"/>
        <v>1798356.9999999995</v>
      </c>
      <c r="T190" s="34">
        <f t="shared" si="135"/>
        <v>2262503.96</v>
      </c>
      <c r="U190" s="34">
        <f t="shared" si="136"/>
        <v>4384503.96</v>
      </c>
      <c r="V190" s="34">
        <f t="shared" si="137"/>
        <v>6908003.96</v>
      </c>
      <c r="W190" s="34">
        <f t="shared" si="138"/>
        <v>10250973.73</v>
      </c>
      <c r="X190" s="35">
        <f t="shared" si="129"/>
        <v>2050194.7460000003</v>
      </c>
      <c r="Y190" s="36">
        <f t="shared" si="130"/>
        <v>4100389.4920000006</v>
      </c>
      <c r="Z190" s="36">
        <f t="shared" si="131"/>
        <v>7175681.6110000005</v>
      </c>
      <c r="AA190" s="36">
        <f t="shared" si="132"/>
        <v>9738425.0435000006</v>
      </c>
    </row>
    <row r="191" spans="1:27" ht="102" customHeight="1" x14ac:dyDescent="0.25">
      <c r="A191" s="17" t="s">
        <v>192</v>
      </c>
      <c r="B191" s="18" t="s">
        <v>150</v>
      </c>
      <c r="C191" s="18" t="s">
        <v>111</v>
      </c>
      <c r="D191" s="19"/>
      <c r="E191" s="19"/>
      <c r="F191" s="19"/>
      <c r="G191" s="8">
        <v>10250973.73</v>
      </c>
      <c r="H191" s="4">
        <v>586403.96</v>
      </c>
      <c r="I191" s="4">
        <v>595900</v>
      </c>
      <c r="J191" s="40">
        <v>1080200</v>
      </c>
      <c r="K191" s="40">
        <v>595900</v>
      </c>
      <c r="L191" s="4">
        <v>891200</v>
      </c>
      <c r="M191" s="4">
        <v>634900</v>
      </c>
      <c r="N191" s="4">
        <v>1338000</v>
      </c>
      <c r="O191" s="4">
        <v>550600</v>
      </c>
      <c r="P191" s="4">
        <v>634900</v>
      </c>
      <c r="Q191" s="4">
        <v>828462.77</v>
      </c>
      <c r="R191" s="4">
        <v>716150</v>
      </c>
      <c r="S191" s="4">
        <f>G191-H191-I191-J191-K191-L191-M191-N191-O191-P191-Q191-R191</f>
        <v>1798356.9999999995</v>
      </c>
      <c r="T191" s="34">
        <f t="shared" si="135"/>
        <v>2262503.96</v>
      </c>
      <c r="U191" s="34">
        <f t="shared" si="136"/>
        <v>4384503.96</v>
      </c>
      <c r="V191" s="34">
        <f t="shared" si="137"/>
        <v>6908003.96</v>
      </c>
      <c r="W191" s="34">
        <f t="shared" si="138"/>
        <v>10250973.73</v>
      </c>
      <c r="X191" s="35">
        <f t="shared" si="129"/>
        <v>2050194.7460000003</v>
      </c>
      <c r="Y191" s="36">
        <f t="shared" si="130"/>
        <v>4100389.4920000006</v>
      </c>
      <c r="Z191" s="36">
        <f t="shared" si="131"/>
        <v>7175681.6110000005</v>
      </c>
      <c r="AA191" s="36">
        <f t="shared" si="132"/>
        <v>9738425.0435000006</v>
      </c>
    </row>
    <row r="192" spans="1:27" ht="25.5" customHeight="1" x14ac:dyDescent="0.25">
      <c r="A192" s="17" t="s">
        <v>156</v>
      </c>
      <c r="B192" s="18" t="s">
        <v>150</v>
      </c>
      <c r="C192" s="18" t="s">
        <v>141</v>
      </c>
      <c r="D192" s="19"/>
      <c r="E192" s="19"/>
      <c r="F192" s="19"/>
      <c r="G192" s="8">
        <f>G193</f>
        <v>6000</v>
      </c>
      <c r="H192" s="4">
        <f>H193</f>
        <v>500</v>
      </c>
      <c r="I192" s="4">
        <f t="shared" ref="I192:S192" si="150">I193</f>
        <v>500</v>
      </c>
      <c r="J192" s="4">
        <f t="shared" si="150"/>
        <v>500</v>
      </c>
      <c r="K192" s="4">
        <f t="shared" si="150"/>
        <v>500</v>
      </c>
      <c r="L192" s="4">
        <f t="shared" si="150"/>
        <v>500</v>
      </c>
      <c r="M192" s="4">
        <f t="shared" si="150"/>
        <v>500</v>
      </c>
      <c r="N192" s="4">
        <f t="shared" si="150"/>
        <v>500</v>
      </c>
      <c r="O192" s="4">
        <f t="shared" si="150"/>
        <v>500</v>
      </c>
      <c r="P192" s="4">
        <f t="shared" si="150"/>
        <v>500</v>
      </c>
      <c r="Q192" s="4">
        <f t="shared" si="150"/>
        <v>500</v>
      </c>
      <c r="R192" s="4">
        <f t="shared" si="150"/>
        <v>500</v>
      </c>
      <c r="S192" s="4">
        <f t="shared" si="150"/>
        <v>500</v>
      </c>
      <c r="T192" s="34">
        <f t="shared" si="135"/>
        <v>1500</v>
      </c>
      <c r="U192" s="34">
        <f t="shared" si="136"/>
        <v>3000</v>
      </c>
      <c r="V192" s="34">
        <f t="shared" si="137"/>
        <v>4500</v>
      </c>
      <c r="W192" s="34">
        <f t="shared" si="138"/>
        <v>6000</v>
      </c>
      <c r="X192" s="35">
        <f t="shared" si="129"/>
        <v>1200</v>
      </c>
      <c r="Y192" s="36">
        <f t="shared" si="130"/>
        <v>2400</v>
      </c>
      <c r="Z192" s="36">
        <f t="shared" si="131"/>
        <v>4200</v>
      </c>
      <c r="AA192" s="36">
        <f t="shared" si="132"/>
        <v>5700</v>
      </c>
    </row>
    <row r="193" spans="1:27" ht="15" customHeight="1" x14ac:dyDescent="0.25">
      <c r="A193" s="17" t="s">
        <v>155</v>
      </c>
      <c r="B193" s="18" t="s">
        <v>150</v>
      </c>
      <c r="C193" s="18" t="s">
        <v>142</v>
      </c>
      <c r="D193" s="19"/>
      <c r="E193" s="19"/>
      <c r="F193" s="19"/>
      <c r="G193" s="8">
        <v>6000</v>
      </c>
      <c r="H193" s="4">
        <v>500</v>
      </c>
      <c r="I193" s="4">
        <v>500</v>
      </c>
      <c r="J193" s="4">
        <v>500</v>
      </c>
      <c r="K193" s="4">
        <v>500</v>
      </c>
      <c r="L193" s="4">
        <v>500</v>
      </c>
      <c r="M193" s="4">
        <v>500</v>
      </c>
      <c r="N193" s="4">
        <v>500</v>
      </c>
      <c r="O193" s="4">
        <v>500</v>
      </c>
      <c r="P193" s="4">
        <v>500</v>
      </c>
      <c r="Q193" s="4">
        <v>500</v>
      </c>
      <c r="R193" s="4">
        <v>500</v>
      </c>
      <c r="S193" s="4">
        <f>G193-H193-I193-J193-K193-L193-M193-N193-O193-P193-Q193-R193</f>
        <v>500</v>
      </c>
      <c r="T193" s="34">
        <f t="shared" si="135"/>
        <v>1500</v>
      </c>
      <c r="U193" s="34">
        <f t="shared" si="136"/>
        <v>3000</v>
      </c>
      <c r="V193" s="34">
        <f t="shared" si="137"/>
        <v>4500</v>
      </c>
      <c r="W193" s="34">
        <f t="shared" si="138"/>
        <v>6000</v>
      </c>
      <c r="X193" s="35">
        <f t="shared" si="129"/>
        <v>1200</v>
      </c>
      <c r="Y193" s="36">
        <f t="shared" si="130"/>
        <v>2400</v>
      </c>
      <c r="Z193" s="36">
        <f t="shared" si="131"/>
        <v>4200</v>
      </c>
      <c r="AA193" s="36">
        <f t="shared" si="132"/>
        <v>5700</v>
      </c>
    </row>
    <row r="194" spans="1:27" ht="76.5" customHeight="1" x14ac:dyDescent="0.25">
      <c r="A194" s="17" t="s">
        <v>151</v>
      </c>
      <c r="B194" s="18" t="s">
        <v>152</v>
      </c>
      <c r="C194" s="19"/>
      <c r="D194" s="19"/>
      <c r="E194" s="19"/>
      <c r="F194" s="19"/>
      <c r="G194" s="8">
        <f t="shared" ref="G194:R194" si="151">G195+G197</f>
        <v>4931547.6399999997</v>
      </c>
      <c r="H194" s="8">
        <f t="shared" si="151"/>
        <v>289355.98</v>
      </c>
      <c r="I194" s="8">
        <f t="shared" si="151"/>
        <v>291644</v>
      </c>
      <c r="J194" s="8">
        <f t="shared" si="151"/>
        <v>361900</v>
      </c>
      <c r="K194" s="8">
        <f t="shared" si="151"/>
        <v>309644</v>
      </c>
      <c r="L194" s="8">
        <f t="shared" si="151"/>
        <v>531443</v>
      </c>
      <c r="M194" s="8">
        <f t="shared" si="151"/>
        <v>575700</v>
      </c>
      <c r="N194" s="8">
        <f t="shared" si="151"/>
        <v>257800</v>
      </c>
      <c r="O194" s="8">
        <f t="shared" si="151"/>
        <v>322900</v>
      </c>
      <c r="P194" s="8">
        <f t="shared" si="151"/>
        <v>435102.16</v>
      </c>
      <c r="Q194" s="8">
        <f t="shared" si="151"/>
        <v>375100</v>
      </c>
      <c r="R194" s="59">
        <f t="shared" si="151"/>
        <v>396200</v>
      </c>
      <c r="S194" s="64">
        <f>S195+S197</f>
        <v>784758.49999999953</v>
      </c>
      <c r="T194" s="34">
        <f t="shared" si="135"/>
        <v>942899.98</v>
      </c>
      <c r="U194" s="34">
        <f t="shared" si="136"/>
        <v>2359686.98</v>
      </c>
      <c r="V194" s="34">
        <f t="shared" si="137"/>
        <v>3375489.14</v>
      </c>
      <c r="W194" s="34">
        <f t="shared" si="138"/>
        <v>4931547.6399999997</v>
      </c>
      <c r="X194" s="35">
        <f t="shared" si="129"/>
        <v>986309.52799999993</v>
      </c>
      <c r="Y194" s="36">
        <f t="shared" si="130"/>
        <v>1972619.0559999999</v>
      </c>
      <c r="Z194" s="36">
        <f t="shared" si="131"/>
        <v>3452083.3479999998</v>
      </c>
      <c r="AA194" s="36">
        <f t="shared" si="132"/>
        <v>4684970.2580000004</v>
      </c>
    </row>
    <row r="195" spans="1:27" ht="25.5" customHeight="1" x14ac:dyDescent="0.25">
      <c r="A195" s="17" t="s">
        <v>159</v>
      </c>
      <c r="B195" s="18" t="s">
        <v>152</v>
      </c>
      <c r="C195" s="18" t="s">
        <v>109</v>
      </c>
      <c r="D195" s="19"/>
      <c r="E195" s="19"/>
      <c r="F195" s="19"/>
      <c r="G195" s="8">
        <f>G196</f>
        <v>4925547.6399999997</v>
      </c>
      <c r="H195" s="8">
        <f t="shared" ref="H195:S195" si="152">H196</f>
        <v>288855.98</v>
      </c>
      <c r="I195" s="8">
        <f t="shared" si="152"/>
        <v>291144</v>
      </c>
      <c r="J195" s="8">
        <f t="shared" si="152"/>
        <v>361400</v>
      </c>
      <c r="K195" s="8">
        <f t="shared" si="152"/>
        <v>309144</v>
      </c>
      <c r="L195" s="8">
        <f t="shared" si="152"/>
        <v>530943</v>
      </c>
      <c r="M195" s="8">
        <f t="shared" si="152"/>
        <v>575200</v>
      </c>
      <c r="N195" s="8">
        <f t="shared" si="152"/>
        <v>257300</v>
      </c>
      <c r="O195" s="8">
        <f t="shared" si="152"/>
        <v>322400</v>
      </c>
      <c r="P195" s="8">
        <f t="shared" si="152"/>
        <v>434602.16</v>
      </c>
      <c r="Q195" s="8">
        <f t="shared" si="152"/>
        <v>374600</v>
      </c>
      <c r="R195" s="48">
        <f t="shared" si="152"/>
        <v>395700</v>
      </c>
      <c r="S195" s="48">
        <f t="shared" si="152"/>
        <v>784258.49999999953</v>
      </c>
      <c r="T195" s="34">
        <f t="shared" si="135"/>
        <v>941399.98</v>
      </c>
      <c r="U195" s="34">
        <f t="shared" si="136"/>
        <v>2356686.98</v>
      </c>
      <c r="V195" s="34">
        <f t="shared" si="137"/>
        <v>3370989.14</v>
      </c>
      <c r="W195" s="34">
        <f t="shared" si="138"/>
        <v>4925547.6399999997</v>
      </c>
      <c r="X195" s="35">
        <f t="shared" si="129"/>
        <v>985109.52799999993</v>
      </c>
      <c r="Y195" s="36">
        <f t="shared" si="130"/>
        <v>1970219.0559999999</v>
      </c>
      <c r="Z195" s="36">
        <f t="shared" si="131"/>
        <v>3447883.3479999998</v>
      </c>
      <c r="AA195" s="36">
        <f t="shared" si="132"/>
        <v>4679270.2580000004</v>
      </c>
    </row>
    <row r="196" spans="1:27" ht="88.5" customHeight="1" x14ac:dyDescent="0.25">
      <c r="A196" s="17" t="s">
        <v>158</v>
      </c>
      <c r="B196" s="18" t="s">
        <v>152</v>
      </c>
      <c r="C196" s="18" t="s">
        <v>153</v>
      </c>
      <c r="D196" s="19"/>
      <c r="E196" s="19"/>
      <c r="F196" s="19"/>
      <c r="G196" s="8">
        <v>4925547.6399999997</v>
      </c>
      <c r="H196" s="4">
        <v>288855.98</v>
      </c>
      <c r="I196" s="4">
        <v>291144</v>
      </c>
      <c r="J196" s="4">
        <v>361400</v>
      </c>
      <c r="K196" s="4">
        <v>309144</v>
      </c>
      <c r="L196" s="4">
        <v>530943</v>
      </c>
      <c r="M196" s="4">
        <v>575200</v>
      </c>
      <c r="N196" s="4">
        <v>257300</v>
      </c>
      <c r="O196" s="4">
        <v>322400</v>
      </c>
      <c r="P196" s="4">
        <v>434602.16</v>
      </c>
      <c r="Q196" s="39">
        <v>374600</v>
      </c>
      <c r="R196" s="40">
        <v>395700</v>
      </c>
      <c r="S196" s="40">
        <f>G196-SUM(H196:R196)</f>
        <v>784258.49999999953</v>
      </c>
      <c r="T196" s="34">
        <f t="shared" si="135"/>
        <v>941399.98</v>
      </c>
      <c r="U196" s="34">
        <f t="shared" si="136"/>
        <v>2356686.98</v>
      </c>
      <c r="V196" s="34">
        <f t="shared" si="137"/>
        <v>3370989.14</v>
      </c>
      <c r="W196" s="34">
        <f t="shared" si="138"/>
        <v>4925547.6399999997</v>
      </c>
      <c r="X196" s="35">
        <f t="shared" si="129"/>
        <v>985109.52799999993</v>
      </c>
      <c r="Y196" s="36">
        <f t="shared" si="130"/>
        <v>1970219.0559999999</v>
      </c>
      <c r="Z196" s="36">
        <f t="shared" si="131"/>
        <v>3447883.3479999998</v>
      </c>
      <c r="AA196" s="36">
        <f t="shared" si="132"/>
        <v>4679270.2580000004</v>
      </c>
    </row>
    <row r="197" spans="1:27" ht="25.5" customHeight="1" x14ac:dyDescent="0.25">
      <c r="A197" s="17" t="s">
        <v>156</v>
      </c>
      <c r="B197" s="18" t="s">
        <v>152</v>
      </c>
      <c r="C197" s="18" t="s">
        <v>141</v>
      </c>
      <c r="D197" s="19"/>
      <c r="E197" s="19"/>
      <c r="F197" s="19"/>
      <c r="G197" s="8">
        <f>G198</f>
        <v>6000</v>
      </c>
      <c r="H197" s="8">
        <f t="shared" ref="H197:S197" si="153">H198</f>
        <v>500</v>
      </c>
      <c r="I197" s="8">
        <f t="shared" si="153"/>
        <v>500</v>
      </c>
      <c r="J197" s="8">
        <f t="shared" si="153"/>
        <v>500</v>
      </c>
      <c r="K197" s="8">
        <f t="shared" si="153"/>
        <v>500</v>
      </c>
      <c r="L197" s="8">
        <f t="shared" si="153"/>
        <v>500</v>
      </c>
      <c r="M197" s="8">
        <f t="shared" si="153"/>
        <v>500</v>
      </c>
      <c r="N197" s="8">
        <f t="shared" si="153"/>
        <v>500</v>
      </c>
      <c r="O197" s="8">
        <f t="shared" si="153"/>
        <v>500</v>
      </c>
      <c r="P197" s="8">
        <f t="shared" si="153"/>
        <v>500</v>
      </c>
      <c r="Q197" s="8">
        <f t="shared" si="153"/>
        <v>500</v>
      </c>
      <c r="R197" s="48">
        <f t="shared" si="153"/>
        <v>500</v>
      </c>
      <c r="S197" s="48">
        <f t="shared" si="153"/>
        <v>500</v>
      </c>
      <c r="T197" s="34">
        <f t="shared" si="135"/>
        <v>1500</v>
      </c>
      <c r="U197" s="34">
        <f t="shared" si="136"/>
        <v>3000</v>
      </c>
      <c r="V197" s="34">
        <f t="shared" si="137"/>
        <v>4500</v>
      </c>
      <c r="W197" s="34">
        <f t="shared" si="138"/>
        <v>6000</v>
      </c>
      <c r="X197" s="35">
        <f t="shared" si="129"/>
        <v>1200</v>
      </c>
      <c r="Y197" s="36">
        <f t="shared" si="130"/>
        <v>2400</v>
      </c>
      <c r="Z197" s="36">
        <f t="shared" si="131"/>
        <v>4200</v>
      </c>
      <c r="AA197" s="36">
        <f t="shared" si="132"/>
        <v>5700</v>
      </c>
    </row>
    <row r="198" spans="1:27" ht="15" customHeight="1" x14ac:dyDescent="0.25">
      <c r="A198" s="17" t="s">
        <v>155</v>
      </c>
      <c r="B198" s="18" t="s">
        <v>152</v>
      </c>
      <c r="C198" s="18" t="s">
        <v>142</v>
      </c>
      <c r="D198" s="19"/>
      <c r="E198" s="19"/>
      <c r="F198" s="19"/>
      <c r="G198" s="59">
        <v>6000</v>
      </c>
      <c r="H198" s="60">
        <v>500</v>
      </c>
      <c r="I198" s="60">
        <v>500</v>
      </c>
      <c r="J198" s="60">
        <v>500</v>
      </c>
      <c r="K198" s="60">
        <v>500</v>
      </c>
      <c r="L198" s="60">
        <v>500</v>
      </c>
      <c r="M198" s="60">
        <v>500</v>
      </c>
      <c r="N198" s="60">
        <v>500</v>
      </c>
      <c r="O198" s="60">
        <v>500</v>
      </c>
      <c r="P198" s="60">
        <v>500</v>
      </c>
      <c r="Q198" s="63">
        <v>500</v>
      </c>
      <c r="R198" s="40">
        <v>500</v>
      </c>
      <c r="S198" s="40">
        <f>G198-H198-I198-J198-K198-L198-M198-N198-O198-P198-Q198-R198</f>
        <v>500</v>
      </c>
      <c r="T198" s="34">
        <f t="shared" si="135"/>
        <v>1500</v>
      </c>
      <c r="U198" s="34">
        <f t="shared" si="136"/>
        <v>3000</v>
      </c>
      <c r="V198" s="34">
        <f t="shared" si="137"/>
        <v>4500</v>
      </c>
      <c r="W198" s="34">
        <f t="shared" si="138"/>
        <v>6000</v>
      </c>
      <c r="X198" s="35">
        <f t="shared" si="129"/>
        <v>1200</v>
      </c>
      <c r="Y198" s="36">
        <f t="shared" si="130"/>
        <v>2400</v>
      </c>
      <c r="Z198" s="36">
        <f t="shared" si="131"/>
        <v>4200</v>
      </c>
      <c r="AA198" s="36">
        <f t="shared" si="132"/>
        <v>5700</v>
      </c>
    </row>
    <row r="199" spans="1:27" ht="25.5" x14ac:dyDescent="0.25">
      <c r="A199" s="17" t="s">
        <v>341</v>
      </c>
      <c r="B199" s="18" t="s">
        <v>338</v>
      </c>
      <c r="C199" s="18"/>
      <c r="D199" s="19"/>
      <c r="E199" s="19"/>
      <c r="F199" s="58"/>
      <c r="G199" s="48">
        <f>G200</f>
        <v>3791404.91</v>
      </c>
      <c r="H199" s="48">
        <f t="shared" ref="H199:R199" si="154">H200</f>
        <v>226930.26</v>
      </c>
      <c r="I199" s="48">
        <f t="shared" si="154"/>
        <v>250875</v>
      </c>
      <c r="J199" s="48">
        <f t="shared" si="154"/>
        <v>255875</v>
      </c>
      <c r="K199" s="48">
        <f t="shared" si="154"/>
        <v>365108</v>
      </c>
      <c r="L199" s="48">
        <f t="shared" si="154"/>
        <v>323375</v>
      </c>
      <c r="M199" s="48">
        <f t="shared" si="154"/>
        <v>406225</v>
      </c>
      <c r="N199" s="48">
        <f t="shared" si="154"/>
        <v>390600</v>
      </c>
      <c r="O199" s="48">
        <f t="shared" si="154"/>
        <v>193365.32</v>
      </c>
      <c r="P199" s="48">
        <f t="shared" si="154"/>
        <v>317965</v>
      </c>
      <c r="Q199" s="48">
        <f t="shared" si="154"/>
        <v>255875</v>
      </c>
      <c r="R199" s="48">
        <f t="shared" si="154"/>
        <v>275775</v>
      </c>
      <c r="S199" s="40">
        <f t="shared" ref="S199:S201" si="155">G199-H199-I199-J199-K199-L199-M199-N199-O199-P199-Q199-R199</f>
        <v>529436.33000000031</v>
      </c>
      <c r="T199" s="34"/>
      <c r="U199" s="34"/>
      <c r="V199" s="34"/>
      <c r="W199" s="34"/>
      <c r="X199" s="35"/>
      <c r="Y199" s="36"/>
      <c r="Z199" s="36"/>
      <c r="AA199" s="36"/>
    </row>
    <row r="200" spans="1:27" ht="25.5" x14ac:dyDescent="0.25">
      <c r="A200" s="17" t="s">
        <v>159</v>
      </c>
      <c r="B200" s="18" t="s">
        <v>338</v>
      </c>
      <c r="C200" s="62" t="s">
        <v>109</v>
      </c>
      <c r="D200" s="19"/>
      <c r="E200" s="19"/>
      <c r="F200" s="58"/>
      <c r="G200" s="48">
        <f>G201</f>
        <v>3791404.91</v>
      </c>
      <c r="H200" s="48">
        <f t="shared" ref="H200:R200" si="156">H201</f>
        <v>226930.26</v>
      </c>
      <c r="I200" s="48">
        <f t="shared" si="156"/>
        <v>250875</v>
      </c>
      <c r="J200" s="48">
        <f t="shared" si="156"/>
        <v>255875</v>
      </c>
      <c r="K200" s="48">
        <f t="shared" si="156"/>
        <v>365108</v>
      </c>
      <c r="L200" s="48">
        <f t="shared" si="156"/>
        <v>323375</v>
      </c>
      <c r="M200" s="48">
        <f t="shared" si="156"/>
        <v>406225</v>
      </c>
      <c r="N200" s="48">
        <f t="shared" si="156"/>
        <v>390600</v>
      </c>
      <c r="O200" s="48">
        <f t="shared" si="156"/>
        <v>193365.32</v>
      </c>
      <c r="P200" s="48">
        <f t="shared" si="156"/>
        <v>317965</v>
      </c>
      <c r="Q200" s="48">
        <f t="shared" si="156"/>
        <v>255875</v>
      </c>
      <c r="R200" s="48">
        <f t="shared" si="156"/>
        <v>275775</v>
      </c>
      <c r="S200" s="40">
        <f t="shared" si="155"/>
        <v>529436.33000000031</v>
      </c>
      <c r="T200" s="34"/>
      <c r="U200" s="34"/>
      <c r="V200" s="34"/>
      <c r="W200" s="34"/>
      <c r="X200" s="35"/>
      <c r="Y200" s="36"/>
      <c r="Z200" s="36"/>
      <c r="AA200" s="36"/>
    </row>
    <row r="201" spans="1:27" ht="76.5" customHeight="1" x14ac:dyDescent="0.25">
      <c r="A201" s="17" t="s">
        <v>340</v>
      </c>
      <c r="B201" s="18" t="s">
        <v>338</v>
      </c>
      <c r="C201" s="62" t="s">
        <v>339</v>
      </c>
      <c r="D201" s="19"/>
      <c r="E201" s="19"/>
      <c r="F201" s="58"/>
      <c r="G201" s="48">
        <v>3791404.91</v>
      </c>
      <c r="H201" s="40">
        <v>226930.26</v>
      </c>
      <c r="I201" s="40">
        <v>250875</v>
      </c>
      <c r="J201" s="40">
        <v>255875</v>
      </c>
      <c r="K201" s="40">
        <v>365108</v>
      </c>
      <c r="L201" s="40">
        <v>323375</v>
      </c>
      <c r="M201" s="40">
        <v>406225</v>
      </c>
      <c r="N201" s="40">
        <v>390600</v>
      </c>
      <c r="O201" s="40">
        <v>193365.32</v>
      </c>
      <c r="P201" s="40">
        <v>317965</v>
      </c>
      <c r="Q201" s="39">
        <v>255875</v>
      </c>
      <c r="R201" s="40">
        <v>275775</v>
      </c>
      <c r="S201" s="40">
        <f t="shared" si="155"/>
        <v>529436.33000000031</v>
      </c>
      <c r="T201" s="34"/>
      <c r="U201" s="34"/>
      <c r="V201" s="34"/>
      <c r="W201" s="34"/>
      <c r="X201" s="35"/>
      <c r="Y201" s="36"/>
      <c r="Z201" s="36"/>
      <c r="AA201" s="36"/>
    </row>
    <row r="202" spans="1:27" ht="15" customHeight="1" x14ac:dyDescent="0.25">
      <c r="A202" s="29" t="s">
        <v>30</v>
      </c>
      <c r="B202" s="79" t="s">
        <v>154</v>
      </c>
      <c r="C202" s="77"/>
      <c r="D202" s="77"/>
      <c r="E202" s="77"/>
      <c r="F202" s="78"/>
      <c r="G202" s="61">
        <f>G146+G189+G194+G199</f>
        <v>619813363.1099999</v>
      </c>
      <c r="H202" s="61">
        <f t="shared" ref="H202:S202" si="157">H146+H189+H194+H199</f>
        <v>25020363.860000007</v>
      </c>
      <c r="I202" s="61">
        <f t="shared" si="157"/>
        <v>43695776.06000001</v>
      </c>
      <c r="J202" s="61">
        <f t="shared" si="157"/>
        <v>46707457.400000013</v>
      </c>
      <c r="K202" s="61">
        <f t="shared" si="157"/>
        <v>49283123.140000008</v>
      </c>
      <c r="L202" s="61">
        <f t="shared" si="157"/>
        <v>47642538.190000005</v>
      </c>
      <c r="M202" s="61">
        <f t="shared" si="157"/>
        <v>108808853.63</v>
      </c>
      <c r="N202" s="61">
        <f t="shared" si="157"/>
        <v>44662405.050000004</v>
      </c>
      <c r="O202" s="61">
        <f t="shared" si="157"/>
        <v>43608466.200000003</v>
      </c>
      <c r="P202" s="61">
        <f t="shared" si="157"/>
        <v>46048996.539999999</v>
      </c>
      <c r="Q202" s="61">
        <f t="shared" si="157"/>
        <v>44192148.670000017</v>
      </c>
      <c r="R202" s="61">
        <f t="shared" si="157"/>
        <v>43828328.06000001</v>
      </c>
      <c r="S202" s="65">
        <f t="shared" si="157"/>
        <v>76314906.309999958</v>
      </c>
      <c r="T202" s="34">
        <f t="shared" si="135"/>
        <v>115423597.32000002</v>
      </c>
      <c r="U202" s="34">
        <f t="shared" si="136"/>
        <v>321158112.28000003</v>
      </c>
      <c r="V202" s="34">
        <f t="shared" si="137"/>
        <v>455477980.07000005</v>
      </c>
      <c r="W202" s="34">
        <f t="shared" si="138"/>
        <v>619813363.11000001</v>
      </c>
      <c r="X202" s="35">
        <f t="shared" si="129"/>
        <v>123962672.62199998</v>
      </c>
      <c r="Y202" s="36">
        <f t="shared" si="130"/>
        <v>247925345.24399996</v>
      </c>
      <c r="Z202" s="36">
        <f t="shared" si="131"/>
        <v>433869354.17699993</v>
      </c>
      <c r="AA202" s="36">
        <f t="shared" si="132"/>
        <v>588822694.95449996</v>
      </c>
    </row>
    <row r="203" spans="1:27" ht="25.5" customHeight="1" x14ac:dyDescent="0.25">
      <c r="A203" s="14" t="s">
        <v>31</v>
      </c>
      <c r="B203" s="79" t="s">
        <v>154</v>
      </c>
      <c r="C203" s="77"/>
      <c r="D203" s="77"/>
      <c r="E203" s="77"/>
      <c r="F203" s="78"/>
      <c r="G203" s="7">
        <f>G202</f>
        <v>619813363.1099999</v>
      </c>
      <c r="H203" s="7">
        <f>H202</f>
        <v>25020363.860000007</v>
      </c>
      <c r="I203" s="7">
        <f t="shared" ref="I203:S203" si="158">I202</f>
        <v>43695776.06000001</v>
      </c>
      <c r="J203" s="7">
        <f t="shared" si="158"/>
        <v>46707457.400000013</v>
      </c>
      <c r="K203" s="7">
        <f t="shared" si="158"/>
        <v>49283123.140000008</v>
      </c>
      <c r="L203" s="7">
        <f t="shared" si="158"/>
        <v>47642538.190000005</v>
      </c>
      <c r="M203" s="7">
        <f t="shared" si="158"/>
        <v>108808853.63</v>
      </c>
      <c r="N203" s="7">
        <f t="shared" si="158"/>
        <v>44662405.050000004</v>
      </c>
      <c r="O203" s="7">
        <f t="shared" si="158"/>
        <v>43608466.200000003</v>
      </c>
      <c r="P203" s="7">
        <f t="shared" si="158"/>
        <v>46048996.539999999</v>
      </c>
      <c r="Q203" s="7">
        <f t="shared" si="158"/>
        <v>44192148.670000017</v>
      </c>
      <c r="R203" s="7">
        <f t="shared" si="158"/>
        <v>43828328.06000001</v>
      </c>
      <c r="S203" s="7">
        <f t="shared" si="158"/>
        <v>76314906.309999958</v>
      </c>
      <c r="T203" s="34">
        <f t="shared" si="135"/>
        <v>115423597.32000002</v>
      </c>
      <c r="U203" s="34">
        <f t="shared" si="136"/>
        <v>321158112.28000003</v>
      </c>
      <c r="V203" s="34">
        <f t="shared" si="137"/>
        <v>455477980.07000005</v>
      </c>
      <c r="W203" s="34">
        <f t="shared" si="138"/>
        <v>619813363.11000001</v>
      </c>
      <c r="X203" s="35">
        <f t="shared" si="129"/>
        <v>123962672.62199998</v>
      </c>
      <c r="Y203" s="36">
        <f t="shared" si="130"/>
        <v>247925345.24399996</v>
      </c>
      <c r="Z203" s="36">
        <f t="shared" si="131"/>
        <v>433869354.17699993</v>
      </c>
      <c r="AA203" s="36">
        <f t="shared" si="132"/>
        <v>588822694.95449996</v>
      </c>
    </row>
    <row r="204" spans="1:27" ht="51" customHeight="1" x14ac:dyDescent="0.25">
      <c r="A204" s="14" t="s">
        <v>32</v>
      </c>
      <c r="B204" s="79" t="s">
        <v>154</v>
      </c>
      <c r="C204" s="77"/>
      <c r="D204" s="77"/>
      <c r="E204" s="77"/>
      <c r="F204" s="78"/>
      <c r="G204" s="4">
        <f>G205</f>
        <v>0</v>
      </c>
      <c r="H204" s="4">
        <f t="shared" ref="H204:S204" si="159">H205</f>
        <v>0</v>
      </c>
      <c r="I204" s="4">
        <f t="shared" si="159"/>
        <v>0</v>
      </c>
      <c r="J204" s="4">
        <f t="shared" si="159"/>
        <v>0</v>
      </c>
      <c r="K204" s="4">
        <f t="shared" si="159"/>
        <v>0</v>
      </c>
      <c r="L204" s="4">
        <f t="shared" si="159"/>
        <v>0</v>
      </c>
      <c r="M204" s="4">
        <f t="shared" si="159"/>
        <v>0</v>
      </c>
      <c r="N204" s="4">
        <f t="shared" si="159"/>
        <v>0</v>
      </c>
      <c r="O204" s="4">
        <f t="shared" si="159"/>
        <v>0</v>
      </c>
      <c r="P204" s="4">
        <f t="shared" si="159"/>
        <v>0</v>
      </c>
      <c r="Q204" s="4">
        <f t="shared" si="159"/>
        <v>0</v>
      </c>
      <c r="R204" s="4">
        <f t="shared" si="159"/>
        <v>0</v>
      </c>
      <c r="S204" s="4">
        <f t="shared" si="159"/>
        <v>0</v>
      </c>
      <c r="T204" s="34">
        <f t="shared" si="135"/>
        <v>0</v>
      </c>
      <c r="U204" s="34">
        <f t="shared" si="136"/>
        <v>0</v>
      </c>
      <c r="V204" s="34">
        <f t="shared" si="137"/>
        <v>0</v>
      </c>
      <c r="W204" s="34">
        <f t="shared" si="138"/>
        <v>0</v>
      </c>
      <c r="X204" s="35">
        <f t="shared" si="129"/>
        <v>0</v>
      </c>
      <c r="Y204" s="36">
        <f t="shared" si="130"/>
        <v>0</v>
      </c>
      <c r="Z204" s="36">
        <f t="shared" si="131"/>
        <v>0</v>
      </c>
      <c r="AA204" s="36">
        <f t="shared" si="132"/>
        <v>0</v>
      </c>
    </row>
    <row r="205" spans="1:27" ht="53.25" customHeight="1" x14ac:dyDescent="0.25">
      <c r="A205" s="30" t="s">
        <v>106</v>
      </c>
      <c r="B205" s="105">
        <v>915</v>
      </c>
      <c r="C205" s="106"/>
      <c r="D205" s="106"/>
      <c r="E205" s="106"/>
      <c r="F205" s="107"/>
      <c r="G205" s="9">
        <f>G206</f>
        <v>0</v>
      </c>
      <c r="H205" s="4">
        <f>H206</f>
        <v>0</v>
      </c>
      <c r="I205" s="4">
        <f t="shared" ref="I205:S205" si="160">I206</f>
        <v>0</v>
      </c>
      <c r="J205" s="4">
        <f t="shared" si="160"/>
        <v>0</v>
      </c>
      <c r="K205" s="4">
        <f t="shared" si="160"/>
        <v>0</v>
      </c>
      <c r="L205" s="4">
        <f t="shared" si="160"/>
        <v>0</v>
      </c>
      <c r="M205" s="4">
        <f t="shared" si="160"/>
        <v>0</v>
      </c>
      <c r="N205" s="4">
        <f t="shared" si="160"/>
        <v>0</v>
      </c>
      <c r="O205" s="4">
        <f t="shared" si="160"/>
        <v>0</v>
      </c>
      <c r="P205" s="4">
        <f t="shared" si="160"/>
        <v>0</v>
      </c>
      <c r="Q205" s="4">
        <f t="shared" si="160"/>
        <v>0</v>
      </c>
      <c r="R205" s="4">
        <f t="shared" si="160"/>
        <v>0</v>
      </c>
      <c r="S205" s="4">
        <f t="shared" si="160"/>
        <v>0</v>
      </c>
      <c r="T205" s="34">
        <f t="shared" si="135"/>
        <v>0</v>
      </c>
      <c r="U205" s="34">
        <f t="shared" si="136"/>
        <v>0</v>
      </c>
      <c r="V205" s="34">
        <f t="shared" si="137"/>
        <v>0</v>
      </c>
      <c r="W205" s="34">
        <f t="shared" si="138"/>
        <v>0</v>
      </c>
      <c r="X205" s="35">
        <f t="shared" si="129"/>
        <v>0</v>
      </c>
      <c r="Y205" s="36">
        <f t="shared" si="130"/>
        <v>0</v>
      </c>
      <c r="Z205" s="36">
        <f t="shared" si="131"/>
        <v>0</v>
      </c>
      <c r="AA205" s="36">
        <f t="shared" si="132"/>
        <v>0</v>
      </c>
    </row>
    <row r="206" spans="1:27" ht="89.25" customHeight="1" x14ac:dyDescent="0.25">
      <c r="A206" s="31" t="s">
        <v>226</v>
      </c>
      <c r="B206" s="97" t="s">
        <v>227</v>
      </c>
      <c r="C206" s="98"/>
      <c r="D206" s="98"/>
      <c r="E206" s="98"/>
      <c r="F206" s="99"/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34">
        <f t="shared" si="135"/>
        <v>0</v>
      </c>
      <c r="U206" s="34">
        <f t="shared" si="136"/>
        <v>0</v>
      </c>
      <c r="V206" s="34">
        <f t="shared" si="137"/>
        <v>0</v>
      </c>
      <c r="W206" s="34">
        <f t="shared" si="138"/>
        <v>0</v>
      </c>
      <c r="X206" s="35">
        <f t="shared" si="129"/>
        <v>0</v>
      </c>
      <c r="Y206" s="36">
        <f t="shared" si="130"/>
        <v>0</v>
      </c>
      <c r="Z206" s="36">
        <f t="shared" si="131"/>
        <v>0</v>
      </c>
      <c r="AA206" s="36">
        <f t="shared" si="132"/>
        <v>0</v>
      </c>
    </row>
    <row r="207" spans="1:27" ht="52.5" customHeight="1" x14ac:dyDescent="0.25">
      <c r="A207" s="14" t="s">
        <v>33</v>
      </c>
      <c r="B207" s="79" t="s">
        <v>154</v>
      </c>
      <c r="C207" s="77"/>
      <c r="D207" s="77"/>
      <c r="E207" s="77"/>
      <c r="F207" s="78"/>
      <c r="G207" s="4">
        <f t="shared" ref="G207:S207" si="161">G204</f>
        <v>0</v>
      </c>
      <c r="H207" s="4">
        <f t="shared" si="161"/>
        <v>0</v>
      </c>
      <c r="I207" s="4">
        <f t="shared" si="161"/>
        <v>0</v>
      </c>
      <c r="J207" s="4">
        <f t="shared" si="161"/>
        <v>0</v>
      </c>
      <c r="K207" s="4">
        <f t="shared" si="161"/>
        <v>0</v>
      </c>
      <c r="L207" s="4">
        <f t="shared" si="161"/>
        <v>0</v>
      </c>
      <c r="M207" s="4">
        <f t="shared" si="161"/>
        <v>0</v>
      </c>
      <c r="N207" s="4">
        <f t="shared" si="161"/>
        <v>0</v>
      </c>
      <c r="O207" s="4">
        <f t="shared" si="161"/>
        <v>0</v>
      </c>
      <c r="P207" s="4">
        <f t="shared" si="161"/>
        <v>0</v>
      </c>
      <c r="Q207" s="4">
        <f t="shared" si="161"/>
        <v>0</v>
      </c>
      <c r="R207" s="4">
        <f t="shared" si="161"/>
        <v>0</v>
      </c>
      <c r="S207" s="4">
        <f t="shared" si="161"/>
        <v>0</v>
      </c>
      <c r="T207" s="34">
        <f t="shared" si="135"/>
        <v>0</v>
      </c>
      <c r="U207" s="34">
        <f t="shared" si="136"/>
        <v>0</v>
      </c>
      <c r="V207" s="34">
        <f t="shared" si="137"/>
        <v>0</v>
      </c>
      <c r="W207" s="34">
        <f t="shared" si="138"/>
        <v>0</v>
      </c>
      <c r="X207" s="35">
        <f t="shared" si="129"/>
        <v>0</v>
      </c>
      <c r="Y207" s="36">
        <f t="shared" si="130"/>
        <v>0</v>
      </c>
      <c r="Z207" s="36">
        <f t="shared" si="131"/>
        <v>0</v>
      </c>
      <c r="AA207" s="36">
        <f t="shared" si="132"/>
        <v>0</v>
      </c>
    </row>
    <row r="208" spans="1:27" ht="25.5" customHeight="1" x14ac:dyDescent="0.25">
      <c r="A208" s="14" t="s">
        <v>34</v>
      </c>
      <c r="B208" s="79" t="s">
        <v>154</v>
      </c>
      <c r="C208" s="77"/>
      <c r="D208" s="77"/>
      <c r="E208" s="77"/>
      <c r="F208" s="78"/>
      <c r="G208" s="4">
        <f>G203+G204</f>
        <v>619813363.1099999</v>
      </c>
      <c r="H208" s="38">
        <f t="shared" ref="H208:S208" si="162">H203+H204</f>
        <v>25020363.860000007</v>
      </c>
      <c r="I208" s="38">
        <f t="shared" si="162"/>
        <v>43695776.06000001</v>
      </c>
      <c r="J208" s="38">
        <f t="shared" si="162"/>
        <v>46707457.400000013</v>
      </c>
      <c r="K208" s="38">
        <f t="shared" si="162"/>
        <v>49283123.140000008</v>
      </c>
      <c r="L208" s="38">
        <f t="shared" si="162"/>
        <v>47642538.190000005</v>
      </c>
      <c r="M208" s="38">
        <f t="shared" si="162"/>
        <v>108808853.63</v>
      </c>
      <c r="N208" s="38">
        <f t="shared" si="162"/>
        <v>44662405.050000004</v>
      </c>
      <c r="O208" s="38">
        <f t="shared" si="162"/>
        <v>43608466.200000003</v>
      </c>
      <c r="P208" s="38">
        <f t="shared" si="162"/>
        <v>46048996.539999999</v>
      </c>
      <c r="Q208" s="38">
        <f t="shared" si="162"/>
        <v>44192148.670000017</v>
      </c>
      <c r="R208" s="38">
        <f t="shared" si="162"/>
        <v>43828328.06000001</v>
      </c>
      <c r="S208" s="38">
        <f t="shared" si="162"/>
        <v>76314906.309999958</v>
      </c>
      <c r="T208" s="49">
        <f t="shared" si="135"/>
        <v>115423597.32000002</v>
      </c>
      <c r="U208" s="49">
        <f t="shared" si="136"/>
        <v>321158112.28000003</v>
      </c>
      <c r="V208" s="49">
        <f t="shared" si="137"/>
        <v>455477980.07000005</v>
      </c>
      <c r="W208" s="49">
        <f t="shared" si="138"/>
        <v>619813363.11000001</v>
      </c>
      <c r="X208" s="49">
        <f t="shared" si="129"/>
        <v>123962672.62199998</v>
      </c>
      <c r="Y208" s="50">
        <f t="shared" si="130"/>
        <v>247925345.24399996</v>
      </c>
      <c r="Z208" s="50">
        <f t="shared" si="131"/>
        <v>433869354.17699993</v>
      </c>
      <c r="AA208" s="50">
        <f t="shared" si="132"/>
        <v>588822694.95449996</v>
      </c>
    </row>
    <row r="209" spans="1:27" ht="26.25" x14ac:dyDescent="0.25">
      <c r="A209" s="42" t="s">
        <v>299</v>
      </c>
      <c r="B209" s="79" t="s">
        <v>154</v>
      </c>
      <c r="C209" s="77"/>
      <c r="D209" s="77"/>
      <c r="E209" s="77"/>
      <c r="F209" s="78"/>
      <c r="G209" s="38">
        <f t="shared" ref="G209:S209" si="163">G137-G203</f>
        <v>-2302172.9999998808</v>
      </c>
      <c r="H209" s="38">
        <f t="shared" si="163"/>
        <v>7823309.1399999931</v>
      </c>
      <c r="I209" s="38">
        <f t="shared" si="163"/>
        <v>3638018.2933333293</v>
      </c>
      <c r="J209" s="38">
        <f t="shared" si="163"/>
        <v>1179821.6133333221</v>
      </c>
      <c r="K209" s="38">
        <f t="shared" si="163"/>
        <v>-902838.97666666657</v>
      </c>
      <c r="L209" s="38">
        <f t="shared" si="163"/>
        <v>1431049.9933333322</v>
      </c>
      <c r="M209" s="38">
        <f t="shared" si="163"/>
        <v>-10132410.576666668</v>
      </c>
      <c r="N209" s="38">
        <f t="shared" si="163"/>
        <v>2317655.5833333358</v>
      </c>
      <c r="O209" s="38">
        <f t="shared" si="163"/>
        <v>3034317.4433333352</v>
      </c>
      <c r="P209" s="38">
        <f t="shared" si="163"/>
        <v>1693141.1733333394</v>
      </c>
      <c r="Q209" s="38">
        <f t="shared" si="163"/>
        <v>3345610.2233333215</v>
      </c>
      <c r="R209" s="38">
        <f t="shared" si="163"/>
        <v>3635260.2533333302</v>
      </c>
      <c r="S209" s="38">
        <f t="shared" si="163"/>
        <v>-19384284.963333279</v>
      </c>
      <c r="T209" s="49">
        <f t="shared" ref="T209:AA209" si="164">T143</f>
        <v>128064746.36666667</v>
      </c>
      <c r="U209" s="49">
        <f t="shared" si="164"/>
        <v>324195061.76666671</v>
      </c>
      <c r="V209" s="49">
        <f t="shared" si="164"/>
        <v>465560043.75666666</v>
      </c>
      <c r="W209" s="49">
        <f t="shared" si="164"/>
        <v>617492012.31000006</v>
      </c>
      <c r="X209" s="49">
        <f t="shared" si="164"/>
        <v>154377797.5275</v>
      </c>
      <c r="Y209" s="49">
        <f t="shared" si="164"/>
        <v>308755595.05500001</v>
      </c>
      <c r="Z209" s="49">
        <f t="shared" si="164"/>
        <v>463133392.58250004</v>
      </c>
      <c r="AA209" s="49">
        <f t="shared" si="164"/>
        <v>617511190.11000001</v>
      </c>
    </row>
    <row r="210" spans="1:27" ht="26.25" x14ac:dyDescent="0.25">
      <c r="A210" s="42" t="s">
        <v>300</v>
      </c>
      <c r="B210" s="79" t="s">
        <v>154</v>
      </c>
      <c r="C210" s="77"/>
      <c r="D210" s="77"/>
      <c r="E210" s="77"/>
      <c r="F210" s="78"/>
      <c r="G210" s="5">
        <f t="shared" ref="G210:S210" si="165">G15+G209+G142-G207</f>
        <v>11994307.96000012</v>
      </c>
      <c r="H210" s="5">
        <f t="shared" si="165"/>
        <v>22119790.099999994</v>
      </c>
      <c r="I210" s="5">
        <f t="shared" si="165"/>
        <v>25757808.393333323</v>
      </c>
      <c r="J210" s="5">
        <f t="shared" si="165"/>
        <v>26937630.006666645</v>
      </c>
      <c r="K210" s="5">
        <f t="shared" si="165"/>
        <v>26034791.029999979</v>
      </c>
      <c r="L210" s="5">
        <f t="shared" si="165"/>
        <v>27465841.023333311</v>
      </c>
      <c r="M210" s="5">
        <f t="shared" si="165"/>
        <v>17333430.446666643</v>
      </c>
      <c r="N210" s="5">
        <f t="shared" si="165"/>
        <v>19651086.029999979</v>
      </c>
      <c r="O210" s="5">
        <f t="shared" si="165"/>
        <v>22685403.473333314</v>
      </c>
      <c r="P210" s="5">
        <f t="shared" si="165"/>
        <v>24378544.646666653</v>
      </c>
      <c r="Q210" s="5">
        <f t="shared" si="165"/>
        <v>27724154.869999975</v>
      </c>
      <c r="R210" s="5">
        <f t="shared" si="165"/>
        <v>31359415.123333305</v>
      </c>
      <c r="S210" s="5">
        <f t="shared" si="165"/>
        <v>11975130.160000026</v>
      </c>
      <c r="T210"/>
      <c r="U210"/>
      <c r="V210"/>
      <c r="W210"/>
      <c r="X210"/>
      <c r="Y210"/>
      <c r="Z210"/>
      <c r="AA210"/>
    </row>
    <row r="212" spans="1:27" x14ac:dyDescent="0.25">
      <c r="A212" s="118"/>
      <c r="B212" s="118"/>
      <c r="C212" s="118"/>
      <c r="D212" s="118"/>
      <c r="E212" s="118"/>
      <c r="F212" s="111"/>
      <c r="G212" s="111"/>
      <c r="H212" s="111"/>
      <c r="N212" s="22"/>
    </row>
    <row r="213" spans="1:27" x14ac:dyDescent="0.25">
      <c r="F213" s="111"/>
      <c r="G213" s="111"/>
      <c r="H213" s="111"/>
      <c r="N213" s="22"/>
    </row>
    <row r="216" spans="1:27" x14ac:dyDescent="0.25">
      <c r="A216" s="20">
        <v>19177.8</v>
      </c>
    </row>
  </sheetData>
  <mergeCells count="181">
    <mergeCell ref="K12:M12"/>
    <mergeCell ref="N12:P12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X8:X18"/>
    <mergeCell ref="Y8:Y18"/>
    <mergeCell ref="B108:F108"/>
    <mergeCell ref="B109:F109"/>
    <mergeCell ref="B110:F110"/>
    <mergeCell ref="B96:F96"/>
    <mergeCell ref="B85:F85"/>
    <mergeCell ref="B88:F88"/>
    <mergeCell ref="B89:F89"/>
    <mergeCell ref="B90:F90"/>
    <mergeCell ref="B93:F93"/>
    <mergeCell ref="B86:F86"/>
    <mergeCell ref="B87:F87"/>
    <mergeCell ref="B92:F92"/>
    <mergeCell ref="B91:F91"/>
    <mergeCell ref="B99:F99"/>
    <mergeCell ref="B65:F65"/>
    <mergeCell ref="B34:F34"/>
    <mergeCell ref="B35:F35"/>
    <mergeCell ref="B42:F42"/>
    <mergeCell ref="B48:F48"/>
    <mergeCell ref="B49:F49"/>
    <mergeCell ref="B41:F41"/>
    <mergeCell ref="B43:F43"/>
    <mergeCell ref="Z8:Z18"/>
    <mergeCell ref="AA8:AA18"/>
    <mergeCell ref="X7:AA7"/>
    <mergeCell ref="T7:W7"/>
    <mergeCell ref="X6:AA6"/>
    <mergeCell ref="B97:F97"/>
    <mergeCell ref="B98:F98"/>
    <mergeCell ref="B81:F81"/>
    <mergeCell ref="B80:F80"/>
    <mergeCell ref="B82:F82"/>
    <mergeCell ref="B83:F83"/>
    <mergeCell ref="B84:F84"/>
    <mergeCell ref="B75:F75"/>
    <mergeCell ref="B76:F76"/>
    <mergeCell ref="B77:F77"/>
    <mergeCell ref="B78:F78"/>
    <mergeCell ref="B79:F79"/>
    <mergeCell ref="B70:F70"/>
    <mergeCell ref="B71:F71"/>
    <mergeCell ref="B72:F72"/>
    <mergeCell ref="B73:F73"/>
    <mergeCell ref="B74:F74"/>
    <mergeCell ref="B94:F94"/>
    <mergeCell ref="B95:F95"/>
    <mergeCell ref="Y144:Y145"/>
    <mergeCell ref="Z144:Z145"/>
    <mergeCell ref="AA144:AA145"/>
    <mergeCell ref="T8:T18"/>
    <mergeCell ref="U8:U18"/>
    <mergeCell ref="V8:V18"/>
    <mergeCell ref="W8:W18"/>
    <mergeCell ref="F213:H213"/>
    <mergeCell ref="A144:S144"/>
    <mergeCell ref="A145:S145"/>
    <mergeCell ref="B206:F206"/>
    <mergeCell ref="B207:F207"/>
    <mergeCell ref="B208:F208"/>
    <mergeCell ref="B209:F209"/>
    <mergeCell ref="B205:F205"/>
    <mergeCell ref="B202:F202"/>
    <mergeCell ref="B203:F203"/>
    <mergeCell ref="B204:F204"/>
    <mergeCell ref="B210:F210"/>
    <mergeCell ref="A212:E212"/>
    <mergeCell ref="F212:H212"/>
    <mergeCell ref="B143:F143"/>
    <mergeCell ref="A139:S139"/>
    <mergeCell ref="B119:F119"/>
    <mergeCell ref="B141:F141"/>
    <mergeCell ref="B135:F135"/>
    <mergeCell ref="B136:F136"/>
    <mergeCell ref="B117:F117"/>
    <mergeCell ref="B118:F118"/>
    <mergeCell ref="B116:F116"/>
    <mergeCell ref="X144:X145"/>
    <mergeCell ref="B120:F120"/>
    <mergeCell ref="B142:F142"/>
    <mergeCell ref="B124:F124"/>
    <mergeCell ref="B125:F125"/>
    <mergeCell ref="B126:F126"/>
    <mergeCell ref="B127:F127"/>
    <mergeCell ref="B130:F130"/>
    <mergeCell ref="B121:F121"/>
    <mergeCell ref="B122:F122"/>
    <mergeCell ref="B123:F123"/>
    <mergeCell ref="B137:F137"/>
    <mergeCell ref="B138:F138"/>
    <mergeCell ref="B140:F140"/>
    <mergeCell ref="B132:F132"/>
    <mergeCell ref="B133:F133"/>
    <mergeCell ref="B134:F134"/>
    <mergeCell ref="B129:F129"/>
    <mergeCell ref="B50:F50"/>
    <mergeCell ref="B51:F51"/>
    <mergeCell ref="B52:F52"/>
    <mergeCell ref="B53:F53"/>
    <mergeCell ref="B54:F54"/>
    <mergeCell ref="B115:F115"/>
    <mergeCell ref="B131:F131"/>
    <mergeCell ref="B114:F114"/>
    <mergeCell ref="B106:F106"/>
    <mergeCell ref="B107:F107"/>
    <mergeCell ref="B111:F111"/>
    <mergeCell ref="B112:F112"/>
    <mergeCell ref="B66:F66"/>
    <mergeCell ref="B67:F67"/>
    <mergeCell ref="B68:F68"/>
    <mergeCell ref="B69:F69"/>
    <mergeCell ref="B113:F113"/>
    <mergeCell ref="B100:F100"/>
    <mergeCell ref="B101:F101"/>
    <mergeCell ref="B103:F103"/>
    <mergeCell ref="B104:F104"/>
    <mergeCell ref="B105:F105"/>
    <mergeCell ref="B102:F102"/>
    <mergeCell ref="B128:F128"/>
    <mergeCell ref="B55:F55"/>
    <mergeCell ref="B56:F56"/>
    <mergeCell ref="B60:F60"/>
    <mergeCell ref="B61:F61"/>
    <mergeCell ref="B62:F62"/>
    <mergeCell ref="B63:F63"/>
    <mergeCell ref="B64:F64"/>
    <mergeCell ref="B57:F57"/>
    <mergeCell ref="B58:F58"/>
    <mergeCell ref="B59:F59"/>
    <mergeCell ref="B40:F40"/>
    <mergeCell ref="B29:F29"/>
    <mergeCell ref="B30:F30"/>
    <mergeCell ref="B31:F31"/>
    <mergeCell ref="B32:F32"/>
    <mergeCell ref="B33:F33"/>
    <mergeCell ref="B45:F45"/>
    <mergeCell ref="B46:F46"/>
    <mergeCell ref="B47:F47"/>
    <mergeCell ref="B38:F38"/>
    <mergeCell ref="B39:F39"/>
    <mergeCell ref="B44:F44"/>
    <mergeCell ref="Q4:S4"/>
    <mergeCell ref="A10:S10"/>
    <mergeCell ref="A1:S1"/>
    <mergeCell ref="Q3:S3"/>
    <mergeCell ref="A18:S18"/>
    <mergeCell ref="A16:S16"/>
    <mergeCell ref="A17:S17"/>
    <mergeCell ref="B36:F36"/>
    <mergeCell ref="B37:F37"/>
    <mergeCell ref="B15:F15"/>
    <mergeCell ref="B24:F24"/>
    <mergeCell ref="B25:F25"/>
    <mergeCell ref="B26:F26"/>
    <mergeCell ref="B27:F27"/>
    <mergeCell ref="B28:F28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01.02.2022</vt:lpstr>
      <vt:lpstr>'на 01.02.2022'!Область_печати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2021-01-19T11:13:19Z</cp:lastPrinted>
  <dcterms:created xsi:type="dcterms:W3CDTF">2020-01-20T14:38:19Z</dcterms:created>
  <dcterms:modified xsi:type="dcterms:W3CDTF">2022-04-01T06:31:01Z</dcterms:modified>
</cp:coreProperties>
</file>