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1 год\на 2021 на 01.11.2021\по-новому\"/>
    </mc:Choice>
  </mc:AlternateContent>
  <bookViews>
    <workbookView xWindow="0" yWindow="0" windowWidth="14370" windowHeight="12360"/>
  </bookViews>
  <sheets>
    <sheet name="на 01.11.2021" sheetId="1" r:id="rId1"/>
  </sheets>
  <definedNames>
    <definedName name="_xlnm._FilterDatabase" localSheetId="0" hidden="1">'на 01.11.2021'!$A$19:$AD$222</definedName>
    <definedName name="_xlnm.Print_Area" localSheetId="0">'на 01.11.2021'!$A$1:$S$222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5" i="1" l="1"/>
  <c r="R66" i="1" l="1"/>
  <c r="Q66" i="1"/>
  <c r="Q56" i="1"/>
  <c r="Q22" i="1"/>
  <c r="G22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G146" i="1"/>
  <c r="G145" i="1"/>
  <c r="Q128" i="1"/>
  <c r="H22" i="1"/>
  <c r="I22" i="1"/>
  <c r="J22" i="1"/>
  <c r="K22" i="1"/>
  <c r="L22" i="1"/>
  <c r="M22" i="1"/>
  <c r="N22" i="1"/>
  <c r="O22" i="1"/>
  <c r="P22" i="1"/>
  <c r="R22" i="1"/>
  <c r="S22" i="1"/>
  <c r="S26" i="1"/>
  <c r="R26" i="1"/>
  <c r="O45" i="1" l="1"/>
  <c r="S180" i="1" l="1"/>
  <c r="P133" i="1" l="1"/>
  <c r="P128" i="1"/>
  <c r="P83" i="1"/>
  <c r="Q45" i="1"/>
  <c r="H56" i="1"/>
  <c r="I56" i="1"/>
  <c r="J56" i="1"/>
  <c r="K56" i="1"/>
  <c r="L56" i="1"/>
  <c r="M56" i="1"/>
  <c r="N56" i="1"/>
  <c r="O56" i="1"/>
  <c r="P56" i="1"/>
  <c r="G56" i="1"/>
  <c r="H45" i="1"/>
  <c r="I45" i="1"/>
  <c r="J45" i="1"/>
  <c r="K45" i="1"/>
  <c r="L45" i="1"/>
  <c r="M45" i="1"/>
  <c r="N45" i="1"/>
  <c r="P45" i="1"/>
  <c r="G45" i="1"/>
  <c r="R47" i="1"/>
  <c r="S47" i="1" s="1"/>
  <c r="H42" i="1"/>
  <c r="I42" i="1"/>
  <c r="J42" i="1"/>
  <c r="K42" i="1"/>
  <c r="L42" i="1"/>
  <c r="M42" i="1"/>
  <c r="N42" i="1"/>
  <c r="O42" i="1"/>
  <c r="P42" i="1"/>
  <c r="G42" i="1"/>
  <c r="H39" i="1"/>
  <c r="I39" i="1"/>
  <c r="J39" i="1"/>
  <c r="K39" i="1"/>
  <c r="L39" i="1"/>
  <c r="M39" i="1"/>
  <c r="N39" i="1"/>
  <c r="O39" i="1"/>
  <c r="P39" i="1"/>
  <c r="G39" i="1"/>
  <c r="R41" i="1"/>
  <c r="R40" i="1"/>
  <c r="S40" i="1" l="1"/>
  <c r="R46" i="1"/>
  <c r="S46" i="1" s="1"/>
  <c r="R39" i="1"/>
  <c r="Q39" i="1"/>
  <c r="Q42" i="1"/>
  <c r="R44" i="1"/>
  <c r="S44" i="1" s="1"/>
  <c r="R57" i="1"/>
  <c r="S57" i="1" s="1"/>
  <c r="S41" i="1"/>
  <c r="S39" i="1" s="1"/>
  <c r="R56" i="1" l="1"/>
  <c r="S56" i="1"/>
  <c r="R211" i="1"/>
  <c r="S213" i="1"/>
  <c r="AA20" i="1" l="1"/>
  <c r="S162" i="1" l="1"/>
  <c r="G149" i="1" l="1"/>
  <c r="N128" i="1" l="1"/>
  <c r="N115" i="1"/>
  <c r="N113" i="1"/>
  <c r="M212" i="1" l="1"/>
  <c r="G110" i="1" l="1"/>
  <c r="R209" i="1" l="1"/>
  <c r="L83" i="1"/>
  <c r="L29" i="1"/>
  <c r="S138" i="1" l="1"/>
  <c r="S137" i="1" s="1"/>
  <c r="S136" i="1" s="1"/>
  <c r="S135" i="1" s="1"/>
  <c r="S141" i="1"/>
  <c r="S140" i="1" s="1"/>
  <c r="S106" i="1"/>
  <c r="S108" i="1"/>
  <c r="S110" i="1"/>
  <c r="S113" i="1"/>
  <c r="S114" i="1"/>
  <c r="S116" i="1"/>
  <c r="S118" i="1"/>
  <c r="S120" i="1"/>
  <c r="S122" i="1"/>
  <c r="S124" i="1"/>
  <c r="S126" i="1"/>
  <c r="S129" i="1"/>
  <c r="H149" i="1"/>
  <c r="I149" i="1"/>
  <c r="J149" i="1"/>
  <c r="K149" i="1"/>
  <c r="L149" i="1"/>
  <c r="M149" i="1"/>
  <c r="H133" i="1"/>
  <c r="I133" i="1"/>
  <c r="J133" i="1"/>
  <c r="K133" i="1"/>
  <c r="L133" i="1"/>
  <c r="M133" i="1"/>
  <c r="N133" i="1"/>
  <c r="O133" i="1"/>
  <c r="G133" i="1"/>
  <c r="K128" i="1"/>
  <c r="P149" i="1" l="1"/>
  <c r="H148" i="1"/>
  <c r="I148" i="1"/>
  <c r="J148" i="1"/>
  <c r="K148" i="1"/>
  <c r="L148" i="1"/>
  <c r="G148" i="1"/>
  <c r="H150" i="1"/>
  <c r="I150" i="1"/>
  <c r="J150" i="1"/>
  <c r="K150" i="1"/>
  <c r="G150" i="1"/>
  <c r="H147" i="1"/>
  <c r="I147" i="1"/>
  <c r="J147" i="1"/>
  <c r="K147" i="1"/>
  <c r="G147" i="1"/>
  <c r="H86" i="1"/>
  <c r="I86" i="1"/>
  <c r="J86" i="1"/>
  <c r="K86" i="1"/>
  <c r="G86" i="1"/>
  <c r="L86" i="1"/>
  <c r="H88" i="1"/>
  <c r="I88" i="1"/>
  <c r="J88" i="1"/>
  <c r="K88" i="1"/>
  <c r="G88" i="1"/>
  <c r="L147" i="1"/>
  <c r="I83" i="1"/>
  <c r="I82" i="1" s="1"/>
  <c r="J83" i="1"/>
  <c r="J82" i="1" s="1"/>
  <c r="K83" i="1"/>
  <c r="K82" i="1" s="1"/>
  <c r="H83" i="1"/>
  <c r="H82" i="1" s="1"/>
  <c r="L82" i="1"/>
  <c r="G83" i="1"/>
  <c r="G82" i="1" s="1"/>
  <c r="J85" i="1" l="1"/>
  <c r="J81" i="1" s="1"/>
  <c r="G85" i="1"/>
  <c r="G81" i="1" s="1"/>
  <c r="H85" i="1"/>
  <c r="H81" i="1" s="1"/>
  <c r="K85" i="1"/>
  <c r="K81" i="1" s="1"/>
  <c r="I85" i="1"/>
  <c r="I81" i="1" s="1"/>
  <c r="M83" i="1"/>
  <c r="M82" i="1" s="1"/>
  <c r="M148" i="1"/>
  <c r="M147" i="1"/>
  <c r="N86" i="1"/>
  <c r="M86" i="1"/>
  <c r="N83" i="1" l="1"/>
  <c r="N82" i="1" s="1"/>
  <c r="N148" i="1"/>
  <c r="N147" i="1"/>
  <c r="O86" i="1" l="1"/>
  <c r="O83" i="1"/>
  <c r="O148" i="1"/>
  <c r="O147" i="1"/>
  <c r="Q86" i="1"/>
  <c r="P86" i="1"/>
  <c r="P148" i="1"/>
  <c r="O82" i="1" l="1"/>
  <c r="R87" i="1"/>
  <c r="Q147" i="1"/>
  <c r="P147" i="1"/>
  <c r="P82" i="1"/>
  <c r="M64" i="1"/>
  <c r="P64" i="1"/>
  <c r="R64" i="1"/>
  <c r="Q83" i="1" l="1"/>
  <c r="Q82" i="1" s="1"/>
  <c r="Q148" i="1"/>
  <c r="S87" i="1"/>
  <c r="S86" i="1" s="1"/>
  <c r="R86" i="1"/>
  <c r="R89" i="1"/>
  <c r="R84" i="1"/>
  <c r="R148" i="1" s="1"/>
  <c r="J191" i="1"/>
  <c r="S89" i="1" l="1"/>
  <c r="S147" i="1" s="1"/>
  <c r="R147" i="1"/>
  <c r="S84" i="1"/>
  <c r="R83" i="1"/>
  <c r="R82" i="1" s="1"/>
  <c r="J128" i="1"/>
  <c r="S83" i="1" l="1"/>
  <c r="S82" i="1" s="1"/>
  <c r="S148" i="1"/>
  <c r="S65" i="1" l="1"/>
  <c r="I123" i="1"/>
  <c r="I33" i="1"/>
  <c r="H35" i="1" l="1"/>
  <c r="G35" i="1"/>
  <c r="I35" i="1"/>
  <c r="H92" i="1"/>
  <c r="H91" i="1" s="1"/>
  <c r="G92" i="1"/>
  <c r="G91" i="1" s="1"/>
  <c r="J35" i="1" l="1"/>
  <c r="I92" i="1"/>
  <c r="I91" i="1" s="1"/>
  <c r="X20" i="1"/>
  <c r="Y20" i="1"/>
  <c r="Z20" i="1"/>
  <c r="X21" i="1"/>
  <c r="Y21" i="1"/>
  <c r="Z21" i="1"/>
  <c r="AA21" i="1"/>
  <c r="X22" i="1"/>
  <c r="Y22" i="1"/>
  <c r="Z22" i="1"/>
  <c r="AA22" i="1"/>
  <c r="X27" i="1"/>
  <c r="Y27" i="1"/>
  <c r="Z27" i="1"/>
  <c r="AA27" i="1"/>
  <c r="X29" i="1"/>
  <c r="Y29" i="1"/>
  <c r="Z29" i="1"/>
  <c r="AA29" i="1"/>
  <c r="X31" i="1"/>
  <c r="Y31" i="1"/>
  <c r="Z31" i="1"/>
  <c r="AA31" i="1"/>
  <c r="X37" i="1"/>
  <c r="Y37" i="1"/>
  <c r="Z37" i="1"/>
  <c r="AA37" i="1"/>
  <c r="X39" i="1"/>
  <c r="Y39" i="1"/>
  <c r="Z39" i="1"/>
  <c r="AA39" i="1"/>
  <c r="X42" i="1"/>
  <c r="Y42" i="1"/>
  <c r="Z42" i="1"/>
  <c r="AA42" i="1"/>
  <c r="X45" i="1"/>
  <c r="Y45" i="1"/>
  <c r="Z45" i="1"/>
  <c r="AA45" i="1"/>
  <c r="X49" i="1"/>
  <c r="Y49" i="1"/>
  <c r="Z49" i="1"/>
  <c r="AA49" i="1"/>
  <c r="X52" i="1"/>
  <c r="Y52" i="1"/>
  <c r="Z52" i="1"/>
  <c r="AA52" i="1"/>
  <c r="X55" i="1"/>
  <c r="Y55" i="1"/>
  <c r="Z55" i="1"/>
  <c r="AA55" i="1"/>
  <c r="X62" i="1"/>
  <c r="Y62" i="1"/>
  <c r="Z62" i="1"/>
  <c r="AA62" i="1"/>
  <c r="X64" i="1"/>
  <c r="Y64" i="1"/>
  <c r="Z64" i="1"/>
  <c r="AA64" i="1"/>
  <c r="X66" i="1"/>
  <c r="Y66" i="1"/>
  <c r="Z66" i="1"/>
  <c r="AA66" i="1"/>
  <c r="X69" i="1"/>
  <c r="Y69" i="1"/>
  <c r="Z69" i="1"/>
  <c r="AA69" i="1"/>
  <c r="X71" i="1"/>
  <c r="Y71" i="1"/>
  <c r="Z71" i="1"/>
  <c r="AA71" i="1"/>
  <c r="X72" i="1"/>
  <c r="Y72" i="1"/>
  <c r="Z72" i="1"/>
  <c r="AA72" i="1"/>
  <c r="X73" i="1"/>
  <c r="Y73" i="1"/>
  <c r="Z73" i="1"/>
  <c r="AA73" i="1"/>
  <c r="X77" i="1"/>
  <c r="Y77" i="1"/>
  <c r="Z77" i="1"/>
  <c r="AA77" i="1"/>
  <c r="X81" i="1"/>
  <c r="Y81" i="1"/>
  <c r="Z81" i="1"/>
  <c r="AA81" i="1"/>
  <c r="X96" i="1"/>
  <c r="Y96" i="1"/>
  <c r="Z96" i="1"/>
  <c r="AA96" i="1"/>
  <c r="X98" i="1"/>
  <c r="Y98" i="1"/>
  <c r="Z98" i="1"/>
  <c r="AA98" i="1"/>
  <c r="X100" i="1"/>
  <c r="Y100" i="1"/>
  <c r="Z100" i="1"/>
  <c r="AA100" i="1"/>
  <c r="X103" i="1"/>
  <c r="Y103" i="1"/>
  <c r="Z103" i="1"/>
  <c r="AA103" i="1"/>
  <c r="X105" i="1"/>
  <c r="Y105" i="1"/>
  <c r="Z105" i="1"/>
  <c r="AA105" i="1"/>
  <c r="X107" i="1"/>
  <c r="Y107" i="1"/>
  <c r="Z107" i="1"/>
  <c r="AA107" i="1"/>
  <c r="X110" i="1"/>
  <c r="Y110" i="1"/>
  <c r="Z110" i="1"/>
  <c r="AA110" i="1"/>
  <c r="X111" i="1"/>
  <c r="Y111" i="1"/>
  <c r="Z111" i="1"/>
  <c r="AA111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19" i="1"/>
  <c r="Y119" i="1"/>
  <c r="Z119" i="1"/>
  <c r="AA119" i="1"/>
  <c r="X121" i="1"/>
  <c r="Y121" i="1"/>
  <c r="Z121" i="1"/>
  <c r="AA121" i="1"/>
  <c r="X123" i="1"/>
  <c r="Y123" i="1"/>
  <c r="Z123" i="1"/>
  <c r="AA123" i="1"/>
  <c r="X126" i="1"/>
  <c r="Y126" i="1"/>
  <c r="Z126" i="1"/>
  <c r="AA126" i="1"/>
  <c r="X129" i="1"/>
  <c r="Y129" i="1"/>
  <c r="Z129" i="1"/>
  <c r="AA129" i="1"/>
  <c r="X136" i="1"/>
  <c r="Y136" i="1"/>
  <c r="Z136" i="1"/>
  <c r="AA136" i="1"/>
  <c r="X139" i="1"/>
  <c r="Y139" i="1"/>
  <c r="Z139" i="1"/>
  <c r="AA139" i="1"/>
  <c r="X140" i="1"/>
  <c r="Y140" i="1"/>
  <c r="Z140" i="1"/>
  <c r="AA140" i="1"/>
  <c r="X145" i="1"/>
  <c r="Y145" i="1"/>
  <c r="Z145" i="1"/>
  <c r="AA145" i="1"/>
  <c r="X150" i="1"/>
  <c r="Y150" i="1"/>
  <c r="Z150" i="1"/>
  <c r="AA150" i="1"/>
  <c r="X152" i="1"/>
  <c r="Y152" i="1"/>
  <c r="Z152" i="1"/>
  <c r="AA152" i="1"/>
  <c r="K35" i="1" l="1"/>
  <c r="J92" i="1"/>
  <c r="J91" i="1" s="1"/>
  <c r="Z143" i="1" l="1"/>
  <c r="AA143" i="1"/>
  <c r="X143" i="1"/>
  <c r="Y143" i="1"/>
  <c r="Z144" i="1"/>
  <c r="Y144" i="1"/>
  <c r="AA144" i="1"/>
  <c r="X144" i="1"/>
  <c r="K92" i="1"/>
  <c r="K91" i="1" s="1"/>
  <c r="L35" i="1"/>
  <c r="L92" i="1" l="1"/>
  <c r="L91" i="1" s="1"/>
  <c r="S186" i="1"/>
  <c r="R183" i="1"/>
  <c r="S67" i="1"/>
  <c r="S72" i="1"/>
  <c r="S80" i="1"/>
  <c r="H209" i="1"/>
  <c r="I209" i="1"/>
  <c r="J209" i="1"/>
  <c r="K209" i="1"/>
  <c r="L209" i="1"/>
  <c r="M209" i="1"/>
  <c r="N209" i="1"/>
  <c r="O209" i="1"/>
  <c r="P209" i="1"/>
  <c r="Q209" i="1"/>
  <c r="H212" i="1"/>
  <c r="I212" i="1"/>
  <c r="J212" i="1"/>
  <c r="K212" i="1"/>
  <c r="L212" i="1"/>
  <c r="N212" i="1"/>
  <c r="O212" i="1"/>
  <c r="P212" i="1"/>
  <c r="Q212" i="1"/>
  <c r="R212" i="1"/>
  <c r="G209" i="1"/>
  <c r="G212" i="1"/>
  <c r="G206" i="1"/>
  <c r="G203" i="1"/>
  <c r="G200" i="1"/>
  <c r="G197" i="1"/>
  <c r="G193" i="1"/>
  <c r="G191" i="1"/>
  <c r="G185" i="1"/>
  <c r="G183" i="1"/>
  <c r="H178" i="1"/>
  <c r="I178" i="1"/>
  <c r="J178" i="1"/>
  <c r="K178" i="1"/>
  <c r="L178" i="1"/>
  <c r="M178" i="1"/>
  <c r="N178" i="1"/>
  <c r="O178" i="1"/>
  <c r="P178" i="1"/>
  <c r="Q178" i="1"/>
  <c r="R178" i="1"/>
  <c r="G178" i="1"/>
  <c r="H173" i="1"/>
  <c r="I173" i="1"/>
  <c r="J173" i="1"/>
  <c r="K173" i="1"/>
  <c r="L173" i="1"/>
  <c r="M173" i="1"/>
  <c r="N173" i="1"/>
  <c r="O173" i="1"/>
  <c r="P173" i="1"/>
  <c r="Q173" i="1"/>
  <c r="R173" i="1"/>
  <c r="G173" i="1"/>
  <c r="S171" i="1"/>
  <c r="H169" i="1"/>
  <c r="I169" i="1"/>
  <c r="J169" i="1"/>
  <c r="K169" i="1"/>
  <c r="L169" i="1"/>
  <c r="M169" i="1"/>
  <c r="N169" i="1"/>
  <c r="O169" i="1"/>
  <c r="P169" i="1"/>
  <c r="Q169" i="1"/>
  <c r="R169" i="1"/>
  <c r="G169" i="1"/>
  <c r="H161" i="1"/>
  <c r="I161" i="1"/>
  <c r="J161" i="1"/>
  <c r="K161" i="1"/>
  <c r="L161" i="1"/>
  <c r="M161" i="1"/>
  <c r="N161" i="1"/>
  <c r="O161" i="1"/>
  <c r="P161" i="1"/>
  <c r="Q161" i="1"/>
  <c r="R161" i="1"/>
  <c r="G161" i="1"/>
  <c r="G167" i="1"/>
  <c r="G131" i="1"/>
  <c r="G130" i="1" s="1"/>
  <c r="H105" i="1"/>
  <c r="I105" i="1"/>
  <c r="J105" i="1"/>
  <c r="K105" i="1"/>
  <c r="L105" i="1"/>
  <c r="M105" i="1"/>
  <c r="N105" i="1"/>
  <c r="O105" i="1"/>
  <c r="P105" i="1"/>
  <c r="Q105" i="1"/>
  <c r="R105" i="1"/>
  <c r="M92" i="1" l="1"/>
  <c r="M91" i="1" s="1"/>
  <c r="P208" i="1"/>
  <c r="L208" i="1"/>
  <c r="H208" i="1"/>
  <c r="Q208" i="1"/>
  <c r="M208" i="1"/>
  <c r="I208" i="1"/>
  <c r="O208" i="1"/>
  <c r="K208" i="1"/>
  <c r="R208" i="1"/>
  <c r="N208" i="1"/>
  <c r="J208" i="1"/>
  <c r="N93" i="1"/>
  <c r="N92" i="1" s="1"/>
  <c r="N91" i="1" s="1"/>
  <c r="G208" i="1"/>
  <c r="Z40" i="1"/>
  <c r="AA40" i="1"/>
  <c r="X40" i="1"/>
  <c r="Y40" i="1"/>
  <c r="Z128" i="1"/>
  <c r="AA128" i="1"/>
  <c r="X128" i="1"/>
  <c r="Y128" i="1"/>
  <c r="G160" i="1"/>
  <c r="G202" i="1"/>
  <c r="M35" i="1"/>
  <c r="N35" i="1"/>
  <c r="G100" i="1"/>
  <c r="I100" i="1"/>
  <c r="J100" i="1"/>
  <c r="K100" i="1"/>
  <c r="L100" i="1"/>
  <c r="M100" i="1"/>
  <c r="N100" i="1"/>
  <c r="O100" i="1"/>
  <c r="P100" i="1"/>
  <c r="R100" i="1"/>
  <c r="H100" i="1"/>
  <c r="H15" i="1"/>
  <c r="Q100" i="1" l="1"/>
  <c r="S100" i="1" s="1"/>
  <c r="S101" i="1"/>
  <c r="O93" i="1"/>
  <c r="O92" i="1" s="1"/>
  <c r="O91" i="1" s="1"/>
  <c r="Z127" i="1"/>
  <c r="Y127" i="1"/>
  <c r="AA127" i="1"/>
  <c r="X127" i="1"/>
  <c r="Z80" i="1"/>
  <c r="X80" i="1"/>
  <c r="Y80" i="1"/>
  <c r="AA80" i="1"/>
  <c r="Z97" i="1"/>
  <c r="Y97" i="1"/>
  <c r="AA97" i="1"/>
  <c r="X97" i="1"/>
  <c r="O35" i="1"/>
  <c r="G214" i="1"/>
  <c r="Q35" i="1" l="1"/>
  <c r="Z79" i="1"/>
  <c r="X79" i="1"/>
  <c r="AA79" i="1"/>
  <c r="Y79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1" i="1"/>
  <c r="Y211" i="1"/>
  <c r="Z211" i="1"/>
  <c r="AA211" i="1"/>
  <c r="X215" i="1"/>
  <c r="Y215" i="1"/>
  <c r="Z215" i="1"/>
  <c r="AA215" i="1"/>
  <c r="AA157" i="1"/>
  <c r="Z157" i="1"/>
  <c r="Y157" i="1"/>
  <c r="X157" i="1"/>
  <c r="T62" i="1"/>
  <c r="U62" i="1"/>
  <c r="V62" i="1"/>
  <c r="W62" i="1"/>
  <c r="T64" i="1"/>
  <c r="U64" i="1"/>
  <c r="V64" i="1"/>
  <c r="W64" i="1"/>
  <c r="T69" i="1"/>
  <c r="U69" i="1"/>
  <c r="V69" i="1"/>
  <c r="W69" i="1"/>
  <c r="T77" i="1"/>
  <c r="U77" i="1"/>
  <c r="V77" i="1"/>
  <c r="W77" i="1"/>
  <c r="T103" i="1"/>
  <c r="U103" i="1"/>
  <c r="V103" i="1"/>
  <c r="T105" i="1"/>
  <c r="U105" i="1"/>
  <c r="V105" i="1"/>
  <c r="T107" i="1"/>
  <c r="U107" i="1"/>
  <c r="V107" i="1"/>
  <c r="T110" i="1"/>
  <c r="U110" i="1"/>
  <c r="V110" i="1"/>
  <c r="T111" i="1"/>
  <c r="U111" i="1"/>
  <c r="V111" i="1"/>
  <c r="T113" i="1"/>
  <c r="U113" i="1"/>
  <c r="V113" i="1"/>
  <c r="T115" i="1"/>
  <c r="U115" i="1"/>
  <c r="V115" i="1"/>
  <c r="T117" i="1"/>
  <c r="U117" i="1"/>
  <c r="V117" i="1"/>
  <c r="T119" i="1"/>
  <c r="U119" i="1"/>
  <c r="V119" i="1"/>
  <c r="T121" i="1"/>
  <c r="U121" i="1"/>
  <c r="V121" i="1"/>
  <c r="T123" i="1"/>
  <c r="U123" i="1"/>
  <c r="V123" i="1"/>
  <c r="T129" i="1"/>
  <c r="U129" i="1"/>
  <c r="V129" i="1"/>
  <c r="T136" i="1"/>
  <c r="U136" i="1"/>
  <c r="V136" i="1"/>
  <c r="W136" i="1"/>
  <c r="T139" i="1"/>
  <c r="U139" i="1"/>
  <c r="V139" i="1"/>
  <c r="W139" i="1"/>
  <c r="T140" i="1"/>
  <c r="U140" i="1"/>
  <c r="V140" i="1"/>
  <c r="W140" i="1"/>
  <c r="T150" i="1"/>
  <c r="U150" i="1"/>
  <c r="V150" i="1"/>
  <c r="W150" i="1"/>
  <c r="T152" i="1"/>
  <c r="U152" i="1"/>
  <c r="V152" i="1"/>
  <c r="W152" i="1"/>
  <c r="T155" i="1"/>
  <c r="U155" i="1"/>
  <c r="V155" i="1"/>
  <c r="W155" i="1"/>
  <c r="T156" i="1"/>
  <c r="U156" i="1"/>
  <c r="V156" i="1"/>
  <c r="W156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T163" i="1"/>
  <c r="U163" i="1"/>
  <c r="V163" i="1"/>
  <c r="T165" i="1"/>
  <c r="U165" i="1"/>
  <c r="V165" i="1"/>
  <c r="T167" i="1"/>
  <c r="U167" i="1"/>
  <c r="V167" i="1"/>
  <c r="T168" i="1"/>
  <c r="U168" i="1"/>
  <c r="V168" i="1"/>
  <c r="T169" i="1"/>
  <c r="U169" i="1"/>
  <c r="V169" i="1"/>
  <c r="T171" i="1"/>
  <c r="U171" i="1"/>
  <c r="V171" i="1"/>
  <c r="T172" i="1"/>
  <c r="U172" i="1"/>
  <c r="V172" i="1"/>
  <c r="T173" i="1"/>
  <c r="U173" i="1"/>
  <c r="V173" i="1"/>
  <c r="T174" i="1"/>
  <c r="U174" i="1"/>
  <c r="V174" i="1"/>
  <c r="T176" i="1"/>
  <c r="U176" i="1"/>
  <c r="V176" i="1"/>
  <c r="T177" i="1"/>
  <c r="U177" i="1"/>
  <c r="V177" i="1"/>
  <c r="T178" i="1"/>
  <c r="U178" i="1"/>
  <c r="V178" i="1"/>
  <c r="T179" i="1"/>
  <c r="U179" i="1"/>
  <c r="V179" i="1"/>
  <c r="T181" i="1"/>
  <c r="U181" i="1"/>
  <c r="V181" i="1"/>
  <c r="T183" i="1"/>
  <c r="U183" i="1"/>
  <c r="V183" i="1"/>
  <c r="T184" i="1"/>
  <c r="U184" i="1"/>
  <c r="V184" i="1"/>
  <c r="T185" i="1"/>
  <c r="U185" i="1"/>
  <c r="V185" i="1"/>
  <c r="T186" i="1"/>
  <c r="U186" i="1"/>
  <c r="V186" i="1"/>
  <c r="T187" i="1"/>
  <c r="U187" i="1"/>
  <c r="V187" i="1"/>
  <c r="T189" i="1"/>
  <c r="U189" i="1"/>
  <c r="V189" i="1"/>
  <c r="T191" i="1"/>
  <c r="U191" i="1"/>
  <c r="V191" i="1"/>
  <c r="T192" i="1"/>
  <c r="U192" i="1"/>
  <c r="V192" i="1"/>
  <c r="T193" i="1"/>
  <c r="U193" i="1"/>
  <c r="V193" i="1"/>
  <c r="T195" i="1"/>
  <c r="U195" i="1"/>
  <c r="V195" i="1"/>
  <c r="T196" i="1"/>
  <c r="U196" i="1"/>
  <c r="V196" i="1"/>
  <c r="T198" i="1"/>
  <c r="U198" i="1"/>
  <c r="V198" i="1"/>
  <c r="T201" i="1"/>
  <c r="U201" i="1"/>
  <c r="V201" i="1"/>
  <c r="T202" i="1"/>
  <c r="U202" i="1"/>
  <c r="V202" i="1"/>
  <c r="T204" i="1"/>
  <c r="U204" i="1"/>
  <c r="V204" i="1"/>
  <c r="T207" i="1"/>
  <c r="U207" i="1"/>
  <c r="V207" i="1"/>
  <c r="T208" i="1"/>
  <c r="U208" i="1"/>
  <c r="V208" i="1"/>
  <c r="T210" i="1"/>
  <c r="U210" i="1"/>
  <c r="V210" i="1"/>
  <c r="T215" i="1"/>
  <c r="U215" i="1"/>
  <c r="V215" i="1"/>
  <c r="W215" i="1"/>
  <c r="P92" i="1" l="1"/>
  <c r="P91" i="1" s="1"/>
  <c r="Q92" i="1"/>
  <c r="Q91" i="1" s="1"/>
  <c r="R93" i="1"/>
  <c r="S93" i="1" s="1"/>
  <c r="P35" i="1"/>
  <c r="R36" i="1"/>
  <c r="H154" i="1"/>
  <c r="I154" i="1"/>
  <c r="I156" i="1" s="1"/>
  <c r="J154" i="1"/>
  <c r="J156" i="1" s="1"/>
  <c r="K154" i="1"/>
  <c r="K156" i="1" s="1"/>
  <c r="L154" i="1"/>
  <c r="L156" i="1" s="1"/>
  <c r="M154" i="1"/>
  <c r="M156" i="1" s="1"/>
  <c r="N154" i="1"/>
  <c r="N156" i="1" s="1"/>
  <c r="O154" i="1"/>
  <c r="O156" i="1" s="1"/>
  <c r="P154" i="1"/>
  <c r="P156" i="1" s="1"/>
  <c r="Q154" i="1"/>
  <c r="Q156" i="1" s="1"/>
  <c r="R154" i="1"/>
  <c r="R156" i="1" s="1"/>
  <c r="S154" i="1"/>
  <c r="S156" i="1" s="1"/>
  <c r="G154" i="1"/>
  <c r="G217" i="1"/>
  <c r="I217" i="1"/>
  <c r="I216" i="1" s="1"/>
  <c r="H217" i="1"/>
  <c r="R92" i="1" l="1"/>
  <c r="R91" i="1" s="1"/>
  <c r="G156" i="1"/>
  <c r="Z151" i="1"/>
  <c r="X151" i="1"/>
  <c r="Y151" i="1"/>
  <c r="AA151" i="1"/>
  <c r="S92" i="1"/>
  <c r="S91" i="1" s="1"/>
  <c r="S36" i="1"/>
  <c r="S35" i="1" s="1"/>
  <c r="R35" i="1"/>
  <c r="G216" i="1"/>
  <c r="Y214" i="1"/>
  <c r="Z214" i="1"/>
  <c r="X214" i="1"/>
  <c r="AA214" i="1"/>
  <c r="H156" i="1"/>
  <c r="V151" i="1"/>
  <c r="U151" i="1"/>
  <c r="T151" i="1"/>
  <c r="W151" i="1"/>
  <c r="H216" i="1"/>
  <c r="H219" i="1" s="1"/>
  <c r="I219" i="1"/>
  <c r="G219" i="1"/>
  <c r="Z153" i="1" l="1"/>
  <c r="Y153" i="1"/>
  <c r="X153" i="1"/>
  <c r="AA153" i="1"/>
  <c r="Y216" i="1"/>
  <c r="Z216" i="1"/>
  <c r="X216" i="1"/>
  <c r="AA216" i="1"/>
  <c r="V153" i="1"/>
  <c r="W153" i="1"/>
  <c r="T153" i="1"/>
  <c r="U153" i="1"/>
  <c r="Y213" i="1"/>
  <c r="Z213" i="1"/>
  <c r="X213" i="1"/>
  <c r="AA213" i="1"/>
  <c r="R103" i="1"/>
  <c r="P150" i="1"/>
  <c r="O103" i="1"/>
  <c r="L150" i="1"/>
  <c r="S176" i="1"/>
  <c r="S99" i="1" l="1"/>
  <c r="W173" i="1"/>
  <c r="S103" i="1"/>
  <c r="W100" i="1" s="1"/>
  <c r="M150" i="1"/>
  <c r="Q150" i="1"/>
  <c r="N150" i="1"/>
  <c r="R150" i="1"/>
  <c r="O150" i="1"/>
  <c r="V158" i="1"/>
  <c r="U158" i="1"/>
  <c r="T158" i="1"/>
  <c r="U100" i="1"/>
  <c r="V100" i="1"/>
  <c r="T100" i="1"/>
  <c r="U96" i="1"/>
  <c r="V96" i="1"/>
  <c r="T96" i="1"/>
  <c r="G215" i="1"/>
  <c r="I206" i="1"/>
  <c r="J206" i="1"/>
  <c r="K206" i="1"/>
  <c r="L206" i="1"/>
  <c r="M206" i="1"/>
  <c r="N206" i="1"/>
  <c r="O206" i="1"/>
  <c r="P206" i="1"/>
  <c r="Q206" i="1"/>
  <c r="R206" i="1"/>
  <c r="H206" i="1"/>
  <c r="I203" i="1"/>
  <c r="J203" i="1"/>
  <c r="K203" i="1"/>
  <c r="L203" i="1"/>
  <c r="M203" i="1"/>
  <c r="N203" i="1"/>
  <c r="O203" i="1"/>
  <c r="P203" i="1"/>
  <c r="Q203" i="1"/>
  <c r="R203" i="1"/>
  <c r="H203" i="1"/>
  <c r="W96" i="1" l="1"/>
  <c r="V206" i="1"/>
  <c r="T206" i="1"/>
  <c r="U206" i="1"/>
  <c r="V203" i="1"/>
  <c r="T203" i="1"/>
  <c r="U203" i="1"/>
  <c r="V200" i="1"/>
  <c r="U200" i="1"/>
  <c r="T200" i="1"/>
  <c r="G220" i="1"/>
  <c r="Y212" i="1"/>
  <c r="Z212" i="1"/>
  <c r="X212" i="1"/>
  <c r="AA212" i="1"/>
  <c r="V209" i="1"/>
  <c r="U209" i="1"/>
  <c r="T209" i="1"/>
  <c r="V145" i="1"/>
  <c r="T145" i="1"/>
  <c r="U145" i="1"/>
  <c r="L202" i="1"/>
  <c r="H202" i="1"/>
  <c r="O202" i="1"/>
  <c r="K202" i="1"/>
  <c r="R202" i="1"/>
  <c r="N202" i="1"/>
  <c r="J202" i="1"/>
  <c r="P202" i="1"/>
  <c r="Q202" i="1"/>
  <c r="M202" i="1"/>
  <c r="I202" i="1"/>
  <c r="I200" i="1"/>
  <c r="J200" i="1"/>
  <c r="K200" i="1"/>
  <c r="L200" i="1"/>
  <c r="M200" i="1"/>
  <c r="N200" i="1"/>
  <c r="O200" i="1"/>
  <c r="P200" i="1"/>
  <c r="Q200" i="1"/>
  <c r="R200" i="1"/>
  <c r="H200" i="1"/>
  <c r="I197" i="1"/>
  <c r="J197" i="1"/>
  <c r="K197" i="1"/>
  <c r="L197" i="1"/>
  <c r="M197" i="1"/>
  <c r="N197" i="1"/>
  <c r="O197" i="1"/>
  <c r="P197" i="1"/>
  <c r="Q197" i="1"/>
  <c r="R197" i="1"/>
  <c r="I193" i="1"/>
  <c r="J193" i="1"/>
  <c r="K193" i="1"/>
  <c r="L193" i="1"/>
  <c r="M193" i="1"/>
  <c r="N193" i="1"/>
  <c r="O193" i="1"/>
  <c r="P193" i="1"/>
  <c r="Q193" i="1"/>
  <c r="R193" i="1"/>
  <c r="H193" i="1"/>
  <c r="I191" i="1"/>
  <c r="K191" i="1"/>
  <c r="L191" i="1"/>
  <c r="M191" i="1"/>
  <c r="N191" i="1"/>
  <c r="O191" i="1"/>
  <c r="P191" i="1"/>
  <c r="Q191" i="1"/>
  <c r="R191" i="1"/>
  <c r="H191" i="1"/>
  <c r="I185" i="1"/>
  <c r="J185" i="1"/>
  <c r="K185" i="1"/>
  <c r="L185" i="1"/>
  <c r="M185" i="1"/>
  <c r="N185" i="1"/>
  <c r="O185" i="1"/>
  <c r="P185" i="1"/>
  <c r="Q185" i="1"/>
  <c r="H185" i="1"/>
  <c r="I183" i="1"/>
  <c r="J183" i="1"/>
  <c r="K183" i="1"/>
  <c r="L183" i="1"/>
  <c r="M183" i="1"/>
  <c r="N183" i="1"/>
  <c r="O183" i="1"/>
  <c r="P183" i="1"/>
  <c r="Q183" i="1"/>
  <c r="H183" i="1"/>
  <c r="S179" i="1"/>
  <c r="I167" i="1"/>
  <c r="J167" i="1"/>
  <c r="K167" i="1"/>
  <c r="L167" i="1"/>
  <c r="M167" i="1"/>
  <c r="N167" i="1"/>
  <c r="O167" i="1"/>
  <c r="P167" i="1"/>
  <c r="Q167" i="1"/>
  <c r="R167" i="1"/>
  <c r="H167" i="1"/>
  <c r="Q160" i="1" l="1"/>
  <c r="Q214" i="1" s="1"/>
  <c r="M160" i="1"/>
  <c r="M214" i="1" s="1"/>
  <c r="I160" i="1"/>
  <c r="I214" i="1" s="1"/>
  <c r="O160" i="1"/>
  <c r="K160" i="1"/>
  <c r="K214" i="1" s="1"/>
  <c r="H160" i="1"/>
  <c r="H214" i="1" s="1"/>
  <c r="R160" i="1"/>
  <c r="R214" i="1" s="1"/>
  <c r="L160" i="1"/>
  <c r="L214" i="1" s="1"/>
  <c r="P160" i="1"/>
  <c r="N160" i="1"/>
  <c r="N214" i="1" s="1"/>
  <c r="J160" i="1"/>
  <c r="J214" i="1" s="1"/>
  <c r="W176" i="1"/>
  <c r="V188" i="1"/>
  <c r="T188" i="1"/>
  <c r="U188" i="1"/>
  <c r="V182" i="1"/>
  <c r="U182" i="1"/>
  <c r="T182" i="1"/>
  <c r="V164" i="1"/>
  <c r="T164" i="1"/>
  <c r="U164" i="1"/>
  <c r="V170" i="1"/>
  <c r="T170" i="1"/>
  <c r="U170" i="1"/>
  <c r="V190" i="1"/>
  <c r="U190" i="1"/>
  <c r="T190" i="1"/>
  <c r="V205" i="1"/>
  <c r="U205" i="1"/>
  <c r="T205" i="1"/>
  <c r="V199" i="1"/>
  <c r="T199" i="1"/>
  <c r="U199" i="1"/>
  <c r="V166" i="1"/>
  <c r="U166" i="1"/>
  <c r="T166" i="1"/>
  <c r="V197" i="1"/>
  <c r="U197" i="1"/>
  <c r="T197" i="1"/>
  <c r="V175" i="1"/>
  <c r="U175" i="1"/>
  <c r="T175" i="1"/>
  <c r="V180" i="1"/>
  <c r="T180" i="1"/>
  <c r="U180" i="1"/>
  <c r="V194" i="1"/>
  <c r="T194" i="1"/>
  <c r="U194" i="1"/>
  <c r="Y217" i="1"/>
  <c r="Z217" i="1"/>
  <c r="X217" i="1"/>
  <c r="AA217" i="1"/>
  <c r="P217" i="1"/>
  <c r="L217" i="1"/>
  <c r="K217" i="1"/>
  <c r="S163" i="1"/>
  <c r="S164" i="1"/>
  <c r="S165" i="1"/>
  <c r="S166" i="1"/>
  <c r="S168" i="1"/>
  <c r="S170" i="1"/>
  <c r="W168" i="1"/>
  <c r="S172" i="1"/>
  <c r="S174" i="1"/>
  <c r="S175" i="1"/>
  <c r="S177" i="1"/>
  <c r="S181" i="1"/>
  <c r="S182" i="1"/>
  <c r="S184" i="1"/>
  <c r="W183" i="1"/>
  <c r="S187" i="1"/>
  <c r="S188" i="1"/>
  <c r="S189" i="1"/>
  <c r="S190" i="1"/>
  <c r="S192" i="1"/>
  <c r="S194" i="1"/>
  <c r="S195" i="1"/>
  <c r="S196" i="1"/>
  <c r="S198" i="1"/>
  <c r="S199" i="1"/>
  <c r="S201" i="1"/>
  <c r="S204" i="1"/>
  <c r="S205" i="1"/>
  <c r="S207" i="1"/>
  <c r="S210" i="1"/>
  <c r="S211" i="1"/>
  <c r="S212" i="1"/>
  <c r="W174" i="1" l="1"/>
  <c r="W162" i="1"/>
  <c r="W161" i="1"/>
  <c r="S173" i="1"/>
  <c r="W207" i="1"/>
  <c r="W202" i="1"/>
  <c r="W201" i="1"/>
  <c r="W196" i="1"/>
  <c r="W195" i="1"/>
  <c r="W193" i="1"/>
  <c r="W192" i="1"/>
  <c r="W191" i="1"/>
  <c r="W187" i="1"/>
  <c r="W186" i="1"/>
  <c r="W185" i="1"/>
  <c r="W184" i="1"/>
  <c r="W179" i="1"/>
  <c r="W178" i="1"/>
  <c r="W177" i="1"/>
  <c r="W172" i="1"/>
  <c r="W169" i="1"/>
  <c r="W163" i="1"/>
  <c r="W160" i="1"/>
  <c r="P214" i="1"/>
  <c r="P215" i="1" s="1"/>
  <c r="O214" i="1"/>
  <c r="W167" i="1"/>
  <c r="S169" i="1"/>
  <c r="W208" i="1"/>
  <c r="S209" i="1"/>
  <c r="W159" i="1"/>
  <c r="S161" i="1"/>
  <c r="S178" i="1"/>
  <c r="W171" i="1"/>
  <c r="S183" i="1"/>
  <c r="W181" i="1"/>
  <c r="W209" i="1"/>
  <c r="W210" i="1"/>
  <c r="S191" i="1"/>
  <c r="W189" i="1"/>
  <c r="S167" i="1"/>
  <c r="W165" i="1"/>
  <c r="H215" i="1"/>
  <c r="H220" i="1" s="1"/>
  <c r="V157" i="1"/>
  <c r="T157" i="1"/>
  <c r="U157" i="1"/>
  <c r="S200" i="1"/>
  <c r="W198" i="1"/>
  <c r="S206" i="1"/>
  <c r="W204" i="1"/>
  <c r="P216" i="1"/>
  <c r="P219" i="1" s="1"/>
  <c r="K216" i="1"/>
  <c r="K219" i="1" s="1"/>
  <c r="L216" i="1"/>
  <c r="L219" i="1" s="1"/>
  <c r="R215" i="1"/>
  <c r="R217" i="1"/>
  <c r="Q215" i="1"/>
  <c r="Q217" i="1"/>
  <c r="N215" i="1"/>
  <c r="N217" i="1"/>
  <c r="M215" i="1"/>
  <c r="M217" i="1"/>
  <c r="O217" i="1"/>
  <c r="I215" i="1"/>
  <c r="I220" i="1" s="1"/>
  <c r="J215" i="1"/>
  <c r="J217" i="1"/>
  <c r="K215" i="1"/>
  <c r="S203" i="1"/>
  <c r="L215" i="1"/>
  <c r="S197" i="1"/>
  <c r="S193" i="1"/>
  <c r="S185" i="1"/>
  <c r="W180" i="1" l="1"/>
  <c r="W203" i="1"/>
  <c r="W197" i="1"/>
  <c r="W194" i="1"/>
  <c r="W190" i="1"/>
  <c r="W188" i="1"/>
  <c r="W182" i="1"/>
  <c r="W175" i="1"/>
  <c r="W170" i="1"/>
  <c r="W166" i="1"/>
  <c r="W164" i="1"/>
  <c r="W158" i="1"/>
  <c r="S208" i="1"/>
  <c r="O215" i="1"/>
  <c r="S160" i="1"/>
  <c r="P220" i="1"/>
  <c r="K220" i="1"/>
  <c r="L220" i="1"/>
  <c r="W206" i="1"/>
  <c r="U212" i="1"/>
  <c r="T212" i="1"/>
  <c r="T214" i="1"/>
  <c r="U214" i="1"/>
  <c r="V214" i="1"/>
  <c r="S202" i="1"/>
  <c r="W200" i="1"/>
  <c r="V211" i="1"/>
  <c r="T211" i="1"/>
  <c r="U211" i="1"/>
  <c r="O216" i="1"/>
  <c r="O219" i="1" s="1"/>
  <c r="N216" i="1"/>
  <c r="N219" i="1" s="1"/>
  <c r="R216" i="1"/>
  <c r="R219" i="1" s="1"/>
  <c r="J216" i="1"/>
  <c r="J220" i="1" s="1"/>
  <c r="M216" i="1"/>
  <c r="M219" i="1" s="1"/>
  <c r="Q216" i="1"/>
  <c r="Q219" i="1" s="1"/>
  <c r="G105" i="1"/>
  <c r="S105" i="1" s="1"/>
  <c r="S150" i="1"/>
  <c r="H138" i="1"/>
  <c r="I138" i="1"/>
  <c r="I137" i="1" s="1"/>
  <c r="J138" i="1"/>
  <c r="J137" i="1" s="1"/>
  <c r="K138" i="1"/>
  <c r="K137" i="1" s="1"/>
  <c r="L138" i="1"/>
  <c r="L137" i="1" s="1"/>
  <c r="M138" i="1"/>
  <c r="M137" i="1" s="1"/>
  <c r="N138" i="1"/>
  <c r="N137" i="1" s="1"/>
  <c r="O138" i="1"/>
  <c r="O137" i="1" s="1"/>
  <c r="P138" i="1"/>
  <c r="P137" i="1" s="1"/>
  <c r="Q138" i="1"/>
  <c r="R138" i="1"/>
  <c r="H141" i="1"/>
  <c r="I141" i="1"/>
  <c r="I140" i="1" s="1"/>
  <c r="J141" i="1"/>
  <c r="J140" i="1" s="1"/>
  <c r="K141" i="1"/>
  <c r="K140" i="1" s="1"/>
  <c r="L141" i="1"/>
  <c r="L140" i="1" s="1"/>
  <c r="M141" i="1"/>
  <c r="M140" i="1" s="1"/>
  <c r="N141" i="1"/>
  <c r="N140" i="1" s="1"/>
  <c r="O141" i="1"/>
  <c r="O140" i="1" s="1"/>
  <c r="P141" i="1"/>
  <c r="P140" i="1" s="1"/>
  <c r="Q141" i="1"/>
  <c r="Q140" i="1" s="1"/>
  <c r="R141" i="1"/>
  <c r="R140" i="1" s="1"/>
  <c r="G138" i="1"/>
  <c r="G141" i="1"/>
  <c r="Q137" i="1" l="1"/>
  <c r="R137" i="1"/>
  <c r="R132" i="1" s="1"/>
  <c r="R134" i="1"/>
  <c r="R133" i="1" s="1"/>
  <c r="W205" i="1"/>
  <c r="W199" i="1"/>
  <c r="V212" i="1"/>
  <c r="G140" i="1"/>
  <c r="Z138" i="1"/>
  <c r="X138" i="1"/>
  <c r="Y138" i="1"/>
  <c r="AA138" i="1"/>
  <c r="G137" i="1"/>
  <c r="Z135" i="1"/>
  <c r="AA135" i="1"/>
  <c r="X135" i="1"/>
  <c r="Y135" i="1"/>
  <c r="Z102" i="1"/>
  <c r="X102" i="1"/>
  <c r="Y102" i="1"/>
  <c r="AA102" i="1"/>
  <c r="S214" i="1"/>
  <c r="S215" i="1" s="1"/>
  <c r="N136" i="1"/>
  <c r="N135" i="1" s="1"/>
  <c r="N132" i="1"/>
  <c r="J136" i="1"/>
  <c r="J135" i="1" s="1"/>
  <c r="J131" i="1"/>
  <c r="J130" i="1" s="1"/>
  <c r="M136" i="1"/>
  <c r="M135" i="1" s="1"/>
  <c r="M131" i="1"/>
  <c r="M130" i="1" s="1"/>
  <c r="I136" i="1"/>
  <c r="I135" i="1" s="1"/>
  <c r="I131" i="1"/>
  <c r="I130" i="1" s="1"/>
  <c r="P136" i="1"/>
  <c r="P135" i="1" s="1"/>
  <c r="P131" i="1"/>
  <c r="P130" i="1" s="1"/>
  <c r="L136" i="1"/>
  <c r="L135" i="1" s="1"/>
  <c r="L131" i="1"/>
  <c r="O136" i="1"/>
  <c r="O135" i="1" s="1"/>
  <c r="O132" i="1"/>
  <c r="K136" i="1"/>
  <c r="K135" i="1" s="1"/>
  <c r="K131" i="1"/>
  <c r="K130" i="1" s="1"/>
  <c r="M220" i="1"/>
  <c r="Q220" i="1"/>
  <c r="R220" i="1"/>
  <c r="N220" i="1"/>
  <c r="O220" i="1"/>
  <c r="H137" i="1"/>
  <c r="H131" i="1" s="1"/>
  <c r="H130" i="1" s="1"/>
  <c r="V135" i="1"/>
  <c r="T135" i="1"/>
  <c r="U135" i="1"/>
  <c r="W135" i="1"/>
  <c r="J219" i="1"/>
  <c r="V213" i="1"/>
  <c r="T213" i="1"/>
  <c r="U213" i="1"/>
  <c r="W157" i="1"/>
  <c r="H140" i="1"/>
  <c r="V138" i="1"/>
  <c r="U138" i="1"/>
  <c r="W138" i="1"/>
  <c r="T138" i="1"/>
  <c r="W145" i="1"/>
  <c r="W111" i="1"/>
  <c r="Q136" i="1" l="1"/>
  <c r="Q135" i="1" s="1"/>
  <c r="R136" i="1"/>
  <c r="R135" i="1" s="1"/>
  <c r="R131" i="1"/>
  <c r="R130" i="1" s="1"/>
  <c r="R149" i="1"/>
  <c r="Q131" i="1"/>
  <c r="Q149" i="1"/>
  <c r="N131" i="1"/>
  <c r="N130" i="1" s="1"/>
  <c r="S132" i="1"/>
  <c r="N149" i="1"/>
  <c r="Q133" i="1"/>
  <c r="S134" i="1"/>
  <c r="O131" i="1"/>
  <c r="O130" i="1" s="1"/>
  <c r="O149" i="1"/>
  <c r="L130" i="1"/>
  <c r="G136" i="1"/>
  <c r="Z132" i="1"/>
  <c r="Y132" i="1"/>
  <c r="X132" i="1"/>
  <c r="AA132" i="1"/>
  <c r="Z137" i="1"/>
  <c r="AA137" i="1"/>
  <c r="X137" i="1"/>
  <c r="Y137" i="1"/>
  <c r="W212" i="1"/>
  <c r="S217" i="1"/>
  <c r="W211" i="1"/>
  <c r="V216" i="1"/>
  <c r="T216" i="1"/>
  <c r="U216" i="1"/>
  <c r="V137" i="1"/>
  <c r="T137" i="1"/>
  <c r="U137" i="1"/>
  <c r="W137" i="1"/>
  <c r="H136" i="1"/>
  <c r="V132" i="1"/>
  <c r="W132" i="1"/>
  <c r="T132" i="1"/>
  <c r="U132" i="1"/>
  <c r="S131" i="1" l="1"/>
  <c r="Q130" i="1"/>
  <c r="S133" i="1"/>
  <c r="G135" i="1"/>
  <c r="Z131" i="1"/>
  <c r="X131" i="1"/>
  <c r="Y131" i="1"/>
  <c r="AA131" i="1"/>
  <c r="T22" i="1"/>
  <c r="W214" i="1"/>
  <c r="S216" i="1"/>
  <c r="S220" i="1" s="1"/>
  <c r="H135" i="1"/>
  <c r="V131" i="1"/>
  <c r="U131" i="1"/>
  <c r="W131" i="1"/>
  <c r="T131" i="1"/>
  <c r="T72" i="1"/>
  <c r="T52" i="1"/>
  <c r="T45" i="1"/>
  <c r="T31" i="1"/>
  <c r="T27" i="1"/>
  <c r="S130" i="1" l="1"/>
  <c r="Z130" i="1"/>
  <c r="X130" i="1"/>
  <c r="AA130" i="1"/>
  <c r="Y130" i="1"/>
  <c r="T21" i="1"/>
  <c r="T55" i="1"/>
  <c r="T73" i="1"/>
  <c r="T66" i="1"/>
  <c r="T29" i="1"/>
  <c r="T49" i="1"/>
  <c r="T71" i="1"/>
  <c r="T81" i="1"/>
  <c r="V130" i="1"/>
  <c r="T130" i="1"/>
  <c r="W130" i="1"/>
  <c r="U130" i="1"/>
  <c r="S219" i="1"/>
  <c r="W216" i="1" s="1"/>
  <c r="W213" i="1"/>
  <c r="T37" i="1"/>
  <c r="T20" i="1"/>
  <c r="T42" i="1"/>
  <c r="T39" i="1"/>
  <c r="T80" i="1" l="1"/>
  <c r="U27" i="1"/>
  <c r="U29" i="1"/>
  <c r="T143" i="1"/>
  <c r="T144" i="1"/>
  <c r="U22" i="1"/>
  <c r="L88" i="1"/>
  <c r="L85" i="1" s="1"/>
  <c r="L81" i="1" s="1"/>
  <c r="U42" i="1" l="1"/>
  <c r="V22" i="1"/>
  <c r="V29" i="1"/>
  <c r="U20" i="1"/>
  <c r="U21" i="1"/>
  <c r="U37" i="1"/>
  <c r="M88" i="1"/>
  <c r="M85" i="1" s="1"/>
  <c r="M81" i="1" s="1"/>
  <c r="R25" i="1"/>
  <c r="U73" i="1"/>
  <c r="U39" i="1"/>
  <c r="U66" i="1" l="1"/>
  <c r="U143" i="1"/>
  <c r="U81" i="1"/>
  <c r="R30" i="1"/>
  <c r="S30" i="1" s="1"/>
  <c r="N88" i="1"/>
  <c r="N85" i="1" s="1"/>
  <c r="N81" i="1" s="1"/>
  <c r="R32" i="1"/>
  <c r="S32" i="1" s="1"/>
  <c r="U49" i="1"/>
  <c r="S25" i="1"/>
  <c r="W22" i="1" s="1"/>
  <c r="U55" i="1"/>
  <c r="U71" i="1"/>
  <c r="U31" i="1"/>
  <c r="U52" i="1"/>
  <c r="U72" i="1"/>
  <c r="U45" i="1"/>
  <c r="V27" i="1"/>
  <c r="R55" i="1"/>
  <c r="U80" i="1" l="1"/>
  <c r="U144" i="1"/>
  <c r="W27" i="1"/>
  <c r="O88" i="1"/>
  <c r="V52" i="1"/>
  <c r="W29" i="1"/>
  <c r="V21" i="1"/>
  <c r="W37" i="1"/>
  <c r="R49" i="1"/>
  <c r="S49" i="1" s="1"/>
  <c r="V37" i="1"/>
  <c r="R75" i="1"/>
  <c r="S75" i="1" s="1"/>
  <c r="R76" i="1"/>
  <c r="S55" i="1"/>
  <c r="W52" i="1" s="1"/>
  <c r="O85" i="1" l="1"/>
  <c r="V20" i="1"/>
  <c r="R23" i="1"/>
  <c r="V81" i="1"/>
  <c r="V42" i="1"/>
  <c r="V73" i="1"/>
  <c r="R34" i="1"/>
  <c r="S34" i="1" s="1"/>
  <c r="W45" i="1"/>
  <c r="V49" i="1"/>
  <c r="V72" i="1"/>
  <c r="R43" i="1"/>
  <c r="V45" i="1"/>
  <c r="W72" i="1"/>
  <c r="V71" i="1"/>
  <c r="R52" i="1"/>
  <c r="S76" i="1"/>
  <c r="W73" i="1" s="1"/>
  <c r="R74" i="1"/>
  <c r="S74" i="1" s="1"/>
  <c r="H112" i="1"/>
  <c r="I112" i="1"/>
  <c r="J112" i="1"/>
  <c r="K112" i="1"/>
  <c r="L112" i="1"/>
  <c r="M112" i="1"/>
  <c r="N112" i="1"/>
  <c r="O112" i="1"/>
  <c r="P112" i="1"/>
  <c r="Q112" i="1"/>
  <c r="R112" i="1"/>
  <c r="G112" i="1"/>
  <c r="S23" i="1" l="1"/>
  <c r="S43" i="1"/>
  <c r="S42" i="1" s="1"/>
  <c r="R42" i="1"/>
  <c r="O81" i="1"/>
  <c r="S112" i="1"/>
  <c r="P88" i="1"/>
  <c r="P85" i="1" s="1"/>
  <c r="P81" i="1" s="1"/>
  <c r="Z109" i="1"/>
  <c r="X109" i="1"/>
  <c r="Y109" i="1"/>
  <c r="AA109" i="1"/>
  <c r="V143" i="1"/>
  <c r="V66" i="1"/>
  <c r="Q88" i="1"/>
  <c r="Q85" i="1" s="1"/>
  <c r="Q81" i="1" s="1"/>
  <c r="R45" i="1"/>
  <c r="V31" i="1"/>
  <c r="V55" i="1"/>
  <c r="W31" i="1"/>
  <c r="V39" i="1"/>
  <c r="U109" i="1"/>
  <c r="V109" i="1"/>
  <c r="T109" i="1"/>
  <c r="S52" i="1"/>
  <c r="W49" i="1" s="1"/>
  <c r="R24" i="1"/>
  <c r="S24" i="1" s="1"/>
  <c r="W71" i="1"/>
  <c r="W123" i="1"/>
  <c r="W121" i="1"/>
  <c r="W117" i="1"/>
  <c r="G117" i="1"/>
  <c r="I117" i="1"/>
  <c r="J117" i="1"/>
  <c r="K117" i="1"/>
  <c r="L117" i="1"/>
  <c r="M117" i="1"/>
  <c r="N117" i="1"/>
  <c r="O117" i="1"/>
  <c r="P117" i="1"/>
  <c r="Q117" i="1"/>
  <c r="R117" i="1"/>
  <c r="H117" i="1"/>
  <c r="W113" i="1"/>
  <c r="W107" i="1"/>
  <c r="W105" i="1"/>
  <c r="I71" i="1"/>
  <c r="I70" i="1" s="1"/>
  <c r="J71" i="1"/>
  <c r="J70" i="1" s="1"/>
  <c r="K71" i="1"/>
  <c r="K70" i="1" s="1"/>
  <c r="L71" i="1"/>
  <c r="L70" i="1" s="1"/>
  <c r="M71" i="1"/>
  <c r="M70" i="1" s="1"/>
  <c r="N71" i="1"/>
  <c r="N70" i="1" s="1"/>
  <c r="O71" i="1"/>
  <c r="P71" i="1"/>
  <c r="P70" i="1" s="1"/>
  <c r="Q71" i="1"/>
  <c r="Q70" i="1" s="1"/>
  <c r="R71" i="1"/>
  <c r="R70" i="1" s="1"/>
  <c r="S71" i="1"/>
  <c r="S70" i="1" s="1"/>
  <c r="H71" i="1"/>
  <c r="W39" i="1" l="1"/>
  <c r="O70" i="1"/>
  <c r="S117" i="1"/>
  <c r="W114" i="1" s="1"/>
  <c r="V80" i="1"/>
  <c r="Z114" i="1"/>
  <c r="AA114" i="1"/>
  <c r="X114" i="1"/>
  <c r="Y114" i="1"/>
  <c r="S69" i="1"/>
  <c r="S149" i="1" s="1"/>
  <c r="W20" i="1"/>
  <c r="W103" i="1"/>
  <c r="W129" i="1"/>
  <c r="W119" i="1"/>
  <c r="R90" i="1"/>
  <c r="S45" i="1"/>
  <c r="V144" i="1"/>
  <c r="H70" i="1"/>
  <c r="U68" i="1"/>
  <c r="V68" i="1"/>
  <c r="T68" i="1"/>
  <c r="W68" i="1"/>
  <c r="W115" i="1"/>
  <c r="U114" i="1"/>
  <c r="V114" i="1"/>
  <c r="T114" i="1"/>
  <c r="W109" i="1"/>
  <c r="W110" i="1"/>
  <c r="W21" i="1"/>
  <c r="R60" i="1"/>
  <c r="I21" i="1"/>
  <c r="J21" i="1"/>
  <c r="K21" i="1"/>
  <c r="L21" i="1"/>
  <c r="M21" i="1"/>
  <c r="N21" i="1"/>
  <c r="P21" i="1"/>
  <c r="Q21" i="1"/>
  <c r="R21" i="1"/>
  <c r="S21" i="1"/>
  <c r="H29" i="1"/>
  <c r="I29" i="1"/>
  <c r="J29" i="1"/>
  <c r="K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R31" i="1"/>
  <c r="S31" i="1"/>
  <c r="H33" i="1"/>
  <c r="J33" i="1"/>
  <c r="K33" i="1"/>
  <c r="L33" i="1"/>
  <c r="M33" i="1"/>
  <c r="N33" i="1"/>
  <c r="O33" i="1"/>
  <c r="P33" i="1"/>
  <c r="Q33" i="1"/>
  <c r="R33" i="1"/>
  <c r="S33" i="1"/>
  <c r="H48" i="1"/>
  <c r="I48" i="1"/>
  <c r="J48" i="1"/>
  <c r="K48" i="1"/>
  <c r="L48" i="1"/>
  <c r="M48" i="1"/>
  <c r="N48" i="1"/>
  <c r="O48" i="1"/>
  <c r="P48" i="1"/>
  <c r="Q48" i="1"/>
  <c r="R48" i="1"/>
  <c r="S48" i="1"/>
  <c r="H51" i="1"/>
  <c r="I51" i="1"/>
  <c r="J51" i="1"/>
  <c r="K51" i="1"/>
  <c r="L51" i="1"/>
  <c r="M51" i="1"/>
  <c r="N51" i="1"/>
  <c r="O51" i="1"/>
  <c r="P51" i="1"/>
  <c r="Q51" i="1"/>
  <c r="R51" i="1"/>
  <c r="S51" i="1"/>
  <c r="H54" i="1"/>
  <c r="H53" i="1" s="1"/>
  <c r="I54" i="1"/>
  <c r="I53" i="1" s="1"/>
  <c r="J54" i="1"/>
  <c r="J53" i="1" s="1"/>
  <c r="K54" i="1"/>
  <c r="K53" i="1" s="1"/>
  <c r="L54" i="1"/>
  <c r="L53" i="1" s="1"/>
  <c r="M54" i="1"/>
  <c r="M53" i="1" s="1"/>
  <c r="N54" i="1"/>
  <c r="N53" i="1" s="1"/>
  <c r="O54" i="1"/>
  <c r="O53" i="1" s="1"/>
  <c r="P54" i="1"/>
  <c r="P53" i="1" s="1"/>
  <c r="Q54" i="1"/>
  <c r="Q53" i="1" s="1"/>
  <c r="R54" i="1"/>
  <c r="R53" i="1" s="1"/>
  <c r="S54" i="1"/>
  <c r="S53" i="1" s="1"/>
  <c r="O21" i="1" l="1"/>
  <c r="W19" i="1"/>
  <c r="S90" i="1"/>
  <c r="S88" i="1" s="1"/>
  <c r="S85" i="1" s="1"/>
  <c r="S81" i="1" s="1"/>
  <c r="R88" i="1"/>
  <c r="R85" i="1" s="1"/>
  <c r="R81" i="1" s="1"/>
  <c r="H28" i="1"/>
  <c r="L28" i="1"/>
  <c r="L27" i="1" s="1"/>
  <c r="L145" i="1" s="1"/>
  <c r="R28" i="1"/>
  <c r="R27" i="1" s="1"/>
  <c r="R145" i="1" s="1"/>
  <c r="N28" i="1"/>
  <c r="N27" i="1" s="1"/>
  <c r="N145" i="1" s="1"/>
  <c r="J28" i="1"/>
  <c r="J27" i="1" s="1"/>
  <c r="J145" i="1" s="1"/>
  <c r="Q28" i="1"/>
  <c r="Q27" i="1" s="1"/>
  <c r="Q145" i="1" s="1"/>
  <c r="M28" i="1"/>
  <c r="M27" i="1" s="1"/>
  <c r="M145" i="1" s="1"/>
  <c r="I28" i="1"/>
  <c r="I27" i="1" s="1"/>
  <c r="I145" i="1" s="1"/>
  <c r="P28" i="1"/>
  <c r="P27" i="1" s="1"/>
  <c r="P145" i="1" s="1"/>
  <c r="S28" i="1"/>
  <c r="S27" i="1" s="1"/>
  <c r="S145" i="1" s="1"/>
  <c r="O28" i="1"/>
  <c r="K28" i="1"/>
  <c r="K27" i="1" s="1"/>
  <c r="K145" i="1" s="1"/>
  <c r="W66" i="1"/>
  <c r="W40" i="1"/>
  <c r="P38" i="1"/>
  <c r="P37" i="1" s="1"/>
  <c r="L38" i="1"/>
  <c r="L37" i="1" s="1"/>
  <c r="H38" i="1"/>
  <c r="H37" i="1" s="1"/>
  <c r="S38" i="1"/>
  <c r="O38" i="1"/>
  <c r="K38" i="1"/>
  <c r="K37" i="1" s="1"/>
  <c r="R38" i="1"/>
  <c r="R37" i="1" s="1"/>
  <c r="N38" i="1"/>
  <c r="N37" i="1" s="1"/>
  <c r="J38" i="1"/>
  <c r="J37" i="1" s="1"/>
  <c r="Q38" i="1"/>
  <c r="Q37" i="1" s="1"/>
  <c r="M38" i="1"/>
  <c r="M37" i="1" s="1"/>
  <c r="I38" i="1"/>
  <c r="I37" i="1" s="1"/>
  <c r="W42" i="1"/>
  <c r="U67" i="1"/>
  <c r="V67" i="1"/>
  <c r="T67" i="1"/>
  <c r="W67" i="1"/>
  <c r="H50" i="1"/>
  <c r="U51" i="1"/>
  <c r="V51" i="1"/>
  <c r="T51" i="1"/>
  <c r="W51" i="1"/>
  <c r="U48" i="1"/>
  <c r="V48" i="1"/>
  <c r="T48" i="1"/>
  <c r="W48" i="1"/>
  <c r="U43" i="1"/>
  <c r="V43" i="1"/>
  <c r="T43" i="1"/>
  <c r="W43" i="1"/>
  <c r="U40" i="1"/>
  <c r="V40" i="1"/>
  <c r="T40" i="1"/>
  <c r="U38" i="1"/>
  <c r="V38" i="1"/>
  <c r="T38" i="1"/>
  <c r="W38" i="1"/>
  <c r="U36" i="1"/>
  <c r="V36" i="1"/>
  <c r="T36" i="1"/>
  <c r="W36" i="1"/>
  <c r="U30" i="1"/>
  <c r="V30" i="1"/>
  <c r="T30" i="1"/>
  <c r="W30" i="1"/>
  <c r="U28" i="1"/>
  <c r="V28" i="1"/>
  <c r="T28" i="1"/>
  <c r="W28" i="1"/>
  <c r="U25" i="1"/>
  <c r="V25" i="1"/>
  <c r="T25" i="1"/>
  <c r="W25" i="1"/>
  <c r="H21" i="1"/>
  <c r="U19" i="1"/>
  <c r="V19" i="1"/>
  <c r="T19" i="1"/>
  <c r="S60" i="1"/>
  <c r="Q50" i="1"/>
  <c r="M50" i="1"/>
  <c r="I50" i="1"/>
  <c r="P50" i="1"/>
  <c r="L50" i="1"/>
  <c r="S50" i="1"/>
  <c r="K50" i="1"/>
  <c r="R50" i="1"/>
  <c r="N50" i="1"/>
  <c r="J50" i="1"/>
  <c r="H59" i="1"/>
  <c r="I59" i="1"/>
  <c r="I58" i="1" s="1"/>
  <c r="J59" i="1"/>
  <c r="J58" i="1" s="1"/>
  <c r="K59" i="1"/>
  <c r="K58" i="1" s="1"/>
  <c r="L59" i="1"/>
  <c r="L58" i="1" s="1"/>
  <c r="M59" i="1"/>
  <c r="M58" i="1" s="1"/>
  <c r="N59" i="1"/>
  <c r="N58" i="1" s="1"/>
  <c r="O59" i="1"/>
  <c r="P59" i="1"/>
  <c r="P58" i="1" s="1"/>
  <c r="Q59" i="1"/>
  <c r="Q58" i="1" s="1"/>
  <c r="R59" i="1"/>
  <c r="R58" i="1" s="1"/>
  <c r="H128" i="1"/>
  <c r="H127" i="1" s="1"/>
  <c r="I128" i="1"/>
  <c r="I127" i="1" s="1"/>
  <c r="L128" i="1"/>
  <c r="M128" i="1"/>
  <c r="M127" i="1" s="1"/>
  <c r="O128" i="1"/>
  <c r="O127" i="1" s="1"/>
  <c r="P127" i="1"/>
  <c r="Q127" i="1"/>
  <c r="R128" i="1"/>
  <c r="J127" i="1"/>
  <c r="K127" i="1"/>
  <c r="N127" i="1"/>
  <c r="R127" i="1"/>
  <c r="H125" i="1"/>
  <c r="I125" i="1"/>
  <c r="J125" i="1"/>
  <c r="K125" i="1"/>
  <c r="L125" i="1"/>
  <c r="M125" i="1"/>
  <c r="N125" i="1"/>
  <c r="O125" i="1"/>
  <c r="P125" i="1"/>
  <c r="Q125" i="1"/>
  <c r="R125" i="1"/>
  <c r="H123" i="1"/>
  <c r="J123" i="1"/>
  <c r="K123" i="1"/>
  <c r="L123" i="1"/>
  <c r="M123" i="1"/>
  <c r="N123" i="1"/>
  <c r="O123" i="1"/>
  <c r="P123" i="1"/>
  <c r="Q123" i="1"/>
  <c r="R123" i="1"/>
  <c r="H121" i="1"/>
  <c r="I121" i="1"/>
  <c r="J121" i="1"/>
  <c r="K121" i="1"/>
  <c r="L121" i="1"/>
  <c r="M121" i="1"/>
  <c r="N121" i="1"/>
  <c r="O121" i="1"/>
  <c r="P121" i="1"/>
  <c r="Q121" i="1"/>
  <c r="R121" i="1"/>
  <c r="H119" i="1"/>
  <c r="I119" i="1"/>
  <c r="J119" i="1"/>
  <c r="K119" i="1"/>
  <c r="L119" i="1"/>
  <c r="M119" i="1"/>
  <c r="N119" i="1"/>
  <c r="O119" i="1"/>
  <c r="P119" i="1"/>
  <c r="Q119" i="1"/>
  <c r="R119" i="1"/>
  <c r="H115" i="1"/>
  <c r="I115" i="1"/>
  <c r="J115" i="1"/>
  <c r="K115" i="1"/>
  <c r="L115" i="1"/>
  <c r="M115" i="1"/>
  <c r="O115" i="1"/>
  <c r="P115" i="1"/>
  <c r="Q115" i="1"/>
  <c r="R115" i="1"/>
  <c r="H109" i="1"/>
  <c r="I109" i="1"/>
  <c r="J109" i="1"/>
  <c r="K109" i="1"/>
  <c r="L109" i="1"/>
  <c r="M109" i="1"/>
  <c r="N109" i="1"/>
  <c r="O109" i="1"/>
  <c r="P109" i="1"/>
  <c r="Q109" i="1"/>
  <c r="R109" i="1"/>
  <c r="H107" i="1"/>
  <c r="I107" i="1"/>
  <c r="J107" i="1"/>
  <c r="K107" i="1"/>
  <c r="L107" i="1"/>
  <c r="M107" i="1"/>
  <c r="N107" i="1"/>
  <c r="O107" i="1"/>
  <c r="P107" i="1"/>
  <c r="Q107" i="1"/>
  <c r="R107" i="1"/>
  <c r="H102" i="1"/>
  <c r="I102" i="1"/>
  <c r="J102" i="1"/>
  <c r="K102" i="1"/>
  <c r="L102" i="1"/>
  <c r="M102" i="1"/>
  <c r="N102" i="1"/>
  <c r="O102" i="1"/>
  <c r="P102" i="1"/>
  <c r="Q102" i="1"/>
  <c r="R102" i="1"/>
  <c r="H98" i="1"/>
  <c r="I98" i="1"/>
  <c r="J98" i="1"/>
  <c r="K98" i="1"/>
  <c r="L98" i="1"/>
  <c r="M98" i="1"/>
  <c r="N98" i="1"/>
  <c r="O98" i="1"/>
  <c r="P98" i="1"/>
  <c r="Q98" i="1"/>
  <c r="R98" i="1"/>
  <c r="H79" i="1"/>
  <c r="I79" i="1"/>
  <c r="J79" i="1"/>
  <c r="K79" i="1"/>
  <c r="L79" i="1"/>
  <c r="M79" i="1"/>
  <c r="M78" i="1" s="1"/>
  <c r="M77" i="1" s="1"/>
  <c r="N79" i="1"/>
  <c r="N78" i="1" s="1"/>
  <c r="N77" i="1" s="1"/>
  <c r="O79" i="1"/>
  <c r="P79" i="1"/>
  <c r="P78" i="1" s="1"/>
  <c r="P77" i="1" s="1"/>
  <c r="Q79" i="1"/>
  <c r="Q78" i="1" s="1"/>
  <c r="Q77" i="1" s="1"/>
  <c r="R79" i="1"/>
  <c r="R78" i="1" s="1"/>
  <c r="R77" i="1" s="1"/>
  <c r="S79" i="1"/>
  <c r="S78" i="1" s="1"/>
  <c r="S77" i="1" s="1"/>
  <c r="H78" i="1"/>
  <c r="I78" i="1"/>
  <c r="I77" i="1" s="1"/>
  <c r="J78" i="1"/>
  <c r="J77" i="1" s="1"/>
  <c r="K78" i="1"/>
  <c r="K77" i="1" s="1"/>
  <c r="L78" i="1"/>
  <c r="L77" i="1" s="1"/>
  <c r="H73" i="1"/>
  <c r="H144" i="1" s="1"/>
  <c r="I73" i="1"/>
  <c r="I144" i="1" s="1"/>
  <c r="J73" i="1"/>
  <c r="J144" i="1" s="1"/>
  <c r="K73" i="1"/>
  <c r="K144" i="1" s="1"/>
  <c r="L73" i="1"/>
  <c r="L144" i="1" s="1"/>
  <c r="M73" i="1"/>
  <c r="M144" i="1" s="1"/>
  <c r="N73" i="1"/>
  <c r="N144" i="1" s="1"/>
  <c r="O73" i="1"/>
  <c r="P73" i="1"/>
  <c r="P144" i="1" s="1"/>
  <c r="Q73" i="1"/>
  <c r="Q144" i="1" s="1"/>
  <c r="R73" i="1"/>
  <c r="R144" i="1" s="1"/>
  <c r="S73" i="1"/>
  <c r="S144" i="1" s="1"/>
  <c r="H68" i="1"/>
  <c r="I68" i="1"/>
  <c r="J68" i="1"/>
  <c r="K68" i="1"/>
  <c r="L68" i="1"/>
  <c r="M68" i="1"/>
  <c r="N68" i="1"/>
  <c r="O68" i="1"/>
  <c r="P68" i="1"/>
  <c r="Q68" i="1"/>
  <c r="R68" i="1"/>
  <c r="S68" i="1"/>
  <c r="H66" i="1"/>
  <c r="I66" i="1"/>
  <c r="J66" i="1"/>
  <c r="K66" i="1"/>
  <c r="L66" i="1"/>
  <c r="M66" i="1"/>
  <c r="N66" i="1"/>
  <c r="O66" i="1"/>
  <c r="P66" i="1"/>
  <c r="S66" i="1"/>
  <c r="H64" i="1"/>
  <c r="I64" i="1"/>
  <c r="J64" i="1"/>
  <c r="K64" i="1"/>
  <c r="L64" i="1"/>
  <c r="N64" i="1"/>
  <c r="O64" i="1"/>
  <c r="Q64" i="1"/>
  <c r="S64" i="1"/>
  <c r="G128" i="1"/>
  <c r="G125" i="1"/>
  <c r="G123" i="1"/>
  <c r="G121" i="1"/>
  <c r="G119" i="1"/>
  <c r="G115" i="1"/>
  <c r="G109" i="1"/>
  <c r="G107" i="1"/>
  <c r="G102" i="1"/>
  <c r="G98" i="1"/>
  <c r="G79" i="1"/>
  <c r="G73" i="1"/>
  <c r="G71" i="1"/>
  <c r="G68" i="1"/>
  <c r="G66" i="1"/>
  <c r="G64" i="1"/>
  <c r="G59" i="1"/>
  <c r="G54" i="1"/>
  <c r="G53" i="1" s="1"/>
  <c r="G51" i="1"/>
  <c r="G48" i="1"/>
  <c r="G33" i="1"/>
  <c r="G31" i="1"/>
  <c r="G29" i="1"/>
  <c r="S121" i="1" l="1"/>
  <c r="W118" i="1" s="1"/>
  <c r="S123" i="1"/>
  <c r="W120" i="1" s="1"/>
  <c r="P20" i="1"/>
  <c r="W143" i="1"/>
  <c r="S107" i="1"/>
  <c r="W104" i="1" s="1"/>
  <c r="O27" i="1"/>
  <c r="O37" i="1"/>
  <c r="O50" i="1"/>
  <c r="O58" i="1"/>
  <c r="O144" i="1"/>
  <c r="O78" i="1"/>
  <c r="V75" i="1" s="1"/>
  <c r="S102" i="1"/>
  <c r="W99" i="1" s="1"/>
  <c r="S98" i="1"/>
  <c r="W95" i="1" s="1"/>
  <c r="S125" i="1"/>
  <c r="W122" i="1" s="1"/>
  <c r="S119" i="1"/>
  <c r="W116" i="1" s="1"/>
  <c r="S115" i="1"/>
  <c r="W112" i="1" s="1"/>
  <c r="S109" i="1"/>
  <c r="W106" i="1" s="1"/>
  <c r="L127" i="1"/>
  <c r="U124" i="1" s="1"/>
  <c r="S128" i="1"/>
  <c r="W125" i="1" s="1"/>
  <c r="W81" i="1"/>
  <c r="Q63" i="1"/>
  <c r="Q62" i="1" s="1"/>
  <c r="Q61" i="1" s="1"/>
  <c r="G21" i="1"/>
  <c r="Z19" i="1"/>
  <c r="AA19" i="1"/>
  <c r="Y19" i="1"/>
  <c r="X19" i="1"/>
  <c r="G38" i="1"/>
  <c r="Z36" i="1"/>
  <c r="AA36" i="1"/>
  <c r="X36" i="1"/>
  <c r="Y36" i="1"/>
  <c r="G50" i="1"/>
  <c r="Z51" i="1"/>
  <c r="AA51" i="1"/>
  <c r="Y51" i="1"/>
  <c r="X51" i="1"/>
  <c r="Z65" i="1"/>
  <c r="X65" i="1"/>
  <c r="AA65" i="1"/>
  <c r="Y65" i="1"/>
  <c r="Z78" i="1"/>
  <c r="AA78" i="1"/>
  <c r="X78" i="1"/>
  <c r="Y78" i="1"/>
  <c r="Z106" i="1"/>
  <c r="AA106" i="1"/>
  <c r="Y106" i="1"/>
  <c r="X106" i="1"/>
  <c r="Z120" i="1"/>
  <c r="Y120" i="1"/>
  <c r="AA120" i="1"/>
  <c r="X120" i="1"/>
  <c r="G28" i="1"/>
  <c r="Z25" i="1"/>
  <c r="AA25" i="1"/>
  <c r="Y25" i="1"/>
  <c r="X25" i="1"/>
  <c r="Z38" i="1"/>
  <c r="AA38" i="1"/>
  <c r="Y38" i="1"/>
  <c r="X38" i="1"/>
  <c r="G58" i="1"/>
  <c r="Z54" i="1"/>
  <c r="Y54" i="1"/>
  <c r="AA54" i="1"/>
  <c r="X54" i="1"/>
  <c r="G70" i="1"/>
  <c r="Z68" i="1"/>
  <c r="Y68" i="1"/>
  <c r="AA68" i="1"/>
  <c r="X68" i="1"/>
  <c r="G97" i="1"/>
  <c r="Z95" i="1"/>
  <c r="X95" i="1"/>
  <c r="Y95" i="1"/>
  <c r="AA95" i="1"/>
  <c r="Z112" i="1"/>
  <c r="Y112" i="1"/>
  <c r="AA112" i="1"/>
  <c r="X112" i="1"/>
  <c r="Z122" i="1"/>
  <c r="AA122" i="1"/>
  <c r="Y122" i="1"/>
  <c r="X122" i="1"/>
  <c r="Z28" i="1"/>
  <c r="AA28" i="1"/>
  <c r="X28" i="1"/>
  <c r="Y28" i="1"/>
  <c r="Z43" i="1"/>
  <c r="AA43" i="1"/>
  <c r="Y43" i="1"/>
  <c r="X43" i="1"/>
  <c r="Z61" i="1"/>
  <c r="Y61" i="1"/>
  <c r="AA61" i="1"/>
  <c r="X61" i="1"/>
  <c r="G144" i="1"/>
  <c r="Z70" i="1"/>
  <c r="AA70" i="1"/>
  <c r="Y70" i="1"/>
  <c r="X70" i="1"/>
  <c r="Z99" i="1"/>
  <c r="AA99" i="1"/>
  <c r="X99" i="1"/>
  <c r="Y99" i="1"/>
  <c r="Z116" i="1"/>
  <c r="X116" i="1"/>
  <c r="AA116" i="1"/>
  <c r="Y116" i="1"/>
  <c r="G127" i="1"/>
  <c r="Z125" i="1"/>
  <c r="X125" i="1"/>
  <c r="Y125" i="1"/>
  <c r="AA125" i="1"/>
  <c r="Z30" i="1"/>
  <c r="AA30" i="1"/>
  <c r="Y30" i="1"/>
  <c r="X30" i="1"/>
  <c r="Z48" i="1"/>
  <c r="AA48" i="1"/>
  <c r="Y48" i="1"/>
  <c r="X48" i="1"/>
  <c r="Z63" i="1"/>
  <c r="AA63" i="1"/>
  <c r="X63" i="1"/>
  <c r="Y63" i="1"/>
  <c r="G78" i="1"/>
  <c r="Z76" i="1"/>
  <c r="Y76" i="1"/>
  <c r="AA76" i="1"/>
  <c r="X76" i="1"/>
  <c r="Z104" i="1"/>
  <c r="Y104" i="1"/>
  <c r="AA104" i="1"/>
  <c r="X104" i="1"/>
  <c r="Z118" i="1"/>
  <c r="X118" i="1"/>
  <c r="Y118" i="1"/>
  <c r="AA118" i="1"/>
  <c r="S63" i="1"/>
  <c r="S62" i="1" s="1"/>
  <c r="L20" i="1"/>
  <c r="J20" i="1"/>
  <c r="I20" i="1"/>
  <c r="N20" i="1"/>
  <c r="M20" i="1"/>
  <c r="R20" i="1"/>
  <c r="Q20" i="1"/>
  <c r="K20" i="1"/>
  <c r="R104" i="1"/>
  <c r="N104" i="1"/>
  <c r="J104" i="1"/>
  <c r="G104" i="1"/>
  <c r="Q104" i="1"/>
  <c r="M104" i="1"/>
  <c r="I104" i="1"/>
  <c r="P104" i="1"/>
  <c r="L104" i="1"/>
  <c r="H104" i="1"/>
  <c r="O104" i="1"/>
  <c r="K104" i="1"/>
  <c r="S37" i="1"/>
  <c r="R97" i="1"/>
  <c r="N97" i="1"/>
  <c r="J97" i="1"/>
  <c r="Q97" i="1"/>
  <c r="M97" i="1"/>
  <c r="I97" i="1"/>
  <c r="P97" i="1"/>
  <c r="L97" i="1"/>
  <c r="H97" i="1"/>
  <c r="W80" i="1"/>
  <c r="O97" i="1"/>
  <c r="K97" i="1"/>
  <c r="W144" i="1"/>
  <c r="U61" i="1"/>
  <c r="V61" i="1"/>
  <c r="T61" i="1"/>
  <c r="W61" i="1"/>
  <c r="U63" i="1"/>
  <c r="V63" i="1"/>
  <c r="T63" i="1"/>
  <c r="W63" i="1"/>
  <c r="U65" i="1"/>
  <c r="V65" i="1"/>
  <c r="T65" i="1"/>
  <c r="W65" i="1"/>
  <c r="U70" i="1"/>
  <c r="V70" i="1"/>
  <c r="T70" i="1"/>
  <c r="W70" i="1"/>
  <c r="H58" i="1"/>
  <c r="U54" i="1"/>
  <c r="V54" i="1"/>
  <c r="T54" i="1"/>
  <c r="U18" i="1"/>
  <c r="V18" i="1"/>
  <c r="T18" i="1"/>
  <c r="W18" i="1"/>
  <c r="H77" i="1"/>
  <c r="U75" i="1"/>
  <c r="T75" i="1"/>
  <c r="U76" i="1"/>
  <c r="V76" i="1"/>
  <c r="T76" i="1"/>
  <c r="W76" i="1"/>
  <c r="U79" i="1"/>
  <c r="V79" i="1"/>
  <c r="T79" i="1"/>
  <c r="U102" i="1"/>
  <c r="V102" i="1"/>
  <c r="T102" i="1"/>
  <c r="W102" i="1"/>
  <c r="U104" i="1"/>
  <c r="V104" i="1"/>
  <c r="T104" i="1"/>
  <c r="U106" i="1"/>
  <c r="V106" i="1"/>
  <c r="T106" i="1"/>
  <c r="U112" i="1"/>
  <c r="V112" i="1"/>
  <c r="T112" i="1"/>
  <c r="U116" i="1"/>
  <c r="V116" i="1"/>
  <c r="T116" i="1"/>
  <c r="U118" i="1"/>
  <c r="V118" i="1"/>
  <c r="T118" i="1"/>
  <c r="U120" i="1"/>
  <c r="V120" i="1"/>
  <c r="T120" i="1"/>
  <c r="U122" i="1"/>
  <c r="V122" i="1"/>
  <c r="T122" i="1"/>
  <c r="T124" i="1"/>
  <c r="U125" i="1"/>
  <c r="V125" i="1"/>
  <c r="T125" i="1"/>
  <c r="U50" i="1"/>
  <c r="V50" i="1"/>
  <c r="T50" i="1"/>
  <c r="W50" i="1"/>
  <c r="U95" i="1"/>
  <c r="V95" i="1"/>
  <c r="T95" i="1"/>
  <c r="U99" i="1"/>
  <c r="V99" i="1"/>
  <c r="T99" i="1"/>
  <c r="H27" i="1"/>
  <c r="H145" i="1" s="1"/>
  <c r="U24" i="1"/>
  <c r="V24" i="1"/>
  <c r="T24" i="1"/>
  <c r="W24" i="1"/>
  <c r="U35" i="1"/>
  <c r="V35" i="1"/>
  <c r="T35" i="1"/>
  <c r="W35" i="1"/>
  <c r="U46" i="1"/>
  <c r="T46" i="1"/>
  <c r="W55" i="1"/>
  <c r="S59" i="1"/>
  <c r="S58" i="1" s="1"/>
  <c r="M111" i="1"/>
  <c r="N111" i="1"/>
  <c r="J111" i="1"/>
  <c r="R111" i="1"/>
  <c r="O111" i="1"/>
  <c r="K111" i="1"/>
  <c r="M63" i="1"/>
  <c r="M62" i="1" s="1"/>
  <c r="G63" i="1"/>
  <c r="P63" i="1"/>
  <c r="P62" i="1" s="1"/>
  <c r="P61" i="1" s="1"/>
  <c r="L63" i="1"/>
  <c r="L62" i="1" s="1"/>
  <c r="L61" i="1" s="1"/>
  <c r="Q111" i="1"/>
  <c r="I111" i="1"/>
  <c r="P111" i="1"/>
  <c r="H111" i="1"/>
  <c r="I63" i="1"/>
  <c r="I62" i="1" s="1"/>
  <c r="I61" i="1" s="1"/>
  <c r="K63" i="1"/>
  <c r="K62" i="1" s="1"/>
  <c r="K61" i="1" s="1"/>
  <c r="O63" i="1"/>
  <c r="H63" i="1"/>
  <c r="R63" i="1"/>
  <c r="R62" i="1" s="1"/>
  <c r="R61" i="1" s="1"/>
  <c r="N63" i="1"/>
  <c r="N62" i="1" s="1"/>
  <c r="N61" i="1" s="1"/>
  <c r="J63" i="1"/>
  <c r="J62" i="1" s="1"/>
  <c r="L111" i="1" l="1"/>
  <c r="L152" i="1" s="1"/>
  <c r="V124" i="1"/>
  <c r="P19" i="1"/>
  <c r="P94" i="1" s="1"/>
  <c r="W75" i="1"/>
  <c r="I152" i="1"/>
  <c r="R152" i="1"/>
  <c r="J152" i="1"/>
  <c r="H152" i="1"/>
  <c r="Q152" i="1"/>
  <c r="S127" i="1"/>
  <c r="W124" i="1" s="1"/>
  <c r="K152" i="1"/>
  <c r="P152" i="1"/>
  <c r="O145" i="1"/>
  <c r="W46" i="1"/>
  <c r="V46" i="1"/>
  <c r="O20" i="1"/>
  <c r="O62" i="1"/>
  <c r="O77" i="1"/>
  <c r="O152" i="1"/>
  <c r="N152" i="1"/>
  <c r="S97" i="1"/>
  <c r="W94" i="1" s="1"/>
  <c r="M152" i="1"/>
  <c r="S104" i="1"/>
  <c r="L96" i="1"/>
  <c r="Q19" i="1"/>
  <c r="Q94" i="1" s="1"/>
  <c r="Q151" i="1" s="1"/>
  <c r="K96" i="1"/>
  <c r="K95" i="1" s="1"/>
  <c r="N96" i="1"/>
  <c r="N95" i="1" s="1"/>
  <c r="I19" i="1"/>
  <c r="I94" i="1" s="1"/>
  <c r="Z101" i="1"/>
  <c r="X101" i="1"/>
  <c r="AA101" i="1"/>
  <c r="Y101" i="1"/>
  <c r="G77" i="1"/>
  <c r="Z75" i="1"/>
  <c r="X75" i="1"/>
  <c r="Y75" i="1"/>
  <c r="AA75" i="1"/>
  <c r="Z67" i="1"/>
  <c r="X67" i="1"/>
  <c r="Y67" i="1"/>
  <c r="AA67" i="1"/>
  <c r="Z35" i="1"/>
  <c r="AA35" i="1"/>
  <c r="Y35" i="1"/>
  <c r="X35" i="1"/>
  <c r="Z46" i="1"/>
  <c r="AA46" i="1"/>
  <c r="X46" i="1"/>
  <c r="Y46" i="1"/>
  <c r="G37" i="1"/>
  <c r="O96" i="1"/>
  <c r="M96" i="1"/>
  <c r="M95" i="1" s="1"/>
  <c r="R96" i="1"/>
  <c r="R95" i="1" s="1"/>
  <c r="Z124" i="1"/>
  <c r="X124" i="1"/>
  <c r="Y124" i="1"/>
  <c r="AA124" i="1"/>
  <c r="Z53" i="1"/>
  <c r="AA53" i="1"/>
  <c r="X53" i="1"/>
  <c r="Y53" i="1"/>
  <c r="Z18" i="1"/>
  <c r="AA18" i="1"/>
  <c r="X18" i="1"/>
  <c r="Y18" i="1"/>
  <c r="G111" i="1"/>
  <c r="Q96" i="1"/>
  <c r="Q95" i="1" s="1"/>
  <c r="S20" i="1"/>
  <c r="Z141" i="1"/>
  <c r="Y141" i="1"/>
  <c r="AA141" i="1"/>
  <c r="X141" i="1"/>
  <c r="Z24" i="1"/>
  <c r="AA24" i="1"/>
  <c r="X24" i="1"/>
  <c r="Y24" i="1"/>
  <c r="G27" i="1"/>
  <c r="S61" i="1"/>
  <c r="G62" i="1"/>
  <c r="Z60" i="1"/>
  <c r="X60" i="1"/>
  <c r="Y60" i="1"/>
  <c r="AA60" i="1"/>
  <c r="P96" i="1"/>
  <c r="P95" i="1" s="1"/>
  <c r="J96" i="1"/>
  <c r="J95" i="1" s="1"/>
  <c r="Z94" i="1"/>
  <c r="X94" i="1"/>
  <c r="Y94" i="1"/>
  <c r="AA94" i="1"/>
  <c r="Z50" i="1"/>
  <c r="AA50" i="1"/>
  <c r="X50" i="1"/>
  <c r="Y50" i="1"/>
  <c r="I96" i="1"/>
  <c r="I95" i="1" s="1"/>
  <c r="M61" i="1"/>
  <c r="M19" i="1" s="1"/>
  <c r="M94" i="1" s="1"/>
  <c r="J61" i="1"/>
  <c r="J19" i="1" s="1"/>
  <c r="J94" i="1" s="1"/>
  <c r="X23" i="1"/>
  <c r="H96" i="1"/>
  <c r="L19" i="1"/>
  <c r="L94" i="1" s="1"/>
  <c r="N19" i="1"/>
  <c r="N94" i="1" s="1"/>
  <c r="R19" i="1"/>
  <c r="R94" i="1" s="1"/>
  <c r="K19" i="1"/>
  <c r="K94" i="1" s="1"/>
  <c r="H20" i="1"/>
  <c r="U94" i="1"/>
  <c r="W79" i="1"/>
  <c r="T94" i="1"/>
  <c r="W54" i="1"/>
  <c r="V94" i="1"/>
  <c r="T108" i="1"/>
  <c r="U101" i="1"/>
  <c r="V101" i="1"/>
  <c r="T101" i="1"/>
  <c r="U78" i="1"/>
  <c r="V78" i="1"/>
  <c r="T78" i="1"/>
  <c r="W78" i="1"/>
  <c r="H62" i="1"/>
  <c r="H61" i="1" s="1"/>
  <c r="U60" i="1"/>
  <c r="V60" i="1"/>
  <c r="T60" i="1"/>
  <c r="W60" i="1"/>
  <c r="U74" i="1"/>
  <c r="T74" i="1"/>
  <c r="U34" i="1"/>
  <c r="V34" i="1"/>
  <c r="T34" i="1"/>
  <c r="W34" i="1"/>
  <c r="U53" i="1"/>
  <c r="V53" i="1"/>
  <c r="T53" i="1"/>
  <c r="W53" i="1"/>
  <c r="U23" i="1"/>
  <c r="V23" i="1"/>
  <c r="T23" i="1"/>
  <c r="W23" i="1"/>
  <c r="V141" i="1"/>
  <c r="W141" i="1"/>
  <c r="T141" i="1"/>
  <c r="U141" i="1"/>
  <c r="V108" i="1" l="1"/>
  <c r="U108" i="1"/>
  <c r="S111" i="1"/>
  <c r="W108" i="1" s="1"/>
  <c r="V74" i="1"/>
  <c r="W74" i="1"/>
  <c r="O61" i="1"/>
  <c r="O95" i="1"/>
  <c r="W101" i="1"/>
  <c r="S19" i="1"/>
  <c r="S94" i="1" s="1"/>
  <c r="P151" i="1"/>
  <c r="P221" i="1" s="1"/>
  <c r="Z108" i="1"/>
  <c r="X108" i="1"/>
  <c r="Y108" i="1"/>
  <c r="AA108" i="1"/>
  <c r="AA23" i="1"/>
  <c r="Z34" i="1"/>
  <c r="AA34" i="1"/>
  <c r="X34" i="1"/>
  <c r="Y34" i="1"/>
  <c r="Z23" i="1"/>
  <c r="G61" i="1"/>
  <c r="Z59" i="1"/>
  <c r="X59" i="1"/>
  <c r="Y59" i="1"/>
  <c r="AA59" i="1"/>
  <c r="Z74" i="1"/>
  <c r="X74" i="1"/>
  <c r="Y74" i="1"/>
  <c r="AA74" i="1"/>
  <c r="G20" i="1"/>
  <c r="X17" i="1" s="1"/>
  <c r="Y23" i="1"/>
  <c r="G96" i="1"/>
  <c r="S96" i="1" s="1"/>
  <c r="W93" i="1" s="1"/>
  <c r="I151" i="1"/>
  <c r="I221" i="1" s="1"/>
  <c r="Z142" i="1"/>
  <c r="AA142" i="1"/>
  <c r="X142" i="1"/>
  <c r="Y142" i="1"/>
  <c r="J151" i="1"/>
  <c r="J221" i="1" s="1"/>
  <c r="K151" i="1"/>
  <c r="K221" i="1" s="1"/>
  <c r="Q221" i="1"/>
  <c r="R151" i="1"/>
  <c r="R221" i="1" s="1"/>
  <c r="M151" i="1"/>
  <c r="M221" i="1" s="1"/>
  <c r="N151" i="1"/>
  <c r="N221" i="1" s="1"/>
  <c r="H19" i="1"/>
  <c r="V142" i="1"/>
  <c r="T142" i="1"/>
  <c r="U142" i="1"/>
  <c r="W142" i="1"/>
  <c r="H95" i="1"/>
  <c r="U93" i="1"/>
  <c r="V93" i="1"/>
  <c r="T93" i="1"/>
  <c r="U17" i="1"/>
  <c r="V17" i="1"/>
  <c r="T17" i="1"/>
  <c r="W17" i="1"/>
  <c r="V149" i="1"/>
  <c r="T149" i="1"/>
  <c r="U149" i="1"/>
  <c r="U59" i="1"/>
  <c r="V59" i="1"/>
  <c r="T59" i="1"/>
  <c r="W59" i="1"/>
  <c r="L95" i="1"/>
  <c r="S152" i="1" l="1"/>
  <c r="G152" i="1" s="1"/>
  <c r="Y149" i="1" s="1"/>
  <c r="O19" i="1"/>
  <c r="L151" i="1"/>
  <c r="L221" i="1" s="1"/>
  <c r="Z17" i="1"/>
  <c r="AA17" i="1"/>
  <c r="Y17" i="1"/>
  <c r="G19" i="1"/>
  <c r="AA16" i="1" s="1"/>
  <c r="Z93" i="1"/>
  <c r="AA93" i="1"/>
  <c r="Y93" i="1"/>
  <c r="X93" i="1"/>
  <c r="G95" i="1"/>
  <c r="S95" i="1" s="1"/>
  <c r="W92" i="1" s="1"/>
  <c r="Z58" i="1"/>
  <c r="AA58" i="1"/>
  <c r="Y58" i="1"/>
  <c r="X58" i="1"/>
  <c r="Q157" i="1"/>
  <c r="P157" i="1"/>
  <c r="N157" i="1"/>
  <c r="M157" i="1"/>
  <c r="K157" i="1"/>
  <c r="R157" i="1"/>
  <c r="J157" i="1"/>
  <c r="U92" i="1"/>
  <c r="V92" i="1"/>
  <c r="T92" i="1"/>
  <c r="U58" i="1"/>
  <c r="V58" i="1"/>
  <c r="T58" i="1"/>
  <c r="W58" i="1"/>
  <c r="I157" i="1"/>
  <c r="AA149" i="1" l="1"/>
  <c r="X149" i="1"/>
  <c r="Z149" i="1"/>
  <c r="W149" i="1"/>
  <c r="O94" i="1"/>
  <c r="G94" i="1"/>
  <c r="G151" i="1" s="1"/>
  <c r="G157" i="1" s="1"/>
  <c r="S151" i="1"/>
  <c r="S221" i="1" s="1"/>
  <c r="Y16" i="1"/>
  <c r="X16" i="1"/>
  <c r="Z16" i="1"/>
  <c r="Z92" i="1"/>
  <c r="Y92" i="1"/>
  <c r="AA92" i="1"/>
  <c r="X92" i="1"/>
  <c r="L157" i="1"/>
  <c r="H94" i="1"/>
  <c r="H151" i="1" s="1"/>
  <c r="U16" i="1"/>
  <c r="W16" i="1"/>
  <c r="V16" i="1"/>
  <c r="T16" i="1"/>
  <c r="O151" i="1" l="1"/>
  <c r="AA91" i="1"/>
  <c r="Z91" i="1"/>
  <c r="Y91" i="1"/>
  <c r="X91" i="1"/>
  <c r="S157" i="1"/>
  <c r="G221" i="1"/>
  <c r="G222" i="1" s="1"/>
  <c r="Z146" i="1"/>
  <c r="AA146" i="1"/>
  <c r="X146" i="1"/>
  <c r="Y146" i="1"/>
  <c r="T217" i="1"/>
  <c r="U91" i="1"/>
  <c r="V91" i="1"/>
  <c r="T91" i="1"/>
  <c r="W91" i="1"/>
  <c r="H221" i="1"/>
  <c r="H222" i="1" l="1"/>
  <c r="O221" i="1"/>
  <c r="O157" i="1"/>
  <c r="AA154" i="1"/>
  <c r="AA218" i="1" s="1"/>
  <c r="X154" i="1"/>
  <c r="X218" i="1" s="1"/>
  <c r="Y154" i="1"/>
  <c r="Y218" i="1" s="1"/>
  <c r="Z154" i="1"/>
  <c r="Z218" i="1" s="1"/>
  <c r="U217" i="1"/>
  <c r="H157" i="1"/>
  <c r="V146" i="1"/>
  <c r="T146" i="1"/>
  <c r="U146" i="1"/>
  <c r="W146" i="1"/>
  <c r="V217" i="1"/>
  <c r="I15" i="1" l="1"/>
  <c r="I222" i="1" s="1"/>
  <c r="J15" i="1" s="1"/>
  <c r="J222" i="1" s="1"/>
  <c r="K15" i="1" s="1"/>
  <c r="K222" i="1" s="1"/>
  <c r="L15" i="1" s="1"/>
  <c r="L222" i="1" s="1"/>
  <c r="M15" i="1" s="1"/>
  <c r="M222" i="1" s="1"/>
  <c r="N15" i="1" s="1"/>
  <c r="N222" i="1" s="1"/>
  <c r="O15" i="1" s="1"/>
  <c r="W217" i="1"/>
  <c r="V154" i="1"/>
  <c r="V218" i="1" s="1"/>
  <c r="U154" i="1"/>
  <c r="U218" i="1" s="1"/>
  <c r="W154" i="1"/>
  <c r="W218" i="1" s="1"/>
  <c r="T154" i="1"/>
  <c r="T218" i="1" s="1"/>
  <c r="O222" i="1" l="1"/>
  <c r="P15" i="1" l="1"/>
  <c r="P222" i="1" s="1"/>
  <c r="Q15" i="1" s="1"/>
  <c r="Q222" i="1" s="1"/>
  <c r="R15" i="1" s="1"/>
  <c r="R222" i="1" s="1"/>
  <c r="S15" i="1" s="1"/>
  <c r="S222" i="1" s="1"/>
</calcChain>
</file>

<file path=xl/sharedStrings.xml><?xml version="1.0" encoding="utf-8"?>
<sst xmlns="http://schemas.openxmlformats.org/spreadsheetml/2006/main" count="496" uniqueCount="400">
  <si>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</si>
  <si>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</si>
  <si>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</si>
  <si>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</si>
  <si>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</si>
  <si>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</si>
  <si>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</si>
  <si>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</si>
  <si>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</si>
  <si>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</si>
  <si>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</si>
  <si>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</si>
  <si>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</si>
  <si>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</si>
  <si>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</si>
  <si>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</si>
  <si>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</si>
  <si>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</si>
  <si>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</si>
  <si>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</si>
  <si>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</si>
  <si>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</si>
  <si>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</si>
  <si>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</si>
  <si>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</si>
  <si>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</si>
  <si>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</si>
  <si>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</si>
  <si>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</si>
  <si>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</si>
  <si>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</si>
  <si>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</si>
  <si>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</si>
  <si>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</si>
  <si>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</si>
  <si>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</si>
  <si>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</si>
  <si>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</si>
  <si>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</si>
  <si>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</si>
  <si>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</si>
  <si>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</si>
  <si>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</si>
  <si>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</si>
  <si>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</si>
  <si>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</si>
  <si>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</si>
  <si>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</si>
  <si>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</si>
  <si>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</si>
  <si>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</si>
  <si>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</si>
  <si>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</si>
  <si>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</si>
  <si>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</si>
  <si>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</si>
  <si>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</si>
  <si>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</si>
  <si>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</si>
  <si>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</si>
  <si>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</si>
  <si>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</si>
  <si>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</si>
  <si>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</si>
  <si>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</si>
  <si>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</si>
  <si>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</si>
  <si>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</si>
  <si>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</si>
  <si>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</si>
  <si>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</si>
  <si>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</si>
  <si>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</si>
  <si>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</si>
  <si>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</si>
  <si>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</si>
  <si>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</si>
  <si>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</si>
  <si>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</si>
  <si>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</si>
  <si>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</si>
  <si>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</si>
  <si>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</si>
  <si>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</si>
  <si>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</si>
  <si>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</si>
  <si>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</si>
  <si>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</si>
  <si>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</si>
  <si>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</si>
  <si>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</si>
  <si>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</si>
  <si>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</si>
  <si>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</si>
  <si>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</si>
  <si>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</si>
  <si>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</si>
  <si>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</si>
  <si>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</si>
  <si>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</si>
  <si>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</si>
  <si>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</si>
  <si>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</si>
  <si>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</si>
  <si>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</si>
  <si>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</si>
  <si>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</si>
  <si>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</si>
  <si>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</si>
  <si>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</si>
  <si>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</si>
  <si>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</si>
  <si>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</si>
  <si>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</si>
  <si>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</si>
  <si>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</si>
  <si>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</si>
  <si>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</si>
  <si>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</si>
  <si>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</si>
  <si>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</si>
  <si>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</si>
  <si>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</si>
  <si>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</si>
  <si>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</si>
  <si>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</si>
  <si>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</si>
  <si>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</si>
  <si>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</si>
  <si>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</si>
  <si>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</si>
  <si>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</si>
  <si>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</si>
  <si>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</si>
  <si>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</si>
  <si>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</si>
  <si>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</si>
  <si>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</si>
  <si>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</si>
  <si>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</si>
  <si>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</si>
  <si>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</si>
  <si>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</si>
  <si>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</si>
  <si>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</si>
  <si>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</si>
  <si>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</si>
  <si>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</si>
  <si>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</si>
  <si>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</si>
  <si>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</si>
  <si>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</si>
  <si>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</si>
  <si>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</si>
  <si>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</si>
  <si>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</si>
  <si>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</si>
  <si>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</si>
  <si>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</si>
  <si>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</si>
  <si>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</si>
  <si>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</si>
  <si>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</si>
  <si>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</si>
  <si>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</si>
  <si>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</si>
  <si>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</si>
  <si>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</si>
  <si>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</si>
  <si>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</si>
  <si>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</si>
  <si>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</si>
  <si>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</si>
  <si>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</si>
  <si>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</si>
  <si>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</si>
  <si>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</si>
  <si>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</si>
  <si>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</si>
  <si>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</si>
  <si>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</si>
  <si>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</si>
  <si>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</si>
  <si>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</si>
  <si>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</si>
  <si>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</si>
  <si>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</si>
  <si>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</si>
  <si>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</si>
  <si>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</si>
  <si>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</si>
  <si>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</si>
  <si>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</si>
  <si>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</si>
  <si>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</si>
  <si>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</si>
  <si>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</si>
  <si>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</si>
  <si>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</si>
  <si>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</si>
  <si>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</si>
  <si>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</si>
  <si>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</si>
  <si>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</si>
  <si>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</si>
  <si>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</si>
  <si>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</si>
  <si>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</si>
  <si>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</si>
  <si>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</si>
  <si>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</si>
  <si>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</si>
  <si>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</si>
  <si>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</si>
  <si>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</si>
  <si>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</si>
  <si>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</si>
  <si>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</si>
  <si>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</si>
  <si>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</si>
  <si>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</si>
  <si>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</si>
  <si>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</si>
  <si>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</si>
  <si>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</si>
  <si>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</si>
  <si>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</si>
  <si>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</si>
  <si>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</si>
  <si>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</si>
  <si>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</si>
  <si>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</si>
  <si>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</si>
  <si>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</si>
  <si>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</si>
  <si>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</si>
  <si>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</si>
  <si>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</si>
  <si>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</si>
  <si>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</si>
  <si>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</si>
  <si>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</si>
  <si>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</si>
  <si>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</si>
  <si>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</si>
  <si>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</si>
  <si>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</si>
  <si>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</si>
  <si>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</si>
  <si>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</si>
  <si>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</si>
  <si>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</si>
  <si>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</si>
  <si>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</si>
  <si>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</si>
  <si>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</si>
  <si>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</si>
  <si>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</si>
  <si>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</si>
  <si>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</si>
  <si>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</si>
  <si>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</si>
  <si>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</si>
  <si>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</si>
  <si>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</si>
  <si>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</si>
  <si>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</si>
  <si>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</si>
  <si>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</si>
  <si>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</si>
  <si>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</si>
  <si>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</si>
  <si>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</si>
  <si>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</si>
  <si>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</si>
  <si>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</si>
  <si>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</si>
  <si>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</si>
  <si>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</si>
  <si>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</si>
  <si>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</si>
  <si>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</si>
  <si>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</si>
  <si>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</si>
  <si>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</si>
  <si>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</si>
  <si>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</si>
  <si>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</si>
  <si>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</si>
  <si>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</si>
  <si>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</si>
  <si>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</si>
  <si>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</si>
  <si>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</si>
  <si>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</si>
  <si>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</si>
  <si>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</si>
  <si>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</si>
  <si>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</si>
  <si>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</si>
  <si>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</si>
  <si>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</si>
  <si>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</si>
  <si>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</si>
  <si>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</si>
  <si>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</si>
  <si>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</si>
  <si>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</si>
  <si>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</si>
  <si>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</si>
  <si>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</si>
  <si>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</si>
  <si>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</si>
  <si>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</si>
  <si>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</si>
  <si>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</si>
  <si>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</si>
  <si>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</si>
  <si>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</si>
  <si>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</si>
  <si>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</si>
  <si>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</si>
  <si>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</si>
  <si>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</si>
  <si>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</si>
  <si>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</si>
  <si>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</si>
  <si>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</si>
  <si>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</si>
  <si>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</si>
  <si>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</si>
  <si>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</si>
  <si>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</si>
  <si>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</si>
  <si>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</si>
  <si>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</si>
  <si>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</si>
  <si>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</si>
  <si>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</si>
  <si>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</si>
  <si>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</si>
  <si>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</si>
  <si>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</si>
  <si>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</si>
  <si>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</si>
  <si>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</si>
  <si>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</si>
  <si>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</si>
  <si>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</si>
  <si>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</si>
  <si>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</si>
  <si>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</si>
  <si>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</si>
  <si>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</si>
  <si>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</si>
  <si>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</si>
  <si>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</si>
  <si>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</si>
  <si>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</si>
  <si>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</si>
  <si>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</si>
  <si>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</si>
  <si>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</si>
  <si>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</si>
  <si>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</si>
  <si>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</si>
  <si>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</si>
  <si>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</si>
  <si>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</si>
  <si>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</si>
  <si>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</si>
  <si>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</si>
  <si>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</si>
  <si>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000 1 16 10100 00 0000 140</t>
  </si>
  <si>
    <t>915 1 16 10100 04 0000 140</t>
  </si>
  <si>
    <t>188 1 16 10123 01 0000 140</t>
  </si>
  <si>
    <t>821 1 16 01130 01 0000 140</t>
  </si>
  <si>
    <t>188</t>
  </si>
  <si>
    <t>821</t>
  </si>
  <si>
    <t>821 1 16 01133 01 0000 140</t>
  </si>
  <si>
    <t>Министерство внутренних дел Российской Федерации</t>
  </si>
  <si>
    <t>Министерство юстиции Мурманской области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</si>
  <si>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</si>
  <si>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000 2 02 45594 00 0000 150</t>
  </si>
  <si>
    <t xml:space="preserve">Межбюджетный трансферт, передаваемый бюджетам на реализацию проектов развития социальной и инженерной инфраструктур
</t>
  </si>
  <si>
    <t>914 2 02 45594 04 0000 150</t>
  </si>
  <si>
    <t>Земельный налог с физических лиц, обладающих земельным участком, расположенным в границах городских округов</t>
  </si>
  <si>
    <t xml:space="preserve">  Земельный налог с физических лиц</t>
  </si>
  <si>
    <t xml:space="preserve">182 1 06 06042 04 0000 110 </t>
  </si>
  <si>
    <t xml:space="preserve">183 1 06 06040 04 0000 110 </t>
  </si>
  <si>
    <t>С.Г. Павлова</t>
  </si>
  <si>
    <t>182 1 05 01012 01 0000 110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</si>
  <si>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</si>
  <si>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</si>
  <si>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</si>
  <si>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182 1 05 02020 02 0000 110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</si>
  <si>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</si>
  <si>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>Кассовый план исполнения бюджета ЗАТО Видяево на 2021 год по состоянию на 01.11.2021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</si>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</sst>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3" borderId="7">
      <alignment horizontal="right" vertical="top" shrinkToFit="1"/>
    </xf>
    <xf numFmtId="0" fontId="2" fillId="0" borderId="8">
      <alignment horizontal="left"/>
    </xf>
    <xf numFmtId="4" fontId="2" fillId="4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7" fillId="0" borderId="0"/>
    <xf numFmtId="0" fontId="1" fillId="0" borderId="0">
      <alignment horizontal="left" vertical="top" wrapText="1"/>
    </xf>
  </cellStyleXfs>
  <cellXfs count="136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top" wrapText="1"/>
    </xf>
    <xf numFmtId="0" fontId="12" fillId="2" borderId="0" xfId="9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3" fillId="2" borderId="0" xfId="9" applyFont="1" applyFill="1" applyAlignment="1">
      <alignment horizontal="center" vertical="top" wrapText="1"/>
    </xf>
    <xf numFmtId="14" fontId="14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5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 applyProtection="1">
      <alignment horizontal="center" vertical="center" shrinkToFit="1"/>
    </xf>
    <xf numFmtId="4" fontId="12" fillId="2" borderId="1" xfId="2" applyNumberFormat="1" applyFont="1" applyFill="1" applyBorder="1" applyAlignment="1" applyProtection="1">
      <alignment horizontal="center" vertical="center" shrinkToFit="1"/>
    </xf>
    <xf numFmtId="4" fontId="19" fillId="2" borderId="8" xfId="4" applyNumberFormat="1" applyFont="1" applyFill="1" applyBorder="1" applyAlignment="1" applyProtection="1">
      <alignment horizontal="center" vertical="center" shrinkToFit="1"/>
    </xf>
    <xf numFmtId="0" fontId="15" fillId="0" borderId="0" xfId="0" applyFont="1"/>
    <xf numFmtId="0" fontId="16" fillId="2" borderId="1" xfId="0" applyNumberFormat="1" applyFont="1" applyFill="1" applyBorder="1" applyAlignment="1">
      <alignment horizontal="left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wrapText="1"/>
    </xf>
    <xf numFmtId="49" fontId="12" fillId="2" borderId="1" xfId="7" applyNumberFormat="1" applyFont="1" applyFill="1" applyBorder="1" applyAlignment="1" applyProtection="1">
      <alignment horizontal="left" vertical="center" wrapText="1"/>
    </xf>
    <xf numFmtId="49" fontId="12" fillId="2" borderId="21" xfId="7" applyNumberFormat="1" applyFont="1" applyFill="1" applyAlignment="1" applyProtection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2" fillId="2" borderId="7" xfId="1" quotePrefix="1" applyNumberFormat="1" applyFont="1" applyFill="1" applyAlignment="1" applyProtection="1">
      <alignment horizontal="left" vertical="top" wrapText="1"/>
    </xf>
    <xf numFmtId="0" fontId="12" fillId="2" borderId="7" xfId="1" quotePrefix="1" applyNumberFormat="1" applyFont="1" applyFill="1" applyAlignment="1" applyProtection="1">
      <alignment horizontal="center" vertical="center" wrapText="1"/>
    </xf>
    <xf numFmtId="0" fontId="12" fillId="2" borderId="7" xfId="1" applyNumberFormat="1" applyFont="1" applyFill="1" applyAlignment="1" applyProtection="1">
      <alignment horizontal="center" vertical="center" wrapText="1"/>
    </xf>
    <xf numFmtId="0" fontId="19" fillId="2" borderId="8" xfId="3" applyNumberFormat="1" applyFont="1" applyFill="1" applyAlignment="1" applyProtection="1">
      <alignment horizontal="left" vertical="top" wrapText="1"/>
    </xf>
    <xf numFmtId="0" fontId="11" fillId="2" borderId="1" xfId="0" quotePrefix="1" applyFont="1" applyFill="1" applyBorder="1" applyAlignment="1">
      <alignment horizontal="left" vertical="center" wrapText="1"/>
    </xf>
    <xf numFmtId="4" fontId="16" fillId="2" borderId="19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4" fontId="1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/>
    <xf numFmtId="0" fontId="21" fillId="0" borderId="0" xfId="0" applyFont="1"/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0" fontId="11" fillId="5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textRotation="90" wrapText="1"/>
    </xf>
    <xf numFmtId="4" fontId="11" fillId="2" borderId="3" xfId="0" applyNumberFormat="1" applyFont="1" applyFill="1" applyBorder="1" applyAlignment="1">
      <alignment horizontal="center" vertical="center" textRotation="90" wrapText="1"/>
    </xf>
    <xf numFmtId="4" fontId="11" fillId="2" borderId="1" xfId="0" applyNumberFormat="1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right" vertical="center"/>
    </xf>
    <xf numFmtId="0" fontId="11" fillId="2" borderId="5" xfId="0" applyFont="1" applyFill="1" applyBorder="1" applyAlignment="1"/>
    <xf numFmtId="0" fontId="11" fillId="5" borderId="5" xfId="0" applyFont="1" applyFill="1" applyBorder="1" applyAlignment="1"/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/>
    <xf numFmtId="0" fontId="11" fillId="5" borderId="1" xfId="0" applyFont="1" applyFill="1" applyBorder="1" applyAlignment="1"/>
    <xf numFmtId="0" fontId="11" fillId="2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4"/>
  <sheetViews>
    <sheetView tabSelected="1" topLeftCell="A208" zoomScale="80" zoomScaleNormal="80" workbookViewId="0">
      <selection activeCell="AD210" sqref="AD210"/>
    </sheetView>
  </sheetViews>
  <sheetFormatPr defaultRowHeight="15" outlineLevelCol="1" x14ac:dyDescent="0.25"/>
  <cols>
    <col min="1" max="1" width="23.42578125" style="50" customWidth="1"/>
    <col min="2" max="2" width="6.28515625" style="2" customWidth="1"/>
    <col min="3" max="3" width="5.5703125" style="2" customWidth="1"/>
    <col min="4" max="4" width="4.42578125" style="2" customWidth="1"/>
    <col min="5" max="5" width="4.7109375" style="2" customWidth="1"/>
    <col min="6" max="6" width="6.7109375" style="2" customWidth="1"/>
    <col min="7" max="7" width="16.28515625" style="2" customWidth="1"/>
    <col min="8" max="15" width="15.5703125" style="3" customWidth="1"/>
    <col min="16" max="17" width="15.5703125" style="3" bestFit="1" customWidth="1"/>
    <col min="18" max="18" width="18" style="3" customWidth="1"/>
    <col min="19" max="19" width="16.85546875" style="3" customWidth="1"/>
    <col min="20" max="20" width="8" style="4" hidden="1" customWidth="1" outlineLevel="1"/>
    <col min="21" max="21" width="8.28515625" style="4" hidden="1" customWidth="1" outlineLevel="1"/>
    <col min="22" max="22" width="13.7109375" style="4" hidden="1" customWidth="1" outlineLevel="1"/>
    <col min="23" max="23" width="0.140625" style="4" hidden="1" customWidth="1" outlineLevel="1"/>
    <col min="24" max="24" width="8.28515625" style="4" hidden="1" customWidth="1" outlineLevel="1"/>
    <col min="25" max="25" width="10.5703125" style="4" hidden="1" customWidth="1" outlineLevel="1"/>
    <col min="26" max="27" width="11.85546875" style="4" hidden="1" customWidth="1" outlineLevel="1"/>
    <col min="28" max="28" width="18.28515625" style="1" customWidth="1" collapsed="1"/>
    <col min="29" max="29" width="22.42578125" customWidth="1"/>
  </cols>
  <sheetData>
    <row r="1" spans="1:28" ht="15.75" x14ac:dyDescent="0.25">
      <c r="A1" s="98" t="s">
        <v>360</v>
      </c>
      <c r="B1" s="98"/>
      <c r="C1" s="98"/>
      <c r="D1" s="98"/>
      <c r="E1" s="98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99"/>
      <c r="R1" s="99"/>
      <c r="S1" s="99"/>
    </row>
    <row r="2" spans="1:28" ht="15.75" x14ac:dyDescent="0.25">
      <c r="A2" s="27"/>
      <c r="B2" s="55"/>
      <c r="C2" s="55"/>
      <c r="D2" s="55"/>
      <c r="E2" s="55"/>
      <c r="F2" s="56"/>
      <c r="G2" s="8"/>
      <c r="H2" s="8"/>
      <c r="I2" s="56"/>
      <c r="J2" s="56"/>
      <c r="K2" s="56"/>
      <c r="L2" s="56"/>
      <c r="M2" s="56"/>
      <c r="N2" s="56"/>
      <c r="O2" s="56"/>
      <c r="P2" s="58"/>
      <c r="Q2" s="60"/>
      <c r="R2" s="8"/>
      <c r="S2" s="8"/>
    </row>
    <row r="3" spans="1:28" ht="15.75" x14ac:dyDescent="0.25">
      <c r="A3" s="27"/>
      <c r="B3" s="55"/>
      <c r="C3" s="55"/>
      <c r="D3" s="55"/>
      <c r="E3" s="55"/>
      <c r="F3" s="56"/>
      <c r="G3" s="8"/>
      <c r="H3" s="8"/>
      <c r="I3" s="56"/>
      <c r="J3" s="56"/>
      <c r="K3" s="56"/>
      <c r="L3" s="56"/>
      <c r="M3" s="56"/>
      <c r="N3" s="56"/>
      <c r="O3" s="56"/>
      <c r="P3" s="58"/>
      <c r="Q3" s="118" t="s">
        <v>361</v>
      </c>
      <c r="R3" s="118"/>
      <c r="S3" s="118"/>
    </row>
    <row r="4" spans="1:28" ht="15.75" x14ac:dyDescent="0.25">
      <c r="A4" s="27"/>
      <c r="B4" s="55"/>
      <c r="C4" s="55"/>
      <c r="D4" s="55"/>
      <c r="E4" s="55"/>
      <c r="F4" s="56"/>
      <c r="G4" s="8"/>
      <c r="H4" s="8"/>
      <c r="I4" s="56"/>
      <c r="J4" s="56"/>
      <c r="K4" s="56"/>
      <c r="L4" s="56"/>
      <c r="M4" s="56"/>
      <c r="N4" s="56"/>
      <c r="O4" s="56"/>
      <c r="P4" s="58"/>
      <c r="Q4" s="118" t="s">
        <v>362</v>
      </c>
      <c r="R4" s="118"/>
      <c r="S4" s="118"/>
    </row>
    <row r="5" spans="1:28" ht="15.75" x14ac:dyDescent="0.25">
      <c r="A5" s="27"/>
      <c r="B5" s="55"/>
      <c r="C5" s="55"/>
      <c r="D5" s="55"/>
      <c r="E5" s="55"/>
      <c r="F5" s="56"/>
      <c r="G5" s="8"/>
      <c r="H5" s="8"/>
      <c r="I5" s="56"/>
      <c r="J5" s="56"/>
      <c r="K5" s="56"/>
      <c r="L5" s="56"/>
      <c r="M5" s="56"/>
      <c r="N5" s="56"/>
      <c r="O5" s="56"/>
      <c r="P5" s="58"/>
      <c r="Q5" s="6"/>
      <c r="R5" s="7"/>
      <c r="S5" s="6" t="s">
        <v>390</v>
      </c>
    </row>
    <row r="6" spans="1:28" ht="15.75" x14ac:dyDescent="0.25">
      <c r="A6" s="27"/>
      <c r="B6" s="55"/>
      <c r="C6" s="55"/>
      <c r="D6" s="55"/>
      <c r="E6" s="55"/>
      <c r="F6" s="56"/>
      <c r="G6" s="8"/>
      <c r="H6" s="8"/>
      <c r="I6" s="56"/>
      <c r="J6" s="56"/>
      <c r="K6" s="56"/>
      <c r="L6" s="56"/>
      <c r="M6" s="56"/>
      <c r="N6" s="56"/>
      <c r="O6" s="56"/>
      <c r="P6" s="58"/>
      <c r="Q6" s="9" t="s">
        <v>363</v>
      </c>
      <c r="R6" s="7"/>
      <c r="S6" s="9" t="s">
        <v>364</v>
      </c>
    </row>
    <row r="7" spans="1:28" ht="15.75" x14ac:dyDescent="0.25">
      <c r="A7" s="27"/>
      <c r="B7" s="55"/>
      <c r="C7" s="55"/>
      <c r="D7" s="55"/>
      <c r="E7" s="55"/>
      <c r="F7" s="56"/>
      <c r="G7" s="8"/>
      <c r="H7" s="8"/>
      <c r="I7" s="56"/>
      <c r="J7" s="56"/>
      <c r="K7" s="56"/>
      <c r="L7" s="56"/>
      <c r="M7" s="56"/>
      <c r="N7" s="56"/>
      <c r="O7" s="56"/>
      <c r="P7" s="58"/>
      <c r="Q7" s="9"/>
      <c r="R7" s="10">
        <v>44510</v>
      </c>
      <c r="S7" s="9"/>
    </row>
    <row r="8" spans="1:28" s="1" customFormat="1" ht="15.75" x14ac:dyDescent="0.25">
      <c r="A8" s="27"/>
      <c r="B8" s="55"/>
      <c r="C8" s="55"/>
      <c r="D8" s="55"/>
      <c r="E8" s="55"/>
      <c r="F8" s="56"/>
      <c r="G8" s="8"/>
      <c r="H8" s="8"/>
      <c r="I8" s="56"/>
      <c r="J8" s="56"/>
      <c r="K8" s="56"/>
      <c r="L8" s="56"/>
      <c r="M8" s="56"/>
      <c r="N8" s="56"/>
      <c r="O8" s="56"/>
      <c r="P8" s="58"/>
      <c r="Q8" s="9"/>
      <c r="R8" s="9" t="s">
        <v>365</v>
      </c>
      <c r="S8" s="9"/>
      <c r="T8" s="4"/>
      <c r="U8" s="4"/>
      <c r="V8" s="4"/>
      <c r="W8" s="4"/>
      <c r="X8" s="4"/>
      <c r="Y8" s="4"/>
      <c r="Z8" s="4"/>
      <c r="AA8" s="4"/>
    </row>
    <row r="9" spans="1:28" ht="15.75" x14ac:dyDescent="0.25">
      <c r="A9" s="27"/>
      <c r="B9" s="55"/>
      <c r="C9" s="55"/>
      <c r="D9" s="55"/>
      <c r="E9" s="55"/>
      <c r="F9" s="56"/>
      <c r="G9" s="8"/>
      <c r="H9" s="8"/>
      <c r="I9" s="56"/>
      <c r="J9" s="56"/>
      <c r="K9" s="56"/>
      <c r="L9" s="56"/>
      <c r="M9" s="56"/>
      <c r="N9" s="56"/>
      <c r="O9" s="56"/>
      <c r="P9" s="58"/>
      <c r="Q9" s="60"/>
      <c r="R9" s="8"/>
      <c r="S9" s="8"/>
      <c r="T9" s="62" t="s">
        <v>326</v>
      </c>
      <c r="U9" s="62"/>
      <c r="V9" s="62"/>
      <c r="W9" s="62"/>
      <c r="X9" s="62" t="s">
        <v>325</v>
      </c>
      <c r="Y9" s="62"/>
      <c r="Z9" s="62"/>
      <c r="AA9" s="62"/>
    </row>
    <row r="10" spans="1:28" ht="15.75" x14ac:dyDescent="0.25">
      <c r="A10" s="118" t="s">
        <v>397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20"/>
      <c r="Q10" s="119"/>
      <c r="R10" s="119"/>
      <c r="S10" s="119"/>
      <c r="T10" s="62" t="s">
        <v>321</v>
      </c>
      <c r="U10" s="62" t="s">
        <v>322</v>
      </c>
      <c r="V10" s="62" t="s">
        <v>323</v>
      </c>
      <c r="W10" s="62" t="s">
        <v>324</v>
      </c>
      <c r="X10" s="62" t="s">
        <v>321</v>
      </c>
      <c r="Y10" s="62" t="s">
        <v>322</v>
      </c>
      <c r="Z10" s="62" t="s">
        <v>323</v>
      </c>
      <c r="AA10" s="62" t="s">
        <v>324</v>
      </c>
    </row>
    <row r="11" spans="1:28" s="1" customFormat="1" ht="15.75" x14ac:dyDescent="0.25">
      <c r="A11" s="115" t="s">
        <v>239</v>
      </c>
      <c r="B11" s="115"/>
      <c r="C11" s="115"/>
      <c r="D11" s="115"/>
      <c r="E11" s="115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7"/>
      <c r="Q11" s="116"/>
      <c r="R11" s="116"/>
      <c r="S11" s="116"/>
      <c r="T11" s="63"/>
      <c r="U11" s="62"/>
      <c r="V11" s="62"/>
      <c r="W11" s="62"/>
      <c r="X11" s="63"/>
      <c r="Y11" s="62"/>
      <c r="Z11" s="62"/>
      <c r="AA11" s="62"/>
    </row>
    <row r="12" spans="1:28" s="1" customFormat="1" ht="15.75" x14ac:dyDescent="0.25">
      <c r="A12" s="104" t="s">
        <v>0</v>
      </c>
      <c r="B12" s="126" t="s">
        <v>1</v>
      </c>
      <c r="C12" s="127"/>
      <c r="D12" s="127"/>
      <c r="E12" s="127"/>
      <c r="F12" s="128"/>
      <c r="G12" s="101" t="s">
        <v>54</v>
      </c>
      <c r="H12" s="107" t="s">
        <v>2</v>
      </c>
      <c r="I12" s="108"/>
      <c r="J12" s="109"/>
      <c r="K12" s="107" t="s">
        <v>3</v>
      </c>
      <c r="L12" s="108"/>
      <c r="M12" s="109"/>
      <c r="N12" s="107" t="s">
        <v>4</v>
      </c>
      <c r="O12" s="108"/>
      <c r="P12" s="110"/>
      <c r="Q12" s="111" t="s">
        <v>5</v>
      </c>
      <c r="R12" s="111"/>
      <c r="S12" s="111"/>
      <c r="T12" s="63"/>
      <c r="U12" s="62"/>
      <c r="V12" s="62"/>
      <c r="W12" s="62"/>
      <c r="X12" s="63"/>
      <c r="Y12" s="62"/>
      <c r="Z12" s="62"/>
      <c r="AA12" s="62"/>
    </row>
    <row r="13" spans="1:28" s="1" customFormat="1" x14ac:dyDescent="0.25">
      <c r="A13" s="105"/>
      <c r="B13" s="129"/>
      <c r="C13" s="130"/>
      <c r="D13" s="130"/>
      <c r="E13" s="130"/>
      <c r="F13" s="131"/>
      <c r="G13" s="102"/>
      <c r="H13" s="112" t="s">
        <v>6</v>
      </c>
      <c r="I13" s="112" t="s">
        <v>7</v>
      </c>
      <c r="J13" s="112" t="s">
        <v>8</v>
      </c>
      <c r="K13" s="112" t="s">
        <v>9</v>
      </c>
      <c r="L13" s="112" t="s">
        <v>10</v>
      </c>
      <c r="M13" s="112" t="s">
        <v>11</v>
      </c>
      <c r="N13" s="112" t="s">
        <v>12</v>
      </c>
      <c r="O13" s="112" t="s">
        <v>13</v>
      </c>
      <c r="P13" s="112" t="s">
        <v>14</v>
      </c>
      <c r="Q13" s="112" t="s">
        <v>15</v>
      </c>
      <c r="R13" s="112" t="s">
        <v>16</v>
      </c>
      <c r="S13" s="114" t="s">
        <v>17</v>
      </c>
      <c r="T13" s="63"/>
      <c r="U13" s="62"/>
      <c r="V13" s="62"/>
      <c r="W13" s="62"/>
      <c r="X13" s="63"/>
      <c r="Y13" s="62"/>
      <c r="Z13" s="62"/>
      <c r="AA13" s="62"/>
    </row>
    <row r="14" spans="1:28" s="1" customFormat="1" ht="47.25" customHeight="1" x14ac:dyDescent="0.25">
      <c r="A14" s="106"/>
      <c r="B14" s="132"/>
      <c r="C14" s="133"/>
      <c r="D14" s="133"/>
      <c r="E14" s="133"/>
      <c r="F14" s="134"/>
      <c r="G14" s="10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4"/>
      <c r="T14" s="63"/>
      <c r="U14" s="62"/>
      <c r="V14" s="62"/>
      <c r="W14" s="62"/>
      <c r="X14" s="63"/>
      <c r="Y14" s="62"/>
      <c r="Z14" s="62"/>
      <c r="AA14" s="62"/>
    </row>
    <row r="15" spans="1:28" s="1" customFormat="1" ht="31.5" x14ac:dyDescent="0.25">
      <c r="A15" s="28" t="s">
        <v>327</v>
      </c>
      <c r="B15" s="71" t="s">
        <v>176</v>
      </c>
      <c r="C15" s="69"/>
      <c r="D15" s="69"/>
      <c r="E15" s="69"/>
      <c r="F15" s="70"/>
      <c r="G15" s="11">
        <v>10254250.15</v>
      </c>
      <c r="H15" s="11">
        <f>G15</f>
        <v>10254250.15</v>
      </c>
      <c r="I15" s="57">
        <f t="shared" ref="I15:S15" si="0">H222</f>
        <v>15711355.74</v>
      </c>
      <c r="J15" s="57">
        <f t="shared" si="0"/>
        <v>16473406.940000011</v>
      </c>
      <c r="K15" s="57">
        <f t="shared" si="0"/>
        <v>20586786.650000021</v>
      </c>
      <c r="L15" s="57">
        <f t="shared" si="0"/>
        <v>38807331.350000016</v>
      </c>
      <c r="M15" s="57">
        <f t="shared" si="0"/>
        <v>16668831.290000029</v>
      </c>
      <c r="N15" s="57">
        <f t="shared" si="0"/>
        <v>15138050.550000027</v>
      </c>
      <c r="O15" s="57">
        <f t="shared" si="0"/>
        <v>17290181.750000015</v>
      </c>
      <c r="P15" s="59">
        <f t="shared" si="0"/>
        <v>16684473.480000012</v>
      </c>
      <c r="Q15" s="61">
        <f t="shared" si="0"/>
        <v>19864312.740000002</v>
      </c>
      <c r="R15" s="26">
        <f t="shared" si="0"/>
        <v>31922493.07</v>
      </c>
      <c r="S15" s="26">
        <f t="shared" si="0"/>
        <v>11099577.219999999</v>
      </c>
      <c r="T15" s="63"/>
      <c r="U15" s="62"/>
      <c r="V15" s="62"/>
      <c r="W15" s="62"/>
      <c r="X15" s="63"/>
      <c r="Y15" s="62"/>
      <c r="Z15" s="62"/>
      <c r="AA15" s="62"/>
    </row>
    <row r="16" spans="1:28" ht="15.75" x14ac:dyDescent="0.25">
      <c r="A16" s="124" t="s">
        <v>18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5"/>
      <c r="Q16" s="124"/>
      <c r="R16" s="124"/>
      <c r="S16" s="124"/>
      <c r="T16" s="5">
        <f t="shared" ref="T16:T31" si="1">H19+I19+J19</f>
        <v>17150727.579999998</v>
      </c>
      <c r="U16" s="5">
        <f t="shared" ref="U16:U31" si="2">H19+I19+J19+K19+L19+M19</f>
        <v>39619019.890000001</v>
      </c>
      <c r="V16" s="5">
        <f t="shared" ref="V16:V31" si="3">H19+I19+J19+K19+L19+M19+N19+O19+P19</f>
        <v>58907123.93</v>
      </c>
      <c r="W16" s="5">
        <f t="shared" ref="W16:W31" si="4">H19+I19+J19+K19+L19+M19+N19+O19+P19+Q19+R19+S19</f>
        <v>87039268.790000021</v>
      </c>
      <c r="X16" s="5">
        <f t="shared" ref="X16:X31" si="5">G19/100*25</f>
        <v>21759817.197500002</v>
      </c>
      <c r="Y16" s="5">
        <f t="shared" ref="Y16:Y31" si="6">G19/100*50</f>
        <v>43519634.395000003</v>
      </c>
      <c r="Z16" s="5">
        <f t="shared" ref="Z16:Z31" si="7">G19/100*75</f>
        <v>65279451.592500001</v>
      </c>
      <c r="AA16" s="5">
        <f t="shared" ref="AA16:AA31" si="8">G19/100*100</f>
        <v>87039268.790000007</v>
      </c>
      <c r="AB16" s="52"/>
    </row>
    <row r="17" spans="1:28" ht="15.75" x14ac:dyDescent="0.25">
      <c r="A17" s="124" t="s">
        <v>19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5"/>
      <c r="Q17" s="124"/>
      <c r="R17" s="124"/>
      <c r="S17" s="124"/>
      <c r="T17" s="5">
        <f t="shared" si="1"/>
        <v>13992949.279999999</v>
      </c>
      <c r="U17" s="5">
        <f t="shared" si="2"/>
        <v>33192253.870000001</v>
      </c>
      <c r="V17" s="5">
        <f t="shared" si="3"/>
        <v>48824403.770000003</v>
      </c>
      <c r="W17" s="5">
        <f t="shared" si="4"/>
        <v>74157874.900000006</v>
      </c>
      <c r="X17" s="5">
        <f t="shared" si="5"/>
        <v>18539468.725000001</v>
      </c>
      <c r="Y17" s="5">
        <f t="shared" si="6"/>
        <v>37078937.450000003</v>
      </c>
      <c r="Z17" s="5">
        <f t="shared" si="7"/>
        <v>55618406.175000004</v>
      </c>
      <c r="AA17" s="5">
        <f t="shared" si="8"/>
        <v>74157874.900000006</v>
      </c>
      <c r="AB17" s="52"/>
    </row>
    <row r="18" spans="1:28" ht="15.75" x14ac:dyDescent="0.25">
      <c r="A18" s="121" t="s">
        <v>59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3"/>
      <c r="Q18" s="122"/>
      <c r="R18" s="122"/>
      <c r="S18" s="122"/>
      <c r="T18" s="5">
        <f t="shared" si="1"/>
        <v>12801369.75</v>
      </c>
      <c r="U18" s="5">
        <f t="shared" si="2"/>
        <v>30820792.649999999</v>
      </c>
      <c r="V18" s="5">
        <f t="shared" si="3"/>
        <v>45112037.780000001</v>
      </c>
      <c r="W18" s="5">
        <f t="shared" si="4"/>
        <v>69419245</v>
      </c>
      <c r="X18" s="5">
        <f t="shared" si="5"/>
        <v>17354811.25</v>
      </c>
      <c r="Y18" s="5">
        <f t="shared" si="6"/>
        <v>34709622.5</v>
      </c>
      <c r="Z18" s="5">
        <f t="shared" si="7"/>
        <v>52064433.75</v>
      </c>
      <c r="AA18" s="5">
        <f t="shared" si="8"/>
        <v>69419245</v>
      </c>
      <c r="AB18" s="52"/>
    </row>
    <row r="19" spans="1:28" ht="47.25" x14ac:dyDescent="0.25">
      <c r="A19" s="12" t="s">
        <v>20</v>
      </c>
      <c r="B19" s="68" t="s">
        <v>21</v>
      </c>
      <c r="C19" s="69"/>
      <c r="D19" s="69"/>
      <c r="E19" s="69"/>
      <c r="F19" s="70"/>
      <c r="G19" s="13">
        <f>G20+G61</f>
        <v>87039268.790000007</v>
      </c>
      <c r="H19" s="13">
        <f t="shared" ref="H19:S19" si="9">H20+H61</f>
        <v>2090129.8199999998</v>
      </c>
      <c r="I19" s="13">
        <f>I20+I61</f>
        <v>6983606.6600000001</v>
      </c>
      <c r="J19" s="13">
        <f t="shared" si="9"/>
        <v>8076991.0999999996</v>
      </c>
      <c r="K19" s="13">
        <f t="shared" si="9"/>
        <v>7120981.9700000007</v>
      </c>
      <c r="L19" s="13">
        <f t="shared" si="9"/>
        <v>7836463.5499999998</v>
      </c>
      <c r="M19" s="13">
        <f t="shared" si="9"/>
        <v>7510846.7899999991</v>
      </c>
      <c r="N19" s="13">
        <f t="shared" si="9"/>
        <v>6592535.8900000006</v>
      </c>
      <c r="O19" s="13">
        <f t="shared" si="9"/>
        <v>6042805.0099999998</v>
      </c>
      <c r="P19" s="13">
        <f>P20+P61</f>
        <v>6652763.1399999987</v>
      </c>
      <c r="Q19" s="13">
        <f t="shared" si="9"/>
        <v>9244794.5000000019</v>
      </c>
      <c r="R19" s="13">
        <f t="shared" si="9"/>
        <v>10521792.589999998</v>
      </c>
      <c r="S19" s="13">
        <f t="shared" si="9"/>
        <v>8365557.770000007</v>
      </c>
      <c r="T19" s="5">
        <f t="shared" si="1"/>
        <v>12801369.75</v>
      </c>
      <c r="U19" s="5">
        <f t="shared" si="2"/>
        <v>30820792.649999999</v>
      </c>
      <c r="V19" s="5">
        <f t="shared" si="3"/>
        <v>45112037.780000001</v>
      </c>
      <c r="W19" s="5">
        <f>H22+I22+J22+K22+L22+M22+N22+O22+P22+Q22+R22+S22</f>
        <v>69419245</v>
      </c>
      <c r="X19" s="5">
        <f t="shared" si="5"/>
        <v>17354811.25</v>
      </c>
      <c r="Y19" s="5">
        <f t="shared" si="6"/>
        <v>34709622.5</v>
      </c>
      <c r="Z19" s="5">
        <f t="shared" si="7"/>
        <v>52064433.75</v>
      </c>
      <c r="AA19" s="5">
        <f t="shared" si="8"/>
        <v>69419245</v>
      </c>
      <c r="AB19" s="52"/>
    </row>
    <row r="20" spans="1:28" ht="31.5" x14ac:dyDescent="0.25">
      <c r="A20" s="12" t="s">
        <v>60</v>
      </c>
      <c r="B20" s="135"/>
      <c r="C20" s="69"/>
      <c r="D20" s="69"/>
      <c r="E20" s="69"/>
      <c r="F20" s="70"/>
      <c r="G20" s="13">
        <f>G21+G37+G58+G50+G27</f>
        <v>74157874.900000006</v>
      </c>
      <c r="H20" s="13">
        <f t="shared" ref="H20:S20" si="10">H21+H37+H58+H50+H27</f>
        <v>1074413.19</v>
      </c>
      <c r="I20" s="13">
        <f t="shared" si="10"/>
        <v>6157707.1699999999</v>
      </c>
      <c r="J20" s="13">
        <f t="shared" si="10"/>
        <v>6760828.9199999999</v>
      </c>
      <c r="K20" s="13">
        <f t="shared" si="10"/>
        <v>5955800.2700000005</v>
      </c>
      <c r="L20" s="13">
        <f t="shared" si="10"/>
        <v>6868710.7999999998</v>
      </c>
      <c r="M20" s="13">
        <f t="shared" si="10"/>
        <v>6374793.5199999986</v>
      </c>
      <c r="N20" s="13">
        <f t="shared" si="10"/>
        <v>5310405.7500000009</v>
      </c>
      <c r="O20" s="13">
        <f t="shared" si="10"/>
        <v>4851518.66</v>
      </c>
      <c r="P20" s="13">
        <f>P21+P37+P58+P50+P27</f>
        <v>5470225.4899999993</v>
      </c>
      <c r="Q20" s="13">
        <f t="shared" si="10"/>
        <v>6119223.1800000016</v>
      </c>
      <c r="R20" s="13">
        <f t="shared" si="10"/>
        <v>9606979.6799999978</v>
      </c>
      <c r="S20" s="13">
        <f t="shared" si="10"/>
        <v>9607268.270000007</v>
      </c>
      <c r="T20" s="5">
        <f t="shared" si="1"/>
        <v>12756844.890000001</v>
      </c>
      <c r="U20" s="5">
        <f t="shared" si="2"/>
        <v>30767474.689999998</v>
      </c>
      <c r="V20" s="5">
        <f t="shared" si="3"/>
        <v>45016840.169999994</v>
      </c>
      <c r="W20" s="5">
        <f t="shared" si="4"/>
        <v>69247235</v>
      </c>
      <c r="X20" s="5">
        <f t="shared" si="5"/>
        <v>17311808.75</v>
      </c>
      <c r="Y20" s="5">
        <f t="shared" si="6"/>
        <v>34623617.5</v>
      </c>
      <c r="Z20" s="5">
        <f t="shared" si="7"/>
        <v>51935426.25</v>
      </c>
      <c r="AA20" s="5">
        <f>G23/100*100</f>
        <v>69247235</v>
      </c>
      <c r="AB20" s="52"/>
    </row>
    <row r="21" spans="1:28" ht="31.5" customHeight="1" x14ac:dyDescent="0.25">
      <c r="A21" s="12" t="s">
        <v>22</v>
      </c>
      <c r="B21" s="68" t="s">
        <v>23</v>
      </c>
      <c r="C21" s="77"/>
      <c r="D21" s="77"/>
      <c r="E21" s="77"/>
      <c r="F21" s="78"/>
      <c r="G21" s="14">
        <f>G22</f>
        <v>69419245</v>
      </c>
      <c r="H21" s="14">
        <f t="shared" ref="H21:S21" si="11">H22</f>
        <v>511951.43</v>
      </c>
      <c r="I21" s="14">
        <f t="shared" si="11"/>
        <v>6051099.6100000003</v>
      </c>
      <c r="J21" s="14">
        <f t="shared" si="11"/>
        <v>6238318.71</v>
      </c>
      <c r="K21" s="14">
        <f t="shared" si="11"/>
        <v>5414073.0700000003</v>
      </c>
      <c r="L21" s="14">
        <f t="shared" si="11"/>
        <v>6566045.6399999997</v>
      </c>
      <c r="M21" s="14">
        <f t="shared" si="11"/>
        <v>6039304.1899999995</v>
      </c>
      <c r="N21" s="14">
        <f t="shared" si="11"/>
        <v>4904011.9000000004</v>
      </c>
      <c r="O21" s="14">
        <f t="shared" si="11"/>
        <v>4361716.7300000004</v>
      </c>
      <c r="P21" s="14">
        <f t="shared" si="11"/>
        <v>5025516.4999999991</v>
      </c>
      <c r="Q21" s="14">
        <f t="shared" si="11"/>
        <v>5621878.0000000009</v>
      </c>
      <c r="R21" s="14">
        <f t="shared" si="11"/>
        <v>9342664.6099999975</v>
      </c>
      <c r="S21" s="14">
        <f t="shared" si="11"/>
        <v>9342664.6100000069</v>
      </c>
      <c r="T21" s="5">
        <f t="shared" si="1"/>
        <v>0</v>
      </c>
      <c r="U21" s="5">
        <f t="shared" si="2"/>
        <v>0</v>
      </c>
      <c r="V21" s="5">
        <f t="shared" si="3"/>
        <v>2999.25</v>
      </c>
      <c r="W21" s="5">
        <f t="shared" si="4"/>
        <v>27810</v>
      </c>
      <c r="X21" s="5">
        <f t="shared" si="5"/>
        <v>6952.5000000000009</v>
      </c>
      <c r="Y21" s="5">
        <f t="shared" si="6"/>
        <v>13905.000000000002</v>
      </c>
      <c r="Z21" s="5">
        <f t="shared" si="7"/>
        <v>20857.5</v>
      </c>
      <c r="AA21" s="5">
        <f t="shared" si="8"/>
        <v>27810.000000000004</v>
      </c>
      <c r="AB21" s="52"/>
    </row>
    <row r="22" spans="1:28" ht="31.5" x14ac:dyDescent="0.25">
      <c r="A22" s="12" t="s">
        <v>24</v>
      </c>
      <c r="B22" s="68" t="s">
        <v>25</v>
      </c>
      <c r="C22" s="77"/>
      <c r="D22" s="77"/>
      <c r="E22" s="77"/>
      <c r="F22" s="78"/>
      <c r="G22" s="14">
        <f>G23+G24+G25+G26</f>
        <v>69419245</v>
      </c>
      <c r="H22" s="14">
        <f t="shared" ref="H22:S22" si="12">H23+H24+H25+H26</f>
        <v>511951.43</v>
      </c>
      <c r="I22" s="14">
        <f t="shared" si="12"/>
        <v>6051099.6100000003</v>
      </c>
      <c r="J22" s="14">
        <f t="shared" si="12"/>
        <v>6238318.71</v>
      </c>
      <c r="K22" s="14">
        <f t="shared" si="12"/>
        <v>5414073.0700000003</v>
      </c>
      <c r="L22" s="14">
        <f t="shared" si="12"/>
        <v>6566045.6399999997</v>
      </c>
      <c r="M22" s="14">
        <f t="shared" si="12"/>
        <v>6039304.1899999995</v>
      </c>
      <c r="N22" s="14">
        <f t="shared" si="12"/>
        <v>4904011.9000000004</v>
      </c>
      <c r="O22" s="14">
        <f t="shared" si="12"/>
        <v>4361716.7300000004</v>
      </c>
      <c r="P22" s="14">
        <f t="shared" si="12"/>
        <v>5025516.4999999991</v>
      </c>
      <c r="Q22" s="14">
        <f>Q23+Q24+Q25+Q26</f>
        <v>5621878.0000000009</v>
      </c>
      <c r="R22" s="14">
        <f t="shared" si="12"/>
        <v>9342664.6099999975</v>
      </c>
      <c r="S22" s="14">
        <f t="shared" si="12"/>
        <v>9342664.6100000069</v>
      </c>
      <c r="T22" s="5">
        <f t="shared" si="1"/>
        <v>44524.86</v>
      </c>
      <c r="U22" s="5">
        <f t="shared" si="2"/>
        <v>53317.96</v>
      </c>
      <c r="V22" s="5">
        <f t="shared" si="3"/>
        <v>92198.359999999986</v>
      </c>
      <c r="W22" s="5">
        <f t="shared" si="4"/>
        <v>144200</v>
      </c>
      <c r="X22" s="5">
        <f t="shared" si="5"/>
        <v>36050</v>
      </c>
      <c r="Y22" s="5">
        <f t="shared" si="6"/>
        <v>72100</v>
      </c>
      <c r="Z22" s="5">
        <f t="shared" si="7"/>
        <v>108150</v>
      </c>
      <c r="AA22" s="5">
        <f t="shared" si="8"/>
        <v>144200</v>
      </c>
      <c r="AB22" s="52"/>
    </row>
    <row r="23" spans="1:28" ht="223.5" customHeight="1" x14ac:dyDescent="0.25">
      <c r="A23" s="12" t="s">
        <v>61</v>
      </c>
      <c r="B23" s="68" t="s">
        <v>253</v>
      </c>
      <c r="C23" s="69"/>
      <c r="D23" s="69"/>
      <c r="E23" s="69"/>
      <c r="F23" s="70"/>
      <c r="G23" s="14">
        <v>69247235</v>
      </c>
      <c r="H23" s="15">
        <v>511769.81</v>
      </c>
      <c r="I23" s="15">
        <v>6044460.4100000001</v>
      </c>
      <c r="J23" s="15">
        <v>6200614.6699999999</v>
      </c>
      <c r="K23" s="15">
        <v>5408962.2000000002</v>
      </c>
      <c r="L23" s="15">
        <v>6560414.04</v>
      </c>
      <c r="M23" s="15">
        <v>6041253.5599999996</v>
      </c>
      <c r="N23" s="15">
        <v>4869410.1900000004</v>
      </c>
      <c r="O23" s="15">
        <v>4327110.82</v>
      </c>
      <c r="P23" s="15">
        <v>5052844.47</v>
      </c>
      <c r="Q23" s="15">
        <v>5625750.1100000003</v>
      </c>
      <c r="R23" s="15">
        <f>TRUNC((G23-SUM(H23:Q23))/2,2)</f>
        <v>9302322.3599999994</v>
      </c>
      <c r="S23" s="15">
        <f>G23-SUM(H23:R23)</f>
        <v>9302322.3600000069</v>
      </c>
      <c r="T23" s="5">
        <f>H27+I27+J27</f>
        <v>531572.22000000009</v>
      </c>
      <c r="U23" s="5">
        <f>H27+I27+J27+K27+L27+M27</f>
        <v>1115299.6300000001</v>
      </c>
      <c r="V23" s="5">
        <f>H27+I27+J27+K27+L27+M27+N27+O27+P27</f>
        <v>1757996.6900000004</v>
      </c>
      <c r="W23" s="5">
        <f>H27+I27+J27+K27+L27+M27+N27+O27+P27+Q27+R27+S27</f>
        <v>2370760.0000000005</v>
      </c>
      <c r="X23" s="5">
        <f>G27/100*25</f>
        <v>592690</v>
      </c>
      <c r="Y23" s="5">
        <f>G27/100*50</f>
        <v>1185380</v>
      </c>
      <c r="Z23" s="5">
        <f>G27/100*75</f>
        <v>1778070</v>
      </c>
      <c r="AA23" s="5">
        <f>G27/100*100</f>
        <v>2370760</v>
      </c>
      <c r="AB23" s="52"/>
    </row>
    <row r="24" spans="1:28" ht="365.25" customHeight="1" x14ac:dyDescent="0.25">
      <c r="A24" s="12" t="s">
        <v>62</v>
      </c>
      <c r="B24" s="68" t="s">
        <v>254</v>
      </c>
      <c r="C24" s="69"/>
      <c r="D24" s="69"/>
      <c r="E24" s="69"/>
      <c r="F24" s="70"/>
      <c r="G24" s="14">
        <v>27810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300.14999999999998</v>
      </c>
      <c r="O24" s="15">
        <v>0</v>
      </c>
      <c r="P24" s="15">
        <v>2699.1</v>
      </c>
      <c r="Q24" s="15">
        <v>0</v>
      </c>
      <c r="R24" s="15">
        <f>TRUNC((G24-SUM(H24:Q24))/2,2)</f>
        <v>12405.37</v>
      </c>
      <c r="S24" s="15">
        <f>G24-SUM(H24:R24)</f>
        <v>12405.38</v>
      </c>
      <c r="T24" s="5">
        <f>H28+I28+J28</f>
        <v>531572.22000000009</v>
      </c>
      <c r="U24" s="5">
        <f>H28+I28+J28+K28+L28+M28</f>
        <v>1115299.6300000001</v>
      </c>
      <c r="V24" s="5">
        <f>H28+I28+J28+K28+L28+M28+N28+O28+P28</f>
        <v>1757996.6900000004</v>
      </c>
      <c r="W24" s="5">
        <f>H28+I28+J28+K28+L28+M28+N28+O28+P28+Q28+R28+S28</f>
        <v>2370760.0000000005</v>
      </c>
      <c r="X24" s="5">
        <f>G28/100*25</f>
        <v>592690</v>
      </c>
      <c r="Y24" s="5">
        <f>G28/100*50</f>
        <v>1185380</v>
      </c>
      <c r="Z24" s="5">
        <f>G28/100*75</f>
        <v>1778070</v>
      </c>
      <c r="AA24" s="5">
        <f>G28/100*100</f>
        <v>2370760</v>
      </c>
      <c r="AB24" s="52"/>
    </row>
    <row r="25" spans="1:28" ht="141.75" x14ac:dyDescent="0.25">
      <c r="A25" s="12" t="s">
        <v>63</v>
      </c>
      <c r="B25" s="68" t="s">
        <v>257</v>
      </c>
      <c r="C25" s="69"/>
      <c r="D25" s="69"/>
      <c r="E25" s="69"/>
      <c r="F25" s="70"/>
      <c r="G25" s="14">
        <v>144200</v>
      </c>
      <c r="H25" s="15">
        <v>181.62</v>
      </c>
      <c r="I25" s="15">
        <v>6639.2</v>
      </c>
      <c r="J25" s="15">
        <v>37704.04</v>
      </c>
      <c r="K25" s="15">
        <v>5110.87</v>
      </c>
      <c r="L25" s="15">
        <v>5631.6</v>
      </c>
      <c r="M25" s="15">
        <v>-1949.37</v>
      </c>
      <c r="N25" s="15">
        <v>34301.56</v>
      </c>
      <c r="O25" s="15">
        <v>34605.910000000003</v>
      </c>
      <c r="P25" s="15">
        <v>-30027.07</v>
      </c>
      <c r="Q25" s="15">
        <v>-4938.6000000000004</v>
      </c>
      <c r="R25" s="15">
        <f>TRUNC((G25-SUM(H25:Q25))/2,2)</f>
        <v>28470.12</v>
      </c>
      <c r="S25" s="15">
        <f>G25-SUM(H25:R25)</f>
        <v>28470.120000000024</v>
      </c>
      <c r="T25" s="5">
        <f>H29+I29+J29</f>
        <v>238560.12</v>
      </c>
      <c r="U25" s="5">
        <f>H29+I29+J29+K29+L29+M29</f>
        <v>504344.44999999995</v>
      </c>
      <c r="V25" s="5">
        <f>H29+I29+J29+K29+L29+M29+N29+O29+P29</f>
        <v>797377.69</v>
      </c>
      <c r="W25" s="5">
        <f>H29+I29+J29+K29+L29+M29+N29+O29+P29+Q29+R29+S29</f>
        <v>1088570</v>
      </c>
      <c r="X25" s="5">
        <f>G29/100*25</f>
        <v>272142.5</v>
      </c>
      <c r="Y25" s="5">
        <f>G29/100*50</f>
        <v>544285</v>
      </c>
      <c r="Z25" s="5">
        <f>G29/100*75</f>
        <v>816427.5</v>
      </c>
      <c r="AA25" s="5">
        <f>G29/100*100</f>
        <v>1088570</v>
      </c>
      <c r="AB25" s="52"/>
    </row>
    <row r="26" spans="1:28" ht="306.75" customHeight="1" x14ac:dyDescent="0.25">
      <c r="A26" s="12" t="s">
        <v>399</v>
      </c>
      <c r="B26" s="68" t="s">
        <v>398</v>
      </c>
      <c r="C26" s="69"/>
      <c r="D26" s="69"/>
      <c r="E26" s="69"/>
      <c r="F26" s="70"/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5">
        <v>1066.49</v>
      </c>
      <c r="R26" s="15">
        <f>TRUNC((G26-SUM(H26:Q26))/2,2)</f>
        <v>-533.24</v>
      </c>
      <c r="S26" s="15">
        <f>G26-SUM(H26:R26)</f>
        <v>-533.25</v>
      </c>
      <c r="T26" s="5"/>
      <c r="U26" s="5"/>
      <c r="V26" s="5"/>
      <c r="W26" s="5"/>
      <c r="X26" s="5"/>
      <c r="Y26" s="5"/>
      <c r="Z26" s="5"/>
      <c r="AA26" s="5"/>
      <c r="AB26" s="52"/>
    </row>
    <row r="27" spans="1:28" ht="114.75" customHeight="1" x14ac:dyDescent="0.25">
      <c r="A27" s="12" t="s">
        <v>26</v>
      </c>
      <c r="B27" s="68" t="s">
        <v>268</v>
      </c>
      <c r="C27" s="69"/>
      <c r="D27" s="69"/>
      <c r="E27" s="69"/>
      <c r="F27" s="70"/>
      <c r="G27" s="14">
        <f>G28</f>
        <v>2370760</v>
      </c>
      <c r="H27" s="14">
        <f t="shared" ref="H27:S27" si="13">H28</f>
        <v>181611.41999999998</v>
      </c>
      <c r="I27" s="14">
        <f t="shared" si="13"/>
        <v>1303.9199999999996</v>
      </c>
      <c r="J27" s="14">
        <f t="shared" si="13"/>
        <v>348656.88000000006</v>
      </c>
      <c r="K27" s="14">
        <f t="shared" si="13"/>
        <v>199518.79</v>
      </c>
      <c r="L27" s="14">
        <f t="shared" si="13"/>
        <v>194379.24</v>
      </c>
      <c r="M27" s="14">
        <f t="shared" si="13"/>
        <v>189829.38</v>
      </c>
      <c r="N27" s="14">
        <f t="shared" si="13"/>
        <v>205424.61000000002</v>
      </c>
      <c r="O27" s="14">
        <f t="shared" si="13"/>
        <v>206927.34999999998</v>
      </c>
      <c r="P27" s="14">
        <f t="shared" si="13"/>
        <v>230345.1</v>
      </c>
      <c r="Q27" s="14">
        <f t="shared" si="13"/>
        <v>219907.91</v>
      </c>
      <c r="R27" s="14">
        <f t="shared" si="13"/>
        <v>196427.7</v>
      </c>
      <c r="S27" s="14">
        <f t="shared" si="13"/>
        <v>196427.70000000013</v>
      </c>
      <c r="T27" s="5">
        <f t="shared" si="1"/>
        <v>238560.12</v>
      </c>
      <c r="U27" s="5">
        <f t="shared" si="2"/>
        <v>504344.44999999995</v>
      </c>
      <c r="V27" s="5">
        <f t="shared" si="3"/>
        <v>797377.69</v>
      </c>
      <c r="W27" s="5">
        <f t="shared" si="4"/>
        <v>1088570</v>
      </c>
      <c r="X27" s="5">
        <f t="shared" si="5"/>
        <v>272142.5</v>
      </c>
      <c r="Y27" s="5">
        <f t="shared" si="6"/>
        <v>544285</v>
      </c>
      <c r="Z27" s="5">
        <f t="shared" si="7"/>
        <v>816427.5</v>
      </c>
      <c r="AA27" s="5">
        <f t="shared" si="8"/>
        <v>1088570</v>
      </c>
      <c r="AB27" s="52"/>
    </row>
    <row r="28" spans="1:28" ht="111.75" customHeight="1" x14ac:dyDescent="0.25">
      <c r="A28" s="12" t="s">
        <v>64</v>
      </c>
      <c r="B28" s="68" t="s">
        <v>269</v>
      </c>
      <c r="C28" s="69"/>
      <c r="D28" s="69"/>
      <c r="E28" s="69"/>
      <c r="F28" s="70"/>
      <c r="G28" s="14">
        <f>G29+G31+G33+G35</f>
        <v>2370760</v>
      </c>
      <c r="H28" s="14">
        <f t="shared" ref="H28:S28" si="14">H29+H31+H33+H35</f>
        <v>181611.41999999998</v>
      </c>
      <c r="I28" s="14">
        <f t="shared" si="14"/>
        <v>1303.9199999999996</v>
      </c>
      <c r="J28" s="14">
        <f t="shared" si="14"/>
        <v>348656.88000000006</v>
      </c>
      <c r="K28" s="14">
        <f t="shared" si="14"/>
        <v>199518.79</v>
      </c>
      <c r="L28" s="14">
        <f t="shared" si="14"/>
        <v>194379.24</v>
      </c>
      <c r="M28" s="14">
        <f t="shared" si="14"/>
        <v>189829.38</v>
      </c>
      <c r="N28" s="14">
        <f t="shared" si="14"/>
        <v>205424.61000000002</v>
      </c>
      <c r="O28" s="14">
        <f t="shared" si="14"/>
        <v>206927.34999999998</v>
      </c>
      <c r="P28" s="14">
        <f t="shared" si="14"/>
        <v>230345.1</v>
      </c>
      <c r="Q28" s="14">
        <f t="shared" si="14"/>
        <v>219907.91</v>
      </c>
      <c r="R28" s="14">
        <f t="shared" si="14"/>
        <v>196427.7</v>
      </c>
      <c r="S28" s="14">
        <f t="shared" si="14"/>
        <v>196427.70000000013</v>
      </c>
      <c r="T28" s="5">
        <f t="shared" si="1"/>
        <v>1673.17</v>
      </c>
      <c r="U28" s="5">
        <f t="shared" si="2"/>
        <v>3799.23</v>
      </c>
      <c r="V28" s="5">
        <f t="shared" si="3"/>
        <v>5699.39</v>
      </c>
      <c r="W28" s="5">
        <f t="shared" si="4"/>
        <v>6200</v>
      </c>
      <c r="X28" s="5">
        <f t="shared" si="5"/>
        <v>1550</v>
      </c>
      <c r="Y28" s="5">
        <f t="shared" si="6"/>
        <v>3100</v>
      </c>
      <c r="Z28" s="5">
        <f t="shared" si="7"/>
        <v>4650</v>
      </c>
      <c r="AA28" s="5">
        <f t="shared" si="8"/>
        <v>6200</v>
      </c>
      <c r="AB28" s="52"/>
    </row>
    <row r="29" spans="1:28" ht="115.5" customHeight="1" x14ac:dyDescent="0.25">
      <c r="A29" s="12" t="s">
        <v>65</v>
      </c>
      <c r="B29" s="68" t="s">
        <v>260</v>
      </c>
      <c r="C29" s="69"/>
      <c r="D29" s="69"/>
      <c r="E29" s="69"/>
      <c r="F29" s="70"/>
      <c r="G29" s="14">
        <f>G30</f>
        <v>1088570</v>
      </c>
      <c r="H29" s="14">
        <f t="shared" ref="H29:S29" si="15">H30</f>
        <v>83413.53</v>
      </c>
      <c r="I29" s="14">
        <f t="shared" si="15"/>
        <v>2482.4899999999998</v>
      </c>
      <c r="J29" s="14">
        <f t="shared" si="15"/>
        <v>152664.1</v>
      </c>
      <c r="K29" s="14">
        <f t="shared" si="15"/>
        <v>91751.22</v>
      </c>
      <c r="L29" s="14">
        <f t="shared" si="15"/>
        <v>89109.87</v>
      </c>
      <c r="M29" s="14">
        <f t="shared" si="15"/>
        <v>84923.24</v>
      </c>
      <c r="N29" s="14">
        <f t="shared" si="15"/>
        <v>89102.75</v>
      </c>
      <c r="O29" s="14">
        <f t="shared" si="15"/>
        <v>96974.26</v>
      </c>
      <c r="P29" s="14">
        <f t="shared" si="15"/>
        <v>106956.23</v>
      </c>
      <c r="Q29" s="14">
        <f t="shared" si="15"/>
        <v>106944.64</v>
      </c>
      <c r="R29" s="14">
        <f t="shared" si="15"/>
        <v>92123.83</v>
      </c>
      <c r="S29" s="14">
        <f t="shared" si="15"/>
        <v>92123.840000000084</v>
      </c>
      <c r="T29" s="5">
        <f t="shared" si="1"/>
        <v>1673.17</v>
      </c>
      <c r="U29" s="5">
        <f t="shared" si="2"/>
        <v>3799.23</v>
      </c>
      <c r="V29" s="5">
        <f t="shared" si="3"/>
        <v>5699.39</v>
      </c>
      <c r="W29" s="5">
        <f t="shared" si="4"/>
        <v>6200</v>
      </c>
      <c r="X29" s="5">
        <f t="shared" si="5"/>
        <v>1550</v>
      </c>
      <c r="Y29" s="5">
        <f t="shared" si="6"/>
        <v>3100</v>
      </c>
      <c r="Z29" s="5">
        <f t="shared" si="7"/>
        <v>4650</v>
      </c>
      <c r="AA29" s="5">
        <f t="shared" si="8"/>
        <v>6200</v>
      </c>
      <c r="AB29" s="52"/>
    </row>
    <row r="30" spans="1:28" ht="108.75" customHeight="1" x14ac:dyDescent="0.25">
      <c r="A30" s="12" t="s">
        <v>66</v>
      </c>
      <c r="B30" s="68" t="s">
        <v>261</v>
      </c>
      <c r="C30" s="69"/>
      <c r="D30" s="69"/>
      <c r="E30" s="69"/>
      <c r="F30" s="70"/>
      <c r="G30" s="14">
        <v>1088570</v>
      </c>
      <c r="H30" s="15">
        <v>83413.53</v>
      </c>
      <c r="I30" s="15">
        <v>2482.4899999999998</v>
      </c>
      <c r="J30" s="15">
        <v>152664.1</v>
      </c>
      <c r="K30" s="15">
        <v>91751.22</v>
      </c>
      <c r="L30" s="15">
        <v>89109.87</v>
      </c>
      <c r="M30" s="15">
        <v>84923.24</v>
      </c>
      <c r="N30" s="15">
        <v>89102.75</v>
      </c>
      <c r="O30" s="15">
        <v>96974.26</v>
      </c>
      <c r="P30" s="15">
        <v>106956.23</v>
      </c>
      <c r="Q30" s="15">
        <v>106944.64</v>
      </c>
      <c r="R30" s="15">
        <f>TRUNC((G30-SUM(H30:Q30))/2,2)</f>
        <v>92123.83</v>
      </c>
      <c r="S30" s="15">
        <f>G30-SUM(H30:R30)</f>
        <v>92123.840000000084</v>
      </c>
      <c r="T30" s="5">
        <f t="shared" si="1"/>
        <v>333944.11</v>
      </c>
      <c r="U30" s="5">
        <f t="shared" si="2"/>
        <v>701295.29</v>
      </c>
      <c r="V30" s="5">
        <f t="shared" si="3"/>
        <v>1095684.8999999999</v>
      </c>
      <c r="W30" s="5">
        <f t="shared" si="4"/>
        <v>1275990</v>
      </c>
      <c r="X30" s="5">
        <f t="shared" si="5"/>
        <v>318997.5</v>
      </c>
      <c r="Y30" s="5">
        <f t="shared" si="6"/>
        <v>637995</v>
      </c>
      <c r="Z30" s="5">
        <f t="shared" si="7"/>
        <v>956992.5</v>
      </c>
      <c r="AA30" s="5">
        <f t="shared" si="8"/>
        <v>1275990</v>
      </c>
      <c r="AB30" s="52"/>
    </row>
    <row r="31" spans="1:28" ht="99.75" customHeight="1" x14ac:dyDescent="0.25">
      <c r="A31" s="12" t="s">
        <v>67</v>
      </c>
      <c r="B31" s="68" t="s">
        <v>262</v>
      </c>
      <c r="C31" s="69"/>
      <c r="D31" s="69"/>
      <c r="E31" s="69"/>
      <c r="F31" s="70"/>
      <c r="G31" s="14">
        <f>G32</f>
        <v>6200</v>
      </c>
      <c r="H31" s="14">
        <f t="shared" ref="H31:S31" si="16">H32</f>
        <v>491.7</v>
      </c>
      <c r="I31" s="14">
        <f t="shared" si="16"/>
        <v>59.55</v>
      </c>
      <c r="J31" s="14">
        <f t="shared" si="16"/>
        <v>1121.92</v>
      </c>
      <c r="K31" s="14">
        <f t="shared" si="16"/>
        <v>765.8</v>
      </c>
      <c r="L31" s="14">
        <f t="shared" si="16"/>
        <v>718.74</v>
      </c>
      <c r="M31" s="14">
        <f t="shared" si="16"/>
        <v>641.52</v>
      </c>
      <c r="N31" s="14">
        <f t="shared" si="16"/>
        <v>648.14</v>
      </c>
      <c r="O31" s="14">
        <f t="shared" si="16"/>
        <v>696.84</v>
      </c>
      <c r="P31" s="14">
        <f t="shared" si="16"/>
        <v>555.17999999999995</v>
      </c>
      <c r="Q31" s="14">
        <f t="shared" si="16"/>
        <v>766.38</v>
      </c>
      <c r="R31" s="14">
        <f t="shared" si="16"/>
        <v>-132.88</v>
      </c>
      <c r="S31" s="14">
        <f t="shared" si="16"/>
        <v>-132.89000000000033</v>
      </c>
      <c r="T31" s="5">
        <f t="shared" si="1"/>
        <v>333944.11</v>
      </c>
      <c r="U31" s="5">
        <f t="shared" si="2"/>
        <v>701295.29</v>
      </c>
      <c r="V31" s="5">
        <f t="shared" si="3"/>
        <v>1095684.8999999999</v>
      </c>
      <c r="W31" s="5">
        <f t="shared" si="4"/>
        <v>1275990</v>
      </c>
      <c r="X31" s="5">
        <f t="shared" si="5"/>
        <v>318997.5</v>
      </c>
      <c r="Y31" s="5">
        <f t="shared" si="6"/>
        <v>637995</v>
      </c>
      <c r="Z31" s="5">
        <f t="shared" si="7"/>
        <v>956992.5</v>
      </c>
      <c r="AA31" s="5">
        <f t="shared" si="8"/>
        <v>1275990</v>
      </c>
      <c r="AB31" s="52"/>
    </row>
    <row r="32" spans="1:28" ht="101.25" customHeight="1" x14ac:dyDescent="0.25">
      <c r="A32" s="12" t="s">
        <v>68</v>
      </c>
      <c r="B32" s="68" t="s">
        <v>263</v>
      </c>
      <c r="C32" s="69"/>
      <c r="D32" s="69"/>
      <c r="E32" s="69"/>
      <c r="F32" s="70"/>
      <c r="G32" s="14">
        <v>6200</v>
      </c>
      <c r="H32" s="15">
        <v>491.7</v>
      </c>
      <c r="I32" s="15">
        <v>59.55</v>
      </c>
      <c r="J32" s="15">
        <v>1121.92</v>
      </c>
      <c r="K32" s="15">
        <v>765.8</v>
      </c>
      <c r="L32" s="15">
        <v>718.74</v>
      </c>
      <c r="M32" s="15">
        <v>641.52</v>
      </c>
      <c r="N32" s="15">
        <v>648.14</v>
      </c>
      <c r="O32" s="15">
        <v>696.84</v>
      </c>
      <c r="P32" s="15">
        <v>555.17999999999995</v>
      </c>
      <c r="Q32" s="15">
        <v>766.38</v>
      </c>
      <c r="R32" s="15">
        <f>TRUNC((G32-SUM(H32:Q32))/2,2)</f>
        <v>-132.88</v>
      </c>
      <c r="S32" s="15">
        <f>G32-SUM(H32:R32)</f>
        <v>-132.89000000000033</v>
      </c>
      <c r="T32" s="5"/>
      <c r="U32" s="5"/>
      <c r="V32" s="5"/>
      <c r="W32" s="5"/>
      <c r="X32" s="5"/>
      <c r="Y32" s="5"/>
      <c r="Z32" s="5"/>
      <c r="AA32" s="5"/>
      <c r="AB32" s="52"/>
    </row>
    <row r="33" spans="1:28" ht="96" customHeight="1" x14ac:dyDescent="0.25">
      <c r="A33" s="12" t="s">
        <v>69</v>
      </c>
      <c r="B33" s="68" t="s">
        <v>264</v>
      </c>
      <c r="C33" s="69"/>
      <c r="D33" s="69"/>
      <c r="E33" s="69"/>
      <c r="F33" s="70"/>
      <c r="G33" s="14">
        <f>G34</f>
        <v>1275990</v>
      </c>
      <c r="H33" s="14">
        <f t="shared" ref="H33:S33" si="17">H34</f>
        <v>111921.42</v>
      </c>
      <c r="I33" s="14">
        <f t="shared" si="17"/>
        <v>1967.66</v>
      </c>
      <c r="J33" s="14">
        <f t="shared" si="17"/>
        <v>220055.03</v>
      </c>
      <c r="K33" s="14">
        <f t="shared" si="17"/>
        <v>124372.86</v>
      </c>
      <c r="L33" s="14">
        <f t="shared" si="17"/>
        <v>117577.07</v>
      </c>
      <c r="M33" s="14">
        <f t="shared" si="17"/>
        <v>125401.25</v>
      </c>
      <c r="N33" s="14">
        <f t="shared" si="17"/>
        <v>129937.27</v>
      </c>
      <c r="O33" s="14">
        <f t="shared" si="17"/>
        <v>126988.43</v>
      </c>
      <c r="P33" s="14">
        <f t="shared" si="17"/>
        <v>137463.91</v>
      </c>
      <c r="Q33" s="14">
        <f t="shared" si="17"/>
        <v>130799.02</v>
      </c>
      <c r="R33" s="14">
        <f t="shared" si="17"/>
        <v>24753.040000000001</v>
      </c>
      <c r="S33" s="14">
        <f t="shared" si="17"/>
        <v>24753.040000000037</v>
      </c>
      <c r="T33" s="5"/>
      <c r="U33" s="5"/>
      <c r="V33" s="5"/>
      <c r="W33" s="5"/>
      <c r="X33" s="5"/>
      <c r="Y33" s="5"/>
      <c r="Z33" s="5"/>
      <c r="AA33" s="5"/>
      <c r="AB33" s="52"/>
    </row>
    <row r="34" spans="1:28" ht="90.75" customHeight="1" x14ac:dyDescent="0.25">
      <c r="A34" s="12" t="s">
        <v>70</v>
      </c>
      <c r="B34" s="68" t="s">
        <v>265</v>
      </c>
      <c r="C34" s="69"/>
      <c r="D34" s="69"/>
      <c r="E34" s="69"/>
      <c r="F34" s="70"/>
      <c r="G34" s="14">
        <v>1275990</v>
      </c>
      <c r="H34" s="15">
        <v>111921.42</v>
      </c>
      <c r="I34" s="15">
        <v>1967.66</v>
      </c>
      <c r="J34" s="15">
        <v>220055.03</v>
      </c>
      <c r="K34" s="15">
        <v>124372.86</v>
      </c>
      <c r="L34" s="15">
        <v>117577.07</v>
      </c>
      <c r="M34" s="15">
        <v>125401.25</v>
      </c>
      <c r="N34" s="15">
        <v>129937.27</v>
      </c>
      <c r="O34" s="15">
        <v>126988.43</v>
      </c>
      <c r="P34" s="15">
        <v>137463.91</v>
      </c>
      <c r="Q34" s="15">
        <v>130799.02</v>
      </c>
      <c r="R34" s="15">
        <f>TRUNC((G34-SUM(H34:Q34))/2,2)</f>
        <v>24753.040000000001</v>
      </c>
      <c r="S34" s="15">
        <f>G34-SUM(H34:R34)</f>
        <v>24753.040000000037</v>
      </c>
      <c r="T34" s="5">
        <f t="shared" ref="T34:T78" si="18">H37+I37+J37</f>
        <v>569725.04</v>
      </c>
      <c r="U34" s="5">
        <f t="shared" ref="U34:U78" si="19">H37+I37+J37+K37+L37+M37</f>
        <v>952624.90999999992</v>
      </c>
      <c r="V34" s="5">
        <f t="shared" ref="V34:V78" si="20">H37+I37+J37+K37+L37+M37+N37+O37+P37</f>
        <v>1346639.0299999998</v>
      </c>
      <c r="W34" s="5">
        <f t="shared" ref="W34:W78" si="21">H37+I37+J37+K37+L37+M37+N37+O37+P37+Q37+R37+S37</f>
        <v>2033409.8999999997</v>
      </c>
      <c r="X34" s="5">
        <f t="shared" ref="X34:X78" si="22">G37/100*25</f>
        <v>508352.47499999998</v>
      </c>
      <c r="Y34" s="5">
        <f t="shared" ref="Y34:Y78" si="23">G37/100*50</f>
        <v>1016704.95</v>
      </c>
      <c r="Z34" s="5">
        <f t="shared" ref="Z34:Z78" si="24">G37/100*75</f>
        <v>1525057.4249999998</v>
      </c>
      <c r="AA34" s="5">
        <f t="shared" ref="AA34:AA78" si="25">G37/100*100</f>
        <v>2033409.9</v>
      </c>
      <c r="AB34" s="52"/>
    </row>
    <row r="35" spans="1:28" ht="78.75" customHeight="1" x14ac:dyDescent="0.25">
      <c r="A35" s="12" t="s">
        <v>359</v>
      </c>
      <c r="B35" s="68" t="s">
        <v>356</v>
      </c>
      <c r="C35" s="69"/>
      <c r="D35" s="69"/>
      <c r="E35" s="69"/>
      <c r="F35" s="70"/>
      <c r="G35" s="14">
        <f>G36</f>
        <v>0</v>
      </c>
      <c r="H35" s="14">
        <f t="shared" ref="H35:S35" si="26">H36</f>
        <v>-14215.23</v>
      </c>
      <c r="I35" s="14">
        <f t="shared" si="26"/>
        <v>-3205.78</v>
      </c>
      <c r="J35" s="14">
        <f t="shared" si="26"/>
        <v>-25184.17</v>
      </c>
      <c r="K35" s="14">
        <f t="shared" si="26"/>
        <v>-17371.09</v>
      </c>
      <c r="L35" s="14">
        <f t="shared" si="26"/>
        <v>-13026.44</v>
      </c>
      <c r="M35" s="14">
        <f t="shared" si="26"/>
        <v>-21136.63</v>
      </c>
      <c r="N35" s="14">
        <f t="shared" si="26"/>
        <v>-14263.55</v>
      </c>
      <c r="O35" s="14">
        <f t="shared" si="26"/>
        <v>-17732.18</v>
      </c>
      <c r="P35" s="14">
        <f t="shared" si="26"/>
        <v>-14630.22</v>
      </c>
      <c r="Q35" s="14">
        <f t="shared" si="26"/>
        <v>-18602.13</v>
      </c>
      <c r="R35" s="14">
        <f t="shared" si="26"/>
        <v>79683.710000000006</v>
      </c>
      <c r="S35" s="14">
        <f t="shared" si="26"/>
        <v>79683.710000000006</v>
      </c>
      <c r="T35" s="5">
        <f t="shared" si="18"/>
        <v>111924.73999999999</v>
      </c>
      <c r="U35" s="5">
        <f t="shared" si="19"/>
        <v>478683.74</v>
      </c>
      <c r="V35" s="5">
        <f t="shared" si="20"/>
        <v>871225.59000000008</v>
      </c>
      <c r="W35" s="5">
        <f t="shared" si="21"/>
        <v>1157229.9000000001</v>
      </c>
      <c r="X35" s="5">
        <f t="shared" si="22"/>
        <v>289307.47499999998</v>
      </c>
      <c r="Y35" s="5">
        <f t="shared" si="23"/>
        <v>578614.94999999995</v>
      </c>
      <c r="Z35" s="5">
        <f t="shared" si="24"/>
        <v>867922.42499999993</v>
      </c>
      <c r="AA35" s="5">
        <f t="shared" si="25"/>
        <v>1157229.8999999999</v>
      </c>
      <c r="AB35" s="52"/>
    </row>
    <row r="36" spans="1:28" ht="62.25" customHeight="1" x14ac:dyDescent="0.25">
      <c r="A36" s="12" t="s">
        <v>358</v>
      </c>
      <c r="B36" s="68" t="s">
        <v>357</v>
      </c>
      <c r="C36" s="69"/>
      <c r="D36" s="69"/>
      <c r="E36" s="69"/>
      <c r="F36" s="70"/>
      <c r="G36" s="14">
        <v>0</v>
      </c>
      <c r="H36" s="15">
        <v>-14215.23</v>
      </c>
      <c r="I36" s="15">
        <v>-3205.78</v>
      </c>
      <c r="J36" s="15">
        <v>-25184.17</v>
      </c>
      <c r="K36" s="15">
        <v>-17371.09</v>
      </c>
      <c r="L36" s="15">
        <v>-13026.44</v>
      </c>
      <c r="M36" s="15">
        <v>-21136.63</v>
      </c>
      <c r="N36" s="15">
        <v>-14263.55</v>
      </c>
      <c r="O36" s="15">
        <v>-17732.18</v>
      </c>
      <c r="P36" s="15">
        <v>-14630.22</v>
      </c>
      <c r="Q36" s="15">
        <v>-18602.13</v>
      </c>
      <c r="R36" s="15">
        <f>TRUNC((G36-SUM(H36:Q36))/2,2)</f>
        <v>79683.710000000006</v>
      </c>
      <c r="S36" s="15">
        <f>G36-SUM(H36:R36)</f>
        <v>79683.710000000006</v>
      </c>
      <c r="T36" s="5">
        <f t="shared" si="18"/>
        <v>31384.74</v>
      </c>
      <c r="U36" s="5">
        <f t="shared" si="19"/>
        <v>322523.05</v>
      </c>
      <c r="V36" s="5">
        <f t="shared" si="20"/>
        <v>688954.78</v>
      </c>
      <c r="W36" s="5">
        <f t="shared" si="21"/>
        <v>1007229.8999999999</v>
      </c>
      <c r="X36" s="5">
        <f t="shared" si="22"/>
        <v>251807.47500000003</v>
      </c>
      <c r="Y36" s="5">
        <f t="shared" si="23"/>
        <v>503614.95000000007</v>
      </c>
      <c r="Z36" s="5">
        <f t="shared" si="24"/>
        <v>755422.42500000005</v>
      </c>
      <c r="AA36" s="5">
        <f t="shared" si="25"/>
        <v>1007229.9000000001</v>
      </c>
      <c r="AB36" s="52"/>
    </row>
    <row r="37" spans="1:28" ht="47.25" x14ac:dyDescent="0.25">
      <c r="A37" s="12" t="s">
        <v>27</v>
      </c>
      <c r="B37" s="68" t="s">
        <v>270</v>
      </c>
      <c r="C37" s="69"/>
      <c r="D37" s="69"/>
      <c r="E37" s="69"/>
      <c r="F37" s="70"/>
      <c r="G37" s="14">
        <f t="shared" ref="G37:S37" si="27">G45+G38+G48</f>
        <v>2033409.9</v>
      </c>
      <c r="H37" s="14">
        <f t="shared" si="27"/>
        <v>379036.27</v>
      </c>
      <c r="I37" s="14">
        <f t="shared" si="27"/>
        <v>66601.17</v>
      </c>
      <c r="J37" s="14">
        <f t="shared" si="27"/>
        <v>124087.59999999999</v>
      </c>
      <c r="K37" s="14">
        <f t="shared" si="27"/>
        <v>248246.11000000002</v>
      </c>
      <c r="L37" s="14">
        <f t="shared" si="27"/>
        <v>60116.2</v>
      </c>
      <c r="M37" s="14">
        <f t="shared" si="27"/>
        <v>74537.56</v>
      </c>
      <c r="N37" s="14">
        <f t="shared" si="27"/>
        <v>109701.50000000001</v>
      </c>
      <c r="O37" s="14">
        <f t="shared" si="27"/>
        <v>211165.46000000002</v>
      </c>
      <c r="P37" s="14">
        <f t="shared" si="27"/>
        <v>73147.16</v>
      </c>
      <c r="Q37" s="14">
        <f t="shared" si="27"/>
        <v>216083.42</v>
      </c>
      <c r="R37" s="14">
        <f t="shared" si="27"/>
        <v>235343.71000000002</v>
      </c>
      <c r="S37" s="14">
        <f t="shared" si="27"/>
        <v>235343.73999999993</v>
      </c>
      <c r="T37" s="5">
        <f t="shared" si="18"/>
        <v>31384.74</v>
      </c>
      <c r="U37" s="5">
        <f t="shared" si="19"/>
        <v>322523.05</v>
      </c>
      <c r="V37" s="5">
        <f t="shared" si="20"/>
        <v>689170.44000000006</v>
      </c>
      <c r="W37" s="5">
        <f t="shared" si="21"/>
        <v>1007229.9</v>
      </c>
      <c r="X37" s="5">
        <f t="shared" si="22"/>
        <v>251807.47500000003</v>
      </c>
      <c r="Y37" s="5">
        <f t="shared" si="23"/>
        <v>503614.95000000007</v>
      </c>
      <c r="Z37" s="5">
        <f t="shared" si="24"/>
        <v>755422.42500000005</v>
      </c>
      <c r="AA37" s="5">
        <f t="shared" si="25"/>
        <v>1007229.9000000001</v>
      </c>
      <c r="AB37" s="52"/>
    </row>
    <row r="38" spans="1:28" ht="63" x14ac:dyDescent="0.25">
      <c r="A38" s="12" t="s">
        <v>71</v>
      </c>
      <c r="B38" s="68" t="s">
        <v>271</v>
      </c>
      <c r="C38" s="69"/>
      <c r="D38" s="69"/>
      <c r="E38" s="69"/>
      <c r="F38" s="70"/>
      <c r="G38" s="14">
        <f>G39+G42</f>
        <v>1157229.8999999999</v>
      </c>
      <c r="H38" s="14">
        <f t="shared" ref="H38:S38" si="28">H39+H42</f>
        <v>36.270000000000003</v>
      </c>
      <c r="I38" s="14">
        <f t="shared" si="28"/>
        <v>3263.63</v>
      </c>
      <c r="J38" s="14">
        <f t="shared" si="28"/>
        <v>108624.84</v>
      </c>
      <c r="K38" s="14">
        <f t="shared" si="28"/>
        <v>238041.64</v>
      </c>
      <c r="L38" s="14">
        <f t="shared" si="28"/>
        <v>54530</v>
      </c>
      <c r="M38" s="14">
        <f t="shared" si="28"/>
        <v>74187.360000000001</v>
      </c>
      <c r="N38" s="14">
        <f t="shared" si="28"/>
        <v>114539.02</v>
      </c>
      <c r="O38" s="14">
        <f t="shared" si="28"/>
        <v>205436.26</v>
      </c>
      <c r="P38" s="14">
        <f t="shared" si="28"/>
        <v>72566.570000000007</v>
      </c>
      <c r="Q38" s="14">
        <f t="shared" si="28"/>
        <v>216549.13</v>
      </c>
      <c r="R38" s="14">
        <f t="shared" si="28"/>
        <v>34727.590000000004</v>
      </c>
      <c r="S38" s="14">
        <f t="shared" si="28"/>
        <v>34727.589999999938</v>
      </c>
      <c r="T38" s="5">
        <f>H42+I42+J42</f>
        <v>80540</v>
      </c>
      <c r="U38" s="5">
        <f>H42+I42+J42+K42+L42+M42</f>
        <v>156160.69</v>
      </c>
      <c r="V38" s="5">
        <f>H42+I42+J42+K42+L42+M42+N42+O42+P42</f>
        <v>182270.81</v>
      </c>
      <c r="W38" s="5">
        <f>H42+I42+J42+K42+L42+M42+N42+O42+P42+Q42+R42+S42</f>
        <v>150000.00000000003</v>
      </c>
      <c r="X38" s="5">
        <f>G42/100*25</f>
        <v>37500</v>
      </c>
      <c r="Y38" s="5">
        <f>G42/100*50</f>
        <v>75000</v>
      </c>
      <c r="Z38" s="5">
        <f>G42/100*75</f>
        <v>112500</v>
      </c>
      <c r="AA38" s="5">
        <f>G42/100*100</f>
        <v>150000</v>
      </c>
      <c r="AB38" s="52"/>
    </row>
    <row r="39" spans="1:28" ht="66" customHeight="1" x14ac:dyDescent="0.25">
      <c r="A39" s="12" t="s">
        <v>72</v>
      </c>
      <c r="B39" s="68" t="s">
        <v>272</v>
      </c>
      <c r="C39" s="69"/>
      <c r="D39" s="69"/>
      <c r="E39" s="69"/>
      <c r="F39" s="70"/>
      <c r="G39" s="14">
        <f>G40+G41</f>
        <v>1007229.9</v>
      </c>
      <c r="H39" s="14">
        <f t="shared" ref="H39:S39" si="29">H40+H41</f>
        <v>36.270000000000003</v>
      </c>
      <c r="I39" s="14">
        <f t="shared" si="29"/>
        <v>3263.63</v>
      </c>
      <c r="J39" s="14">
        <f t="shared" si="29"/>
        <v>28084.84</v>
      </c>
      <c r="K39" s="14">
        <f t="shared" si="29"/>
        <v>174107</v>
      </c>
      <c r="L39" s="14">
        <f t="shared" si="29"/>
        <v>54530</v>
      </c>
      <c r="M39" s="14">
        <f t="shared" si="29"/>
        <v>62501.31</v>
      </c>
      <c r="N39" s="14">
        <f t="shared" si="29"/>
        <v>87415</v>
      </c>
      <c r="O39" s="14">
        <f t="shared" si="29"/>
        <v>205436.26</v>
      </c>
      <c r="P39" s="14">
        <f t="shared" si="29"/>
        <v>73580.47</v>
      </c>
      <c r="Q39" s="14">
        <f t="shared" si="29"/>
        <v>228530.13</v>
      </c>
      <c r="R39" s="14">
        <f t="shared" si="29"/>
        <v>44872.490000000005</v>
      </c>
      <c r="S39" s="14">
        <f t="shared" si="29"/>
        <v>44872.499999999927</v>
      </c>
      <c r="T39" s="5">
        <f>H43+I43+J43</f>
        <v>80540</v>
      </c>
      <c r="U39" s="5">
        <f>H43+I43+J43+K43+L43+M43</f>
        <v>156160.69</v>
      </c>
      <c r="V39" s="5">
        <f>H43+I43+J43+K43+L43+M43+N43+O43+P43</f>
        <v>182460.71</v>
      </c>
      <c r="W39" s="5">
        <f>H43+I43+J43+K43+L43+M43+N43+O43+P43+Q43+R43+S43</f>
        <v>150000</v>
      </c>
      <c r="X39" s="5">
        <f>G43/100*25</f>
        <v>37500</v>
      </c>
      <c r="Y39" s="5">
        <f>G43/100*50</f>
        <v>75000</v>
      </c>
      <c r="Z39" s="5">
        <f>G43/100*75</f>
        <v>112500</v>
      </c>
      <c r="AA39" s="5">
        <f>G43/100*100</f>
        <v>150000</v>
      </c>
      <c r="AB39" s="52"/>
    </row>
    <row r="40" spans="1:28" ht="94.5" x14ac:dyDescent="0.25">
      <c r="A40" s="12" t="s">
        <v>72</v>
      </c>
      <c r="B40" s="68" t="s">
        <v>273</v>
      </c>
      <c r="C40" s="69"/>
      <c r="D40" s="69"/>
      <c r="E40" s="69"/>
      <c r="F40" s="70"/>
      <c r="G40" s="14">
        <v>1007229.9</v>
      </c>
      <c r="H40" s="15">
        <v>36.270000000000003</v>
      </c>
      <c r="I40" s="15">
        <v>3263.63</v>
      </c>
      <c r="J40" s="15">
        <v>28084.84</v>
      </c>
      <c r="K40" s="15">
        <v>174107</v>
      </c>
      <c r="L40" s="15">
        <v>54530</v>
      </c>
      <c r="M40" s="15">
        <v>62501.31</v>
      </c>
      <c r="N40" s="15">
        <v>87415</v>
      </c>
      <c r="O40" s="15">
        <v>205436.26</v>
      </c>
      <c r="P40" s="15">
        <v>73796.13</v>
      </c>
      <c r="Q40" s="15">
        <v>228530.13</v>
      </c>
      <c r="R40" s="15">
        <f>TRUNC((G40-SUM(H40:Q40))/2,2)</f>
        <v>44764.66</v>
      </c>
      <c r="S40" s="15">
        <f>G40-SUM(H40:R40)</f>
        <v>44764.669999999925</v>
      </c>
      <c r="T40" s="5">
        <f>H45+I45+J45</f>
        <v>452800.3</v>
      </c>
      <c r="U40" s="5">
        <f>H45+I45+J45+K45+L45+M45</f>
        <v>454012.17</v>
      </c>
      <c r="V40" s="5">
        <f>H45+I45+J45+K45+L45+M45+N45+O45+P45</f>
        <v>445412.15</v>
      </c>
      <c r="W40" s="5">
        <f>H45+I45+J45+K45+L45+M45+N45+O45+P45+Q45+R45+S45</f>
        <v>467000.00000000006</v>
      </c>
      <c r="X40" s="5">
        <f>G45/100*25</f>
        <v>116750</v>
      </c>
      <c r="Y40" s="5">
        <f>G45/100*50</f>
        <v>233500</v>
      </c>
      <c r="Z40" s="5">
        <f>G45/100*75</f>
        <v>350250</v>
      </c>
      <c r="AA40" s="5">
        <f>G45/100*100</f>
        <v>467000</v>
      </c>
      <c r="AB40" s="52"/>
    </row>
    <row r="41" spans="1:28" ht="126" x14ac:dyDescent="0.25">
      <c r="A41" s="12" t="s">
        <v>392</v>
      </c>
      <c r="B41" s="68" t="s">
        <v>391</v>
      </c>
      <c r="C41" s="69"/>
      <c r="D41" s="69"/>
      <c r="E41" s="69"/>
      <c r="F41" s="70"/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v>-215.66</v>
      </c>
      <c r="Q41" s="15">
        <v>0</v>
      </c>
      <c r="R41" s="15">
        <f>TRUNC((G41-SUM(H41:Q41))/2,2)</f>
        <v>107.83</v>
      </c>
      <c r="S41" s="15">
        <f>G41-SUM(H41:R41)</f>
        <v>107.83</v>
      </c>
      <c r="T41" s="5"/>
      <c r="U41" s="5"/>
      <c r="V41" s="5"/>
      <c r="W41" s="5"/>
      <c r="X41" s="5"/>
      <c r="Y41" s="5"/>
      <c r="Z41" s="5"/>
      <c r="AA41" s="5"/>
      <c r="AB41" s="52"/>
    </row>
    <row r="42" spans="1:28" ht="113.25" customHeight="1" x14ac:dyDescent="0.25">
      <c r="A42" s="12" t="s">
        <v>73</v>
      </c>
      <c r="B42" s="68" t="s">
        <v>274</v>
      </c>
      <c r="C42" s="69"/>
      <c r="D42" s="69"/>
      <c r="E42" s="69"/>
      <c r="F42" s="70"/>
      <c r="G42" s="14">
        <f>G43+G44</f>
        <v>150000</v>
      </c>
      <c r="H42" s="14">
        <f t="shared" ref="H42:S42" si="30">H43+H44</f>
        <v>0</v>
      </c>
      <c r="I42" s="14">
        <f t="shared" si="30"/>
        <v>0</v>
      </c>
      <c r="J42" s="14">
        <f t="shared" si="30"/>
        <v>80540</v>
      </c>
      <c r="K42" s="14">
        <f t="shared" si="30"/>
        <v>63934.64</v>
      </c>
      <c r="L42" s="14">
        <f t="shared" si="30"/>
        <v>0</v>
      </c>
      <c r="M42" s="14">
        <f t="shared" si="30"/>
        <v>11686.05</v>
      </c>
      <c r="N42" s="14">
        <f t="shared" si="30"/>
        <v>27124.02</v>
      </c>
      <c r="O42" s="14">
        <f t="shared" si="30"/>
        <v>0</v>
      </c>
      <c r="P42" s="14">
        <f t="shared" si="30"/>
        <v>-1013.9</v>
      </c>
      <c r="Q42" s="14">
        <f t="shared" si="30"/>
        <v>-11981</v>
      </c>
      <c r="R42" s="14">
        <f t="shared" si="30"/>
        <v>-10144.9</v>
      </c>
      <c r="S42" s="14">
        <f t="shared" si="30"/>
        <v>-10144.909999999985</v>
      </c>
      <c r="T42" s="5">
        <f>H46+I46+J46</f>
        <v>452800.3</v>
      </c>
      <c r="U42" s="5">
        <f>H46+I46+J46+K46+L46+M46</f>
        <v>454012.17</v>
      </c>
      <c r="V42" s="5">
        <f>H46+I46+J46+K46+L46+M46+N46+O46+P46</f>
        <v>445426.94</v>
      </c>
      <c r="W42" s="5">
        <f>H46+I46+J46+K46+L46+M46+N46+O46+P46+Q46+R46+S46</f>
        <v>467000</v>
      </c>
      <c r="X42" s="5">
        <f>G46/100*25</f>
        <v>116750</v>
      </c>
      <c r="Y42" s="5">
        <f>G46/100*50</f>
        <v>233500</v>
      </c>
      <c r="Z42" s="5">
        <f>G46/100*75</f>
        <v>350250</v>
      </c>
      <c r="AA42" s="5">
        <f>G46/100*100</f>
        <v>467000</v>
      </c>
      <c r="AB42" s="52"/>
    </row>
    <row r="43" spans="1:28" ht="213" customHeight="1" x14ac:dyDescent="0.25">
      <c r="A43" s="12" t="s">
        <v>74</v>
      </c>
      <c r="B43" s="68" t="s">
        <v>275</v>
      </c>
      <c r="C43" s="69"/>
      <c r="D43" s="69"/>
      <c r="E43" s="69"/>
      <c r="F43" s="70"/>
      <c r="G43" s="14">
        <v>150000</v>
      </c>
      <c r="H43" s="15">
        <v>0</v>
      </c>
      <c r="I43" s="15">
        <v>0</v>
      </c>
      <c r="J43" s="15">
        <v>80540</v>
      </c>
      <c r="K43" s="15">
        <v>63934.64</v>
      </c>
      <c r="L43" s="15">
        <v>0</v>
      </c>
      <c r="M43" s="15">
        <v>11686.05</v>
      </c>
      <c r="N43" s="15">
        <v>27124.02</v>
      </c>
      <c r="O43" s="15">
        <v>0</v>
      </c>
      <c r="P43" s="15">
        <v>-824</v>
      </c>
      <c r="Q43" s="15">
        <v>-11981</v>
      </c>
      <c r="R43" s="15">
        <f>TRUNC((G43-SUM(H43:Q43))/2,2)</f>
        <v>-10239.85</v>
      </c>
      <c r="S43" s="15">
        <f>G43-SUM(H43:R43)</f>
        <v>-10239.859999999986</v>
      </c>
      <c r="T43" s="5">
        <f>H48+I48+J48</f>
        <v>5000</v>
      </c>
      <c r="U43" s="5">
        <f>H48+I48+J48+K48+L48+M48</f>
        <v>19929</v>
      </c>
      <c r="V43" s="5">
        <f>H48+I48+J48+K48+L48+M48+N48+O48+P48</f>
        <v>30001.289999999997</v>
      </c>
      <c r="W43" s="5">
        <f>H48+I48+J48+K48+L48+M48+N48+O48+P48+Q48+R48+S48</f>
        <v>409180</v>
      </c>
      <c r="X43" s="5">
        <f>G48/100*25</f>
        <v>102295</v>
      </c>
      <c r="Y43" s="5">
        <f>G48/100*50</f>
        <v>204590</v>
      </c>
      <c r="Z43" s="5">
        <f>G48/100*75</f>
        <v>306885</v>
      </c>
      <c r="AA43" s="5">
        <f>G48/100*100</f>
        <v>409180</v>
      </c>
      <c r="AB43" s="52"/>
    </row>
    <row r="44" spans="1:28" ht="162" customHeight="1" x14ac:dyDescent="0.25">
      <c r="A44" s="12" t="s">
        <v>394</v>
      </c>
      <c r="B44" s="68" t="s">
        <v>393</v>
      </c>
      <c r="C44" s="69"/>
      <c r="D44" s="69"/>
      <c r="E44" s="69"/>
      <c r="F44" s="70"/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-189.9</v>
      </c>
      <c r="Q44" s="15">
        <v>0</v>
      </c>
      <c r="R44" s="15">
        <f>TRUNC((G44-SUM(H44:Q44))/2,2)</f>
        <v>94.95</v>
      </c>
      <c r="S44" s="15">
        <f>G44-SUM(H44:R44)</f>
        <v>94.95</v>
      </c>
      <c r="T44" s="5"/>
      <c r="U44" s="5"/>
      <c r="V44" s="5"/>
      <c r="W44" s="5"/>
      <c r="X44" s="5"/>
      <c r="Y44" s="5"/>
      <c r="Z44" s="5"/>
      <c r="AA44" s="5"/>
      <c r="AB44" s="52"/>
    </row>
    <row r="45" spans="1:28" ht="63" x14ac:dyDescent="0.25">
      <c r="A45" s="12" t="s">
        <v>75</v>
      </c>
      <c r="B45" s="68" t="s">
        <v>276</v>
      </c>
      <c r="C45" s="69"/>
      <c r="D45" s="69"/>
      <c r="E45" s="69"/>
      <c r="F45" s="70"/>
      <c r="G45" s="14">
        <f>G46+G47</f>
        <v>467000</v>
      </c>
      <c r="H45" s="14">
        <f t="shared" ref="H45:S45" si="31">H46+H47</f>
        <v>379000</v>
      </c>
      <c r="I45" s="14">
        <f t="shared" si="31"/>
        <v>63337.54</v>
      </c>
      <c r="J45" s="14">
        <f t="shared" si="31"/>
        <v>10462.76</v>
      </c>
      <c r="K45" s="14">
        <f t="shared" si="31"/>
        <v>765.47</v>
      </c>
      <c r="L45" s="14">
        <f t="shared" si="31"/>
        <v>96.2</v>
      </c>
      <c r="M45" s="14">
        <f t="shared" si="31"/>
        <v>350.2</v>
      </c>
      <c r="N45" s="14">
        <f t="shared" si="31"/>
        <v>-10308.870000000001</v>
      </c>
      <c r="O45" s="14">
        <f t="shared" si="31"/>
        <v>1128.26</v>
      </c>
      <c r="P45" s="14">
        <f t="shared" si="31"/>
        <v>580.59</v>
      </c>
      <c r="Q45" s="14">
        <f t="shared" si="31"/>
        <v>-465.71</v>
      </c>
      <c r="R45" s="14">
        <f t="shared" si="31"/>
        <v>11026.769999999999</v>
      </c>
      <c r="S45" s="14">
        <f t="shared" si="31"/>
        <v>11026.790000000014</v>
      </c>
      <c r="T45" s="5">
        <f>H49+I49+J49</f>
        <v>5000</v>
      </c>
      <c r="U45" s="5">
        <f>H49+I49+J49+K49+L49+M49</f>
        <v>19929</v>
      </c>
      <c r="V45" s="5">
        <f>H49+I49+J49+K49+L49+M49+N49+O49+P49</f>
        <v>30001.289999999997</v>
      </c>
      <c r="W45" s="5">
        <f>H49+I49+J49+K49+L49+M49+N49+O49+P49+Q49+R49+S49</f>
        <v>409180</v>
      </c>
      <c r="X45" s="5">
        <f>G49/100*25</f>
        <v>102295</v>
      </c>
      <c r="Y45" s="5">
        <f>G49/100*50</f>
        <v>204590</v>
      </c>
      <c r="Z45" s="5">
        <f>G49/100*75</f>
        <v>306885</v>
      </c>
      <c r="AA45" s="5">
        <f>G49/100*100</f>
        <v>409180</v>
      </c>
      <c r="AB45" s="52"/>
    </row>
    <row r="46" spans="1:28" ht="63" x14ac:dyDescent="0.25">
      <c r="A46" s="12" t="s">
        <v>75</v>
      </c>
      <c r="B46" s="68" t="s">
        <v>277</v>
      </c>
      <c r="C46" s="69"/>
      <c r="D46" s="69"/>
      <c r="E46" s="69"/>
      <c r="F46" s="70"/>
      <c r="G46" s="14">
        <v>467000</v>
      </c>
      <c r="H46" s="15">
        <v>379000</v>
      </c>
      <c r="I46" s="15">
        <v>63337.54</v>
      </c>
      <c r="J46" s="15">
        <v>10462.76</v>
      </c>
      <c r="K46" s="15">
        <v>765.47</v>
      </c>
      <c r="L46" s="15">
        <v>96.2</v>
      </c>
      <c r="M46" s="15">
        <v>350.2</v>
      </c>
      <c r="N46" s="15">
        <v>-10308.870000000001</v>
      </c>
      <c r="O46" s="15">
        <v>1128.26</v>
      </c>
      <c r="P46" s="15">
        <v>595.38</v>
      </c>
      <c r="Q46" s="15">
        <v>-465.71</v>
      </c>
      <c r="R46" s="15">
        <f>TRUNC((G46-SUM(H46:Q46))/2,2)</f>
        <v>11019.38</v>
      </c>
      <c r="S46" s="15">
        <f>G46-SUM(H46:R46)</f>
        <v>11019.390000000014</v>
      </c>
      <c r="T46" s="5">
        <f>H50+I50+J50</f>
        <v>3</v>
      </c>
      <c r="U46" s="5">
        <f>H50+I50+J50+K50+L50+M50</f>
        <v>12246.13</v>
      </c>
      <c r="V46" s="5">
        <f>H50+I50+J50+K50+L50+M50+N50+O50+P50</f>
        <v>19898.239999999998</v>
      </c>
      <c r="W46" s="5">
        <f>H50+I50+J50+K50+L50+M50+N50+O50+P50+Q50+R50+S50</f>
        <v>84460</v>
      </c>
      <c r="X46" s="5">
        <f>G50/100*25</f>
        <v>21115</v>
      </c>
      <c r="Y46" s="5">
        <f>G50/100*50</f>
        <v>42230</v>
      </c>
      <c r="Z46" s="5">
        <f>G50/100*75</f>
        <v>63345</v>
      </c>
      <c r="AA46" s="5">
        <f>G50/100*100</f>
        <v>84460</v>
      </c>
      <c r="AB46" s="52"/>
    </row>
    <row r="47" spans="1:28" ht="110.25" x14ac:dyDescent="0.25">
      <c r="A47" s="12" t="s">
        <v>396</v>
      </c>
      <c r="B47" s="68" t="s">
        <v>395</v>
      </c>
      <c r="C47" s="69"/>
      <c r="D47" s="69"/>
      <c r="E47" s="69"/>
      <c r="F47" s="70"/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-14.79</v>
      </c>
      <c r="Q47" s="15">
        <v>0</v>
      </c>
      <c r="R47" s="15">
        <f>TRUNC((G47-SUM(H47:Q47))/2,2)</f>
        <v>7.39</v>
      </c>
      <c r="S47" s="15">
        <f>G47-SUM(H47:R47)</f>
        <v>7.3999999999999995</v>
      </c>
      <c r="T47" s="5"/>
      <c r="U47" s="5"/>
      <c r="V47" s="5"/>
      <c r="W47" s="5"/>
      <c r="X47" s="5"/>
      <c r="Y47" s="5"/>
      <c r="Z47" s="5"/>
      <c r="AA47" s="5"/>
      <c r="AB47" s="52"/>
    </row>
    <row r="48" spans="1:28" ht="63" x14ac:dyDescent="0.25">
      <c r="A48" s="12" t="s">
        <v>76</v>
      </c>
      <c r="B48" s="68" t="s">
        <v>278</v>
      </c>
      <c r="C48" s="69"/>
      <c r="D48" s="69"/>
      <c r="E48" s="69"/>
      <c r="F48" s="70"/>
      <c r="G48" s="14">
        <f>G49</f>
        <v>409180</v>
      </c>
      <c r="H48" s="14">
        <f t="shared" ref="H48:S48" si="32">H49</f>
        <v>0</v>
      </c>
      <c r="I48" s="14">
        <f t="shared" si="32"/>
        <v>0</v>
      </c>
      <c r="J48" s="14">
        <f t="shared" si="32"/>
        <v>5000</v>
      </c>
      <c r="K48" s="14">
        <f t="shared" si="32"/>
        <v>9439</v>
      </c>
      <c r="L48" s="14">
        <f t="shared" si="32"/>
        <v>5490</v>
      </c>
      <c r="M48" s="14">
        <f t="shared" si="32"/>
        <v>0</v>
      </c>
      <c r="N48" s="14">
        <f t="shared" si="32"/>
        <v>5471.35</v>
      </c>
      <c r="O48" s="14">
        <f t="shared" si="32"/>
        <v>4600.9399999999996</v>
      </c>
      <c r="P48" s="14">
        <f t="shared" si="32"/>
        <v>0</v>
      </c>
      <c r="Q48" s="14">
        <f t="shared" si="32"/>
        <v>0</v>
      </c>
      <c r="R48" s="14">
        <f t="shared" si="32"/>
        <v>189589.35</v>
      </c>
      <c r="S48" s="14">
        <f t="shared" si="32"/>
        <v>189589.36</v>
      </c>
      <c r="T48" s="5">
        <f t="shared" si="18"/>
        <v>0</v>
      </c>
      <c r="U48" s="5">
        <f t="shared" si="19"/>
        <v>0</v>
      </c>
      <c r="V48" s="5">
        <f t="shared" si="20"/>
        <v>2396.79</v>
      </c>
      <c r="W48" s="5">
        <f t="shared" si="21"/>
        <v>4460</v>
      </c>
      <c r="X48" s="5">
        <f t="shared" si="22"/>
        <v>1115</v>
      </c>
      <c r="Y48" s="5">
        <f t="shared" si="23"/>
        <v>2230</v>
      </c>
      <c r="Z48" s="5">
        <f t="shared" si="24"/>
        <v>3345</v>
      </c>
      <c r="AA48" s="5">
        <f t="shared" si="25"/>
        <v>4460</v>
      </c>
      <c r="AB48" s="52"/>
    </row>
    <row r="49" spans="1:30" ht="110.25" x14ac:dyDescent="0.25">
      <c r="A49" s="12" t="s">
        <v>77</v>
      </c>
      <c r="B49" s="68" t="s">
        <v>279</v>
      </c>
      <c r="C49" s="69"/>
      <c r="D49" s="69"/>
      <c r="E49" s="69"/>
      <c r="F49" s="70"/>
      <c r="G49" s="14">
        <v>409180</v>
      </c>
      <c r="H49" s="15">
        <v>0</v>
      </c>
      <c r="I49" s="15">
        <v>0</v>
      </c>
      <c r="J49" s="15">
        <v>5000</v>
      </c>
      <c r="K49" s="15">
        <v>9439</v>
      </c>
      <c r="L49" s="15">
        <v>5490</v>
      </c>
      <c r="M49" s="15">
        <v>0</v>
      </c>
      <c r="N49" s="15">
        <v>5471.35</v>
      </c>
      <c r="O49" s="15">
        <v>4600.9399999999996</v>
      </c>
      <c r="P49" s="15">
        <v>0</v>
      </c>
      <c r="Q49" s="15">
        <v>0</v>
      </c>
      <c r="R49" s="15">
        <f>TRUNC((G49-SUM(H49:Q49))/2,2)</f>
        <v>189589.35</v>
      </c>
      <c r="S49" s="15">
        <f>G49-SUM(H49:R49)</f>
        <v>189589.36</v>
      </c>
      <c r="T49" s="5">
        <f t="shared" si="18"/>
        <v>0</v>
      </c>
      <c r="U49" s="5">
        <f t="shared" si="19"/>
        <v>0</v>
      </c>
      <c r="V49" s="5">
        <f t="shared" si="20"/>
        <v>2396.79</v>
      </c>
      <c r="W49" s="5">
        <f t="shared" si="21"/>
        <v>4460</v>
      </c>
      <c r="X49" s="5">
        <f t="shared" si="22"/>
        <v>1115</v>
      </c>
      <c r="Y49" s="5">
        <f t="shared" si="23"/>
        <v>2230</v>
      </c>
      <c r="Z49" s="5">
        <f t="shared" si="24"/>
        <v>3345</v>
      </c>
      <c r="AA49" s="5">
        <f t="shared" si="25"/>
        <v>4460</v>
      </c>
      <c r="AB49" s="52"/>
    </row>
    <row r="50" spans="1:30" ht="31.5" x14ac:dyDescent="0.25">
      <c r="A50" s="12" t="s">
        <v>28</v>
      </c>
      <c r="B50" s="68" t="s">
        <v>280</v>
      </c>
      <c r="C50" s="77"/>
      <c r="D50" s="77"/>
      <c r="E50" s="77"/>
      <c r="F50" s="78"/>
      <c r="G50" s="14">
        <f>G51+G53</f>
        <v>84460</v>
      </c>
      <c r="H50" s="14">
        <f t="shared" ref="H50:S50" si="33">H51+H53</f>
        <v>0</v>
      </c>
      <c r="I50" s="14">
        <f t="shared" si="33"/>
        <v>0</v>
      </c>
      <c r="J50" s="14">
        <f t="shared" si="33"/>
        <v>3</v>
      </c>
      <c r="K50" s="14">
        <f t="shared" si="33"/>
        <v>12242.13</v>
      </c>
      <c r="L50" s="14">
        <f t="shared" si="33"/>
        <v>1</v>
      </c>
      <c r="M50" s="14">
        <f t="shared" si="33"/>
        <v>0</v>
      </c>
      <c r="N50" s="14">
        <f t="shared" si="33"/>
        <v>6121</v>
      </c>
      <c r="O50" s="14">
        <f t="shared" si="33"/>
        <v>1153.71</v>
      </c>
      <c r="P50" s="14">
        <f t="shared" si="33"/>
        <v>377.4</v>
      </c>
      <c r="Q50" s="14">
        <f t="shared" si="33"/>
        <v>10425.57</v>
      </c>
      <c r="R50" s="14">
        <f t="shared" si="33"/>
        <v>26923.81</v>
      </c>
      <c r="S50" s="14">
        <f t="shared" si="33"/>
        <v>27212.38</v>
      </c>
      <c r="T50" s="5">
        <f t="shared" si="18"/>
        <v>3</v>
      </c>
      <c r="U50" s="5">
        <f t="shared" si="19"/>
        <v>12246.13</v>
      </c>
      <c r="V50" s="5">
        <f t="shared" si="20"/>
        <v>17501.449999999997</v>
      </c>
      <c r="W50" s="5">
        <f t="shared" si="21"/>
        <v>80000</v>
      </c>
      <c r="X50" s="5">
        <f t="shared" si="22"/>
        <v>20000</v>
      </c>
      <c r="Y50" s="5">
        <f t="shared" si="23"/>
        <v>40000</v>
      </c>
      <c r="Z50" s="5">
        <f t="shared" si="24"/>
        <v>60000</v>
      </c>
      <c r="AA50" s="5">
        <f t="shared" si="25"/>
        <v>80000</v>
      </c>
      <c r="AB50" s="52"/>
    </row>
    <row r="51" spans="1:30" ht="31.5" x14ac:dyDescent="0.25">
      <c r="A51" s="12" t="s">
        <v>78</v>
      </c>
      <c r="B51" s="68" t="s">
        <v>281</v>
      </c>
      <c r="C51" s="77"/>
      <c r="D51" s="77"/>
      <c r="E51" s="77"/>
      <c r="F51" s="78"/>
      <c r="G51" s="14">
        <f>G52</f>
        <v>4460</v>
      </c>
      <c r="H51" s="14">
        <f t="shared" ref="H51:S51" si="34">H52</f>
        <v>0</v>
      </c>
      <c r="I51" s="14">
        <f t="shared" si="34"/>
        <v>0</v>
      </c>
      <c r="J51" s="14">
        <f t="shared" si="34"/>
        <v>0</v>
      </c>
      <c r="K51" s="14">
        <f t="shared" si="34"/>
        <v>0</v>
      </c>
      <c r="L51" s="14">
        <f t="shared" si="34"/>
        <v>0</v>
      </c>
      <c r="M51" s="14">
        <f t="shared" si="34"/>
        <v>0</v>
      </c>
      <c r="N51" s="14">
        <f t="shared" si="34"/>
        <v>0</v>
      </c>
      <c r="O51" s="14">
        <f t="shared" si="34"/>
        <v>1502.01</v>
      </c>
      <c r="P51" s="14">
        <f t="shared" si="34"/>
        <v>894.78</v>
      </c>
      <c r="Q51" s="14">
        <f t="shared" si="34"/>
        <v>4304.07</v>
      </c>
      <c r="R51" s="14">
        <f t="shared" si="34"/>
        <v>-1120.43</v>
      </c>
      <c r="S51" s="14">
        <f t="shared" si="34"/>
        <v>-1120.4299999999994</v>
      </c>
      <c r="T51" s="5">
        <f t="shared" si="18"/>
        <v>3</v>
      </c>
      <c r="U51" s="5">
        <f t="shared" si="19"/>
        <v>12246.13</v>
      </c>
      <c r="V51" s="5">
        <f t="shared" si="20"/>
        <v>18367.129999999997</v>
      </c>
      <c r="W51" s="5">
        <f t="shared" si="21"/>
        <v>80000</v>
      </c>
      <c r="X51" s="5">
        <f t="shared" si="22"/>
        <v>20000</v>
      </c>
      <c r="Y51" s="5">
        <f t="shared" si="23"/>
        <v>40000</v>
      </c>
      <c r="Z51" s="5">
        <f t="shared" si="24"/>
        <v>60000</v>
      </c>
      <c r="AA51" s="5">
        <f t="shared" si="25"/>
        <v>80000</v>
      </c>
      <c r="AB51" s="52"/>
    </row>
    <row r="52" spans="1:30" ht="157.5" x14ac:dyDescent="0.25">
      <c r="A52" s="12" t="s">
        <v>79</v>
      </c>
      <c r="B52" s="93" t="s">
        <v>282</v>
      </c>
      <c r="C52" s="77"/>
      <c r="D52" s="77"/>
      <c r="E52" s="77"/>
      <c r="F52" s="78"/>
      <c r="G52" s="14">
        <v>4460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1502.01</v>
      </c>
      <c r="P52" s="15">
        <v>894.78</v>
      </c>
      <c r="Q52" s="15">
        <v>4304.07</v>
      </c>
      <c r="R52" s="15">
        <f>TRUNC((G52-SUM(H52:Q52))/2,2)</f>
        <v>-1120.43</v>
      </c>
      <c r="S52" s="15">
        <f>G52-SUM(H52:R52)</f>
        <v>-1120.4299999999994</v>
      </c>
      <c r="T52" s="5">
        <f t="shared" si="18"/>
        <v>3</v>
      </c>
      <c r="U52" s="5">
        <f t="shared" si="19"/>
        <v>12246.13</v>
      </c>
      <c r="V52" s="5">
        <f t="shared" si="20"/>
        <v>18367.129999999997</v>
      </c>
      <c r="W52" s="5">
        <f t="shared" si="21"/>
        <v>80000</v>
      </c>
      <c r="X52" s="5">
        <f t="shared" si="22"/>
        <v>20000</v>
      </c>
      <c r="Y52" s="5">
        <f t="shared" si="23"/>
        <v>40000</v>
      </c>
      <c r="Z52" s="5">
        <f t="shared" si="24"/>
        <v>60000</v>
      </c>
      <c r="AA52" s="5">
        <f t="shared" si="25"/>
        <v>80000</v>
      </c>
      <c r="AB52" s="52"/>
    </row>
    <row r="53" spans="1:30" ht="15.75" x14ac:dyDescent="0.25">
      <c r="A53" s="12" t="s">
        <v>80</v>
      </c>
      <c r="B53" s="93" t="s">
        <v>283</v>
      </c>
      <c r="C53" s="77"/>
      <c r="D53" s="77"/>
      <c r="E53" s="77"/>
      <c r="F53" s="78"/>
      <c r="G53" s="14">
        <f>G54+G56</f>
        <v>80000</v>
      </c>
      <c r="H53" s="14">
        <f t="shared" ref="H53:S53" si="35">H54+H56</f>
        <v>0</v>
      </c>
      <c r="I53" s="14">
        <f t="shared" si="35"/>
        <v>0</v>
      </c>
      <c r="J53" s="14">
        <f t="shared" si="35"/>
        <v>3</v>
      </c>
      <c r="K53" s="14">
        <f t="shared" si="35"/>
        <v>12242.13</v>
      </c>
      <c r="L53" s="14">
        <f t="shared" si="35"/>
        <v>1</v>
      </c>
      <c r="M53" s="14">
        <f t="shared" si="35"/>
        <v>0</v>
      </c>
      <c r="N53" s="14">
        <f t="shared" si="35"/>
        <v>6121</v>
      </c>
      <c r="O53" s="14">
        <f t="shared" si="35"/>
        <v>-348.3</v>
      </c>
      <c r="P53" s="14">
        <f t="shared" si="35"/>
        <v>-517.38</v>
      </c>
      <c r="Q53" s="14">
        <f t="shared" si="35"/>
        <v>6121.5</v>
      </c>
      <c r="R53" s="14">
        <f t="shared" si="35"/>
        <v>28044.240000000002</v>
      </c>
      <c r="S53" s="14">
        <f t="shared" si="35"/>
        <v>28332.81</v>
      </c>
      <c r="T53" s="5">
        <f>H58+I58+J58</f>
        <v>90279.27</v>
      </c>
      <c r="U53" s="5">
        <f>H58+I58+J58+K58+L58+M58</f>
        <v>291290.55</v>
      </c>
      <c r="V53" s="5">
        <f>H58+I58+J58+K58+L58+M58+N58+O58+P58</f>
        <v>587832.02999999991</v>
      </c>
      <c r="W53" s="5">
        <f>H58+I58+J58+K58+L58+M58+N58+O58+P58+Q58+R58+S58</f>
        <v>250000</v>
      </c>
      <c r="X53" s="5">
        <f>G58/100*25</f>
        <v>62500</v>
      </c>
      <c r="Y53" s="5">
        <f>G58/100*50</f>
        <v>125000</v>
      </c>
      <c r="Z53" s="5">
        <f>G58/100*75</f>
        <v>187500</v>
      </c>
      <c r="AA53" s="5">
        <f>G58/100*100</f>
        <v>250000</v>
      </c>
      <c r="AB53" s="52"/>
    </row>
    <row r="54" spans="1:30" ht="31.5" x14ac:dyDescent="0.25">
      <c r="A54" s="12" t="s">
        <v>81</v>
      </c>
      <c r="B54" s="93" t="s">
        <v>284</v>
      </c>
      <c r="C54" s="77"/>
      <c r="D54" s="77"/>
      <c r="E54" s="77"/>
      <c r="F54" s="78"/>
      <c r="G54" s="14">
        <f>G55</f>
        <v>80000</v>
      </c>
      <c r="H54" s="14">
        <f t="shared" ref="H54:S54" si="36">H55</f>
        <v>0</v>
      </c>
      <c r="I54" s="14">
        <f t="shared" si="36"/>
        <v>0</v>
      </c>
      <c r="J54" s="14">
        <f t="shared" si="36"/>
        <v>3</v>
      </c>
      <c r="K54" s="14">
        <f t="shared" si="36"/>
        <v>12242.13</v>
      </c>
      <c r="L54" s="14">
        <f t="shared" si="36"/>
        <v>1</v>
      </c>
      <c r="M54" s="14">
        <f t="shared" si="36"/>
        <v>0</v>
      </c>
      <c r="N54" s="14">
        <f t="shared" si="36"/>
        <v>6121</v>
      </c>
      <c r="O54" s="14">
        <f t="shared" si="36"/>
        <v>0</v>
      </c>
      <c r="P54" s="14">
        <f t="shared" si="36"/>
        <v>0</v>
      </c>
      <c r="Q54" s="14">
        <f t="shared" si="36"/>
        <v>6121.5</v>
      </c>
      <c r="R54" s="14">
        <f t="shared" si="36"/>
        <v>27755.68</v>
      </c>
      <c r="S54" s="14">
        <f t="shared" si="36"/>
        <v>27755.690000000002</v>
      </c>
      <c r="T54" s="5">
        <f>H59+I59+J59</f>
        <v>90279.27</v>
      </c>
      <c r="U54" s="5">
        <f>H59+I59+J59+K59+L59+M59</f>
        <v>291290.55</v>
      </c>
      <c r="V54" s="5">
        <f>H59+I59+J59+K59+L59+M59+N59+O59+P59</f>
        <v>587832.02999999991</v>
      </c>
      <c r="W54" s="5">
        <f>H59+I59+J59+K59+L59+M59+N59+O59+P59+Q59+R59+S59</f>
        <v>250000</v>
      </c>
      <c r="X54" s="5">
        <f>G59/100*25</f>
        <v>62500</v>
      </c>
      <c r="Y54" s="5">
        <f>G59/100*50</f>
        <v>125000</v>
      </c>
      <c r="Z54" s="5">
        <f>G59/100*75</f>
        <v>187500</v>
      </c>
      <c r="AA54" s="5">
        <f>G59/100*100</f>
        <v>250000</v>
      </c>
      <c r="AB54" s="52"/>
    </row>
    <row r="55" spans="1:30" ht="110.25" x14ac:dyDescent="0.25">
      <c r="A55" s="12" t="s">
        <v>82</v>
      </c>
      <c r="B55" s="93" t="s">
        <v>285</v>
      </c>
      <c r="C55" s="77"/>
      <c r="D55" s="77"/>
      <c r="E55" s="77"/>
      <c r="F55" s="78"/>
      <c r="G55" s="14">
        <v>80000</v>
      </c>
      <c r="H55" s="15">
        <v>0</v>
      </c>
      <c r="I55" s="15">
        <v>0</v>
      </c>
      <c r="J55" s="15">
        <v>3</v>
      </c>
      <c r="K55" s="15">
        <v>12242.13</v>
      </c>
      <c r="L55" s="15">
        <v>1</v>
      </c>
      <c r="M55" s="15">
        <v>0</v>
      </c>
      <c r="N55" s="15">
        <v>6121</v>
      </c>
      <c r="O55" s="15">
        <v>0</v>
      </c>
      <c r="P55" s="15">
        <v>0</v>
      </c>
      <c r="Q55" s="15">
        <v>6121.5</v>
      </c>
      <c r="R55" s="15">
        <f>TRUNC((G55-SUM(H55:Q55))/2,2)</f>
        <v>27755.68</v>
      </c>
      <c r="S55" s="15">
        <f>G55-SUM(H55:R55)</f>
        <v>27755.690000000002</v>
      </c>
      <c r="T55" s="5">
        <f>H60+I60+J60</f>
        <v>90279.27</v>
      </c>
      <c r="U55" s="5">
        <f>H60+I60+J60+K60+L60+M60</f>
        <v>291290.55</v>
      </c>
      <c r="V55" s="5">
        <f>H60+I60+J60+K60+L60+M60+N60+O60+P60</f>
        <v>587832.02999999991</v>
      </c>
      <c r="W55" s="5">
        <f>H60+I60+J60+K60+L60+M60+N60+O60+P60+Q60+R60+S60</f>
        <v>250000</v>
      </c>
      <c r="X55" s="5">
        <f>G60/100*25</f>
        <v>62500</v>
      </c>
      <c r="Y55" s="5">
        <f>G60/100*50</f>
        <v>125000</v>
      </c>
      <c r="Z55" s="5">
        <f>G60/100*75</f>
        <v>187500</v>
      </c>
      <c r="AA55" s="5">
        <f>G60/100*100</f>
        <v>250000</v>
      </c>
      <c r="AB55" s="52"/>
    </row>
    <row r="56" spans="1:30" ht="31.5" x14ac:dyDescent="0.25">
      <c r="A56" s="12" t="s">
        <v>387</v>
      </c>
      <c r="B56" s="93" t="s">
        <v>389</v>
      </c>
      <c r="C56" s="77"/>
      <c r="D56" s="77"/>
      <c r="E56" s="77"/>
      <c r="F56" s="78"/>
      <c r="G56" s="14">
        <f>G57</f>
        <v>0</v>
      </c>
      <c r="H56" s="14">
        <f t="shared" ref="H56:S56" si="37">H57</f>
        <v>0</v>
      </c>
      <c r="I56" s="14">
        <f t="shared" si="37"/>
        <v>0</v>
      </c>
      <c r="J56" s="14">
        <f t="shared" si="37"/>
        <v>0</v>
      </c>
      <c r="K56" s="14">
        <f t="shared" si="37"/>
        <v>0</v>
      </c>
      <c r="L56" s="14">
        <f t="shared" si="37"/>
        <v>0</v>
      </c>
      <c r="M56" s="14">
        <f t="shared" si="37"/>
        <v>0</v>
      </c>
      <c r="N56" s="14">
        <f t="shared" si="37"/>
        <v>0</v>
      </c>
      <c r="O56" s="14">
        <f t="shared" si="37"/>
        <v>-348.3</v>
      </c>
      <c r="P56" s="14">
        <f t="shared" si="37"/>
        <v>-517.38</v>
      </c>
      <c r="Q56" s="14">
        <f t="shared" si="37"/>
        <v>0</v>
      </c>
      <c r="R56" s="14">
        <f t="shared" si="37"/>
        <v>288.56</v>
      </c>
      <c r="S56" s="14">
        <f t="shared" si="37"/>
        <v>577.12000000000012</v>
      </c>
      <c r="T56" s="5"/>
      <c r="U56" s="5"/>
      <c r="V56" s="5"/>
      <c r="W56" s="5"/>
      <c r="X56" s="5"/>
      <c r="Y56" s="5"/>
      <c r="Z56" s="5"/>
      <c r="AA56" s="5"/>
      <c r="AB56" s="52"/>
    </row>
    <row r="57" spans="1:30" ht="110.25" x14ac:dyDescent="0.25">
      <c r="A57" s="12" t="s">
        <v>386</v>
      </c>
      <c r="B57" s="93" t="s">
        <v>388</v>
      </c>
      <c r="C57" s="96"/>
      <c r="D57" s="96"/>
      <c r="E57" s="96"/>
      <c r="F57" s="97"/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5">
        <v>-348.3</v>
      </c>
      <c r="P57" s="15">
        <v>-517.38</v>
      </c>
      <c r="Q57" s="15">
        <v>0</v>
      </c>
      <c r="R57" s="15">
        <f>TRUNC((G57-SUM(H57:Q57))/3,2)</f>
        <v>288.56</v>
      </c>
      <c r="S57" s="15">
        <f>G57-SUM(H57:R57)</f>
        <v>577.12000000000012</v>
      </c>
      <c r="T57" s="5"/>
      <c r="U57" s="5"/>
      <c r="V57" s="5"/>
      <c r="W57" s="5"/>
      <c r="X57" s="5"/>
      <c r="Y57" s="5"/>
      <c r="Z57" s="5"/>
      <c r="AA57" s="5"/>
      <c r="AB57" s="52"/>
    </row>
    <row r="58" spans="1:30" ht="31.5" x14ac:dyDescent="0.25">
      <c r="A58" s="12" t="s">
        <v>29</v>
      </c>
      <c r="B58" s="93" t="s">
        <v>288</v>
      </c>
      <c r="C58" s="77"/>
      <c r="D58" s="77"/>
      <c r="E58" s="77"/>
      <c r="F58" s="78"/>
      <c r="G58" s="14">
        <f>G59</f>
        <v>250000</v>
      </c>
      <c r="H58" s="14">
        <f t="shared" ref="H58:S58" si="38">H59</f>
        <v>1814.07</v>
      </c>
      <c r="I58" s="14">
        <f t="shared" si="38"/>
        <v>38702.47</v>
      </c>
      <c r="J58" s="14">
        <f t="shared" si="38"/>
        <v>49762.73</v>
      </c>
      <c r="K58" s="14">
        <f t="shared" si="38"/>
        <v>81720.17</v>
      </c>
      <c r="L58" s="14">
        <f t="shared" si="38"/>
        <v>48168.72</v>
      </c>
      <c r="M58" s="14">
        <f t="shared" si="38"/>
        <v>71122.39</v>
      </c>
      <c r="N58" s="14">
        <f t="shared" si="38"/>
        <v>85146.74</v>
      </c>
      <c r="O58" s="14">
        <f t="shared" si="38"/>
        <v>70555.41</v>
      </c>
      <c r="P58" s="14">
        <f t="shared" si="38"/>
        <v>140839.32999999999</v>
      </c>
      <c r="Q58" s="14">
        <f t="shared" si="38"/>
        <v>50928.28</v>
      </c>
      <c r="R58" s="14">
        <f t="shared" si="38"/>
        <v>-194380.15</v>
      </c>
      <c r="S58" s="14">
        <f t="shared" si="38"/>
        <v>-194380.15999999992</v>
      </c>
      <c r="T58" s="5">
        <f t="shared" si="18"/>
        <v>3157778.3000000003</v>
      </c>
      <c r="U58" s="5">
        <f t="shared" si="19"/>
        <v>6426766.0199999996</v>
      </c>
      <c r="V58" s="5">
        <f t="shared" si="20"/>
        <v>10082720.16</v>
      </c>
      <c r="W58" s="5">
        <f t="shared" si="21"/>
        <v>12881393.890000001</v>
      </c>
      <c r="X58" s="5">
        <f t="shared" si="22"/>
        <v>3220348.4725000001</v>
      </c>
      <c r="Y58" s="5">
        <f t="shared" si="23"/>
        <v>6440696.9450000003</v>
      </c>
      <c r="Z58" s="5">
        <f t="shared" si="24"/>
        <v>9661045.4175000004</v>
      </c>
      <c r="AA58" s="5">
        <f t="shared" si="25"/>
        <v>12881393.890000001</v>
      </c>
      <c r="AB58" s="52"/>
      <c r="AD58" s="54"/>
    </row>
    <row r="59" spans="1:30" ht="94.5" x14ac:dyDescent="0.25">
      <c r="A59" s="12" t="s">
        <v>83</v>
      </c>
      <c r="B59" s="93" t="s">
        <v>286</v>
      </c>
      <c r="C59" s="77"/>
      <c r="D59" s="77"/>
      <c r="E59" s="77"/>
      <c r="F59" s="78"/>
      <c r="G59" s="14">
        <f>G60</f>
        <v>250000</v>
      </c>
      <c r="H59" s="14">
        <f t="shared" ref="H59:S59" si="39">H60</f>
        <v>1814.07</v>
      </c>
      <c r="I59" s="14">
        <f t="shared" si="39"/>
        <v>38702.47</v>
      </c>
      <c r="J59" s="14">
        <f t="shared" si="39"/>
        <v>49762.73</v>
      </c>
      <c r="K59" s="14">
        <f t="shared" si="39"/>
        <v>81720.17</v>
      </c>
      <c r="L59" s="14">
        <f t="shared" si="39"/>
        <v>48168.72</v>
      </c>
      <c r="M59" s="14">
        <f t="shared" si="39"/>
        <v>71122.39</v>
      </c>
      <c r="N59" s="14">
        <f t="shared" si="39"/>
        <v>85146.74</v>
      </c>
      <c r="O59" s="14">
        <f t="shared" si="39"/>
        <v>70555.41</v>
      </c>
      <c r="P59" s="14">
        <f t="shared" si="39"/>
        <v>140839.32999999999</v>
      </c>
      <c r="Q59" s="14">
        <f t="shared" si="39"/>
        <v>50928.28</v>
      </c>
      <c r="R59" s="14">
        <f t="shared" si="39"/>
        <v>-194380.15</v>
      </c>
      <c r="S59" s="14">
        <f t="shared" si="39"/>
        <v>-194380.15999999992</v>
      </c>
      <c r="T59" s="5">
        <f t="shared" si="18"/>
        <v>3116814.68</v>
      </c>
      <c r="U59" s="5">
        <f t="shared" si="19"/>
        <v>6170926.1500000004</v>
      </c>
      <c r="V59" s="5">
        <f t="shared" si="20"/>
        <v>9444103.9300000016</v>
      </c>
      <c r="W59" s="5">
        <f t="shared" si="21"/>
        <v>12264000</v>
      </c>
      <c r="X59" s="5">
        <f t="shared" si="22"/>
        <v>3066000</v>
      </c>
      <c r="Y59" s="5">
        <f t="shared" si="23"/>
        <v>6132000</v>
      </c>
      <c r="Z59" s="5">
        <f t="shared" si="24"/>
        <v>9198000</v>
      </c>
      <c r="AA59" s="5">
        <f t="shared" si="25"/>
        <v>12264000</v>
      </c>
      <c r="AB59" s="52"/>
    </row>
    <row r="60" spans="1:30" ht="157.5" x14ac:dyDescent="0.25">
      <c r="A60" s="12" t="s">
        <v>84</v>
      </c>
      <c r="B60" s="93" t="s">
        <v>287</v>
      </c>
      <c r="C60" s="77"/>
      <c r="D60" s="77"/>
      <c r="E60" s="77"/>
      <c r="F60" s="78"/>
      <c r="G60" s="14">
        <v>250000</v>
      </c>
      <c r="H60" s="15">
        <v>1814.07</v>
      </c>
      <c r="I60" s="15">
        <v>38702.47</v>
      </c>
      <c r="J60" s="15">
        <v>49762.73</v>
      </c>
      <c r="K60" s="15">
        <v>81720.17</v>
      </c>
      <c r="L60" s="15">
        <v>48168.72</v>
      </c>
      <c r="M60" s="15">
        <v>71122.39</v>
      </c>
      <c r="N60" s="15">
        <v>85146.74</v>
      </c>
      <c r="O60" s="15">
        <v>70555.41</v>
      </c>
      <c r="P60" s="15">
        <v>140839.32999999999</v>
      </c>
      <c r="Q60" s="15">
        <v>50928.28</v>
      </c>
      <c r="R60" s="15">
        <f>TRUNC((G60-SUM(H60:Q60))/2,2)</f>
        <v>-194380.15</v>
      </c>
      <c r="S60" s="15">
        <f>G60-SUM(H60:R60)</f>
        <v>-194380.15999999992</v>
      </c>
      <c r="T60" s="5">
        <f t="shared" si="18"/>
        <v>1219395.56</v>
      </c>
      <c r="U60" s="5">
        <f t="shared" si="19"/>
        <v>2374307.39</v>
      </c>
      <c r="V60" s="5">
        <f t="shared" si="20"/>
        <v>3922779.87</v>
      </c>
      <c r="W60" s="5">
        <f t="shared" si="21"/>
        <v>4764000</v>
      </c>
      <c r="X60" s="5">
        <f t="shared" si="22"/>
        <v>1191000</v>
      </c>
      <c r="Y60" s="5">
        <f t="shared" si="23"/>
        <v>2382000</v>
      </c>
      <c r="Z60" s="5">
        <f t="shared" si="24"/>
        <v>3573000</v>
      </c>
      <c r="AA60" s="5">
        <f t="shared" si="25"/>
        <v>4764000</v>
      </c>
      <c r="AB60" s="52"/>
    </row>
    <row r="61" spans="1:30" ht="31.5" x14ac:dyDescent="0.25">
      <c r="A61" s="12" t="s">
        <v>85</v>
      </c>
      <c r="B61" s="94"/>
      <c r="C61" s="77"/>
      <c r="D61" s="77"/>
      <c r="E61" s="77"/>
      <c r="F61" s="78"/>
      <c r="G61" s="14">
        <f t="shared" ref="G61:S61" si="40">G62+G81+G73+G77+G91</f>
        <v>12881393.890000001</v>
      </c>
      <c r="H61" s="14">
        <f t="shared" si="40"/>
        <v>1015716.63</v>
      </c>
      <c r="I61" s="14">
        <f t="shared" si="40"/>
        <v>825899.49000000011</v>
      </c>
      <c r="J61" s="14">
        <f t="shared" si="40"/>
        <v>1316162.1800000002</v>
      </c>
      <c r="K61" s="14">
        <f t="shared" si="40"/>
        <v>1165181.6999999997</v>
      </c>
      <c r="L61" s="14">
        <f t="shared" si="40"/>
        <v>967752.75</v>
      </c>
      <c r="M61" s="14">
        <f t="shared" si="40"/>
        <v>1136053.27</v>
      </c>
      <c r="N61" s="14">
        <f t="shared" si="40"/>
        <v>1282130.1400000001</v>
      </c>
      <c r="O61" s="14">
        <f t="shared" si="40"/>
        <v>1191286.3500000001</v>
      </c>
      <c r="P61" s="14">
        <f t="shared" si="40"/>
        <v>1182537.6499999999</v>
      </c>
      <c r="Q61" s="14">
        <f t="shared" si="40"/>
        <v>3125571.32</v>
      </c>
      <c r="R61" s="14">
        <f t="shared" si="40"/>
        <v>914812.91</v>
      </c>
      <c r="S61" s="14">
        <f t="shared" si="40"/>
        <v>-1241710.5000000005</v>
      </c>
      <c r="T61" s="5">
        <f t="shared" si="18"/>
        <v>1175.0999999999999</v>
      </c>
      <c r="U61" s="5">
        <f t="shared" si="19"/>
        <v>2350.2199999999998</v>
      </c>
      <c r="V61" s="5">
        <f t="shared" si="20"/>
        <v>9129.14</v>
      </c>
      <c r="W61" s="5">
        <f t="shared" si="21"/>
        <v>39000</v>
      </c>
      <c r="X61" s="5">
        <f t="shared" si="22"/>
        <v>9750</v>
      </c>
      <c r="Y61" s="5">
        <f t="shared" si="23"/>
        <v>19500</v>
      </c>
      <c r="Z61" s="5">
        <f t="shared" si="24"/>
        <v>29250</v>
      </c>
      <c r="AA61" s="5">
        <f t="shared" si="25"/>
        <v>39000</v>
      </c>
      <c r="AB61" s="52"/>
    </row>
    <row r="62" spans="1:30" ht="128.25" customHeight="1" x14ac:dyDescent="0.25">
      <c r="A62" s="12" t="s">
        <v>30</v>
      </c>
      <c r="B62" s="93" t="s">
        <v>289</v>
      </c>
      <c r="C62" s="77"/>
      <c r="D62" s="77"/>
      <c r="E62" s="77"/>
      <c r="F62" s="78"/>
      <c r="G62" s="14">
        <f>G63+G70</f>
        <v>12264000</v>
      </c>
      <c r="H62" s="14">
        <f t="shared" ref="H62:S62" si="41">H63+H70</f>
        <v>1011795.53</v>
      </c>
      <c r="I62" s="14">
        <f t="shared" si="41"/>
        <v>829820.59000000008</v>
      </c>
      <c r="J62" s="14">
        <f t="shared" si="41"/>
        <v>1275198.56</v>
      </c>
      <c r="K62" s="14">
        <f t="shared" si="41"/>
        <v>1063583.8799999999</v>
      </c>
      <c r="L62" s="14">
        <f t="shared" si="41"/>
        <v>967747.94</v>
      </c>
      <c r="M62" s="14">
        <f t="shared" si="41"/>
        <v>1022779.6499999999</v>
      </c>
      <c r="N62" s="14">
        <f t="shared" si="41"/>
        <v>1217904.33</v>
      </c>
      <c r="O62" s="14">
        <f t="shared" si="41"/>
        <v>1028216.21</v>
      </c>
      <c r="P62" s="14">
        <f t="shared" si="41"/>
        <v>1027057.24</v>
      </c>
      <c r="Q62" s="14">
        <f t="shared" si="41"/>
        <v>1215933.3599999999</v>
      </c>
      <c r="R62" s="14">
        <f t="shared" si="41"/>
        <v>888877.16</v>
      </c>
      <c r="S62" s="14">
        <f t="shared" si="41"/>
        <v>715085.5499999997</v>
      </c>
      <c r="T62" s="5">
        <f t="shared" si="18"/>
        <v>1175.0999999999999</v>
      </c>
      <c r="U62" s="5">
        <f t="shared" si="19"/>
        <v>2350.2199999999998</v>
      </c>
      <c r="V62" s="5">
        <f t="shared" si="20"/>
        <v>9129.14</v>
      </c>
      <c r="W62" s="5">
        <f t="shared" si="21"/>
        <v>39000</v>
      </c>
      <c r="X62" s="5">
        <f t="shared" si="22"/>
        <v>9750</v>
      </c>
      <c r="Y62" s="5">
        <f t="shared" si="23"/>
        <v>19500</v>
      </c>
      <c r="Z62" s="5">
        <f t="shared" si="24"/>
        <v>29250</v>
      </c>
      <c r="AA62" s="5">
        <f t="shared" si="25"/>
        <v>39000</v>
      </c>
      <c r="AB62" s="52"/>
    </row>
    <row r="63" spans="1:30" ht="299.25" x14ac:dyDescent="0.25">
      <c r="A63" s="12" t="s">
        <v>31</v>
      </c>
      <c r="B63" s="93" t="s">
        <v>225</v>
      </c>
      <c r="C63" s="77"/>
      <c r="D63" s="77"/>
      <c r="E63" s="77"/>
      <c r="F63" s="78"/>
      <c r="G63" s="14">
        <f>G64+G66+G68</f>
        <v>4764000</v>
      </c>
      <c r="H63" s="14">
        <f t="shared" ref="H63:R63" si="42">H64+H66+H68</f>
        <v>280559.07</v>
      </c>
      <c r="I63" s="14">
        <f t="shared" si="42"/>
        <v>323601.06</v>
      </c>
      <c r="J63" s="14">
        <f t="shared" si="42"/>
        <v>615235.43000000005</v>
      </c>
      <c r="K63" s="14">
        <f t="shared" si="42"/>
        <v>420225.26</v>
      </c>
      <c r="L63" s="14">
        <f t="shared" si="42"/>
        <v>335295.67</v>
      </c>
      <c r="M63" s="14">
        <f t="shared" si="42"/>
        <v>399390.89999999997</v>
      </c>
      <c r="N63" s="14">
        <f t="shared" si="42"/>
        <v>599294</v>
      </c>
      <c r="O63" s="14">
        <f t="shared" si="42"/>
        <v>471071.36000000004</v>
      </c>
      <c r="P63" s="14">
        <f t="shared" si="42"/>
        <v>478107.12</v>
      </c>
      <c r="Q63" s="14">
        <f t="shared" si="42"/>
        <v>570935.12</v>
      </c>
      <c r="R63" s="14">
        <f t="shared" si="42"/>
        <v>250278.25</v>
      </c>
      <c r="S63" s="14">
        <f>S64+S66+S68</f>
        <v>20006.759999999776</v>
      </c>
      <c r="T63" s="5">
        <f t="shared" si="18"/>
        <v>96906.93</v>
      </c>
      <c r="U63" s="5">
        <f t="shared" si="19"/>
        <v>196612.44999999998</v>
      </c>
      <c r="V63" s="5">
        <f t="shared" si="20"/>
        <v>317664.07</v>
      </c>
      <c r="W63" s="5">
        <f t="shared" si="21"/>
        <v>465000</v>
      </c>
      <c r="X63" s="5">
        <f t="shared" si="22"/>
        <v>116250</v>
      </c>
      <c r="Y63" s="5">
        <f t="shared" si="23"/>
        <v>232500</v>
      </c>
      <c r="Z63" s="5">
        <f t="shared" si="24"/>
        <v>348750</v>
      </c>
      <c r="AA63" s="5">
        <f t="shared" si="25"/>
        <v>465000</v>
      </c>
      <c r="AB63" s="52"/>
    </row>
    <row r="64" spans="1:30" ht="202.5" customHeight="1" x14ac:dyDescent="0.25">
      <c r="A64" s="12" t="s">
        <v>86</v>
      </c>
      <c r="B64" s="93" t="s">
        <v>224</v>
      </c>
      <c r="C64" s="77"/>
      <c r="D64" s="77"/>
      <c r="E64" s="77"/>
      <c r="F64" s="78"/>
      <c r="G64" s="14">
        <f>G65</f>
        <v>39000</v>
      </c>
      <c r="H64" s="14">
        <f t="shared" ref="H64:S64" si="43">H65</f>
        <v>0</v>
      </c>
      <c r="I64" s="14">
        <f t="shared" si="43"/>
        <v>0</v>
      </c>
      <c r="J64" s="14">
        <f t="shared" si="43"/>
        <v>1175.0999999999999</v>
      </c>
      <c r="K64" s="14">
        <f t="shared" si="43"/>
        <v>0</v>
      </c>
      <c r="L64" s="14">
        <f t="shared" si="43"/>
        <v>0</v>
      </c>
      <c r="M64" s="14">
        <f t="shared" si="43"/>
        <v>1175.1199999999999</v>
      </c>
      <c r="N64" s="14">
        <f t="shared" si="43"/>
        <v>0</v>
      </c>
      <c r="O64" s="14">
        <f t="shared" si="43"/>
        <v>4202.8500000000004</v>
      </c>
      <c r="P64" s="14">
        <f t="shared" si="43"/>
        <v>2576.0700000000002</v>
      </c>
      <c r="Q64" s="14">
        <f t="shared" si="43"/>
        <v>0</v>
      </c>
      <c r="R64" s="14">
        <f t="shared" si="43"/>
        <v>29870.86</v>
      </c>
      <c r="S64" s="14">
        <f t="shared" si="43"/>
        <v>0</v>
      </c>
      <c r="T64" s="5">
        <f t="shared" si="18"/>
        <v>96906.93</v>
      </c>
      <c r="U64" s="5">
        <f t="shared" si="19"/>
        <v>196612.44999999998</v>
      </c>
      <c r="V64" s="5">
        <f t="shared" si="20"/>
        <v>317664.07</v>
      </c>
      <c r="W64" s="5">
        <f t="shared" si="21"/>
        <v>465000</v>
      </c>
      <c r="X64" s="5">
        <f t="shared" si="22"/>
        <v>116250</v>
      </c>
      <c r="Y64" s="5">
        <f t="shared" si="23"/>
        <v>232500</v>
      </c>
      <c r="Z64" s="5">
        <f t="shared" si="24"/>
        <v>348750</v>
      </c>
      <c r="AA64" s="5">
        <f t="shared" si="25"/>
        <v>465000</v>
      </c>
      <c r="AB64" s="52"/>
    </row>
    <row r="65" spans="1:28" ht="252" x14ac:dyDescent="0.25">
      <c r="A65" s="12" t="s">
        <v>87</v>
      </c>
      <c r="B65" s="93" t="s">
        <v>223</v>
      </c>
      <c r="C65" s="96"/>
      <c r="D65" s="96"/>
      <c r="E65" s="96"/>
      <c r="F65" s="97"/>
      <c r="G65" s="14">
        <v>39000</v>
      </c>
      <c r="H65" s="26">
        <v>0</v>
      </c>
      <c r="I65" s="57">
        <v>0</v>
      </c>
      <c r="J65" s="57">
        <v>1175.0999999999999</v>
      </c>
      <c r="K65" s="57">
        <v>0</v>
      </c>
      <c r="L65" s="57">
        <v>0</v>
      </c>
      <c r="M65" s="57">
        <v>1175.1199999999999</v>
      </c>
      <c r="N65" s="57">
        <v>0</v>
      </c>
      <c r="O65" s="57">
        <v>4202.8500000000004</v>
      </c>
      <c r="P65" s="59">
        <v>2576.0700000000002</v>
      </c>
      <c r="Q65" s="61">
        <v>0</v>
      </c>
      <c r="R65" s="26">
        <v>29870.86</v>
      </c>
      <c r="S65" s="26">
        <f>G65-H65-I65-J65-K65-L65-M65-N65-O65-P65-Q65-R65</f>
        <v>0</v>
      </c>
      <c r="T65" s="5">
        <f t="shared" si="18"/>
        <v>1121313.53</v>
      </c>
      <c r="U65" s="5">
        <f t="shared" si="19"/>
        <v>2175344.7199999997</v>
      </c>
      <c r="V65" s="5">
        <f t="shared" si="20"/>
        <v>3595986.6599999997</v>
      </c>
      <c r="W65" s="5">
        <f t="shared" si="21"/>
        <v>4260000</v>
      </c>
      <c r="X65" s="5">
        <f t="shared" si="22"/>
        <v>1065000</v>
      </c>
      <c r="Y65" s="5">
        <f t="shared" si="23"/>
        <v>2130000</v>
      </c>
      <c r="Z65" s="5">
        <f t="shared" si="24"/>
        <v>3195000</v>
      </c>
      <c r="AA65" s="5">
        <f t="shared" si="25"/>
        <v>4260000</v>
      </c>
      <c r="AB65" s="52"/>
    </row>
    <row r="66" spans="1:28" ht="267.75" x14ac:dyDescent="0.25">
      <c r="A66" s="12" t="s">
        <v>88</v>
      </c>
      <c r="B66" s="93" t="s">
        <v>227</v>
      </c>
      <c r="C66" s="77"/>
      <c r="D66" s="77"/>
      <c r="E66" s="77"/>
      <c r="F66" s="78"/>
      <c r="G66" s="14">
        <f>G67</f>
        <v>465000</v>
      </c>
      <c r="H66" s="14">
        <f t="shared" ref="H66:S66" si="44">H67</f>
        <v>11848</v>
      </c>
      <c r="I66" s="14">
        <f t="shared" si="44"/>
        <v>12399.39</v>
      </c>
      <c r="J66" s="14">
        <f t="shared" si="44"/>
        <v>72659.539999999994</v>
      </c>
      <c r="K66" s="14">
        <f t="shared" si="44"/>
        <v>41303.660000000003</v>
      </c>
      <c r="L66" s="14">
        <f t="shared" si="44"/>
        <v>21178.68</v>
      </c>
      <c r="M66" s="14">
        <f t="shared" si="44"/>
        <v>37223.18</v>
      </c>
      <c r="N66" s="14">
        <f t="shared" si="44"/>
        <v>54879.31</v>
      </c>
      <c r="O66" s="14">
        <f t="shared" si="44"/>
        <v>49466.86</v>
      </c>
      <c r="P66" s="14">
        <f t="shared" si="44"/>
        <v>16705.45</v>
      </c>
      <c r="Q66" s="14">
        <f t="shared" si="44"/>
        <v>56838.36</v>
      </c>
      <c r="R66" s="14">
        <f t="shared" si="44"/>
        <v>90497.57</v>
      </c>
      <c r="S66" s="14">
        <f t="shared" si="44"/>
        <v>0</v>
      </c>
      <c r="T66" s="5">
        <f t="shared" si="18"/>
        <v>1121313.53</v>
      </c>
      <c r="U66" s="5">
        <f t="shared" si="19"/>
        <v>2175344.7199999997</v>
      </c>
      <c r="V66" s="5">
        <f t="shared" si="20"/>
        <v>3595986.6599999997</v>
      </c>
      <c r="W66" s="5">
        <f t="shared" si="21"/>
        <v>4260000</v>
      </c>
      <c r="X66" s="5">
        <f t="shared" si="22"/>
        <v>1065000</v>
      </c>
      <c r="Y66" s="5">
        <f t="shared" si="23"/>
        <v>2130000</v>
      </c>
      <c r="Z66" s="5">
        <f t="shared" si="24"/>
        <v>3195000</v>
      </c>
      <c r="AA66" s="5">
        <f t="shared" si="25"/>
        <v>4260000</v>
      </c>
      <c r="AB66" s="52"/>
    </row>
    <row r="67" spans="1:28" ht="236.25" x14ac:dyDescent="0.25">
      <c r="A67" s="12" t="s">
        <v>89</v>
      </c>
      <c r="B67" s="93" t="s">
        <v>226</v>
      </c>
      <c r="C67" s="77"/>
      <c r="D67" s="77"/>
      <c r="E67" s="77"/>
      <c r="F67" s="78"/>
      <c r="G67" s="14">
        <v>465000</v>
      </c>
      <c r="H67" s="11">
        <v>11848</v>
      </c>
      <c r="I67" s="11">
        <v>12399.39</v>
      </c>
      <c r="J67" s="11">
        <v>72659.539999999994</v>
      </c>
      <c r="K67" s="11">
        <v>41303.660000000003</v>
      </c>
      <c r="L67" s="11">
        <v>21178.68</v>
      </c>
      <c r="M67" s="11">
        <v>37223.18</v>
      </c>
      <c r="N67" s="11">
        <v>54879.31</v>
      </c>
      <c r="O67" s="11">
        <v>49466.86</v>
      </c>
      <c r="P67" s="11">
        <v>16705.45</v>
      </c>
      <c r="Q67" s="11">
        <v>56838.36</v>
      </c>
      <c r="R67" s="11">
        <v>90497.57</v>
      </c>
      <c r="S67" s="11">
        <f>G67-H67-I67-J67-K67-L67-M67-N67-O67-P67-Q67-R67</f>
        <v>0</v>
      </c>
      <c r="T67" s="5">
        <f t="shared" si="18"/>
        <v>1897419.12</v>
      </c>
      <c r="U67" s="5">
        <f t="shared" si="19"/>
        <v>3796618.7600000002</v>
      </c>
      <c r="V67" s="5">
        <f t="shared" si="20"/>
        <v>5521324.0599999996</v>
      </c>
      <c r="W67" s="5">
        <f t="shared" si="21"/>
        <v>7500000</v>
      </c>
      <c r="X67" s="5">
        <f t="shared" si="22"/>
        <v>1875000</v>
      </c>
      <c r="Y67" s="5">
        <f t="shared" si="23"/>
        <v>3750000</v>
      </c>
      <c r="Z67" s="5">
        <f t="shared" si="24"/>
        <v>5625000</v>
      </c>
      <c r="AA67" s="5">
        <f t="shared" si="25"/>
        <v>7500000</v>
      </c>
      <c r="AB67" s="52"/>
    </row>
    <row r="68" spans="1:28" ht="126" x14ac:dyDescent="0.25">
      <c r="A68" s="12" t="s">
        <v>90</v>
      </c>
      <c r="B68" s="93" t="s">
        <v>228</v>
      </c>
      <c r="C68" s="77"/>
      <c r="D68" s="77"/>
      <c r="E68" s="77"/>
      <c r="F68" s="78"/>
      <c r="G68" s="14">
        <f>G69</f>
        <v>4260000</v>
      </c>
      <c r="H68" s="14">
        <f t="shared" ref="H68:S68" si="45">H69</f>
        <v>268711.07</v>
      </c>
      <c r="I68" s="14">
        <f t="shared" si="45"/>
        <v>311201.67</v>
      </c>
      <c r="J68" s="14">
        <f t="shared" si="45"/>
        <v>541400.79</v>
      </c>
      <c r="K68" s="14">
        <f t="shared" si="45"/>
        <v>378921.6</v>
      </c>
      <c r="L68" s="14">
        <f t="shared" si="45"/>
        <v>314116.99</v>
      </c>
      <c r="M68" s="14">
        <f t="shared" si="45"/>
        <v>360992.6</v>
      </c>
      <c r="N68" s="14">
        <f t="shared" si="45"/>
        <v>544414.68999999994</v>
      </c>
      <c r="O68" s="14">
        <f t="shared" si="45"/>
        <v>417401.65</v>
      </c>
      <c r="P68" s="14">
        <f t="shared" si="45"/>
        <v>458825.6</v>
      </c>
      <c r="Q68" s="14">
        <f t="shared" si="45"/>
        <v>514096.76</v>
      </c>
      <c r="R68" s="14">
        <f t="shared" si="45"/>
        <v>129909.82</v>
      </c>
      <c r="S68" s="14">
        <f t="shared" si="45"/>
        <v>20006.759999999776</v>
      </c>
      <c r="T68" s="5">
        <f t="shared" si="18"/>
        <v>1897419.12</v>
      </c>
      <c r="U68" s="5">
        <f t="shared" si="19"/>
        <v>3796618.7600000002</v>
      </c>
      <c r="V68" s="5">
        <f t="shared" si="20"/>
        <v>5521324.0599999996</v>
      </c>
      <c r="W68" s="5">
        <f t="shared" si="21"/>
        <v>7500000</v>
      </c>
      <c r="X68" s="5">
        <f t="shared" si="22"/>
        <v>1875000</v>
      </c>
      <c r="Y68" s="5">
        <f t="shared" si="23"/>
        <v>3750000</v>
      </c>
      <c r="Z68" s="5">
        <f t="shared" si="24"/>
        <v>5625000</v>
      </c>
      <c r="AA68" s="5">
        <f t="shared" si="25"/>
        <v>7500000</v>
      </c>
      <c r="AB68" s="52"/>
    </row>
    <row r="69" spans="1:28" ht="94.5" x14ac:dyDescent="0.25">
      <c r="A69" s="12" t="s">
        <v>91</v>
      </c>
      <c r="B69" s="93" t="s">
        <v>229</v>
      </c>
      <c r="C69" s="77"/>
      <c r="D69" s="77"/>
      <c r="E69" s="77"/>
      <c r="F69" s="78"/>
      <c r="G69" s="14">
        <v>4260000</v>
      </c>
      <c r="H69" s="15">
        <v>268711.07</v>
      </c>
      <c r="I69" s="15">
        <v>311201.67</v>
      </c>
      <c r="J69" s="15">
        <v>541400.79</v>
      </c>
      <c r="K69" s="15">
        <v>378921.6</v>
      </c>
      <c r="L69" s="15">
        <v>314116.99</v>
      </c>
      <c r="M69" s="15">
        <v>360992.6</v>
      </c>
      <c r="N69" s="15">
        <v>544414.68999999994</v>
      </c>
      <c r="O69" s="15">
        <v>417401.65</v>
      </c>
      <c r="P69" s="15">
        <v>458825.6</v>
      </c>
      <c r="Q69" s="15">
        <v>514096.76</v>
      </c>
      <c r="R69" s="15">
        <v>129909.82</v>
      </c>
      <c r="S69" s="15">
        <f>G69-SUM(H69:R69)</f>
        <v>20006.759999999776</v>
      </c>
      <c r="T69" s="5">
        <f t="shared" si="18"/>
        <v>1897419.12</v>
      </c>
      <c r="U69" s="5">
        <f t="shared" si="19"/>
        <v>3796618.7600000002</v>
      </c>
      <c r="V69" s="5">
        <f t="shared" si="20"/>
        <v>5521324.0599999996</v>
      </c>
      <c r="W69" s="5">
        <f t="shared" si="21"/>
        <v>7500000</v>
      </c>
      <c r="X69" s="5">
        <f t="shared" si="22"/>
        <v>1875000</v>
      </c>
      <c r="Y69" s="5">
        <f t="shared" si="23"/>
        <v>3750000</v>
      </c>
      <c r="Z69" s="5">
        <f t="shared" si="24"/>
        <v>5625000</v>
      </c>
      <c r="AA69" s="5">
        <f t="shared" si="25"/>
        <v>7500000</v>
      </c>
      <c r="AB69" s="52"/>
    </row>
    <row r="70" spans="1:28" ht="283.5" x14ac:dyDescent="0.25">
      <c r="A70" s="12" t="s">
        <v>32</v>
      </c>
      <c r="B70" s="93" t="s">
        <v>230</v>
      </c>
      <c r="C70" s="77"/>
      <c r="D70" s="77"/>
      <c r="E70" s="77"/>
      <c r="F70" s="78"/>
      <c r="G70" s="14">
        <f>G71</f>
        <v>7500000</v>
      </c>
      <c r="H70" s="14">
        <f>H71</f>
        <v>731236.46</v>
      </c>
      <c r="I70" s="14">
        <f t="shared" ref="I70:R70" si="46">I71</f>
        <v>506219.53</v>
      </c>
      <c r="J70" s="14">
        <f t="shared" si="46"/>
        <v>659963.13</v>
      </c>
      <c r="K70" s="14">
        <f t="shared" si="46"/>
        <v>643358.62</v>
      </c>
      <c r="L70" s="14">
        <f t="shared" si="46"/>
        <v>632452.27</v>
      </c>
      <c r="M70" s="14">
        <f t="shared" si="46"/>
        <v>623388.75</v>
      </c>
      <c r="N70" s="14">
        <f t="shared" si="46"/>
        <v>618610.32999999996</v>
      </c>
      <c r="O70" s="14">
        <f t="shared" si="46"/>
        <v>557144.85</v>
      </c>
      <c r="P70" s="14">
        <f t="shared" si="46"/>
        <v>548950.12</v>
      </c>
      <c r="Q70" s="14">
        <f t="shared" si="46"/>
        <v>644998.24</v>
      </c>
      <c r="R70" s="14">
        <f t="shared" si="46"/>
        <v>638598.91</v>
      </c>
      <c r="S70" s="14">
        <f>S71</f>
        <v>695078.78999999992</v>
      </c>
      <c r="T70" s="5">
        <f t="shared" si="18"/>
        <v>40963.620000000003</v>
      </c>
      <c r="U70" s="5">
        <f t="shared" si="19"/>
        <v>140729.66</v>
      </c>
      <c r="V70" s="5">
        <f t="shared" si="20"/>
        <v>155231.18</v>
      </c>
      <c r="W70" s="5">
        <f t="shared" si="21"/>
        <v>215143.88999999998</v>
      </c>
      <c r="X70" s="5">
        <f t="shared" si="22"/>
        <v>53785.972500000003</v>
      </c>
      <c r="Y70" s="5">
        <f t="shared" si="23"/>
        <v>107571.94500000001</v>
      </c>
      <c r="Z70" s="5">
        <f t="shared" si="24"/>
        <v>161357.91750000001</v>
      </c>
      <c r="AA70" s="5">
        <f t="shared" si="25"/>
        <v>215143.89</v>
      </c>
      <c r="AB70" s="52"/>
    </row>
    <row r="71" spans="1:28" ht="283.5" x14ac:dyDescent="0.25">
      <c r="A71" s="12" t="s">
        <v>92</v>
      </c>
      <c r="B71" s="93" t="s">
        <v>231</v>
      </c>
      <c r="C71" s="77"/>
      <c r="D71" s="77"/>
      <c r="E71" s="77"/>
      <c r="F71" s="78"/>
      <c r="G71" s="14">
        <f>G72</f>
        <v>7500000</v>
      </c>
      <c r="H71" s="11">
        <f>H72</f>
        <v>731236.46</v>
      </c>
      <c r="I71" s="11">
        <f t="shared" ref="I71:S71" si="47">I72</f>
        <v>506219.53</v>
      </c>
      <c r="J71" s="11">
        <f t="shared" si="47"/>
        <v>659963.13</v>
      </c>
      <c r="K71" s="11">
        <f t="shared" si="47"/>
        <v>643358.62</v>
      </c>
      <c r="L71" s="11">
        <f t="shared" si="47"/>
        <v>632452.27</v>
      </c>
      <c r="M71" s="11">
        <f t="shared" si="47"/>
        <v>623388.75</v>
      </c>
      <c r="N71" s="11">
        <f t="shared" si="47"/>
        <v>618610.32999999996</v>
      </c>
      <c r="O71" s="11">
        <f t="shared" si="47"/>
        <v>557144.85</v>
      </c>
      <c r="P71" s="11">
        <f t="shared" si="47"/>
        <v>548950.12</v>
      </c>
      <c r="Q71" s="11">
        <f t="shared" si="47"/>
        <v>644998.24</v>
      </c>
      <c r="R71" s="11">
        <f t="shared" si="47"/>
        <v>638598.91</v>
      </c>
      <c r="S71" s="11">
        <f t="shared" si="47"/>
        <v>695078.78999999992</v>
      </c>
      <c r="T71" s="5">
        <f t="shared" si="18"/>
        <v>40963.620000000003</v>
      </c>
      <c r="U71" s="5">
        <f t="shared" si="19"/>
        <v>73982.73000000001</v>
      </c>
      <c r="V71" s="5">
        <f t="shared" si="20"/>
        <v>82172.250000000015</v>
      </c>
      <c r="W71" s="5">
        <f t="shared" si="21"/>
        <v>105037.71</v>
      </c>
      <c r="X71" s="5">
        <f t="shared" si="22"/>
        <v>26259.427500000005</v>
      </c>
      <c r="Y71" s="5">
        <f t="shared" si="23"/>
        <v>52518.85500000001</v>
      </c>
      <c r="Z71" s="5">
        <f t="shared" si="24"/>
        <v>78778.282500000016</v>
      </c>
      <c r="AA71" s="5">
        <f t="shared" si="25"/>
        <v>105037.71000000002</v>
      </c>
      <c r="AB71" s="52"/>
    </row>
    <row r="72" spans="1:28" ht="267.75" x14ac:dyDescent="0.25">
      <c r="A72" s="12" t="s">
        <v>93</v>
      </c>
      <c r="B72" s="93" t="s">
        <v>232</v>
      </c>
      <c r="C72" s="77"/>
      <c r="D72" s="77"/>
      <c r="E72" s="77"/>
      <c r="F72" s="78"/>
      <c r="G72" s="14">
        <v>7500000</v>
      </c>
      <c r="H72" s="14">
        <v>731236.46</v>
      </c>
      <c r="I72" s="14">
        <v>506219.53</v>
      </c>
      <c r="J72" s="14">
        <v>659963.13</v>
      </c>
      <c r="K72" s="14">
        <v>643358.62</v>
      </c>
      <c r="L72" s="14">
        <v>632452.27</v>
      </c>
      <c r="M72" s="14">
        <v>623388.75</v>
      </c>
      <c r="N72" s="14">
        <v>618610.32999999996</v>
      </c>
      <c r="O72" s="14">
        <v>557144.85</v>
      </c>
      <c r="P72" s="14">
        <v>548950.12</v>
      </c>
      <c r="Q72" s="14">
        <v>644998.24</v>
      </c>
      <c r="R72" s="14">
        <v>638598.91</v>
      </c>
      <c r="S72" s="14">
        <f>G72-H72-I72-J72-K72-L72-M72-N72-O72-P72-Q72-R72</f>
        <v>695078.78999999992</v>
      </c>
      <c r="T72" s="5">
        <f t="shared" si="18"/>
        <v>0</v>
      </c>
      <c r="U72" s="5">
        <f t="shared" si="19"/>
        <v>25238.54</v>
      </c>
      <c r="V72" s="5">
        <f t="shared" si="20"/>
        <v>31548.54</v>
      </c>
      <c r="W72" s="5">
        <f t="shared" si="21"/>
        <v>46000</v>
      </c>
      <c r="X72" s="5">
        <f t="shared" si="22"/>
        <v>11500</v>
      </c>
      <c r="Y72" s="5">
        <f t="shared" si="23"/>
        <v>23000</v>
      </c>
      <c r="Z72" s="5">
        <f t="shared" si="24"/>
        <v>34500</v>
      </c>
      <c r="AA72" s="5">
        <f t="shared" si="25"/>
        <v>46000</v>
      </c>
      <c r="AB72" s="52"/>
    </row>
    <row r="73" spans="1:28" ht="63" x14ac:dyDescent="0.25">
      <c r="A73" s="12" t="s">
        <v>33</v>
      </c>
      <c r="B73" s="93" t="s">
        <v>290</v>
      </c>
      <c r="C73" s="77"/>
      <c r="D73" s="77"/>
      <c r="E73" s="77"/>
      <c r="F73" s="78"/>
      <c r="G73" s="14">
        <f>G74+G75+G76</f>
        <v>215143.89</v>
      </c>
      <c r="H73" s="14">
        <f t="shared" ref="H73:S73" si="48">H74+H75+H76</f>
        <v>0</v>
      </c>
      <c r="I73" s="14">
        <f t="shared" si="48"/>
        <v>0</v>
      </c>
      <c r="J73" s="14">
        <f t="shared" si="48"/>
        <v>40963.620000000003</v>
      </c>
      <c r="K73" s="14">
        <f t="shared" si="48"/>
        <v>98758.19</v>
      </c>
      <c r="L73" s="14">
        <f t="shared" si="48"/>
        <v>4.8099999999999996</v>
      </c>
      <c r="M73" s="14">
        <f t="shared" si="48"/>
        <v>1003.04</v>
      </c>
      <c r="N73" s="14">
        <f t="shared" si="48"/>
        <v>8090.52</v>
      </c>
      <c r="O73" s="14">
        <f t="shared" si="48"/>
        <v>6411</v>
      </c>
      <c r="P73" s="14">
        <f t="shared" si="48"/>
        <v>0</v>
      </c>
      <c r="Q73" s="14">
        <f t="shared" si="48"/>
        <v>14501.55</v>
      </c>
      <c r="R73" s="14">
        <f t="shared" si="48"/>
        <v>22705.57</v>
      </c>
      <c r="S73" s="14">
        <f t="shared" si="48"/>
        <v>22705.589999999989</v>
      </c>
      <c r="T73" s="5">
        <f t="shared" si="18"/>
        <v>0</v>
      </c>
      <c r="U73" s="5">
        <f t="shared" si="19"/>
        <v>41508.39</v>
      </c>
      <c r="V73" s="5">
        <f t="shared" si="20"/>
        <v>41510.39</v>
      </c>
      <c r="W73" s="5">
        <f t="shared" si="21"/>
        <v>64106.18</v>
      </c>
      <c r="X73" s="5">
        <f t="shared" si="22"/>
        <v>16026.544999999998</v>
      </c>
      <c r="Y73" s="5">
        <f t="shared" si="23"/>
        <v>32053.089999999997</v>
      </c>
      <c r="Z73" s="5">
        <f t="shared" si="24"/>
        <v>48079.634999999995</v>
      </c>
      <c r="AA73" s="5">
        <f t="shared" si="25"/>
        <v>64106.179999999993</v>
      </c>
      <c r="AB73" s="52"/>
    </row>
    <row r="74" spans="1:28" ht="78" customHeight="1" x14ac:dyDescent="0.25">
      <c r="A74" s="12" t="s">
        <v>94</v>
      </c>
      <c r="B74" s="93" t="s">
        <v>291</v>
      </c>
      <c r="C74" s="77"/>
      <c r="D74" s="77"/>
      <c r="E74" s="77"/>
      <c r="F74" s="78"/>
      <c r="G74" s="14">
        <v>105037.71</v>
      </c>
      <c r="H74" s="15">
        <v>0</v>
      </c>
      <c r="I74" s="15">
        <v>0</v>
      </c>
      <c r="J74" s="15">
        <v>40963.620000000003</v>
      </c>
      <c r="K74" s="15">
        <v>33014.300000000003</v>
      </c>
      <c r="L74" s="15">
        <v>4.8099999999999996</v>
      </c>
      <c r="M74" s="15">
        <v>0</v>
      </c>
      <c r="N74" s="15">
        <v>8090.52</v>
      </c>
      <c r="O74" s="15">
        <v>99</v>
      </c>
      <c r="P74" s="15">
        <v>0</v>
      </c>
      <c r="Q74" s="15">
        <v>8189.55</v>
      </c>
      <c r="R74" s="15">
        <f>TRUNC((G74-SUM(H74:Q74))/2,2)</f>
        <v>7337.95</v>
      </c>
      <c r="S74" s="15">
        <f>G74-SUM(H74:R74)</f>
        <v>7337.9599999999919</v>
      </c>
      <c r="T74" s="5">
        <f t="shared" si="18"/>
        <v>0</v>
      </c>
      <c r="U74" s="5">
        <f t="shared" si="19"/>
        <v>112270.58</v>
      </c>
      <c r="V74" s="5">
        <f t="shared" si="20"/>
        <v>480545.42000000004</v>
      </c>
      <c r="W74" s="5">
        <f t="shared" si="21"/>
        <v>392950</v>
      </c>
      <c r="X74" s="5">
        <f t="shared" si="22"/>
        <v>98237.5</v>
      </c>
      <c r="Y74" s="5">
        <f t="shared" si="23"/>
        <v>196475</v>
      </c>
      <c r="Z74" s="5">
        <f t="shared" si="24"/>
        <v>294712.5</v>
      </c>
      <c r="AA74" s="5">
        <f t="shared" si="25"/>
        <v>392950</v>
      </c>
      <c r="AB74" s="52"/>
    </row>
    <row r="75" spans="1:28" ht="48.75" customHeight="1" x14ac:dyDescent="0.25">
      <c r="A75" s="12" t="s">
        <v>95</v>
      </c>
      <c r="B75" s="93" t="s">
        <v>292</v>
      </c>
      <c r="C75" s="77"/>
      <c r="D75" s="77"/>
      <c r="E75" s="77"/>
      <c r="F75" s="78"/>
      <c r="G75" s="14">
        <v>46000</v>
      </c>
      <c r="H75" s="15">
        <v>0</v>
      </c>
      <c r="I75" s="15">
        <v>0</v>
      </c>
      <c r="J75" s="15">
        <v>0</v>
      </c>
      <c r="K75" s="15">
        <v>25238.54</v>
      </c>
      <c r="L75" s="15">
        <v>0</v>
      </c>
      <c r="M75" s="15">
        <v>0</v>
      </c>
      <c r="N75" s="15">
        <v>0</v>
      </c>
      <c r="O75" s="15">
        <v>6310</v>
      </c>
      <c r="P75" s="15">
        <v>0</v>
      </c>
      <c r="Q75" s="15">
        <v>6310</v>
      </c>
      <c r="R75" s="15">
        <f>TRUNC((G75-SUM(H75:Q75))/2,2)</f>
        <v>4070.73</v>
      </c>
      <c r="S75" s="15">
        <f>G75-SUM(H75:R75)</f>
        <v>4070.7299999999959</v>
      </c>
      <c r="T75" s="5">
        <f t="shared" si="18"/>
        <v>0</v>
      </c>
      <c r="U75" s="5">
        <f t="shared" si="19"/>
        <v>112270.58</v>
      </c>
      <c r="V75" s="5">
        <f t="shared" si="20"/>
        <v>480545.42000000004</v>
      </c>
      <c r="W75" s="5">
        <f t="shared" si="21"/>
        <v>392950</v>
      </c>
      <c r="X75" s="5">
        <f t="shared" si="22"/>
        <v>98237.5</v>
      </c>
      <c r="Y75" s="5">
        <f t="shared" si="23"/>
        <v>196475</v>
      </c>
      <c r="Z75" s="5">
        <f t="shared" si="24"/>
        <v>294712.5</v>
      </c>
      <c r="AA75" s="5">
        <f t="shared" si="25"/>
        <v>392950</v>
      </c>
      <c r="AB75" s="52"/>
    </row>
    <row r="76" spans="1:28" ht="47.25" customHeight="1" x14ac:dyDescent="0.25">
      <c r="A76" s="12" t="s">
        <v>96</v>
      </c>
      <c r="B76" s="93" t="s">
        <v>293</v>
      </c>
      <c r="C76" s="77"/>
      <c r="D76" s="77"/>
      <c r="E76" s="77"/>
      <c r="F76" s="78"/>
      <c r="G76" s="14">
        <v>64106.18</v>
      </c>
      <c r="H76" s="15">
        <v>0</v>
      </c>
      <c r="I76" s="15">
        <v>0</v>
      </c>
      <c r="J76" s="15">
        <v>0</v>
      </c>
      <c r="K76" s="15">
        <v>40505.35</v>
      </c>
      <c r="L76" s="15">
        <v>0</v>
      </c>
      <c r="M76" s="15">
        <v>1003.04</v>
      </c>
      <c r="N76" s="15">
        <v>0</v>
      </c>
      <c r="O76" s="15">
        <v>2</v>
      </c>
      <c r="P76" s="15">
        <v>0</v>
      </c>
      <c r="Q76" s="15">
        <v>2</v>
      </c>
      <c r="R76" s="15">
        <f>TRUNC((G76-SUM(H76:Q76))/2,2)</f>
        <v>11296.89</v>
      </c>
      <c r="S76" s="15">
        <f>G76-SUM(H76:R76)</f>
        <v>11296.900000000001</v>
      </c>
      <c r="T76" s="5">
        <f t="shared" si="18"/>
        <v>0</v>
      </c>
      <c r="U76" s="5">
        <f t="shared" si="19"/>
        <v>112270.58</v>
      </c>
      <c r="V76" s="5">
        <f t="shared" si="20"/>
        <v>480545.42000000004</v>
      </c>
      <c r="W76" s="5">
        <f t="shared" si="21"/>
        <v>392950</v>
      </c>
      <c r="X76" s="5">
        <f t="shared" si="22"/>
        <v>98237.5</v>
      </c>
      <c r="Y76" s="5">
        <f t="shared" si="23"/>
        <v>196475</v>
      </c>
      <c r="Z76" s="5">
        <f t="shared" si="24"/>
        <v>294712.5</v>
      </c>
      <c r="AA76" s="5">
        <f t="shared" si="25"/>
        <v>392950</v>
      </c>
      <c r="AB76" s="52"/>
    </row>
    <row r="77" spans="1:28" ht="78.75" x14ac:dyDescent="0.25">
      <c r="A77" s="16" t="s">
        <v>97</v>
      </c>
      <c r="B77" s="93" t="s">
        <v>233</v>
      </c>
      <c r="C77" s="77"/>
      <c r="D77" s="77"/>
      <c r="E77" s="77"/>
      <c r="F77" s="78"/>
      <c r="G77" s="14">
        <f>G78</f>
        <v>392950</v>
      </c>
      <c r="H77" s="14">
        <f t="shared" ref="H77:S79" si="49">H78</f>
        <v>0</v>
      </c>
      <c r="I77" s="14">
        <f t="shared" si="49"/>
        <v>0</v>
      </c>
      <c r="J77" s="14">
        <f t="shared" si="49"/>
        <v>0</v>
      </c>
      <c r="K77" s="14">
        <f t="shared" si="49"/>
        <v>0</v>
      </c>
      <c r="L77" s="14">
        <f t="shared" si="49"/>
        <v>0</v>
      </c>
      <c r="M77" s="14">
        <f t="shared" si="49"/>
        <v>112270.58</v>
      </c>
      <c r="N77" s="14">
        <f t="shared" si="49"/>
        <v>56135.29</v>
      </c>
      <c r="O77" s="14">
        <f t="shared" si="49"/>
        <v>156659.14000000001</v>
      </c>
      <c r="P77" s="14">
        <f t="shared" si="49"/>
        <v>155480.41</v>
      </c>
      <c r="Q77" s="14">
        <f t="shared" si="49"/>
        <v>1895136.41</v>
      </c>
      <c r="R77" s="14">
        <f t="shared" si="49"/>
        <v>0</v>
      </c>
      <c r="S77" s="14">
        <f t="shared" si="49"/>
        <v>-1982731.83</v>
      </c>
      <c r="T77" s="5">
        <f t="shared" si="18"/>
        <v>0</v>
      </c>
      <c r="U77" s="5">
        <f t="shared" si="19"/>
        <v>112270.58</v>
      </c>
      <c r="V77" s="5">
        <f t="shared" si="20"/>
        <v>480545.42000000004</v>
      </c>
      <c r="W77" s="5">
        <f t="shared" si="21"/>
        <v>392950</v>
      </c>
      <c r="X77" s="5">
        <f t="shared" si="22"/>
        <v>98237.5</v>
      </c>
      <c r="Y77" s="5">
        <f t="shared" si="23"/>
        <v>196475</v>
      </c>
      <c r="Z77" s="5">
        <f t="shared" si="24"/>
        <v>294712.5</v>
      </c>
      <c r="AA77" s="5">
        <f t="shared" si="25"/>
        <v>392950</v>
      </c>
      <c r="AB77" s="52"/>
    </row>
    <row r="78" spans="1:28" ht="269.25" customHeight="1" x14ac:dyDescent="0.25">
      <c r="A78" s="16" t="s">
        <v>98</v>
      </c>
      <c r="B78" s="93" t="s">
        <v>234</v>
      </c>
      <c r="C78" s="77"/>
      <c r="D78" s="77"/>
      <c r="E78" s="77"/>
      <c r="F78" s="78"/>
      <c r="G78" s="14">
        <f>G79</f>
        <v>392950</v>
      </c>
      <c r="H78" s="14">
        <f t="shared" si="49"/>
        <v>0</v>
      </c>
      <c r="I78" s="14">
        <f t="shared" si="49"/>
        <v>0</v>
      </c>
      <c r="J78" s="14">
        <f t="shared" si="49"/>
        <v>0</v>
      </c>
      <c r="K78" s="14">
        <f t="shared" si="49"/>
        <v>0</v>
      </c>
      <c r="L78" s="14">
        <f t="shared" si="49"/>
        <v>0</v>
      </c>
      <c r="M78" s="14">
        <f t="shared" si="49"/>
        <v>112270.58</v>
      </c>
      <c r="N78" s="14">
        <f t="shared" si="49"/>
        <v>56135.29</v>
      </c>
      <c r="O78" s="14">
        <f t="shared" si="49"/>
        <v>156659.14000000001</v>
      </c>
      <c r="P78" s="14">
        <f t="shared" si="49"/>
        <v>155480.41</v>
      </c>
      <c r="Q78" s="14">
        <f t="shared" si="49"/>
        <v>1895136.41</v>
      </c>
      <c r="R78" s="14">
        <f t="shared" si="49"/>
        <v>0</v>
      </c>
      <c r="S78" s="14">
        <f t="shared" si="49"/>
        <v>-1982731.83</v>
      </c>
      <c r="T78" s="5">
        <f t="shared" si="18"/>
        <v>0</v>
      </c>
      <c r="U78" s="5">
        <f t="shared" si="19"/>
        <v>2839.63</v>
      </c>
      <c r="V78" s="5">
        <f t="shared" si="20"/>
        <v>2839.63</v>
      </c>
      <c r="W78" s="5">
        <f t="shared" si="21"/>
        <v>9300</v>
      </c>
      <c r="X78" s="5">
        <f t="shared" si="22"/>
        <v>2325</v>
      </c>
      <c r="Y78" s="5">
        <f t="shared" si="23"/>
        <v>4650</v>
      </c>
      <c r="Z78" s="5">
        <f t="shared" si="24"/>
        <v>6975</v>
      </c>
      <c r="AA78" s="5">
        <f t="shared" si="25"/>
        <v>9300</v>
      </c>
      <c r="AB78" s="52"/>
    </row>
    <row r="79" spans="1:28" ht="299.25" customHeight="1" x14ac:dyDescent="0.25">
      <c r="A79" s="16" t="s">
        <v>99</v>
      </c>
      <c r="B79" s="93" t="s">
        <v>235</v>
      </c>
      <c r="C79" s="77"/>
      <c r="D79" s="77"/>
      <c r="E79" s="77"/>
      <c r="F79" s="78"/>
      <c r="G79" s="14">
        <f>G80</f>
        <v>392950</v>
      </c>
      <c r="H79" s="14">
        <f t="shared" si="49"/>
        <v>0</v>
      </c>
      <c r="I79" s="14">
        <f t="shared" si="49"/>
        <v>0</v>
      </c>
      <c r="J79" s="14">
        <f t="shared" si="49"/>
        <v>0</v>
      </c>
      <c r="K79" s="14">
        <f t="shared" si="49"/>
        <v>0</v>
      </c>
      <c r="L79" s="14">
        <f t="shared" si="49"/>
        <v>0</v>
      </c>
      <c r="M79" s="14">
        <f t="shared" si="49"/>
        <v>112270.58</v>
      </c>
      <c r="N79" s="14">
        <f t="shared" si="49"/>
        <v>56135.29</v>
      </c>
      <c r="O79" s="14">
        <f t="shared" si="49"/>
        <v>156659.14000000001</v>
      </c>
      <c r="P79" s="14">
        <f t="shared" si="49"/>
        <v>155480.41</v>
      </c>
      <c r="Q79" s="14">
        <f t="shared" si="49"/>
        <v>1895136.41</v>
      </c>
      <c r="R79" s="14">
        <f t="shared" si="49"/>
        <v>0</v>
      </c>
      <c r="S79" s="14">
        <f t="shared" si="49"/>
        <v>-1982731.83</v>
      </c>
      <c r="T79" s="5">
        <f>H85+I85+J85</f>
        <v>0</v>
      </c>
      <c r="U79" s="5">
        <f>H85+I85+J85+K85+L85+M85</f>
        <v>1839.63</v>
      </c>
      <c r="V79" s="5">
        <f>H85+I85+J85+K85+L85+M85+N85+O85+P85</f>
        <v>1839.63</v>
      </c>
      <c r="W79" s="5">
        <f>H85+I85+J85+K85+L85+M85+N85+O85+P85+Q85+R85+S85</f>
        <v>4300</v>
      </c>
      <c r="X79" s="5">
        <f>G85/100*25</f>
        <v>1075</v>
      </c>
      <c r="Y79" s="5">
        <f>G85/100*50</f>
        <v>2150</v>
      </c>
      <c r="Z79" s="5">
        <f>G85/100*75</f>
        <v>3225</v>
      </c>
      <c r="AA79" s="5">
        <f>G85/100*100</f>
        <v>4300</v>
      </c>
      <c r="AB79" s="52"/>
    </row>
    <row r="80" spans="1:28" ht="298.5" customHeight="1" x14ac:dyDescent="0.25">
      <c r="A80" s="16" t="s">
        <v>100</v>
      </c>
      <c r="B80" s="93" t="s">
        <v>236</v>
      </c>
      <c r="C80" s="77"/>
      <c r="D80" s="77"/>
      <c r="E80" s="77"/>
      <c r="F80" s="78"/>
      <c r="G80" s="14">
        <v>392950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112270.58</v>
      </c>
      <c r="N80" s="11">
        <v>56135.29</v>
      </c>
      <c r="O80" s="11">
        <v>156659.14000000001</v>
      </c>
      <c r="P80" s="11">
        <v>155480.41</v>
      </c>
      <c r="Q80" s="11">
        <v>1895136.41</v>
      </c>
      <c r="R80" s="11">
        <v>0</v>
      </c>
      <c r="S80" s="11">
        <f>G80-H80-I80-J80-K80-L80-M80-N80-O80-P80-Q80-R80</f>
        <v>-1982731.83</v>
      </c>
      <c r="T80" s="5">
        <f>H88+I88+J88</f>
        <v>0</v>
      </c>
      <c r="U80" s="5">
        <f>H88+I88+J88+K88+L88+M88</f>
        <v>100</v>
      </c>
      <c r="V80" s="5">
        <f>H88+I88+J88+K88+L88+M88+N88+O88+P88</f>
        <v>100</v>
      </c>
      <c r="W80" s="5">
        <f>H88+I88+J88+K88+L88+M88+N88+O88+P88+Q88+R88+S88</f>
        <v>2560</v>
      </c>
      <c r="X80" s="5">
        <f>G88/100*25</f>
        <v>640</v>
      </c>
      <c r="Y80" s="5">
        <f>G88/100*50</f>
        <v>1280</v>
      </c>
      <c r="Z80" s="5">
        <f>G88/100*75</f>
        <v>1920</v>
      </c>
      <c r="AA80" s="5">
        <f>G88/100*100</f>
        <v>2560</v>
      </c>
      <c r="AB80" s="52"/>
    </row>
    <row r="81" spans="1:28" ht="63" x14ac:dyDescent="0.25">
      <c r="A81" s="12" t="s">
        <v>34</v>
      </c>
      <c r="B81" s="93" t="s">
        <v>35</v>
      </c>
      <c r="C81" s="77"/>
      <c r="D81" s="77"/>
      <c r="E81" s="77"/>
      <c r="F81" s="78"/>
      <c r="G81" s="14">
        <f>G82+G85</f>
        <v>9300</v>
      </c>
      <c r="H81" s="14">
        <f t="shared" ref="H81:S81" si="50">H82+H85</f>
        <v>0</v>
      </c>
      <c r="I81" s="14">
        <f t="shared" si="50"/>
        <v>0</v>
      </c>
      <c r="J81" s="14">
        <f t="shared" si="50"/>
        <v>0</v>
      </c>
      <c r="K81" s="14">
        <f t="shared" si="50"/>
        <v>2839.63</v>
      </c>
      <c r="L81" s="14">
        <f t="shared" si="50"/>
        <v>0</v>
      </c>
      <c r="M81" s="14">
        <f t="shared" si="50"/>
        <v>0</v>
      </c>
      <c r="N81" s="14">
        <f t="shared" si="50"/>
        <v>0</v>
      </c>
      <c r="O81" s="14">
        <f t="shared" si="50"/>
        <v>0</v>
      </c>
      <c r="P81" s="14">
        <f t="shared" si="50"/>
        <v>0</v>
      </c>
      <c r="Q81" s="14">
        <f t="shared" si="50"/>
        <v>0</v>
      </c>
      <c r="R81" s="14">
        <f t="shared" si="50"/>
        <v>3230.1800000000003</v>
      </c>
      <c r="S81" s="14">
        <f t="shared" si="50"/>
        <v>3230.1899999999996</v>
      </c>
      <c r="T81" s="5">
        <f>H90+I90+J90</f>
        <v>0</v>
      </c>
      <c r="U81" s="5">
        <f>H90+I90+J90+K90+L90+M90</f>
        <v>0</v>
      </c>
      <c r="V81" s="5">
        <f>H90+I90+J90+K90+L90+M90+N90+O90+P90</f>
        <v>0</v>
      </c>
      <c r="W81" s="5">
        <f>H90+I90+J90+K90+L90+M90+N90+O90+P90+Q90+R90+S90</f>
        <v>2060</v>
      </c>
      <c r="X81" s="5">
        <f>G90/100*25</f>
        <v>515</v>
      </c>
      <c r="Y81" s="5">
        <f>G90/100*50</f>
        <v>1030</v>
      </c>
      <c r="Z81" s="5">
        <f>G90/100*75</f>
        <v>1545</v>
      </c>
      <c r="AA81" s="5">
        <f>G90/100*100</f>
        <v>2060</v>
      </c>
      <c r="AB81" s="52"/>
    </row>
    <row r="82" spans="1:28" ht="110.25" x14ac:dyDescent="0.25">
      <c r="A82" s="29" t="s">
        <v>367</v>
      </c>
      <c r="B82" s="95" t="s">
        <v>366</v>
      </c>
      <c r="C82" s="95"/>
      <c r="D82" s="95"/>
      <c r="E82" s="95"/>
      <c r="F82" s="95"/>
      <c r="G82" s="14">
        <f>G83</f>
        <v>5000</v>
      </c>
      <c r="H82" s="14">
        <f>H83</f>
        <v>0</v>
      </c>
      <c r="I82" s="14">
        <f t="shared" ref="I82:S82" si="51">I83</f>
        <v>0</v>
      </c>
      <c r="J82" s="14">
        <f t="shared" si="51"/>
        <v>0</v>
      </c>
      <c r="K82" s="14">
        <f t="shared" si="51"/>
        <v>1000</v>
      </c>
      <c r="L82" s="14">
        <f t="shared" si="51"/>
        <v>0</v>
      </c>
      <c r="M82" s="14">
        <f t="shared" si="51"/>
        <v>0</v>
      </c>
      <c r="N82" s="14">
        <f t="shared" si="51"/>
        <v>0</v>
      </c>
      <c r="O82" s="14">
        <f t="shared" si="51"/>
        <v>0</v>
      </c>
      <c r="P82" s="14">
        <f t="shared" si="51"/>
        <v>0</v>
      </c>
      <c r="Q82" s="14">
        <f t="shared" si="51"/>
        <v>0</v>
      </c>
      <c r="R82" s="14">
        <f t="shared" si="51"/>
        <v>2000</v>
      </c>
      <c r="S82" s="14">
        <f t="shared" si="51"/>
        <v>2000</v>
      </c>
      <c r="T82" s="5"/>
      <c r="U82" s="5"/>
      <c r="V82" s="5"/>
      <c r="W82" s="5"/>
      <c r="X82" s="5"/>
      <c r="Y82" s="5"/>
      <c r="Z82" s="5"/>
      <c r="AA82" s="5"/>
      <c r="AB82" s="52"/>
    </row>
    <row r="83" spans="1:28" ht="189" x14ac:dyDescent="0.25">
      <c r="A83" s="29" t="s">
        <v>368</v>
      </c>
      <c r="B83" s="95" t="s">
        <v>376</v>
      </c>
      <c r="C83" s="95"/>
      <c r="D83" s="95"/>
      <c r="E83" s="95"/>
      <c r="F83" s="95"/>
      <c r="G83" s="14">
        <f>G84</f>
        <v>5000</v>
      </c>
      <c r="H83" s="14">
        <f>H84</f>
        <v>0</v>
      </c>
      <c r="I83" s="14">
        <f t="shared" ref="I83:S83" si="52">I84</f>
        <v>0</v>
      </c>
      <c r="J83" s="14">
        <f t="shared" si="52"/>
        <v>0</v>
      </c>
      <c r="K83" s="14">
        <f t="shared" si="52"/>
        <v>1000</v>
      </c>
      <c r="L83" s="14">
        <f t="shared" si="52"/>
        <v>0</v>
      </c>
      <c r="M83" s="14">
        <f t="shared" si="52"/>
        <v>0</v>
      </c>
      <c r="N83" s="14">
        <f t="shared" si="52"/>
        <v>0</v>
      </c>
      <c r="O83" s="14">
        <f t="shared" si="52"/>
        <v>0</v>
      </c>
      <c r="P83" s="14">
        <f t="shared" si="52"/>
        <v>0</v>
      </c>
      <c r="Q83" s="14">
        <f t="shared" si="52"/>
        <v>0</v>
      </c>
      <c r="R83" s="14">
        <f t="shared" si="52"/>
        <v>2000</v>
      </c>
      <c r="S83" s="14">
        <f t="shared" si="52"/>
        <v>2000</v>
      </c>
      <c r="T83" s="5"/>
      <c r="U83" s="5"/>
      <c r="V83" s="5"/>
      <c r="W83" s="5"/>
      <c r="X83" s="5"/>
      <c r="Y83" s="5"/>
      <c r="Z83" s="5"/>
      <c r="AA83" s="5"/>
      <c r="AB83" s="52"/>
    </row>
    <row r="84" spans="1:28" ht="267.75" x14ac:dyDescent="0.25">
      <c r="A84" s="29" t="s">
        <v>369</v>
      </c>
      <c r="B84" s="95" t="s">
        <v>379</v>
      </c>
      <c r="C84" s="95"/>
      <c r="D84" s="95"/>
      <c r="E84" s="95"/>
      <c r="F84" s="95"/>
      <c r="G84" s="14">
        <v>5000</v>
      </c>
      <c r="H84" s="14">
        <v>0</v>
      </c>
      <c r="I84" s="14">
        <v>0</v>
      </c>
      <c r="J84" s="14">
        <v>0</v>
      </c>
      <c r="K84" s="15">
        <v>1000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f>TRUNC((G84-SUM(H84:Q84))/2,2)</f>
        <v>2000</v>
      </c>
      <c r="S84" s="15">
        <f>G84-SUM(H84:R84)</f>
        <v>2000</v>
      </c>
      <c r="T84" s="5"/>
      <c r="U84" s="5"/>
      <c r="V84" s="5"/>
      <c r="W84" s="5"/>
      <c r="X84" s="5"/>
      <c r="Y84" s="5"/>
      <c r="Z84" s="5"/>
      <c r="AA84" s="5"/>
      <c r="AB84" s="52"/>
    </row>
    <row r="85" spans="1:28" ht="63" x14ac:dyDescent="0.25">
      <c r="A85" s="29" t="s">
        <v>330</v>
      </c>
      <c r="B85" s="95" t="s">
        <v>349</v>
      </c>
      <c r="C85" s="95"/>
      <c r="D85" s="95"/>
      <c r="E85" s="95"/>
      <c r="F85" s="95"/>
      <c r="G85" s="14">
        <f>G88+G86</f>
        <v>4300</v>
      </c>
      <c r="H85" s="14">
        <f t="shared" ref="H85:S85" si="53">H88+H86</f>
        <v>0</v>
      </c>
      <c r="I85" s="14">
        <f t="shared" si="53"/>
        <v>0</v>
      </c>
      <c r="J85" s="14">
        <f t="shared" si="53"/>
        <v>0</v>
      </c>
      <c r="K85" s="14">
        <f t="shared" si="53"/>
        <v>1839.63</v>
      </c>
      <c r="L85" s="14">
        <f t="shared" si="53"/>
        <v>0</v>
      </c>
      <c r="M85" s="14">
        <f t="shared" si="53"/>
        <v>0</v>
      </c>
      <c r="N85" s="14">
        <f t="shared" si="53"/>
        <v>0</v>
      </c>
      <c r="O85" s="14">
        <f t="shared" si="53"/>
        <v>0</v>
      </c>
      <c r="P85" s="14">
        <f t="shared" si="53"/>
        <v>0</v>
      </c>
      <c r="Q85" s="14">
        <f t="shared" si="53"/>
        <v>0</v>
      </c>
      <c r="R85" s="14">
        <f t="shared" si="53"/>
        <v>1230.18</v>
      </c>
      <c r="S85" s="14">
        <f t="shared" si="53"/>
        <v>1230.1899999999998</v>
      </c>
      <c r="T85" s="5"/>
      <c r="U85" s="5"/>
      <c r="V85" s="5"/>
      <c r="W85" s="5"/>
      <c r="X85" s="5"/>
      <c r="Y85" s="5"/>
      <c r="Z85" s="5"/>
      <c r="AA85" s="5"/>
      <c r="AB85" s="52"/>
    </row>
    <row r="86" spans="1:28" ht="141.75" x14ac:dyDescent="0.25">
      <c r="A86" s="29" t="s">
        <v>371</v>
      </c>
      <c r="B86" s="95" t="s">
        <v>373</v>
      </c>
      <c r="C86" s="95"/>
      <c r="D86" s="95"/>
      <c r="E86" s="95"/>
      <c r="F86" s="95"/>
      <c r="G86" s="14">
        <f>G87</f>
        <v>1740</v>
      </c>
      <c r="H86" s="14">
        <f t="shared" ref="H86:S86" si="54">H87</f>
        <v>0</v>
      </c>
      <c r="I86" s="14">
        <f t="shared" si="54"/>
        <v>0</v>
      </c>
      <c r="J86" s="14">
        <f t="shared" si="54"/>
        <v>0</v>
      </c>
      <c r="K86" s="14">
        <f t="shared" si="54"/>
        <v>1739.63</v>
      </c>
      <c r="L86" s="14">
        <f t="shared" si="54"/>
        <v>0</v>
      </c>
      <c r="M86" s="14">
        <f t="shared" si="54"/>
        <v>0</v>
      </c>
      <c r="N86" s="14">
        <f t="shared" si="54"/>
        <v>0</v>
      </c>
      <c r="O86" s="14">
        <f t="shared" si="54"/>
        <v>0</v>
      </c>
      <c r="P86" s="14">
        <f t="shared" si="54"/>
        <v>0</v>
      </c>
      <c r="Q86" s="14">
        <f t="shared" si="54"/>
        <v>0</v>
      </c>
      <c r="R86" s="14">
        <f t="shared" si="54"/>
        <v>0.18</v>
      </c>
      <c r="S86" s="14">
        <f t="shared" si="54"/>
        <v>0.1899999999998272</v>
      </c>
      <c r="T86" s="5"/>
      <c r="U86" s="5"/>
      <c r="V86" s="5"/>
      <c r="W86" s="5"/>
      <c r="X86" s="5"/>
      <c r="Y86" s="5"/>
      <c r="Z86" s="5"/>
      <c r="AA86" s="5"/>
      <c r="AB86" s="52"/>
    </row>
    <row r="87" spans="1:28" ht="173.25" x14ac:dyDescent="0.25">
      <c r="A87" s="29" t="s">
        <v>372</v>
      </c>
      <c r="B87" s="95" t="s">
        <v>374</v>
      </c>
      <c r="C87" s="95"/>
      <c r="D87" s="95"/>
      <c r="E87" s="95"/>
      <c r="F87" s="95"/>
      <c r="G87" s="14">
        <v>1740</v>
      </c>
      <c r="H87" s="14">
        <v>0</v>
      </c>
      <c r="I87" s="14">
        <v>0</v>
      </c>
      <c r="J87" s="14">
        <v>0</v>
      </c>
      <c r="K87" s="15">
        <v>1739.63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f>TRUNC((G87-SUM(H87:Q87))/2,2)</f>
        <v>0.18</v>
      </c>
      <c r="S87" s="15">
        <f>G87-SUM(H87:R87)</f>
        <v>0.1899999999998272</v>
      </c>
      <c r="T87" s="5"/>
      <c r="U87" s="5"/>
      <c r="V87" s="5"/>
      <c r="W87" s="5"/>
      <c r="X87" s="5"/>
      <c r="Y87" s="5"/>
      <c r="Z87" s="5"/>
      <c r="AA87" s="5"/>
      <c r="AB87" s="52"/>
    </row>
    <row r="88" spans="1:28" ht="235.5" customHeight="1" x14ac:dyDescent="0.25">
      <c r="A88" s="29" t="s">
        <v>331</v>
      </c>
      <c r="B88" s="93" t="s">
        <v>348</v>
      </c>
      <c r="C88" s="96"/>
      <c r="D88" s="96"/>
      <c r="E88" s="96"/>
      <c r="F88" s="97"/>
      <c r="G88" s="14">
        <f>G90+G89</f>
        <v>2560</v>
      </c>
      <c r="H88" s="14">
        <f t="shared" ref="H88:S88" si="55">H90+H89</f>
        <v>0</v>
      </c>
      <c r="I88" s="14">
        <f t="shared" si="55"/>
        <v>0</v>
      </c>
      <c r="J88" s="14">
        <f t="shared" si="55"/>
        <v>0</v>
      </c>
      <c r="K88" s="14">
        <f t="shared" si="55"/>
        <v>100</v>
      </c>
      <c r="L88" s="14">
        <f t="shared" si="55"/>
        <v>0</v>
      </c>
      <c r="M88" s="14">
        <f t="shared" si="55"/>
        <v>0</v>
      </c>
      <c r="N88" s="14">
        <f t="shared" si="55"/>
        <v>0</v>
      </c>
      <c r="O88" s="14">
        <f t="shared" si="55"/>
        <v>0</v>
      </c>
      <c r="P88" s="14">
        <f t="shared" si="55"/>
        <v>0</v>
      </c>
      <c r="Q88" s="14">
        <f t="shared" si="55"/>
        <v>0</v>
      </c>
      <c r="R88" s="14">
        <f t="shared" si="55"/>
        <v>1230</v>
      </c>
      <c r="S88" s="14">
        <f t="shared" si="55"/>
        <v>1230</v>
      </c>
      <c r="T88" s="5"/>
      <c r="U88" s="5"/>
      <c r="V88" s="5"/>
      <c r="W88" s="5"/>
      <c r="X88" s="5"/>
      <c r="Y88" s="5"/>
      <c r="Z88" s="5"/>
      <c r="AA88" s="5"/>
      <c r="AB88" s="52"/>
    </row>
    <row r="89" spans="1:28" ht="235.5" customHeight="1" x14ac:dyDescent="0.25">
      <c r="A89" s="29" t="s">
        <v>370</v>
      </c>
      <c r="B89" s="93" t="s">
        <v>375</v>
      </c>
      <c r="C89" s="96"/>
      <c r="D89" s="96"/>
      <c r="E89" s="96"/>
      <c r="F89" s="97"/>
      <c r="G89" s="14">
        <v>500</v>
      </c>
      <c r="H89" s="14">
        <v>0</v>
      </c>
      <c r="I89" s="14">
        <v>0</v>
      </c>
      <c r="J89" s="14">
        <v>0</v>
      </c>
      <c r="K89" s="15">
        <v>100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f>TRUNC((G89-SUM(H89:Q89))/2,2)</f>
        <v>200</v>
      </c>
      <c r="S89" s="15">
        <f>G89-SUM(H89:R89)</f>
        <v>200</v>
      </c>
      <c r="T89" s="5"/>
      <c r="U89" s="5"/>
      <c r="V89" s="5"/>
      <c r="W89" s="5"/>
      <c r="X89" s="5"/>
      <c r="Y89" s="5"/>
      <c r="Z89" s="5"/>
      <c r="AA89" s="5"/>
      <c r="AB89" s="52"/>
    </row>
    <row r="90" spans="1:28" ht="252" customHeight="1" x14ac:dyDescent="0.25">
      <c r="A90" s="29" t="s">
        <v>332</v>
      </c>
      <c r="B90" s="93" t="s">
        <v>347</v>
      </c>
      <c r="C90" s="96"/>
      <c r="D90" s="96"/>
      <c r="E90" s="96"/>
      <c r="F90" s="97"/>
      <c r="G90" s="14">
        <v>2060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f>TRUNC((G90-SUM(H90:Q90))/2,2)</f>
        <v>1030</v>
      </c>
      <c r="S90" s="15">
        <f>G90-SUM(H90:R90)</f>
        <v>1030</v>
      </c>
      <c r="T90" s="5"/>
      <c r="U90" s="5"/>
      <c r="V90" s="5"/>
      <c r="W90" s="5"/>
      <c r="X90" s="5"/>
      <c r="Y90" s="5"/>
      <c r="Z90" s="5"/>
      <c r="AA90" s="5"/>
      <c r="AB90" s="52"/>
    </row>
    <row r="91" spans="1:28" ht="47.25" x14ac:dyDescent="0.25">
      <c r="A91" s="29" t="s">
        <v>354</v>
      </c>
      <c r="B91" s="93" t="s">
        <v>350</v>
      </c>
      <c r="C91" s="80"/>
      <c r="D91" s="80"/>
      <c r="E91" s="80"/>
      <c r="F91" s="81"/>
      <c r="G91" s="14">
        <f>G92</f>
        <v>0</v>
      </c>
      <c r="H91" s="14">
        <f t="shared" ref="H91:S92" si="56">H92</f>
        <v>3921.1</v>
      </c>
      <c r="I91" s="14">
        <f t="shared" si="56"/>
        <v>-3921.1</v>
      </c>
      <c r="J91" s="14">
        <f t="shared" si="56"/>
        <v>0</v>
      </c>
      <c r="K91" s="14">
        <f t="shared" si="56"/>
        <v>0</v>
      </c>
      <c r="L91" s="14">
        <f t="shared" si="56"/>
        <v>0</v>
      </c>
      <c r="M91" s="14">
        <f t="shared" si="56"/>
        <v>0</v>
      </c>
      <c r="N91" s="14">
        <f t="shared" si="56"/>
        <v>0</v>
      </c>
      <c r="O91" s="14">
        <f t="shared" si="56"/>
        <v>0</v>
      </c>
      <c r="P91" s="14">
        <f t="shared" si="56"/>
        <v>0</v>
      </c>
      <c r="Q91" s="14">
        <f t="shared" si="56"/>
        <v>0</v>
      </c>
      <c r="R91" s="14">
        <f t="shared" si="56"/>
        <v>0</v>
      </c>
      <c r="S91" s="14">
        <f t="shared" si="56"/>
        <v>0</v>
      </c>
      <c r="T91" s="5">
        <f t="shared" ref="T91:T96" si="57">H94+I94+J94</f>
        <v>17150727.579999998</v>
      </c>
      <c r="U91" s="5">
        <f t="shared" ref="U91:U96" si="58">H94+I94+J94+K94+L94+M94</f>
        <v>39619019.890000001</v>
      </c>
      <c r="V91" s="5">
        <f t="shared" ref="V91:V96" si="59">H94+I94+J94+K94+L94+M94+N94+O94+P94</f>
        <v>58907123.93</v>
      </c>
      <c r="W91" s="5">
        <f t="shared" ref="W91:W96" si="60">H94+I94+J94+K94+L94+M94+N94+O94+P94+Q94+R94+S94</f>
        <v>87039268.790000021</v>
      </c>
      <c r="X91" s="5">
        <f t="shared" ref="X91:X129" si="61">G94/100*25</f>
        <v>21759817.197500002</v>
      </c>
      <c r="Y91" s="5">
        <f t="shared" ref="Y91:Y129" si="62">G94/100*50</f>
        <v>43519634.395000003</v>
      </c>
      <c r="Z91" s="5">
        <f t="shared" ref="Z91:Z129" si="63">G94/100*75</f>
        <v>65279451.592500001</v>
      </c>
      <c r="AA91" s="5">
        <f t="shared" ref="AA91:AA129" si="64">G94/100*100</f>
        <v>87039268.790000007</v>
      </c>
      <c r="AB91" s="52"/>
    </row>
    <row r="92" spans="1:28" ht="31.5" x14ac:dyDescent="0.25">
      <c r="A92" s="29" t="s">
        <v>353</v>
      </c>
      <c r="B92" s="93" t="s">
        <v>351</v>
      </c>
      <c r="C92" s="80"/>
      <c r="D92" s="80"/>
      <c r="E92" s="80"/>
      <c r="F92" s="81"/>
      <c r="G92" s="14">
        <f>G93</f>
        <v>0</v>
      </c>
      <c r="H92" s="14">
        <f t="shared" si="56"/>
        <v>3921.1</v>
      </c>
      <c r="I92" s="14">
        <f t="shared" si="56"/>
        <v>-3921.1</v>
      </c>
      <c r="J92" s="14">
        <f t="shared" si="56"/>
        <v>0</v>
      </c>
      <c r="K92" s="14">
        <f t="shared" si="56"/>
        <v>0</v>
      </c>
      <c r="L92" s="14">
        <f t="shared" si="56"/>
        <v>0</v>
      </c>
      <c r="M92" s="14">
        <f t="shared" si="56"/>
        <v>0</v>
      </c>
      <c r="N92" s="14">
        <f t="shared" si="56"/>
        <v>0</v>
      </c>
      <c r="O92" s="14">
        <f t="shared" si="56"/>
        <v>0</v>
      </c>
      <c r="P92" s="14">
        <f t="shared" si="56"/>
        <v>0</v>
      </c>
      <c r="Q92" s="14">
        <f t="shared" si="56"/>
        <v>0</v>
      </c>
      <c r="R92" s="14">
        <f t="shared" si="56"/>
        <v>0</v>
      </c>
      <c r="S92" s="14">
        <f t="shared" si="56"/>
        <v>0</v>
      </c>
      <c r="T92" s="5">
        <f t="shared" si="57"/>
        <v>107787602.80000001</v>
      </c>
      <c r="U92" s="5">
        <f t="shared" si="58"/>
        <v>246755949.51999998</v>
      </c>
      <c r="V92" s="5">
        <f t="shared" si="59"/>
        <v>390289339.32999992</v>
      </c>
      <c r="W92" s="5">
        <f t="shared" si="60"/>
        <v>558510119.76999998</v>
      </c>
      <c r="X92" s="5">
        <f t="shared" si="61"/>
        <v>139627529.9425</v>
      </c>
      <c r="Y92" s="5">
        <f t="shared" si="62"/>
        <v>279255059.88499999</v>
      </c>
      <c r="Z92" s="5">
        <f t="shared" si="63"/>
        <v>418882589.82749999</v>
      </c>
      <c r="AA92" s="5">
        <f t="shared" si="64"/>
        <v>558510119.76999998</v>
      </c>
      <c r="AB92" s="52"/>
    </row>
    <row r="93" spans="1:28" ht="78.75" x14ac:dyDescent="0.25">
      <c r="A93" s="29" t="s">
        <v>352</v>
      </c>
      <c r="B93" s="93" t="s">
        <v>355</v>
      </c>
      <c r="C93" s="80"/>
      <c r="D93" s="80"/>
      <c r="E93" s="80"/>
      <c r="F93" s="81"/>
      <c r="G93" s="14">
        <v>0</v>
      </c>
      <c r="H93" s="15">
        <v>3921.1</v>
      </c>
      <c r="I93" s="15">
        <v>-3921.1</v>
      </c>
      <c r="J93" s="15">
        <v>0</v>
      </c>
      <c r="K93" s="15">
        <v>0</v>
      </c>
      <c r="L93" s="15">
        <v>0</v>
      </c>
      <c r="M93" s="15">
        <v>0</v>
      </c>
      <c r="N93" s="15">
        <f>TRUNC((G93-SUM(H93:M93))/6,2)</f>
        <v>0</v>
      </c>
      <c r="O93" s="15">
        <f>TRUNC((G93-SUM(H93:N93))/5,2)</f>
        <v>0</v>
      </c>
      <c r="P93" s="15">
        <v>0</v>
      </c>
      <c r="Q93" s="15">
        <v>0</v>
      </c>
      <c r="R93" s="15">
        <f>TRUNC((G93-SUM(H93:Q93))/2,2)</f>
        <v>0</v>
      </c>
      <c r="S93" s="15">
        <f>G93-SUM(H93:R93)</f>
        <v>0</v>
      </c>
      <c r="T93" s="5">
        <f t="shared" si="57"/>
        <v>107658229.39000002</v>
      </c>
      <c r="U93" s="5">
        <f t="shared" si="58"/>
        <v>246626576.11000001</v>
      </c>
      <c r="V93" s="5">
        <f t="shared" si="59"/>
        <v>390159965.91999996</v>
      </c>
      <c r="W93" s="5">
        <f t="shared" si="60"/>
        <v>558510119.76999998</v>
      </c>
      <c r="X93" s="5">
        <f t="shared" si="61"/>
        <v>139627529.9425</v>
      </c>
      <c r="Y93" s="5">
        <f t="shared" si="62"/>
        <v>279255059.88499999</v>
      </c>
      <c r="Z93" s="5">
        <f t="shared" si="63"/>
        <v>418882589.82749999</v>
      </c>
      <c r="AA93" s="5">
        <f t="shared" si="64"/>
        <v>558510119.76999998</v>
      </c>
      <c r="AB93" s="52"/>
    </row>
    <row r="94" spans="1:28" ht="46.5" customHeight="1" x14ac:dyDescent="0.25">
      <c r="A94" s="12" t="s">
        <v>101</v>
      </c>
      <c r="B94" s="94"/>
      <c r="C94" s="77"/>
      <c r="D94" s="77"/>
      <c r="E94" s="77"/>
      <c r="F94" s="78"/>
      <c r="G94" s="14">
        <f t="shared" ref="G94:S94" si="65">G19</f>
        <v>87039268.790000007</v>
      </c>
      <c r="H94" s="14">
        <f t="shared" si="65"/>
        <v>2090129.8199999998</v>
      </c>
      <c r="I94" s="14">
        <f t="shared" si="65"/>
        <v>6983606.6600000001</v>
      </c>
      <c r="J94" s="14">
        <f t="shared" si="65"/>
        <v>8076991.0999999996</v>
      </c>
      <c r="K94" s="14">
        <f t="shared" si="65"/>
        <v>7120981.9700000007</v>
      </c>
      <c r="L94" s="14">
        <f t="shared" si="65"/>
        <v>7836463.5499999998</v>
      </c>
      <c r="M94" s="14">
        <f t="shared" si="65"/>
        <v>7510846.7899999991</v>
      </c>
      <c r="N94" s="14">
        <f t="shared" si="65"/>
        <v>6592535.8900000006</v>
      </c>
      <c r="O94" s="14">
        <f t="shared" si="65"/>
        <v>6042805.0099999998</v>
      </c>
      <c r="P94" s="14">
        <f t="shared" si="65"/>
        <v>6652763.1399999987</v>
      </c>
      <c r="Q94" s="14">
        <f t="shared" si="65"/>
        <v>9244794.5000000019</v>
      </c>
      <c r="R94" s="14">
        <f t="shared" si="65"/>
        <v>10521792.589999998</v>
      </c>
      <c r="S94" s="14">
        <f t="shared" si="65"/>
        <v>8365557.770000007</v>
      </c>
      <c r="T94" s="5">
        <f t="shared" si="57"/>
        <v>56816662.469999999</v>
      </c>
      <c r="U94" s="5">
        <f t="shared" si="58"/>
        <v>113633324.94</v>
      </c>
      <c r="V94" s="5">
        <f t="shared" si="59"/>
        <v>170449987.51999998</v>
      </c>
      <c r="W94" s="5">
        <f t="shared" si="60"/>
        <v>227266650</v>
      </c>
      <c r="X94" s="5">
        <f t="shared" si="61"/>
        <v>56816662.5</v>
      </c>
      <c r="Y94" s="5">
        <f t="shared" si="62"/>
        <v>113633325</v>
      </c>
      <c r="Z94" s="5">
        <f t="shared" si="63"/>
        <v>170449987.5</v>
      </c>
      <c r="AA94" s="5">
        <f t="shared" si="64"/>
        <v>227266650</v>
      </c>
      <c r="AB94" s="52"/>
    </row>
    <row r="95" spans="1:28" ht="31.5" x14ac:dyDescent="0.25">
      <c r="A95" s="12" t="s">
        <v>36</v>
      </c>
      <c r="B95" s="93" t="s">
        <v>37</v>
      </c>
      <c r="C95" s="77"/>
      <c r="D95" s="77"/>
      <c r="E95" s="77"/>
      <c r="F95" s="78"/>
      <c r="G95" s="14">
        <f t="shared" ref="G95:R95" si="66">G96+G135+G140</f>
        <v>558510119.76999998</v>
      </c>
      <c r="H95" s="14">
        <f t="shared" si="66"/>
        <v>22514325.050000001</v>
      </c>
      <c r="I95" s="14">
        <f t="shared" si="66"/>
        <v>44942545.940000005</v>
      </c>
      <c r="J95" s="14">
        <f t="shared" si="66"/>
        <v>40330731.810000002</v>
      </c>
      <c r="K95" s="14">
        <f t="shared" si="66"/>
        <v>55578701.329999998</v>
      </c>
      <c r="L95" s="14">
        <f t="shared" si="66"/>
        <v>32612757.940000001</v>
      </c>
      <c r="M95" s="14">
        <f t="shared" si="66"/>
        <v>50776887.449999988</v>
      </c>
      <c r="N95" s="14">
        <f t="shared" si="66"/>
        <v>55418553.539999992</v>
      </c>
      <c r="O95" s="14">
        <f t="shared" si="66"/>
        <v>43306514.310000002</v>
      </c>
      <c r="P95" s="14">
        <f t="shared" si="66"/>
        <v>44808321.959999993</v>
      </c>
      <c r="Q95" s="14">
        <f t="shared" si="66"/>
        <v>47252303.649999999</v>
      </c>
      <c r="R95" s="14">
        <f t="shared" si="66"/>
        <v>18938887.469999999</v>
      </c>
      <c r="S95" s="14">
        <f>G95-H95-I95-J95-K95-L95-M95-N95-O95-P95-Q95-R95</f>
        <v>102029589.31999999</v>
      </c>
      <c r="T95" s="5">
        <f t="shared" si="57"/>
        <v>20261863.98</v>
      </c>
      <c r="U95" s="5">
        <f t="shared" si="58"/>
        <v>40523727.959999993</v>
      </c>
      <c r="V95" s="5">
        <f t="shared" si="59"/>
        <v>60785591.999999985</v>
      </c>
      <c r="W95" s="5">
        <f t="shared" si="60"/>
        <v>81047456</v>
      </c>
      <c r="X95" s="5">
        <f t="shared" si="61"/>
        <v>20261864</v>
      </c>
      <c r="Y95" s="5">
        <f t="shared" si="62"/>
        <v>40523728</v>
      </c>
      <c r="Z95" s="5">
        <f t="shared" si="63"/>
        <v>60785592.000000007</v>
      </c>
      <c r="AA95" s="5">
        <f t="shared" si="64"/>
        <v>81047456</v>
      </c>
      <c r="AB95" s="52"/>
    </row>
    <row r="96" spans="1:28" ht="111.75" customHeight="1" x14ac:dyDescent="0.25">
      <c r="A96" s="12" t="s">
        <v>38</v>
      </c>
      <c r="B96" s="93" t="s">
        <v>39</v>
      </c>
      <c r="C96" s="77"/>
      <c r="D96" s="77"/>
      <c r="E96" s="77"/>
      <c r="F96" s="78"/>
      <c r="G96" s="14">
        <f>G97+G111+G104+G130</f>
        <v>558510119.76999998</v>
      </c>
      <c r="H96" s="14">
        <f t="shared" ref="H96:R96" si="67">H97+H111+H104+H130</f>
        <v>22514451.640000001</v>
      </c>
      <c r="I96" s="14">
        <f t="shared" si="67"/>
        <v>44942545.940000005</v>
      </c>
      <c r="J96" s="14">
        <f t="shared" si="67"/>
        <v>40201231.810000002</v>
      </c>
      <c r="K96" s="14">
        <f t="shared" si="67"/>
        <v>55578701.329999998</v>
      </c>
      <c r="L96" s="14">
        <f t="shared" si="67"/>
        <v>32612757.940000001</v>
      </c>
      <c r="M96" s="14">
        <f t="shared" si="67"/>
        <v>50776887.449999988</v>
      </c>
      <c r="N96" s="14">
        <f t="shared" si="67"/>
        <v>55418553.539999992</v>
      </c>
      <c r="O96" s="14">
        <f t="shared" si="67"/>
        <v>43306514.310000002</v>
      </c>
      <c r="P96" s="14">
        <f t="shared" si="67"/>
        <v>44808321.959999993</v>
      </c>
      <c r="Q96" s="14">
        <f t="shared" si="67"/>
        <v>47252303.649999999</v>
      </c>
      <c r="R96" s="14">
        <f t="shared" si="67"/>
        <v>18938887.469999999</v>
      </c>
      <c r="S96" s="14">
        <f t="shared" ref="S96:S134" si="68">G96-H96-I96-J96-K96-L96-M96-N96-O96-P96-Q96-R96</f>
        <v>102158962.73000002</v>
      </c>
      <c r="T96" s="5">
        <f t="shared" si="57"/>
        <v>20261863.98</v>
      </c>
      <c r="U96" s="5">
        <f t="shared" si="58"/>
        <v>40523727.959999993</v>
      </c>
      <c r="V96" s="5">
        <f t="shared" si="59"/>
        <v>60785591.999999985</v>
      </c>
      <c r="W96" s="5">
        <f t="shared" si="60"/>
        <v>81047456</v>
      </c>
      <c r="X96" s="5">
        <f t="shared" si="61"/>
        <v>20261864</v>
      </c>
      <c r="Y96" s="5">
        <f t="shared" si="62"/>
        <v>40523728</v>
      </c>
      <c r="Z96" s="5">
        <f t="shared" si="63"/>
        <v>60785592.000000007</v>
      </c>
      <c r="AA96" s="5">
        <f t="shared" si="64"/>
        <v>81047456</v>
      </c>
      <c r="AB96" s="52"/>
    </row>
    <row r="97" spans="1:28" ht="63" x14ac:dyDescent="0.25">
      <c r="A97" s="12" t="s">
        <v>40</v>
      </c>
      <c r="B97" s="93" t="s">
        <v>220</v>
      </c>
      <c r="C97" s="77"/>
      <c r="D97" s="77"/>
      <c r="E97" s="77"/>
      <c r="F97" s="78"/>
      <c r="G97" s="14">
        <f>G98+G102+G100</f>
        <v>227266650</v>
      </c>
      <c r="H97" s="14">
        <f t="shared" ref="H97:R97" si="69">H98+H102+H100</f>
        <v>12100000</v>
      </c>
      <c r="I97" s="14">
        <f t="shared" si="69"/>
        <v>25777774.98</v>
      </c>
      <c r="J97" s="14">
        <f t="shared" si="69"/>
        <v>18938887.489999998</v>
      </c>
      <c r="K97" s="14">
        <f t="shared" si="69"/>
        <v>25777774.98</v>
      </c>
      <c r="L97" s="14">
        <f t="shared" si="69"/>
        <v>12100000</v>
      </c>
      <c r="M97" s="14">
        <f t="shared" si="69"/>
        <v>18938887.489999998</v>
      </c>
      <c r="N97" s="14">
        <f t="shared" si="69"/>
        <v>18938887.489999998</v>
      </c>
      <c r="O97" s="14">
        <f t="shared" si="69"/>
        <v>18938887.510000002</v>
      </c>
      <c r="P97" s="14">
        <f t="shared" si="69"/>
        <v>18938887.579999998</v>
      </c>
      <c r="Q97" s="14">
        <f t="shared" si="69"/>
        <v>25777775.010000002</v>
      </c>
      <c r="R97" s="14">
        <f t="shared" si="69"/>
        <v>18938887.469999999</v>
      </c>
      <c r="S97" s="14">
        <f t="shared" si="68"/>
        <v>12100000.000000019</v>
      </c>
      <c r="T97" s="5"/>
      <c r="U97" s="5"/>
      <c r="V97" s="5"/>
      <c r="W97" s="5"/>
      <c r="X97" s="5">
        <f t="shared" si="61"/>
        <v>254798.5</v>
      </c>
      <c r="Y97" s="5">
        <f t="shared" si="62"/>
        <v>509597</v>
      </c>
      <c r="Z97" s="5">
        <f t="shared" si="63"/>
        <v>764395.5</v>
      </c>
      <c r="AA97" s="5">
        <f t="shared" si="64"/>
        <v>1019194</v>
      </c>
      <c r="AB97" s="52"/>
    </row>
    <row r="98" spans="1:28" ht="63" x14ac:dyDescent="0.25">
      <c r="A98" s="12" t="s">
        <v>102</v>
      </c>
      <c r="B98" s="93" t="s">
        <v>219</v>
      </c>
      <c r="C98" s="77"/>
      <c r="D98" s="77"/>
      <c r="E98" s="77"/>
      <c r="F98" s="78"/>
      <c r="G98" s="14">
        <f>G99</f>
        <v>81047456</v>
      </c>
      <c r="H98" s="14">
        <f t="shared" ref="H98:R98" si="70">H99</f>
        <v>0</v>
      </c>
      <c r="I98" s="14">
        <f t="shared" si="70"/>
        <v>13507909.32</v>
      </c>
      <c r="J98" s="14">
        <f t="shared" si="70"/>
        <v>6753954.6600000001</v>
      </c>
      <c r="K98" s="14">
        <f t="shared" si="70"/>
        <v>13507909.32</v>
      </c>
      <c r="L98" s="14">
        <f t="shared" si="70"/>
        <v>0</v>
      </c>
      <c r="M98" s="14">
        <f t="shared" si="70"/>
        <v>6753954.6600000001</v>
      </c>
      <c r="N98" s="14">
        <f t="shared" si="70"/>
        <v>6753954.6600000001</v>
      </c>
      <c r="O98" s="14">
        <f t="shared" si="70"/>
        <v>6753954.6600000001</v>
      </c>
      <c r="P98" s="14">
        <f t="shared" si="70"/>
        <v>6753954.7199999997</v>
      </c>
      <c r="Q98" s="14">
        <f t="shared" si="70"/>
        <v>13507909.34</v>
      </c>
      <c r="R98" s="14">
        <f t="shared" si="70"/>
        <v>6753954.6600000001</v>
      </c>
      <c r="S98" s="14">
        <f t="shared" si="68"/>
        <v>1.1175870895385742E-8</v>
      </c>
      <c r="T98" s="5"/>
      <c r="U98" s="5"/>
      <c r="V98" s="5"/>
      <c r="W98" s="5"/>
      <c r="X98" s="5">
        <f t="shared" si="61"/>
        <v>254798.5</v>
      </c>
      <c r="Y98" s="5">
        <f t="shared" si="62"/>
        <v>509597</v>
      </c>
      <c r="Z98" s="5">
        <f t="shared" si="63"/>
        <v>764395.5</v>
      </c>
      <c r="AA98" s="5">
        <f t="shared" si="64"/>
        <v>1019194</v>
      </c>
      <c r="AB98" s="52"/>
    </row>
    <row r="99" spans="1:28" ht="173.25" x14ac:dyDescent="0.25">
      <c r="A99" s="12" t="s">
        <v>103</v>
      </c>
      <c r="B99" s="93" t="s">
        <v>216</v>
      </c>
      <c r="C99" s="77"/>
      <c r="D99" s="77"/>
      <c r="E99" s="77"/>
      <c r="F99" s="78"/>
      <c r="G99" s="14">
        <v>81047456</v>
      </c>
      <c r="H99" s="11">
        <v>0</v>
      </c>
      <c r="I99" s="11">
        <v>13507909.32</v>
      </c>
      <c r="J99" s="11">
        <v>6753954.6600000001</v>
      </c>
      <c r="K99" s="11">
        <v>13507909.32</v>
      </c>
      <c r="L99" s="11">
        <v>0</v>
      </c>
      <c r="M99" s="11">
        <v>6753954.6600000001</v>
      </c>
      <c r="N99" s="11">
        <v>6753954.6600000001</v>
      </c>
      <c r="O99" s="11">
        <v>6753954.6600000001</v>
      </c>
      <c r="P99" s="11">
        <v>6753954.7199999997</v>
      </c>
      <c r="Q99" s="11">
        <v>13507909.34</v>
      </c>
      <c r="R99" s="11">
        <v>6753954.6600000001</v>
      </c>
      <c r="S99" s="14">
        <f t="shared" si="68"/>
        <v>1.1175870895385742E-8</v>
      </c>
      <c r="T99" s="5">
        <f t="shared" ref="T99:T125" si="71">H102+I102+J102</f>
        <v>36300000</v>
      </c>
      <c r="U99" s="5">
        <f t="shared" ref="U99:U125" si="72">H102+I102+J102+K102+L102+M102</f>
        <v>72600000</v>
      </c>
      <c r="V99" s="5">
        <f t="shared" ref="V99:V125" si="73">H102+I102+J102+K102+L102+M102+N102+O102+P102</f>
        <v>108900000</v>
      </c>
      <c r="W99" s="5">
        <f t="shared" ref="W99:W125" si="74">H102+I102+J102+K102+L102+M102+N102+O102+P102+Q102+R102+S102</f>
        <v>145200000</v>
      </c>
      <c r="X99" s="5">
        <f t="shared" si="61"/>
        <v>36300000</v>
      </c>
      <c r="Y99" s="5">
        <f t="shared" si="62"/>
        <v>72600000</v>
      </c>
      <c r="Z99" s="5">
        <f t="shared" si="63"/>
        <v>108900000</v>
      </c>
      <c r="AA99" s="5">
        <f t="shared" si="64"/>
        <v>145200000</v>
      </c>
      <c r="AB99" s="52"/>
    </row>
    <row r="100" spans="1:28" ht="78.75" x14ac:dyDescent="0.25">
      <c r="A100" s="24" t="s">
        <v>333</v>
      </c>
      <c r="B100" s="93" t="s">
        <v>335</v>
      </c>
      <c r="C100" s="77"/>
      <c r="D100" s="77"/>
      <c r="E100" s="77"/>
      <c r="F100" s="78"/>
      <c r="G100" s="14">
        <f>G101</f>
        <v>1019194</v>
      </c>
      <c r="H100" s="14">
        <f t="shared" ref="H100:R100" si="75">H101</f>
        <v>0</v>
      </c>
      <c r="I100" s="14">
        <f t="shared" si="75"/>
        <v>169865.66</v>
      </c>
      <c r="J100" s="14">
        <f t="shared" si="75"/>
        <v>84932.83</v>
      </c>
      <c r="K100" s="14">
        <f t="shared" si="75"/>
        <v>169865.66</v>
      </c>
      <c r="L100" s="14">
        <f t="shared" si="75"/>
        <v>0</v>
      </c>
      <c r="M100" s="14">
        <f t="shared" si="75"/>
        <v>84932.83</v>
      </c>
      <c r="N100" s="14">
        <f t="shared" si="75"/>
        <v>84932.83</v>
      </c>
      <c r="O100" s="14">
        <f t="shared" si="75"/>
        <v>84932.85</v>
      </c>
      <c r="P100" s="14">
        <f t="shared" si="75"/>
        <v>84932.86</v>
      </c>
      <c r="Q100" s="14">
        <f t="shared" si="75"/>
        <v>169865.67</v>
      </c>
      <c r="R100" s="14">
        <f t="shared" si="75"/>
        <v>84932.81</v>
      </c>
      <c r="S100" s="14">
        <f t="shared" si="68"/>
        <v>0</v>
      </c>
      <c r="T100" s="5">
        <f t="shared" si="71"/>
        <v>36300000</v>
      </c>
      <c r="U100" s="5">
        <f t="shared" si="72"/>
        <v>72600000</v>
      </c>
      <c r="V100" s="5">
        <f t="shared" si="73"/>
        <v>108900000</v>
      </c>
      <c r="W100" s="5">
        <f t="shared" si="74"/>
        <v>145200000</v>
      </c>
      <c r="X100" s="5">
        <f t="shared" si="61"/>
        <v>36300000</v>
      </c>
      <c r="Y100" s="5">
        <f t="shared" si="62"/>
        <v>72600000</v>
      </c>
      <c r="Z100" s="5">
        <f t="shared" si="63"/>
        <v>108900000</v>
      </c>
      <c r="AA100" s="5">
        <f t="shared" si="64"/>
        <v>145200000</v>
      </c>
      <c r="AB100" s="52"/>
    </row>
    <row r="101" spans="1:28" ht="94.5" x14ac:dyDescent="0.25">
      <c r="A101" s="24" t="s">
        <v>334</v>
      </c>
      <c r="B101" s="93" t="s">
        <v>346</v>
      </c>
      <c r="C101" s="77"/>
      <c r="D101" s="77"/>
      <c r="E101" s="77"/>
      <c r="F101" s="78"/>
      <c r="G101" s="14">
        <v>1019194</v>
      </c>
      <c r="H101" s="11">
        <v>0</v>
      </c>
      <c r="I101" s="11">
        <v>169865.66</v>
      </c>
      <c r="J101" s="11">
        <v>84932.83</v>
      </c>
      <c r="K101" s="11">
        <v>169865.66</v>
      </c>
      <c r="L101" s="11">
        <v>0</v>
      </c>
      <c r="M101" s="11">
        <v>84932.83</v>
      </c>
      <c r="N101" s="11">
        <v>84932.83</v>
      </c>
      <c r="O101" s="11">
        <v>84932.85</v>
      </c>
      <c r="P101" s="11">
        <v>84932.86</v>
      </c>
      <c r="Q101" s="11">
        <v>169865.67</v>
      </c>
      <c r="R101" s="11">
        <v>84932.81</v>
      </c>
      <c r="S101" s="14">
        <f t="shared" si="68"/>
        <v>0</v>
      </c>
      <c r="T101" s="5">
        <f t="shared" si="71"/>
        <v>7170233.9800000004</v>
      </c>
      <c r="U101" s="5">
        <f t="shared" si="72"/>
        <v>16506021.91</v>
      </c>
      <c r="V101" s="5">
        <f t="shared" si="73"/>
        <v>32659967.140000001</v>
      </c>
      <c r="W101" s="5">
        <f t="shared" si="74"/>
        <v>69744205.200000018</v>
      </c>
      <c r="X101" s="5">
        <f t="shared" si="61"/>
        <v>17436051.300000001</v>
      </c>
      <c r="Y101" s="5">
        <f t="shared" si="62"/>
        <v>34872102.600000001</v>
      </c>
      <c r="Z101" s="5">
        <f t="shared" si="63"/>
        <v>52308153.899999999</v>
      </c>
      <c r="AA101" s="5">
        <f t="shared" si="64"/>
        <v>69744205.200000003</v>
      </c>
      <c r="AB101" s="52"/>
    </row>
    <row r="102" spans="1:28" ht="126.75" customHeight="1" x14ac:dyDescent="0.25">
      <c r="A102" s="12" t="s">
        <v>104</v>
      </c>
      <c r="B102" s="93" t="s">
        <v>217</v>
      </c>
      <c r="C102" s="77"/>
      <c r="D102" s="77"/>
      <c r="E102" s="77"/>
      <c r="F102" s="78"/>
      <c r="G102" s="14">
        <f>G103</f>
        <v>145200000</v>
      </c>
      <c r="H102" s="14">
        <f t="shared" ref="H102:R102" si="76">H103</f>
        <v>12100000</v>
      </c>
      <c r="I102" s="14">
        <f t="shared" si="76"/>
        <v>12100000</v>
      </c>
      <c r="J102" s="14">
        <f t="shared" si="76"/>
        <v>12100000</v>
      </c>
      <c r="K102" s="14">
        <f t="shared" si="76"/>
        <v>12100000</v>
      </c>
      <c r="L102" s="14">
        <f t="shared" si="76"/>
        <v>12100000</v>
      </c>
      <c r="M102" s="14">
        <f t="shared" si="76"/>
        <v>12100000</v>
      </c>
      <c r="N102" s="14">
        <f t="shared" si="76"/>
        <v>12100000</v>
      </c>
      <c r="O102" s="14">
        <f t="shared" si="76"/>
        <v>12100000</v>
      </c>
      <c r="P102" s="14">
        <f t="shared" si="76"/>
        <v>12100000</v>
      </c>
      <c r="Q102" s="14">
        <f t="shared" si="76"/>
        <v>12100000</v>
      </c>
      <c r="R102" s="14">
        <f t="shared" si="76"/>
        <v>12100000</v>
      </c>
      <c r="S102" s="14">
        <f t="shared" si="68"/>
        <v>12100000</v>
      </c>
      <c r="T102" s="5">
        <f t="shared" si="71"/>
        <v>0</v>
      </c>
      <c r="U102" s="5">
        <f t="shared" si="72"/>
        <v>0</v>
      </c>
      <c r="V102" s="5">
        <f t="shared" si="73"/>
        <v>6880344.0499999998</v>
      </c>
      <c r="W102" s="5">
        <f t="shared" si="74"/>
        <v>9622866.75</v>
      </c>
      <c r="X102" s="5">
        <f t="shared" si="61"/>
        <v>2405716.6875</v>
      </c>
      <c r="Y102" s="5">
        <f t="shared" si="62"/>
        <v>4811433.375</v>
      </c>
      <c r="Z102" s="5">
        <f t="shared" si="63"/>
        <v>7217150.0625</v>
      </c>
      <c r="AA102" s="5">
        <f t="shared" si="64"/>
        <v>9622866.75</v>
      </c>
      <c r="AB102" s="52"/>
    </row>
    <row r="103" spans="1:28" ht="139.5" customHeight="1" x14ac:dyDescent="0.25">
      <c r="A103" s="12" t="s">
        <v>105</v>
      </c>
      <c r="B103" s="93" t="s">
        <v>218</v>
      </c>
      <c r="C103" s="77"/>
      <c r="D103" s="77"/>
      <c r="E103" s="77"/>
      <c r="F103" s="78"/>
      <c r="G103" s="14">
        <v>145200000</v>
      </c>
      <c r="H103" s="11">
        <v>12100000</v>
      </c>
      <c r="I103" s="11">
        <v>12100000</v>
      </c>
      <c r="J103" s="11">
        <v>12100000</v>
      </c>
      <c r="K103" s="11">
        <v>12100000</v>
      </c>
      <c r="L103" s="11">
        <v>12100000</v>
      </c>
      <c r="M103" s="11">
        <v>12100000</v>
      </c>
      <c r="N103" s="11">
        <v>12100000</v>
      </c>
      <c r="O103" s="11">
        <f>G103/12</f>
        <v>12100000</v>
      </c>
      <c r="P103" s="11">
        <v>12100000</v>
      </c>
      <c r="Q103" s="11">
        <v>12100000</v>
      </c>
      <c r="R103" s="11">
        <f>G103/12</f>
        <v>12100000</v>
      </c>
      <c r="S103" s="14">
        <f t="shared" si="68"/>
        <v>12100000</v>
      </c>
      <c r="T103" s="5">
        <f t="shared" si="71"/>
        <v>0</v>
      </c>
      <c r="U103" s="5">
        <f t="shared" si="72"/>
        <v>0</v>
      </c>
      <c r="V103" s="5">
        <f t="shared" si="73"/>
        <v>6880344.0499999998</v>
      </c>
      <c r="W103" s="5">
        <f t="shared" si="74"/>
        <v>9622866.75</v>
      </c>
      <c r="X103" s="5">
        <f t="shared" si="61"/>
        <v>2405716.6875</v>
      </c>
      <c r="Y103" s="5">
        <f t="shared" si="62"/>
        <v>4811433.375</v>
      </c>
      <c r="Z103" s="5">
        <f t="shared" si="63"/>
        <v>7217150.0625</v>
      </c>
      <c r="AA103" s="5">
        <f t="shared" si="64"/>
        <v>9622866.75</v>
      </c>
      <c r="AB103" s="52"/>
    </row>
    <row r="104" spans="1:28" ht="94.5" x14ac:dyDescent="0.25">
      <c r="A104" s="12" t="s">
        <v>41</v>
      </c>
      <c r="B104" s="93" t="s">
        <v>42</v>
      </c>
      <c r="C104" s="77"/>
      <c r="D104" s="77"/>
      <c r="E104" s="77"/>
      <c r="F104" s="78"/>
      <c r="G104" s="14">
        <f>G109+G107+G105</f>
        <v>69744205.200000003</v>
      </c>
      <c r="H104" s="14">
        <f t="shared" ref="H104:R104" si="77">H109+H107+H105</f>
        <v>0</v>
      </c>
      <c r="I104" s="14">
        <f t="shared" si="77"/>
        <v>3536035.2</v>
      </c>
      <c r="J104" s="14">
        <f t="shared" si="77"/>
        <v>3634198.7800000003</v>
      </c>
      <c r="K104" s="14">
        <f t="shared" si="77"/>
        <v>3395198.76</v>
      </c>
      <c r="L104" s="14">
        <f t="shared" si="77"/>
        <v>3835522.55</v>
      </c>
      <c r="M104" s="14">
        <f t="shared" si="77"/>
        <v>2105066.62</v>
      </c>
      <c r="N104" s="14">
        <f t="shared" si="77"/>
        <v>3573709.72</v>
      </c>
      <c r="O104" s="14">
        <f t="shared" si="77"/>
        <v>3444630.69</v>
      </c>
      <c r="P104" s="14">
        <f t="shared" si="77"/>
        <v>9135604.8200000003</v>
      </c>
      <c r="Q104" s="14">
        <f t="shared" si="77"/>
        <v>9933957.5399999991</v>
      </c>
      <c r="R104" s="14">
        <f t="shared" si="77"/>
        <v>0</v>
      </c>
      <c r="S104" s="14">
        <f t="shared" si="68"/>
        <v>27150280.520000011</v>
      </c>
      <c r="T104" s="5">
        <f t="shared" si="71"/>
        <v>1156344.01</v>
      </c>
      <c r="U104" s="5">
        <f t="shared" si="72"/>
        <v>2024675.01</v>
      </c>
      <c r="V104" s="5">
        <f t="shared" si="73"/>
        <v>2585675.0099999998</v>
      </c>
      <c r="W104" s="5">
        <f t="shared" si="74"/>
        <v>4949462</v>
      </c>
      <c r="X104" s="5">
        <f t="shared" si="61"/>
        <v>1237365.5</v>
      </c>
      <c r="Y104" s="5">
        <f t="shared" si="62"/>
        <v>2474731</v>
      </c>
      <c r="Z104" s="5">
        <f t="shared" si="63"/>
        <v>3712096.5</v>
      </c>
      <c r="AA104" s="5">
        <f t="shared" si="64"/>
        <v>4949462</v>
      </c>
      <c r="AB104" s="52"/>
    </row>
    <row r="105" spans="1:28" ht="268.5" customHeight="1" x14ac:dyDescent="0.25">
      <c r="A105" s="12" t="s">
        <v>106</v>
      </c>
      <c r="B105" s="68" t="s">
        <v>237</v>
      </c>
      <c r="C105" s="69"/>
      <c r="D105" s="69"/>
      <c r="E105" s="69"/>
      <c r="F105" s="70"/>
      <c r="G105" s="14">
        <f>G106</f>
        <v>9622866.75</v>
      </c>
      <c r="H105" s="14">
        <f t="shared" ref="H105:R105" si="78">H106</f>
        <v>0</v>
      </c>
      <c r="I105" s="14">
        <f t="shared" si="78"/>
        <v>0</v>
      </c>
      <c r="J105" s="14">
        <f t="shared" si="78"/>
        <v>0</v>
      </c>
      <c r="K105" s="14">
        <f t="shared" si="78"/>
        <v>0</v>
      </c>
      <c r="L105" s="14">
        <f t="shared" si="78"/>
        <v>0</v>
      </c>
      <c r="M105" s="14">
        <f t="shared" si="78"/>
        <v>0</v>
      </c>
      <c r="N105" s="14">
        <f t="shared" si="78"/>
        <v>0</v>
      </c>
      <c r="O105" s="14">
        <f t="shared" si="78"/>
        <v>0</v>
      </c>
      <c r="P105" s="14">
        <f t="shared" si="78"/>
        <v>6880344.0499999998</v>
      </c>
      <c r="Q105" s="14">
        <f t="shared" si="78"/>
        <v>0</v>
      </c>
      <c r="R105" s="14">
        <f t="shared" si="78"/>
        <v>0</v>
      </c>
      <c r="S105" s="14">
        <f t="shared" si="68"/>
        <v>2742522.7</v>
      </c>
      <c r="T105" s="5">
        <f t="shared" si="71"/>
        <v>1156344.01</v>
      </c>
      <c r="U105" s="5">
        <f t="shared" si="72"/>
        <v>2024675.01</v>
      </c>
      <c r="V105" s="5">
        <f t="shared" si="73"/>
        <v>2585675.0099999998</v>
      </c>
      <c r="W105" s="5">
        <f t="shared" si="74"/>
        <v>4949462</v>
      </c>
      <c r="X105" s="5">
        <f t="shared" si="61"/>
        <v>1237365.5</v>
      </c>
      <c r="Y105" s="5">
        <f t="shared" si="62"/>
        <v>2474731</v>
      </c>
      <c r="Z105" s="5">
        <f t="shared" si="63"/>
        <v>3712096.5</v>
      </c>
      <c r="AA105" s="5">
        <f t="shared" si="64"/>
        <v>4949462</v>
      </c>
      <c r="AB105" s="52"/>
    </row>
    <row r="106" spans="1:28" ht="284.25" customHeight="1" x14ac:dyDescent="0.25">
      <c r="A106" s="12" t="s">
        <v>107</v>
      </c>
      <c r="B106" s="68" t="s">
        <v>238</v>
      </c>
      <c r="C106" s="69"/>
      <c r="D106" s="69"/>
      <c r="E106" s="69"/>
      <c r="F106" s="70"/>
      <c r="G106" s="14">
        <v>9622866.75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6880344.0499999998</v>
      </c>
      <c r="Q106" s="11">
        <v>0</v>
      </c>
      <c r="R106" s="11">
        <v>0</v>
      </c>
      <c r="S106" s="14">
        <f t="shared" si="68"/>
        <v>2742522.7</v>
      </c>
      <c r="T106" s="5">
        <f t="shared" si="71"/>
        <v>6013889.9700000007</v>
      </c>
      <c r="U106" s="5">
        <f t="shared" si="72"/>
        <v>14481346.900000002</v>
      </c>
      <c r="V106" s="5">
        <f t="shared" si="73"/>
        <v>23193948.080000002</v>
      </c>
      <c r="W106" s="5">
        <f t="shared" si="74"/>
        <v>55171876.450000003</v>
      </c>
      <c r="X106" s="5">
        <f t="shared" si="61"/>
        <v>13792969.112500001</v>
      </c>
      <c r="Y106" s="5">
        <f t="shared" si="62"/>
        <v>27585938.225000001</v>
      </c>
      <c r="Z106" s="5">
        <f t="shared" si="63"/>
        <v>41378907.337500006</v>
      </c>
      <c r="AA106" s="5">
        <f t="shared" si="64"/>
        <v>55171876.450000003</v>
      </c>
      <c r="AB106" s="52"/>
    </row>
    <row r="107" spans="1:28" ht="173.25" customHeight="1" x14ac:dyDescent="0.25">
      <c r="A107" s="24" t="s">
        <v>336</v>
      </c>
      <c r="B107" s="68" t="s">
        <v>338</v>
      </c>
      <c r="C107" s="69"/>
      <c r="D107" s="69"/>
      <c r="E107" s="69"/>
      <c r="F107" s="70"/>
      <c r="G107" s="14">
        <f>G108</f>
        <v>4949462</v>
      </c>
      <c r="H107" s="14">
        <f t="shared" ref="H107:R107" si="79">H108</f>
        <v>0</v>
      </c>
      <c r="I107" s="14">
        <f t="shared" si="79"/>
        <v>70800</v>
      </c>
      <c r="J107" s="14">
        <f t="shared" si="79"/>
        <v>1085544.01</v>
      </c>
      <c r="K107" s="14">
        <f t="shared" si="79"/>
        <v>359323.22</v>
      </c>
      <c r="L107" s="14">
        <f t="shared" si="79"/>
        <v>509007.78</v>
      </c>
      <c r="M107" s="14">
        <f t="shared" si="79"/>
        <v>0</v>
      </c>
      <c r="N107" s="14">
        <f t="shared" si="79"/>
        <v>0</v>
      </c>
      <c r="O107" s="14">
        <f t="shared" si="79"/>
        <v>0</v>
      </c>
      <c r="P107" s="14">
        <f t="shared" si="79"/>
        <v>561000</v>
      </c>
      <c r="Q107" s="14">
        <f t="shared" si="79"/>
        <v>0</v>
      </c>
      <c r="R107" s="14">
        <f t="shared" si="79"/>
        <v>0</v>
      </c>
      <c r="S107" s="14">
        <f t="shared" si="68"/>
        <v>2363786.9900000002</v>
      </c>
      <c r="T107" s="5">
        <f t="shared" si="71"/>
        <v>6013889.9700000007</v>
      </c>
      <c r="U107" s="5">
        <f t="shared" si="72"/>
        <v>14481346.900000002</v>
      </c>
      <c r="V107" s="5">
        <f t="shared" si="73"/>
        <v>23193948.080000002</v>
      </c>
      <c r="W107" s="5">
        <f t="shared" si="74"/>
        <v>55171876.450000003</v>
      </c>
      <c r="X107" s="5">
        <f t="shared" si="61"/>
        <v>13792969.112500001</v>
      </c>
      <c r="Y107" s="5">
        <f t="shared" si="62"/>
        <v>27585938.225000001</v>
      </c>
      <c r="Z107" s="5">
        <f t="shared" si="63"/>
        <v>41378907.337500006</v>
      </c>
      <c r="AA107" s="5">
        <f t="shared" si="64"/>
        <v>55171876.450000003</v>
      </c>
      <c r="AB107" s="52"/>
    </row>
    <row r="108" spans="1:28" s="1" customFormat="1" ht="186.75" customHeight="1" x14ac:dyDescent="0.25">
      <c r="A108" s="24" t="s">
        <v>337</v>
      </c>
      <c r="B108" s="68" t="s">
        <v>339</v>
      </c>
      <c r="C108" s="69"/>
      <c r="D108" s="69"/>
      <c r="E108" s="69"/>
      <c r="F108" s="70"/>
      <c r="G108" s="14">
        <v>4949462</v>
      </c>
      <c r="H108" s="11">
        <v>0</v>
      </c>
      <c r="I108" s="11">
        <v>70800</v>
      </c>
      <c r="J108" s="11">
        <v>1085544.01</v>
      </c>
      <c r="K108" s="11">
        <v>359323.22</v>
      </c>
      <c r="L108" s="11">
        <v>509007.78</v>
      </c>
      <c r="M108" s="11">
        <v>0</v>
      </c>
      <c r="N108" s="11">
        <v>0</v>
      </c>
      <c r="O108" s="11">
        <v>0</v>
      </c>
      <c r="P108" s="11">
        <v>561000</v>
      </c>
      <c r="Q108" s="11">
        <v>0</v>
      </c>
      <c r="R108" s="11">
        <v>0</v>
      </c>
      <c r="S108" s="14">
        <f t="shared" si="68"/>
        <v>2363786.9900000002</v>
      </c>
      <c r="T108" s="5">
        <f t="shared" si="71"/>
        <v>42009329.939999998</v>
      </c>
      <c r="U108" s="5">
        <f t="shared" si="72"/>
        <v>108307605</v>
      </c>
      <c r="V108" s="5">
        <f t="shared" si="73"/>
        <v>128739764.34999999</v>
      </c>
      <c r="W108" s="5">
        <f t="shared" si="74"/>
        <v>172957352.56999999</v>
      </c>
      <c r="X108" s="5">
        <f t="shared" si="61"/>
        <v>43239338.142499998</v>
      </c>
      <c r="Y108" s="5">
        <f t="shared" si="62"/>
        <v>86478676.284999996</v>
      </c>
      <c r="Z108" s="5">
        <f t="shared" si="63"/>
        <v>129718014.42749999</v>
      </c>
      <c r="AA108" s="5">
        <f t="shared" si="64"/>
        <v>172957352.56999999</v>
      </c>
      <c r="AB108" s="52"/>
    </row>
    <row r="109" spans="1:28" ht="15.75" x14ac:dyDescent="0.25">
      <c r="A109" s="12" t="s">
        <v>108</v>
      </c>
      <c r="B109" s="68" t="s">
        <v>295</v>
      </c>
      <c r="C109" s="69"/>
      <c r="D109" s="69"/>
      <c r="E109" s="69"/>
      <c r="F109" s="70"/>
      <c r="G109" s="14">
        <f>G110</f>
        <v>55171876.450000003</v>
      </c>
      <c r="H109" s="14">
        <f t="shared" ref="H109:R109" si="80">H110</f>
        <v>0</v>
      </c>
      <c r="I109" s="14">
        <f t="shared" si="80"/>
        <v>3465235.2</v>
      </c>
      <c r="J109" s="14">
        <f t="shared" si="80"/>
        <v>2548654.77</v>
      </c>
      <c r="K109" s="14">
        <f t="shared" si="80"/>
        <v>3035875.54</v>
      </c>
      <c r="L109" s="14">
        <f t="shared" si="80"/>
        <v>3326514.77</v>
      </c>
      <c r="M109" s="14">
        <f t="shared" si="80"/>
        <v>2105066.62</v>
      </c>
      <c r="N109" s="14">
        <f t="shared" si="80"/>
        <v>3573709.72</v>
      </c>
      <c r="O109" s="14">
        <f t="shared" si="80"/>
        <v>3444630.69</v>
      </c>
      <c r="P109" s="14">
        <f t="shared" si="80"/>
        <v>1694260.77</v>
      </c>
      <c r="Q109" s="14">
        <f t="shared" si="80"/>
        <v>9933957.5399999991</v>
      </c>
      <c r="R109" s="14">
        <f t="shared" si="80"/>
        <v>0</v>
      </c>
      <c r="S109" s="14">
        <f t="shared" si="68"/>
        <v>22043970.830000002</v>
      </c>
      <c r="T109" s="5">
        <f t="shared" si="71"/>
        <v>3856291.2700000005</v>
      </c>
      <c r="U109" s="5">
        <f t="shared" si="72"/>
        <v>7717048.54</v>
      </c>
      <c r="V109" s="5">
        <f t="shared" si="73"/>
        <v>10473502.360000001</v>
      </c>
      <c r="W109" s="5">
        <f t="shared" si="74"/>
        <v>16461902.000000002</v>
      </c>
      <c r="X109" s="5">
        <f t="shared" si="61"/>
        <v>4115475.4999999995</v>
      </c>
      <c r="Y109" s="5">
        <f t="shared" si="62"/>
        <v>8230950.9999999991</v>
      </c>
      <c r="Z109" s="5">
        <f t="shared" si="63"/>
        <v>12346426.5</v>
      </c>
      <c r="AA109" s="5">
        <f t="shared" si="64"/>
        <v>16461901.999999998</v>
      </c>
      <c r="AB109" s="52"/>
    </row>
    <row r="110" spans="1:28" ht="47.25" x14ac:dyDescent="0.25">
      <c r="A110" s="12" t="s">
        <v>109</v>
      </c>
      <c r="B110" s="68" t="s">
        <v>294</v>
      </c>
      <c r="C110" s="69"/>
      <c r="D110" s="69"/>
      <c r="E110" s="69"/>
      <c r="F110" s="70"/>
      <c r="G110" s="14">
        <f>43894120.29+11277756.16</f>
        <v>55171876.450000003</v>
      </c>
      <c r="H110" s="11">
        <v>0</v>
      </c>
      <c r="I110" s="11">
        <v>3465235.2</v>
      </c>
      <c r="J110" s="11">
        <v>2548654.77</v>
      </c>
      <c r="K110" s="11">
        <v>3035875.54</v>
      </c>
      <c r="L110" s="11">
        <v>3326514.77</v>
      </c>
      <c r="M110" s="11">
        <v>2105066.62</v>
      </c>
      <c r="N110" s="11">
        <v>3573709.72</v>
      </c>
      <c r="O110" s="11">
        <v>3444630.69</v>
      </c>
      <c r="P110" s="11">
        <v>1694260.77</v>
      </c>
      <c r="Q110" s="11">
        <v>9933957.5399999991</v>
      </c>
      <c r="R110" s="11">
        <v>0</v>
      </c>
      <c r="S110" s="14">
        <f t="shared" si="68"/>
        <v>22043970.830000002</v>
      </c>
      <c r="T110" s="5">
        <f t="shared" si="71"/>
        <v>708366.27</v>
      </c>
      <c r="U110" s="5">
        <f t="shared" si="72"/>
        <v>1886198.54</v>
      </c>
      <c r="V110" s="5">
        <f t="shared" si="73"/>
        <v>2434702.36</v>
      </c>
      <c r="W110" s="5">
        <f t="shared" si="74"/>
        <v>4239702</v>
      </c>
      <c r="X110" s="5">
        <f t="shared" si="61"/>
        <v>1059925.5</v>
      </c>
      <c r="Y110" s="5">
        <f t="shared" si="62"/>
        <v>2119851</v>
      </c>
      <c r="Z110" s="5">
        <f t="shared" si="63"/>
        <v>3179776.4999999995</v>
      </c>
      <c r="AA110" s="5">
        <f t="shared" si="64"/>
        <v>4239702</v>
      </c>
      <c r="AB110" s="52"/>
    </row>
    <row r="111" spans="1:28" ht="65.25" customHeight="1" x14ac:dyDescent="0.25">
      <c r="A111" s="12" t="s">
        <v>43</v>
      </c>
      <c r="B111" s="68" t="s">
        <v>44</v>
      </c>
      <c r="C111" s="69"/>
      <c r="D111" s="69"/>
      <c r="E111" s="69"/>
      <c r="F111" s="70"/>
      <c r="G111" s="14">
        <f t="shared" ref="G111:R111" si="81">G125+G119+G127+G115+G117+G121+G112+G123</f>
        <v>172957352.56999999</v>
      </c>
      <c r="H111" s="14">
        <f t="shared" si="81"/>
        <v>10414451.639999999</v>
      </c>
      <c r="I111" s="14">
        <f t="shared" si="81"/>
        <v>15584335.76</v>
      </c>
      <c r="J111" s="14">
        <f t="shared" si="81"/>
        <v>16010542.540000001</v>
      </c>
      <c r="K111" s="14">
        <f t="shared" si="81"/>
        <v>25851726.59</v>
      </c>
      <c r="L111" s="14">
        <f t="shared" si="81"/>
        <v>15572635.389999999</v>
      </c>
      <c r="M111" s="14">
        <f t="shared" si="81"/>
        <v>24873913.079999998</v>
      </c>
      <c r="N111" s="14">
        <f t="shared" si="81"/>
        <v>7203590.8799999999</v>
      </c>
      <c r="O111" s="14">
        <f t="shared" si="81"/>
        <v>6931212.46</v>
      </c>
      <c r="P111" s="14">
        <f t="shared" si="81"/>
        <v>6297356.0099999998</v>
      </c>
      <c r="Q111" s="14">
        <f t="shared" si="81"/>
        <v>11228071.1</v>
      </c>
      <c r="R111" s="14">
        <f t="shared" si="81"/>
        <v>0</v>
      </c>
      <c r="S111" s="14">
        <f t="shared" si="68"/>
        <v>32989517.120000005</v>
      </c>
      <c r="T111" s="5">
        <f t="shared" si="71"/>
        <v>3147925</v>
      </c>
      <c r="U111" s="5">
        <f t="shared" si="72"/>
        <v>5830850</v>
      </c>
      <c r="V111" s="5">
        <f t="shared" si="73"/>
        <v>8038800</v>
      </c>
      <c r="W111" s="5">
        <f t="shared" si="74"/>
        <v>12222200</v>
      </c>
      <c r="X111" s="5">
        <f t="shared" si="61"/>
        <v>3055550</v>
      </c>
      <c r="Y111" s="5">
        <f t="shared" si="62"/>
        <v>6111100</v>
      </c>
      <c r="Z111" s="5">
        <f t="shared" si="63"/>
        <v>9166650</v>
      </c>
      <c r="AA111" s="5">
        <f t="shared" si="64"/>
        <v>12222200</v>
      </c>
      <c r="AB111" s="52"/>
    </row>
    <row r="112" spans="1:28" ht="110.25" customHeight="1" x14ac:dyDescent="0.25">
      <c r="A112" s="12" t="s">
        <v>110</v>
      </c>
      <c r="B112" s="68" t="s">
        <v>111</v>
      </c>
      <c r="C112" s="69"/>
      <c r="D112" s="69"/>
      <c r="E112" s="69"/>
      <c r="F112" s="70"/>
      <c r="G112" s="14">
        <f>G113+G114</f>
        <v>16461902</v>
      </c>
      <c r="H112" s="14">
        <f t="shared" ref="H112:R112" si="82">H113+H114</f>
        <v>127775.54</v>
      </c>
      <c r="I112" s="14">
        <f t="shared" si="82"/>
        <v>2460257.91</v>
      </c>
      <c r="J112" s="14">
        <f t="shared" si="82"/>
        <v>1268257.82</v>
      </c>
      <c r="K112" s="14">
        <f t="shared" si="82"/>
        <v>1076050.54</v>
      </c>
      <c r="L112" s="14">
        <f t="shared" si="82"/>
        <v>1626671.26</v>
      </c>
      <c r="M112" s="14">
        <f t="shared" si="82"/>
        <v>1158035.47</v>
      </c>
      <c r="N112" s="14">
        <f t="shared" si="82"/>
        <v>908907.59</v>
      </c>
      <c r="O112" s="14">
        <f t="shared" si="82"/>
        <v>888646.32000000007</v>
      </c>
      <c r="P112" s="14">
        <f t="shared" si="82"/>
        <v>958899.91</v>
      </c>
      <c r="Q112" s="14">
        <f t="shared" si="82"/>
        <v>1302050.57</v>
      </c>
      <c r="R112" s="14">
        <f t="shared" si="82"/>
        <v>0</v>
      </c>
      <c r="S112" s="14">
        <f t="shared" si="68"/>
        <v>4686349.07</v>
      </c>
      <c r="T112" s="5">
        <f t="shared" si="71"/>
        <v>823964.8</v>
      </c>
      <c r="U112" s="5">
        <f t="shared" si="72"/>
        <v>1958098.3900000001</v>
      </c>
      <c r="V112" s="5">
        <f t="shared" si="73"/>
        <v>3157084.8000000003</v>
      </c>
      <c r="W112" s="5">
        <f t="shared" si="74"/>
        <v>4781500</v>
      </c>
      <c r="X112" s="5">
        <f t="shared" si="61"/>
        <v>1195375</v>
      </c>
      <c r="Y112" s="5">
        <f t="shared" si="62"/>
        <v>2390750</v>
      </c>
      <c r="Z112" s="5">
        <f t="shared" si="63"/>
        <v>3586125</v>
      </c>
      <c r="AA112" s="5">
        <f t="shared" si="64"/>
        <v>4781500</v>
      </c>
      <c r="AB112" s="52"/>
    </row>
    <row r="113" spans="1:28" ht="111.75" customHeight="1" x14ac:dyDescent="0.25">
      <c r="A113" s="12" t="s">
        <v>112</v>
      </c>
      <c r="B113" s="68" t="s">
        <v>222</v>
      </c>
      <c r="C113" s="91"/>
      <c r="D113" s="91"/>
      <c r="E113" s="91"/>
      <c r="F113" s="92"/>
      <c r="G113" s="14">
        <v>4239702</v>
      </c>
      <c r="H113" s="11">
        <v>127775.54</v>
      </c>
      <c r="I113" s="11">
        <v>307907.90999999997</v>
      </c>
      <c r="J113" s="11">
        <v>272682.82</v>
      </c>
      <c r="K113" s="11">
        <v>290475.53999999998</v>
      </c>
      <c r="L113" s="11">
        <v>576096.26</v>
      </c>
      <c r="M113" s="14">
        <v>311260.46999999997</v>
      </c>
      <c r="N113" s="11">
        <f>908907.59-N114</f>
        <v>252932.58999999997</v>
      </c>
      <c r="O113" s="11">
        <v>82646.320000000007</v>
      </c>
      <c r="P113" s="11">
        <v>212924.91</v>
      </c>
      <c r="Q113" s="11">
        <v>171075.57</v>
      </c>
      <c r="R113" s="11">
        <v>0</v>
      </c>
      <c r="S113" s="14">
        <f t="shared" si="68"/>
        <v>1633924.07</v>
      </c>
      <c r="T113" s="5">
        <f t="shared" si="71"/>
        <v>823964.8</v>
      </c>
      <c r="U113" s="5">
        <f t="shared" si="72"/>
        <v>1958098.3900000001</v>
      </c>
      <c r="V113" s="5">
        <f t="shared" si="73"/>
        <v>3157084.8000000003</v>
      </c>
      <c r="W113" s="5">
        <f t="shared" si="74"/>
        <v>4781500</v>
      </c>
      <c r="X113" s="5">
        <f t="shared" si="61"/>
        <v>1195375</v>
      </c>
      <c r="Y113" s="5">
        <f t="shared" si="62"/>
        <v>2390750</v>
      </c>
      <c r="Z113" s="5">
        <f t="shared" si="63"/>
        <v>3586125</v>
      </c>
      <c r="AA113" s="5">
        <f t="shared" si="64"/>
        <v>4781500</v>
      </c>
      <c r="AB113" s="52"/>
    </row>
    <row r="114" spans="1:28" ht="111.75" customHeight="1" x14ac:dyDescent="0.25">
      <c r="A114" s="12" t="s">
        <v>112</v>
      </c>
      <c r="B114" s="68" t="s">
        <v>221</v>
      </c>
      <c r="C114" s="91"/>
      <c r="D114" s="91"/>
      <c r="E114" s="91"/>
      <c r="F114" s="92"/>
      <c r="G114" s="14">
        <v>12222200</v>
      </c>
      <c r="H114" s="14">
        <v>0</v>
      </c>
      <c r="I114" s="14">
        <v>2152350</v>
      </c>
      <c r="J114" s="14">
        <v>995575</v>
      </c>
      <c r="K114" s="14">
        <v>785575</v>
      </c>
      <c r="L114" s="14">
        <v>1050575</v>
      </c>
      <c r="M114" s="14">
        <v>846775</v>
      </c>
      <c r="N114" s="14">
        <v>655975</v>
      </c>
      <c r="O114" s="14">
        <v>806000</v>
      </c>
      <c r="P114" s="14">
        <v>745975</v>
      </c>
      <c r="Q114" s="14">
        <v>1130975</v>
      </c>
      <c r="R114" s="14">
        <v>0</v>
      </c>
      <c r="S114" s="14">
        <f t="shared" si="68"/>
        <v>3052425</v>
      </c>
      <c r="T114" s="5">
        <f t="shared" si="71"/>
        <v>667275</v>
      </c>
      <c r="U114" s="5">
        <f t="shared" si="72"/>
        <v>1179775</v>
      </c>
      <c r="V114" s="5">
        <f t="shared" si="73"/>
        <v>1432275</v>
      </c>
      <c r="W114" s="5">
        <f t="shared" si="74"/>
        <v>2669100</v>
      </c>
      <c r="X114" s="5">
        <f t="shared" si="61"/>
        <v>667275</v>
      </c>
      <c r="Y114" s="5">
        <f t="shared" si="62"/>
        <v>1334550</v>
      </c>
      <c r="Z114" s="5">
        <f t="shared" si="63"/>
        <v>2001825</v>
      </c>
      <c r="AA114" s="5">
        <f t="shared" si="64"/>
        <v>2669100</v>
      </c>
      <c r="AB114" s="52"/>
    </row>
    <row r="115" spans="1:28" ht="111" customHeight="1" x14ac:dyDescent="0.25">
      <c r="A115" s="12" t="s">
        <v>113</v>
      </c>
      <c r="B115" s="68" t="s">
        <v>296</v>
      </c>
      <c r="C115" s="69"/>
      <c r="D115" s="69"/>
      <c r="E115" s="69"/>
      <c r="F115" s="70"/>
      <c r="G115" s="14">
        <f>G116</f>
        <v>4781500</v>
      </c>
      <c r="H115" s="14">
        <f t="shared" ref="H115:R115" si="83">H116</f>
        <v>248148.78</v>
      </c>
      <c r="I115" s="14">
        <f t="shared" si="83"/>
        <v>304966.52</v>
      </c>
      <c r="J115" s="14">
        <f t="shared" si="83"/>
        <v>270849.5</v>
      </c>
      <c r="K115" s="14">
        <f t="shared" si="83"/>
        <v>270849.46000000002</v>
      </c>
      <c r="L115" s="14">
        <f t="shared" si="83"/>
        <v>492387.52</v>
      </c>
      <c r="M115" s="14">
        <f t="shared" si="83"/>
        <v>370896.61</v>
      </c>
      <c r="N115" s="14">
        <f t="shared" si="83"/>
        <v>385284.12</v>
      </c>
      <c r="O115" s="14">
        <f t="shared" si="83"/>
        <v>403965.46</v>
      </c>
      <c r="P115" s="14">
        <f t="shared" si="83"/>
        <v>409736.83</v>
      </c>
      <c r="Q115" s="14">
        <f t="shared" si="83"/>
        <v>425774.95</v>
      </c>
      <c r="R115" s="14">
        <f t="shared" si="83"/>
        <v>0</v>
      </c>
      <c r="S115" s="14">
        <f t="shared" si="68"/>
        <v>1198640.2499999993</v>
      </c>
      <c r="T115" s="5">
        <f t="shared" si="71"/>
        <v>667275</v>
      </c>
      <c r="U115" s="5">
        <f t="shared" si="72"/>
        <v>1179775</v>
      </c>
      <c r="V115" s="5">
        <f t="shared" si="73"/>
        <v>1432275</v>
      </c>
      <c r="W115" s="5">
        <f t="shared" si="74"/>
        <v>2669100</v>
      </c>
      <c r="X115" s="5">
        <f t="shared" si="61"/>
        <v>667275</v>
      </c>
      <c r="Y115" s="5">
        <f t="shared" si="62"/>
        <v>1334550</v>
      </c>
      <c r="Z115" s="5">
        <f t="shared" si="63"/>
        <v>2001825</v>
      </c>
      <c r="AA115" s="5">
        <f t="shared" si="64"/>
        <v>2669100</v>
      </c>
      <c r="AB115" s="52"/>
    </row>
    <row r="116" spans="1:28" ht="141.75" customHeight="1" x14ac:dyDescent="0.25">
      <c r="A116" s="12" t="s">
        <v>114</v>
      </c>
      <c r="B116" s="68" t="s">
        <v>297</v>
      </c>
      <c r="C116" s="69"/>
      <c r="D116" s="69"/>
      <c r="E116" s="69"/>
      <c r="F116" s="70"/>
      <c r="G116" s="14">
        <v>4781500</v>
      </c>
      <c r="H116" s="11">
        <v>248148.78</v>
      </c>
      <c r="I116" s="11">
        <v>304966.52</v>
      </c>
      <c r="J116" s="11">
        <v>270849.5</v>
      </c>
      <c r="K116" s="11">
        <v>270849.46000000002</v>
      </c>
      <c r="L116" s="11">
        <v>492387.52</v>
      </c>
      <c r="M116" s="11">
        <v>370896.61</v>
      </c>
      <c r="N116" s="11">
        <v>385284.12</v>
      </c>
      <c r="O116" s="11">
        <v>403965.46</v>
      </c>
      <c r="P116" s="11">
        <v>409736.83</v>
      </c>
      <c r="Q116" s="11">
        <v>425774.95</v>
      </c>
      <c r="R116" s="11">
        <v>0</v>
      </c>
      <c r="S116" s="14">
        <f t="shared" si="68"/>
        <v>1198640.2499999993</v>
      </c>
      <c r="T116" s="5">
        <f t="shared" si="71"/>
        <v>115581.97</v>
      </c>
      <c r="U116" s="5">
        <f t="shared" si="72"/>
        <v>204636.62</v>
      </c>
      <c r="V116" s="5">
        <f t="shared" si="73"/>
        <v>378279.65</v>
      </c>
      <c r="W116" s="5">
        <f t="shared" si="74"/>
        <v>496699.99999999994</v>
      </c>
      <c r="X116" s="5">
        <f t="shared" si="61"/>
        <v>124175</v>
      </c>
      <c r="Y116" s="5">
        <f t="shared" si="62"/>
        <v>248350</v>
      </c>
      <c r="Z116" s="5">
        <f t="shared" si="63"/>
        <v>372525</v>
      </c>
      <c r="AA116" s="5">
        <f t="shared" si="64"/>
        <v>496700</v>
      </c>
      <c r="AB116" s="52"/>
    </row>
    <row r="117" spans="1:28" ht="141.75" customHeight="1" x14ac:dyDescent="0.25">
      <c r="A117" s="12" t="s">
        <v>115</v>
      </c>
      <c r="B117" s="68" t="s">
        <v>298</v>
      </c>
      <c r="C117" s="69"/>
      <c r="D117" s="69"/>
      <c r="E117" s="69"/>
      <c r="F117" s="70"/>
      <c r="G117" s="14">
        <f>G118</f>
        <v>2669100</v>
      </c>
      <c r="H117" s="14">
        <f>H118</f>
        <v>0</v>
      </c>
      <c r="I117" s="14">
        <f t="shared" ref="I117:R117" si="84">I118</f>
        <v>516528</v>
      </c>
      <c r="J117" s="14">
        <f t="shared" si="84"/>
        <v>150747</v>
      </c>
      <c r="K117" s="14">
        <f t="shared" si="84"/>
        <v>256250</v>
      </c>
      <c r="L117" s="14">
        <f t="shared" si="84"/>
        <v>205000</v>
      </c>
      <c r="M117" s="14">
        <f t="shared" si="84"/>
        <v>51250</v>
      </c>
      <c r="N117" s="14">
        <f t="shared" si="84"/>
        <v>0</v>
      </c>
      <c r="O117" s="14">
        <f t="shared" si="84"/>
        <v>30300</v>
      </c>
      <c r="P117" s="14">
        <f t="shared" si="84"/>
        <v>222200</v>
      </c>
      <c r="Q117" s="14">
        <f t="shared" si="84"/>
        <v>95850</v>
      </c>
      <c r="R117" s="14">
        <f t="shared" si="84"/>
        <v>0</v>
      </c>
      <c r="S117" s="14">
        <f t="shared" si="68"/>
        <v>1140975</v>
      </c>
      <c r="T117" s="5">
        <f t="shared" si="71"/>
        <v>115581.97</v>
      </c>
      <c r="U117" s="5">
        <f t="shared" si="72"/>
        <v>204636.62</v>
      </c>
      <c r="V117" s="5">
        <f t="shared" si="73"/>
        <v>378279.65</v>
      </c>
      <c r="W117" s="5">
        <f t="shared" si="74"/>
        <v>496699.99999999994</v>
      </c>
      <c r="X117" s="5">
        <f t="shared" si="61"/>
        <v>124175</v>
      </c>
      <c r="Y117" s="5">
        <f t="shared" si="62"/>
        <v>248350</v>
      </c>
      <c r="Z117" s="5">
        <f t="shared" si="63"/>
        <v>372525</v>
      </c>
      <c r="AA117" s="5">
        <f t="shared" si="64"/>
        <v>496700</v>
      </c>
      <c r="AB117" s="52"/>
    </row>
    <row r="118" spans="1:28" ht="204.75" customHeight="1" x14ac:dyDescent="0.25">
      <c r="A118" s="12" t="s">
        <v>116</v>
      </c>
      <c r="B118" s="68" t="s">
        <v>299</v>
      </c>
      <c r="C118" s="69"/>
      <c r="D118" s="69"/>
      <c r="E118" s="69"/>
      <c r="F118" s="70"/>
      <c r="G118" s="14">
        <v>2669100</v>
      </c>
      <c r="H118" s="11">
        <v>0</v>
      </c>
      <c r="I118" s="11">
        <v>516528</v>
      </c>
      <c r="J118" s="11">
        <v>150747</v>
      </c>
      <c r="K118" s="11">
        <v>256250</v>
      </c>
      <c r="L118" s="11">
        <v>205000</v>
      </c>
      <c r="M118" s="11">
        <v>51250</v>
      </c>
      <c r="N118" s="11">
        <v>0</v>
      </c>
      <c r="O118" s="11">
        <v>30300</v>
      </c>
      <c r="P118" s="11">
        <v>222200</v>
      </c>
      <c r="Q118" s="11">
        <v>95850</v>
      </c>
      <c r="R118" s="11">
        <v>0</v>
      </c>
      <c r="S118" s="14">
        <f t="shared" si="68"/>
        <v>1140975</v>
      </c>
      <c r="T118" s="5">
        <f t="shared" si="71"/>
        <v>0</v>
      </c>
      <c r="U118" s="5">
        <f t="shared" si="72"/>
        <v>0</v>
      </c>
      <c r="V118" s="5">
        <f t="shared" si="73"/>
        <v>0</v>
      </c>
      <c r="W118" s="5">
        <f t="shared" si="74"/>
        <v>640.57000000000005</v>
      </c>
      <c r="X118" s="5">
        <f t="shared" si="61"/>
        <v>160.14250000000001</v>
      </c>
      <c r="Y118" s="5">
        <f t="shared" si="62"/>
        <v>320.28500000000003</v>
      </c>
      <c r="Z118" s="5">
        <f t="shared" si="63"/>
        <v>480.42750000000001</v>
      </c>
      <c r="AA118" s="5">
        <f t="shared" si="64"/>
        <v>640.57000000000005</v>
      </c>
      <c r="AB118" s="52"/>
    </row>
    <row r="119" spans="1:28" ht="109.5" customHeight="1" x14ac:dyDescent="0.25">
      <c r="A119" s="12" t="s">
        <v>117</v>
      </c>
      <c r="B119" s="68" t="s">
        <v>300</v>
      </c>
      <c r="C119" s="69"/>
      <c r="D119" s="69"/>
      <c r="E119" s="69"/>
      <c r="F119" s="70"/>
      <c r="G119" s="14">
        <f>G120</f>
        <v>496700</v>
      </c>
      <c r="H119" s="14">
        <f t="shared" ref="H119:R119" si="85">H120</f>
        <v>38527.32</v>
      </c>
      <c r="I119" s="14">
        <f t="shared" si="85"/>
        <v>38527.33</v>
      </c>
      <c r="J119" s="14">
        <f t="shared" si="85"/>
        <v>38527.32</v>
      </c>
      <c r="K119" s="14">
        <f t="shared" si="85"/>
        <v>38527.32</v>
      </c>
      <c r="L119" s="14">
        <f t="shared" si="85"/>
        <v>38527.33</v>
      </c>
      <c r="M119" s="14">
        <f t="shared" si="85"/>
        <v>12000</v>
      </c>
      <c r="N119" s="14">
        <f t="shared" si="85"/>
        <v>77668.160000000003</v>
      </c>
      <c r="O119" s="14">
        <f t="shared" si="85"/>
        <v>29771.119999999999</v>
      </c>
      <c r="P119" s="14">
        <f t="shared" si="85"/>
        <v>66203.75</v>
      </c>
      <c r="Q119" s="14">
        <f t="shared" si="85"/>
        <v>18346.3</v>
      </c>
      <c r="R119" s="14">
        <f t="shared" si="85"/>
        <v>0</v>
      </c>
      <c r="S119" s="14">
        <f t="shared" si="68"/>
        <v>100074.04999999994</v>
      </c>
      <c r="T119" s="5">
        <f t="shared" si="71"/>
        <v>0</v>
      </c>
      <c r="U119" s="5">
        <f t="shared" si="72"/>
        <v>0</v>
      </c>
      <c r="V119" s="5">
        <f t="shared" si="73"/>
        <v>0</v>
      </c>
      <c r="W119" s="5">
        <f t="shared" si="74"/>
        <v>640.57000000000005</v>
      </c>
      <c r="X119" s="5">
        <f t="shared" si="61"/>
        <v>160.14250000000001</v>
      </c>
      <c r="Y119" s="5">
        <f t="shared" si="62"/>
        <v>320.28500000000003</v>
      </c>
      <c r="Z119" s="5">
        <f t="shared" si="63"/>
        <v>480.42750000000001</v>
      </c>
      <c r="AA119" s="5">
        <f t="shared" si="64"/>
        <v>640.57000000000005</v>
      </c>
      <c r="AB119" s="52"/>
    </row>
    <row r="120" spans="1:28" ht="129.75" customHeight="1" x14ac:dyDescent="0.25">
      <c r="A120" s="12" t="s">
        <v>118</v>
      </c>
      <c r="B120" s="68" t="s">
        <v>301</v>
      </c>
      <c r="C120" s="69"/>
      <c r="D120" s="69"/>
      <c r="E120" s="69"/>
      <c r="F120" s="70"/>
      <c r="G120" s="14">
        <v>496700</v>
      </c>
      <c r="H120" s="11">
        <v>38527.32</v>
      </c>
      <c r="I120" s="11">
        <v>38527.33</v>
      </c>
      <c r="J120" s="11">
        <v>38527.32</v>
      </c>
      <c r="K120" s="11">
        <v>38527.32</v>
      </c>
      <c r="L120" s="11">
        <v>38527.33</v>
      </c>
      <c r="M120" s="11">
        <v>12000</v>
      </c>
      <c r="N120" s="11">
        <v>77668.160000000003</v>
      </c>
      <c r="O120" s="11">
        <v>29771.119999999999</v>
      </c>
      <c r="P120" s="11">
        <v>66203.75</v>
      </c>
      <c r="Q120" s="11">
        <v>18346.3</v>
      </c>
      <c r="R120" s="11">
        <v>0</v>
      </c>
      <c r="S120" s="14">
        <f t="shared" si="68"/>
        <v>100074.04999999994</v>
      </c>
      <c r="T120" s="5">
        <f t="shared" si="71"/>
        <v>0</v>
      </c>
      <c r="U120" s="5">
        <f t="shared" si="72"/>
        <v>0</v>
      </c>
      <c r="V120" s="5">
        <f t="shared" si="73"/>
        <v>0</v>
      </c>
      <c r="W120" s="5">
        <f t="shared" si="74"/>
        <v>62300</v>
      </c>
      <c r="X120" s="5">
        <f t="shared" si="61"/>
        <v>15575</v>
      </c>
      <c r="Y120" s="5">
        <f t="shared" si="62"/>
        <v>31150</v>
      </c>
      <c r="Z120" s="5">
        <f t="shared" si="63"/>
        <v>46725</v>
      </c>
      <c r="AA120" s="5">
        <f t="shared" si="64"/>
        <v>62300</v>
      </c>
      <c r="AB120" s="52"/>
    </row>
    <row r="121" spans="1:28" ht="173.25" customHeight="1" x14ac:dyDescent="0.25">
      <c r="A121" s="12" t="s">
        <v>119</v>
      </c>
      <c r="B121" s="68" t="s">
        <v>302</v>
      </c>
      <c r="C121" s="69"/>
      <c r="D121" s="69"/>
      <c r="E121" s="69"/>
      <c r="F121" s="70"/>
      <c r="G121" s="14">
        <f>G122</f>
        <v>640.57000000000005</v>
      </c>
      <c r="H121" s="14">
        <f t="shared" ref="H121:R121" si="86">H122</f>
        <v>0</v>
      </c>
      <c r="I121" s="14">
        <f t="shared" si="86"/>
        <v>0</v>
      </c>
      <c r="J121" s="14">
        <f t="shared" si="86"/>
        <v>0</v>
      </c>
      <c r="K121" s="14">
        <f t="shared" si="86"/>
        <v>0</v>
      </c>
      <c r="L121" s="14">
        <f t="shared" si="86"/>
        <v>0</v>
      </c>
      <c r="M121" s="14">
        <f t="shared" si="86"/>
        <v>0</v>
      </c>
      <c r="N121" s="14">
        <f t="shared" si="86"/>
        <v>0</v>
      </c>
      <c r="O121" s="14">
        <f t="shared" si="86"/>
        <v>0</v>
      </c>
      <c r="P121" s="14">
        <f t="shared" si="86"/>
        <v>0</v>
      </c>
      <c r="Q121" s="14">
        <f t="shared" si="86"/>
        <v>0</v>
      </c>
      <c r="R121" s="14">
        <f t="shared" si="86"/>
        <v>0</v>
      </c>
      <c r="S121" s="14">
        <f t="shared" si="68"/>
        <v>640.57000000000005</v>
      </c>
      <c r="T121" s="5">
        <f t="shared" si="71"/>
        <v>0</v>
      </c>
      <c r="U121" s="5">
        <f t="shared" si="72"/>
        <v>0</v>
      </c>
      <c r="V121" s="5">
        <f t="shared" si="73"/>
        <v>0</v>
      </c>
      <c r="W121" s="5">
        <f t="shared" si="74"/>
        <v>62300</v>
      </c>
      <c r="X121" s="5">
        <f t="shared" si="61"/>
        <v>15575</v>
      </c>
      <c r="Y121" s="5">
        <f t="shared" si="62"/>
        <v>31150</v>
      </c>
      <c r="Z121" s="5">
        <f t="shared" si="63"/>
        <v>46725</v>
      </c>
      <c r="AA121" s="5">
        <f t="shared" si="64"/>
        <v>62300</v>
      </c>
      <c r="AB121" s="52"/>
    </row>
    <row r="122" spans="1:28" ht="204.75" customHeight="1" x14ac:dyDescent="0.25">
      <c r="A122" s="12" t="s">
        <v>120</v>
      </c>
      <c r="B122" s="68" t="s">
        <v>303</v>
      </c>
      <c r="C122" s="69"/>
      <c r="D122" s="69"/>
      <c r="E122" s="69"/>
      <c r="F122" s="70"/>
      <c r="G122" s="14">
        <v>640.57000000000005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4">
        <f t="shared" si="68"/>
        <v>640.57000000000005</v>
      </c>
      <c r="T122" s="5">
        <f t="shared" si="71"/>
        <v>433566.9</v>
      </c>
      <c r="U122" s="5">
        <f t="shared" si="72"/>
        <v>535396.45000000007</v>
      </c>
      <c r="V122" s="5">
        <f t="shared" si="73"/>
        <v>857272.54</v>
      </c>
      <c r="W122" s="5">
        <f t="shared" si="74"/>
        <v>1120010</v>
      </c>
      <c r="X122" s="5">
        <f t="shared" si="61"/>
        <v>280002.5</v>
      </c>
      <c r="Y122" s="5">
        <f t="shared" si="62"/>
        <v>560005</v>
      </c>
      <c r="Z122" s="5">
        <f t="shared" si="63"/>
        <v>840007.5</v>
      </c>
      <c r="AA122" s="5">
        <f t="shared" si="64"/>
        <v>1120010</v>
      </c>
      <c r="AB122" s="52"/>
    </row>
    <row r="123" spans="1:28" ht="81" customHeight="1" x14ac:dyDescent="0.25">
      <c r="A123" s="12" t="s">
        <v>121</v>
      </c>
      <c r="B123" s="68" t="s">
        <v>304</v>
      </c>
      <c r="C123" s="69"/>
      <c r="D123" s="69"/>
      <c r="E123" s="69"/>
      <c r="F123" s="70"/>
      <c r="G123" s="14">
        <f>G124</f>
        <v>62300</v>
      </c>
      <c r="H123" s="14">
        <f t="shared" ref="H123:R123" si="87">H124</f>
        <v>0</v>
      </c>
      <c r="I123" s="14">
        <f t="shared" si="87"/>
        <v>0</v>
      </c>
      <c r="J123" s="14">
        <f t="shared" si="87"/>
        <v>0</v>
      </c>
      <c r="K123" s="14">
        <f t="shared" si="87"/>
        <v>0</v>
      </c>
      <c r="L123" s="14">
        <f t="shared" si="87"/>
        <v>0</v>
      </c>
      <c r="M123" s="14">
        <f t="shared" si="87"/>
        <v>0</v>
      </c>
      <c r="N123" s="14">
        <f t="shared" si="87"/>
        <v>0</v>
      </c>
      <c r="O123" s="14">
        <f t="shared" si="87"/>
        <v>0</v>
      </c>
      <c r="P123" s="14">
        <f t="shared" si="87"/>
        <v>0</v>
      </c>
      <c r="Q123" s="14">
        <f t="shared" si="87"/>
        <v>0</v>
      </c>
      <c r="R123" s="14">
        <f t="shared" si="87"/>
        <v>0</v>
      </c>
      <c r="S123" s="14">
        <f t="shared" si="68"/>
        <v>62300</v>
      </c>
      <c r="T123" s="5">
        <f t="shared" si="71"/>
        <v>433566.9</v>
      </c>
      <c r="U123" s="5">
        <f t="shared" si="72"/>
        <v>535396.45000000007</v>
      </c>
      <c r="V123" s="5">
        <f t="shared" si="73"/>
        <v>857272.54</v>
      </c>
      <c r="W123" s="5">
        <f t="shared" si="74"/>
        <v>1120010</v>
      </c>
      <c r="X123" s="5">
        <f t="shared" si="61"/>
        <v>280002.5</v>
      </c>
      <c r="Y123" s="5">
        <f t="shared" si="62"/>
        <v>560005</v>
      </c>
      <c r="Z123" s="5">
        <f t="shared" si="63"/>
        <v>840007.5</v>
      </c>
      <c r="AA123" s="5">
        <f t="shared" si="64"/>
        <v>1120010</v>
      </c>
      <c r="AB123" s="52"/>
    </row>
    <row r="124" spans="1:28" ht="96" customHeight="1" x14ac:dyDescent="0.25">
      <c r="A124" s="12" t="s">
        <v>122</v>
      </c>
      <c r="B124" s="68" t="s">
        <v>305</v>
      </c>
      <c r="C124" s="69"/>
      <c r="D124" s="69"/>
      <c r="E124" s="69"/>
      <c r="F124" s="70"/>
      <c r="G124" s="14">
        <v>62300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4">
        <f t="shared" si="68"/>
        <v>62300</v>
      </c>
      <c r="T124" s="5">
        <f t="shared" si="71"/>
        <v>36112650</v>
      </c>
      <c r="U124" s="5">
        <f t="shared" si="72"/>
        <v>96712650</v>
      </c>
      <c r="V124" s="5">
        <f t="shared" si="73"/>
        <v>112441350</v>
      </c>
      <c r="W124" s="5">
        <f t="shared" si="74"/>
        <v>147365200</v>
      </c>
      <c r="X124" s="5">
        <f t="shared" si="61"/>
        <v>36841300</v>
      </c>
      <c r="Y124" s="5">
        <f t="shared" si="62"/>
        <v>73682600</v>
      </c>
      <c r="Z124" s="5">
        <f t="shared" si="63"/>
        <v>110523900</v>
      </c>
      <c r="AA124" s="5">
        <f t="shared" si="64"/>
        <v>147365200</v>
      </c>
      <c r="AB124" s="52"/>
    </row>
    <row r="125" spans="1:28" ht="81" customHeight="1" x14ac:dyDescent="0.25">
      <c r="A125" s="12" t="s">
        <v>123</v>
      </c>
      <c r="B125" s="68" t="s">
        <v>306</v>
      </c>
      <c r="C125" s="69"/>
      <c r="D125" s="69"/>
      <c r="E125" s="69"/>
      <c r="F125" s="70"/>
      <c r="G125" s="14">
        <f>G126</f>
        <v>1120010</v>
      </c>
      <c r="H125" s="14">
        <f t="shared" ref="H125:R125" si="88">H126</f>
        <v>0</v>
      </c>
      <c r="I125" s="14">
        <f t="shared" si="88"/>
        <v>164056</v>
      </c>
      <c r="J125" s="14">
        <f t="shared" si="88"/>
        <v>269510.90000000002</v>
      </c>
      <c r="K125" s="14">
        <f t="shared" si="88"/>
        <v>10049.27</v>
      </c>
      <c r="L125" s="14">
        <f t="shared" si="88"/>
        <v>10049.280000000001</v>
      </c>
      <c r="M125" s="14">
        <f t="shared" si="88"/>
        <v>81731</v>
      </c>
      <c r="N125" s="14">
        <f t="shared" si="88"/>
        <v>81731.009999999995</v>
      </c>
      <c r="O125" s="14">
        <f t="shared" si="88"/>
        <v>78529.56</v>
      </c>
      <c r="P125" s="14">
        <f t="shared" si="88"/>
        <v>161615.51999999999</v>
      </c>
      <c r="Q125" s="14">
        <f t="shared" si="88"/>
        <v>10049.280000000001</v>
      </c>
      <c r="R125" s="14">
        <f t="shared" si="88"/>
        <v>0</v>
      </c>
      <c r="S125" s="14">
        <f t="shared" si="68"/>
        <v>252688.17999999996</v>
      </c>
      <c r="T125" s="5">
        <f t="shared" si="71"/>
        <v>36112650</v>
      </c>
      <c r="U125" s="5">
        <f t="shared" si="72"/>
        <v>96712650</v>
      </c>
      <c r="V125" s="5">
        <f t="shared" si="73"/>
        <v>112441350</v>
      </c>
      <c r="W125" s="5">
        <f t="shared" si="74"/>
        <v>147365200</v>
      </c>
      <c r="X125" s="5">
        <f t="shared" si="61"/>
        <v>36841300</v>
      </c>
      <c r="Y125" s="5">
        <f t="shared" si="62"/>
        <v>73682600</v>
      </c>
      <c r="Z125" s="5">
        <f t="shared" si="63"/>
        <v>110523900</v>
      </c>
      <c r="AA125" s="5">
        <f t="shared" si="64"/>
        <v>147365200</v>
      </c>
      <c r="AB125" s="52"/>
    </row>
    <row r="126" spans="1:28" ht="81" customHeight="1" x14ac:dyDescent="0.25">
      <c r="A126" s="12" t="s">
        <v>124</v>
      </c>
      <c r="B126" s="68" t="s">
        <v>307</v>
      </c>
      <c r="C126" s="69"/>
      <c r="D126" s="69"/>
      <c r="E126" s="69"/>
      <c r="F126" s="70"/>
      <c r="G126" s="14">
        <v>1120010</v>
      </c>
      <c r="H126" s="11">
        <v>0</v>
      </c>
      <c r="I126" s="11">
        <v>164056</v>
      </c>
      <c r="J126" s="11">
        <v>269510.90000000002</v>
      </c>
      <c r="K126" s="11">
        <v>10049.27</v>
      </c>
      <c r="L126" s="11">
        <v>10049.280000000001</v>
      </c>
      <c r="M126" s="11">
        <v>81731</v>
      </c>
      <c r="N126" s="11">
        <v>81731.009999999995</v>
      </c>
      <c r="O126" s="11">
        <v>78529.56</v>
      </c>
      <c r="P126" s="11">
        <v>161615.51999999999</v>
      </c>
      <c r="Q126" s="11">
        <v>10049.280000000001</v>
      </c>
      <c r="R126" s="11">
        <v>0</v>
      </c>
      <c r="S126" s="14">
        <f t="shared" si="68"/>
        <v>252688.17999999996</v>
      </c>
      <c r="T126" s="5"/>
      <c r="U126" s="5"/>
      <c r="V126" s="5"/>
      <c r="W126" s="5"/>
      <c r="X126" s="5">
        <f t="shared" si="61"/>
        <v>36841300</v>
      </c>
      <c r="Y126" s="5">
        <f t="shared" si="62"/>
        <v>73682600</v>
      </c>
      <c r="Z126" s="5">
        <f t="shared" si="63"/>
        <v>110523900</v>
      </c>
      <c r="AA126" s="5">
        <f t="shared" si="64"/>
        <v>147365200</v>
      </c>
      <c r="AB126" s="52"/>
    </row>
    <row r="127" spans="1:28" ht="31.5" x14ac:dyDescent="0.25">
      <c r="A127" s="12" t="s">
        <v>125</v>
      </c>
      <c r="B127" s="68" t="s">
        <v>308</v>
      </c>
      <c r="C127" s="69"/>
      <c r="D127" s="69"/>
      <c r="E127" s="69"/>
      <c r="F127" s="70"/>
      <c r="G127" s="14">
        <f>G128</f>
        <v>147365200</v>
      </c>
      <c r="H127" s="14">
        <f t="shared" ref="H127:R127" si="89">H128</f>
        <v>10000000</v>
      </c>
      <c r="I127" s="14">
        <f t="shared" si="89"/>
        <v>12100000</v>
      </c>
      <c r="J127" s="14">
        <f t="shared" si="89"/>
        <v>14012650</v>
      </c>
      <c r="K127" s="14">
        <f t="shared" si="89"/>
        <v>24200000</v>
      </c>
      <c r="L127" s="14">
        <f t="shared" si="89"/>
        <v>13200000</v>
      </c>
      <c r="M127" s="14">
        <f t="shared" si="89"/>
        <v>23200000</v>
      </c>
      <c r="N127" s="14">
        <f t="shared" si="89"/>
        <v>5750000</v>
      </c>
      <c r="O127" s="14">
        <f t="shared" si="89"/>
        <v>5500000</v>
      </c>
      <c r="P127" s="14">
        <f t="shared" si="89"/>
        <v>4478700</v>
      </c>
      <c r="Q127" s="14">
        <f t="shared" si="89"/>
        <v>9376000</v>
      </c>
      <c r="R127" s="14">
        <f t="shared" si="89"/>
        <v>0</v>
      </c>
      <c r="S127" s="14">
        <f t="shared" si="68"/>
        <v>25547850</v>
      </c>
      <c r="T127" s="5"/>
      <c r="U127" s="5"/>
      <c r="V127" s="5"/>
      <c r="W127" s="5"/>
      <c r="X127" s="5">
        <f t="shared" si="61"/>
        <v>22135478</v>
      </c>
      <c r="Y127" s="5">
        <f t="shared" si="62"/>
        <v>44270956</v>
      </c>
      <c r="Z127" s="5">
        <f t="shared" si="63"/>
        <v>66406434</v>
      </c>
      <c r="AA127" s="5">
        <f t="shared" si="64"/>
        <v>88541912</v>
      </c>
      <c r="AB127" s="52"/>
    </row>
    <row r="128" spans="1:28" ht="47.25" x14ac:dyDescent="0.25">
      <c r="A128" s="12" t="s">
        <v>126</v>
      </c>
      <c r="B128" s="68" t="s">
        <v>309</v>
      </c>
      <c r="C128" s="69"/>
      <c r="D128" s="69"/>
      <c r="E128" s="69"/>
      <c r="F128" s="70"/>
      <c r="G128" s="14">
        <f>G129</f>
        <v>147365200</v>
      </c>
      <c r="H128" s="14">
        <f t="shared" ref="H128:R128" si="90">H129</f>
        <v>10000000</v>
      </c>
      <c r="I128" s="14">
        <f t="shared" si="90"/>
        <v>12100000</v>
      </c>
      <c r="J128" s="14">
        <f t="shared" si="90"/>
        <v>14012650</v>
      </c>
      <c r="K128" s="14">
        <f t="shared" si="90"/>
        <v>24200000</v>
      </c>
      <c r="L128" s="14">
        <f t="shared" si="90"/>
        <v>13200000</v>
      </c>
      <c r="M128" s="14">
        <f t="shared" si="90"/>
        <v>23200000</v>
      </c>
      <c r="N128" s="14">
        <f t="shared" si="90"/>
        <v>5750000</v>
      </c>
      <c r="O128" s="14">
        <f t="shared" si="90"/>
        <v>5500000</v>
      </c>
      <c r="P128" s="14">
        <f t="shared" si="90"/>
        <v>4478700</v>
      </c>
      <c r="Q128" s="14">
        <f t="shared" si="90"/>
        <v>9376000</v>
      </c>
      <c r="R128" s="14">
        <f t="shared" si="90"/>
        <v>0</v>
      </c>
      <c r="S128" s="14">
        <f t="shared" si="68"/>
        <v>25547850</v>
      </c>
      <c r="T128" s="5"/>
      <c r="U128" s="5"/>
      <c r="V128" s="5"/>
      <c r="W128" s="5"/>
      <c r="X128" s="5">
        <f t="shared" si="61"/>
        <v>1662003</v>
      </c>
      <c r="Y128" s="5">
        <f t="shared" si="62"/>
        <v>3324006</v>
      </c>
      <c r="Z128" s="5">
        <f t="shared" si="63"/>
        <v>4986009</v>
      </c>
      <c r="AA128" s="5">
        <f t="shared" si="64"/>
        <v>6648012</v>
      </c>
      <c r="AB128" s="52"/>
    </row>
    <row r="129" spans="1:28" ht="157.5" x14ac:dyDescent="0.25">
      <c r="A129" s="12" t="s">
        <v>127</v>
      </c>
      <c r="B129" s="68" t="s">
        <v>309</v>
      </c>
      <c r="C129" s="69"/>
      <c r="D129" s="69"/>
      <c r="E129" s="69"/>
      <c r="F129" s="70"/>
      <c r="G129" s="14">
        <v>147365200</v>
      </c>
      <c r="H129" s="11">
        <v>10000000</v>
      </c>
      <c r="I129" s="11">
        <v>12100000</v>
      </c>
      <c r="J129" s="11">
        <v>14012650</v>
      </c>
      <c r="K129" s="11">
        <v>24200000</v>
      </c>
      <c r="L129" s="11">
        <v>13200000</v>
      </c>
      <c r="M129" s="11">
        <v>23200000</v>
      </c>
      <c r="N129" s="11">
        <v>5750000</v>
      </c>
      <c r="O129" s="11">
        <v>5500000</v>
      </c>
      <c r="P129" s="11">
        <v>4478700</v>
      </c>
      <c r="Q129" s="11">
        <v>9376000</v>
      </c>
      <c r="R129" s="11">
        <v>0</v>
      </c>
      <c r="S129" s="14">
        <f t="shared" si="68"/>
        <v>25547850</v>
      </c>
      <c r="T129" s="5">
        <f>H129+I129+J129</f>
        <v>36112650</v>
      </c>
      <c r="U129" s="5">
        <f>H129+I129+J129+K129+L129+M129</f>
        <v>96712650</v>
      </c>
      <c r="V129" s="5">
        <f>H129+I129+J129+K129+L129+M129+N129+O129+P129</f>
        <v>112441350</v>
      </c>
      <c r="W129" s="5">
        <f>H129+I129+J129+K129+L129+M129+N129+O129+P129+Q129+R129+S129</f>
        <v>147365200</v>
      </c>
      <c r="X129" s="5">
        <f t="shared" si="61"/>
        <v>1662003</v>
      </c>
      <c r="Y129" s="5">
        <f t="shared" si="62"/>
        <v>3324006</v>
      </c>
      <c r="Z129" s="5">
        <f t="shared" si="63"/>
        <v>4986009</v>
      </c>
      <c r="AA129" s="5">
        <f t="shared" si="64"/>
        <v>6648012</v>
      </c>
      <c r="AB129" s="52"/>
    </row>
    <row r="130" spans="1:28" ht="32.25" customHeight="1" x14ac:dyDescent="0.25">
      <c r="A130" s="24" t="s">
        <v>340</v>
      </c>
      <c r="B130" s="68" t="s">
        <v>342</v>
      </c>
      <c r="C130" s="69"/>
      <c r="D130" s="69"/>
      <c r="E130" s="69"/>
      <c r="F130" s="70"/>
      <c r="G130" s="14">
        <f>G131+G133</f>
        <v>88541912</v>
      </c>
      <c r="H130" s="14">
        <f t="shared" ref="H130:R130" si="91">H131+H133</f>
        <v>0</v>
      </c>
      <c r="I130" s="14">
        <f t="shared" si="91"/>
        <v>44400</v>
      </c>
      <c r="J130" s="14">
        <f t="shared" si="91"/>
        <v>1617603</v>
      </c>
      <c r="K130" s="14">
        <f t="shared" si="91"/>
        <v>554001</v>
      </c>
      <c r="L130" s="14">
        <f t="shared" si="91"/>
        <v>1104600</v>
      </c>
      <c r="M130" s="14">
        <f t="shared" si="91"/>
        <v>4859020.26</v>
      </c>
      <c r="N130" s="14">
        <f t="shared" si="91"/>
        <v>25702365.449999999</v>
      </c>
      <c r="O130" s="14">
        <f t="shared" si="91"/>
        <v>13991783.65</v>
      </c>
      <c r="P130" s="14">
        <f t="shared" si="91"/>
        <v>10436473.550000001</v>
      </c>
      <c r="Q130" s="14">
        <f t="shared" si="91"/>
        <v>312500</v>
      </c>
      <c r="R130" s="14">
        <f t="shared" si="91"/>
        <v>0</v>
      </c>
      <c r="S130" s="14">
        <f t="shared" si="68"/>
        <v>29919165.089999992</v>
      </c>
      <c r="T130" s="5">
        <f>H135+I135+J135</f>
        <v>129500</v>
      </c>
      <c r="U130" s="5">
        <f>H135+I135+J135+K135+L135+M135</f>
        <v>129500</v>
      </c>
      <c r="V130" s="5">
        <f>H135+I135+J135+K135+L135+M135+N135+O135+P135</f>
        <v>129500</v>
      </c>
      <c r="W130" s="5">
        <f>H135+I135+J135+K135+L135+M135+N135+O135+P135+Q135+R135+S135</f>
        <v>129500</v>
      </c>
      <c r="X130" s="5">
        <f>G135/100*25</f>
        <v>0</v>
      </c>
      <c r="Y130" s="5">
        <f>G135/100*50</f>
        <v>0</v>
      </c>
      <c r="Z130" s="5">
        <f>G135/100*75</f>
        <v>0</v>
      </c>
      <c r="AA130" s="5">
        <f>G135/100*100</f>
        <v>0</v>
      </c>
      <c r="AB130" s="52"/>
    </row>
    <row r="131" spans="1:28" ht="191.25" customHeight="1" x14ac:dyDescent="0.25">
      <c r="A131" s="24" t="s">
        <v>341</v>
      </c>
      <c r="B131" s="68" t="s">
        <v>343</v>
      </c>
      <c r="C131" s="69"/>
      <c r="D131" s="69"/>
      <c r="E131" s="69"/>
      <c r="F131" s="70"/>
      <c r="G131" s="14">
        <f>G132</f>
        <v>6648012</v>
      </c>
      <c r="H131" s="14">
        <f t="shared" ref="H131:R131" si="92">H132</f>
        <v>0</v>
      </c>
      <c r="I131" s="14">
        <f t="shared" si="92"/>
        <v>44400</v>
      </c>
      <c r="J131" s="14">
        <f t="shared" si="92"/>
        <v>1617603</v>
      </c>
      <c r="K131" s="14">
        <f t="shared" si="92"/>
        <v>554001</v>
      </c>
      <c r="L131" s="14">
        <f t="shared" si="92"/>
        <v>1104600</v>
      </c>
      <c r="M131" s="14">
        <f t="shared" si="92"/>
        <v>1128000</v>
      </c>
      <c r="N131" s="14">
        <f t="shared" si="92"/>
        <v>0</v>
      </c>
      <c r="O131" s="14">
        <f t="shared" si="92"/>
        <v>0</v>
      </c>
      <c r="P131" s="14">
        <f t="shared" si="92"/>
        <v>537405</v>
      </c>
      <c r="Q131" s="14">
        <f t="shared" si="92"/>
        <v>312500</v>
      </c>
      <c r="R131" s="14">
        <f t="shared" si="92"/>
        <v>0</v>
      </c>
      <c r="S131" s="14">
        <f t="shared" si="68"/>
        <v>1349503</v>
      </c>
      <c r="T131" s="5">
        <f>H136+I136+J136</f>
        <v>129500</v>
      </c>
      <c r="U131" s="5">
        <f>H136+I136+J136+K136+L136+M136</f>
        <v>129500</v>
      </c>
      <c r="V131" s="5">
        <f>H136+I136+J136+K136+L136+M136+N136+O136+P136</f>
        <v>129500</v>
      </c>
      <c r="W131" s="5">
        <f>H136+I136+J136+K136+L136+M136+N136+O136+P136+Q136+R136+S136</f>
        <v>129500</v>
      </c>
      <c r="X131" s="5">
        <f>G136/100*25</f>
        <v>0</v>
      </c>
      <c r="Y131" s="5">
        <f>G136/100*50</f>
        <v>0</v>
      </c>
      <c r="Z131" s="5">
        <f>G136/100*75</f>
        <v>0</v>
      </c>
      <c r="AA131" s="5">
        <f>G136/100*100</f>
        <v>0</v>
      </c>
      <c r="AB131" s="52"/>
    </row>
    <row r="132" spans="1:28" ht="189.75" customHeight="1" x14ac:dyDescent="0.25">
      <c r="A132" s="12" t="s">
        <v>344</v>
      </c>
      <c r="B132" s="68" t="s">
        <v>345</v>
      </c>
      <c r="C132" s="69"/>
      <c r="D132" s="69"/>
      <c r="E132" s="69"/>
      <c r="F132" s="70"/>
      <c r="G132" s="14">
        <v>6648012</v>
      </c>
      <c r="H132" s="14">
        <v>0</v>
      </c>
      <c r="I132" s="14">
        <v>44400</v>
      </c>
      <c r="J132" s="14">
        <v>1617603</v>
      </c>
      <c r="K132" s="14">
        <v>554001</v>
      </c>
      <c r="L132" s="14">
        <v>1104600</v>
      </c>
      <c r="M132" s="14">
        <v>1128000</v>
      </c>
      <c r="N132" s="14">
        <f t="shared" ref="N132:R132" si="93">N137</f>
        <v>0</v>
      </c>
      <c r="O132" s="14">
        <f t="shared" si="93"/>
        <v>0</v>
      </c>
      <c r="P132" s="14">
        <v>537405</v>
      </c>
      <c r="Q132" s="14">
        <v>312500</v>
      </c>
      <c r="R132" s="14">
        <f t="shared" si="93"/>
        <v>0</v>
      </c>
      <c r="S132" s="14">
        <f t="shared" si="68"/>
        <v>1349503</v>
      </c>
      <c r="T132" s="5">
        <f>H137+I137+J137</f>
        <v>129500</v>
      </c>
      <c r="U132" s="5">
        <f>H137+I137+J137+K137+L137+M137</f>
        <v>129500</v>
      </c>
      <c r="V132" s="5">
        <f>H137+I137+J137+K137+L137+M137+N137+O137+P137</f>
        <v>129500</v>
      </c>
      <c r="W132" s="5">
        <f>H137+I137+J137+K137+L137+M137+N137+O137+P137+Q137+R137+S137</f>
        <v>129500</v>
      </c>
      <c r="X132" s="5">
        <f>G137/100*25</f>
        <v>0</v>
      </c>
      <c r="Y132" s="5">
        <f>G137/100*50</f>
        <v>0</v>
      </c>
      <c r="Z132" s="5">
        <f>G137/100*75</f>
        <v>0</v>
      </c>
      <c r="AA132" s="5">
        <f>G137/100*100</f>
        <v>0</v>
      </c>
      <c r="AB132" s="52"/>
    </row>
    <row r="133" spans="1:28" ht="129.75" customHeight="1" x14ac:dyDescent="0.25">
      <c r="A133" s="12" t="s">
        <v>384</v>
      </c>
      <c r="B133" s="68" t="s">
        <v>383</v>
      </c>
      <c r="C133" s="69"/>
      <c r="D133" s="69"/>
      <c r="E133" s="69"/>
      <c r="F133" s="70"/>
      <c r="G133" s="14">
        <f>G134</f>
        <v>81893900</v>
      </c>
      <c r="H133" s="14">
        <f t="shared" ref="H133:R133" si="94">H134</f>
        <v>0</v>
      </c>
      <c r="I133" s="14">
        <f t="shared" si="94"/>
        <v>0</v>
      </c>
      <c r="J133" s="14">
        <f t="shared" si="94"/>
        <v>0</v>
      </c>
      <c r="K133" s="14">
        <f t="shared" si="94"/>
        <v>0</v>
      </c>
      <c r="L133" s="14">
        <f t="shared" si="94"/>
        <v>0</v>
      </c>
      <c r="M133" s="14">
        <f t="shared" si="94"/>
        <v>3731020.26</v>
      </c>
      <c r="N133" s="14">
        <f t="shared" si="94"/>
        <v>25702365.449999999</v>
      </c>
      <c r="O133" s="14">
        <f t="shared" si="94"/>
        <v>13991783.65</v>
      </c>
      <c r="P133" s="14">
        <f t="shared" si="94"/>
        <v>9899068.5500000007</v>
      </c>
      <c r="Q133" s="14">
        <f t="shared" si="94"/>
        <v>0</v>
      </c>
      <c r="R133" s="14">
        <f t="shared" si="94"/>
        <v>0</v>
      </c>
      <c r="S133" s="14">
        <f t="shared" si="68"/>
        <v>28569662.089999992</v>
      </c>
      <c r="T133" s="5"/>
      <c r="U133" s="5"/>
      <c r="V133" s="5"/>
      <c r="W133" s="5"/>
      <c r="X133" s="5"/>
      <c r="Y133" s="5"/>
      <c r="Z133" s="5"/>
      <c r="AA133" s="5"/>
      <c r="AB133" s="52"/>
    </row>
    <row r="134" spans="1:28" ht="146.25" customHeight="1" x14ac:dyDescent="0.25">
      <c r="A134" s="12" t="s">
        <v>382</v>
      </c>
      <c r="B134" s="68" t="s">
        <v>385</v>
      </c>
      <c r="C134" s="69"/>
      <c r="D134" s="69"/>
      <c r="E134" s="69"/>
      <c r="F134" s="70"/>
      <c r="G134" s="14">
        <v>81893900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3731020.26</v>
      </c>
      <c r="N134" s="14">
        <v>25702365.449999999</v>
      </c>
      <c r="O134" s="14">
        <v>13991783.65</v>
      </c>
      <c r="P134" s="14">
        <v>9899068.5500000007</v>
      </c>
      <c r="Q134" s="14">
        <v>0</v>
      </c>
      <c r="R134" s="14">
        <f t="shared" ref="R134" si="95">R138</f>
        <v>0</v>
      </c>
      <c r="S134" s="14">
        <f t="shared" si="68"/>
        <v>28569662.089999992</v>
      </c>
      <c r="T134" s="5"/>
      <c r="U134" s="5"/>
      <c r="V134" s="5"/>
      <c r="W134" s="5"/>
      <c r="X134" s="5"/>
      <c r="Y134" s="5"/>
      <c r="Z134" s="5"/>
      <c r="AA134" s="5"/>
      <c r="AB134" s="52"/>
    </row>
    <row r="135" spans="1:28" ht="267.75" x14ac:dyDescent="0.25">
      <c r="A135" s="30" t="s">
        <v>241</v>
      </c>
      <c r="B135" s="66" t="s">
        <v>310</v>
      </c>
      <c r="C135" s="67"/>
      <c r="D135" s="67"/>
      <c r="E135" s="67"/>
      <c r="F135" s="67"/>
      <c r="G135" s="14">
        <f>G136</f>
        <v>0</v>
      </c>
      <c r="H135" s="14">
        <f t="shared" ref="H135:S138" si="96">H136</f>
        <v>0</v>
      </c>
      <c r="I135" s="14">
        <f t="shared" si="96"/>
        <v>0</v>
      </c>
      <c r="J135" s="14">
        <f t="shared" si="96"/>
        <v>129500</v>
      </c>
      <c r="K135" s="14">
        <f t="shared" si="96"/>
        <v>0</v>
      </c>
      <c r="L135" s="14">
        <f t="shared" si="96"/>
        <v>0</v>
      </c>
      <c r="M135" s="14">
        <f t="shared" si="96"/>
        <v>0</v>
      </c>
      <c r="N135" s="14">
        <f t="shared" si="96"/>
        <v>0</v>
      </c>
      <c r="O135" s="14">
        <f t="shared" si="96"/>
        <v>0</v>
      </c>
      <c r="P135" s="14">
        <f t="shared" si="96"/>
        <v>0</v>
      </c>
      <c r="Q135" s="14">
        <f t="shared" si="96"/>
        <v>0</v>
      </c>
      <c r="R135" s="14">
        <f t="shared" si="96"/>
        <v>0</v>
      </c>
      <c r="S135" s="14">
        <f t="shared" si="96"/>
        <v>0</v>
      </c>
      <c r="T135" s="5">
        <f t="shared" ref="T135:T143" si="97">H138+I138+J138</f>
        <v>129500</v>
      </c>
      <c r="U135" s="5">
        <f t="shared" ref="U135:U143" si="98">H138+I138+J138+K138+L138+M138</f>
        <v>129500</v>
      </c>
      <c r="V135" s="5">
        <f t="shared" ref="V135:V143" si="99">H138+I138+J138+K138+L138+M138+N138+O138+P138</f>
        <v>129500</v>
      </c>
      <c r="W135" s="5">
        <f t="shared" ref="W135:W143" si="100">H138+I138+J138+K138+L138+M138+N138+O138+P138+Q138+R138+S138</f>
        <v>129500</v>
      </c>
      <c r="X135" s="5">
        <f t="shared" ref="X135:X143" si="101">G138/100*25</f>
        <v>0</v>
      </c>
      <c r="Y135" s="5">
        <f t="shared" ref="Y135:Y143" si="102">G138/100*50</f>
        <v>0</v>
      </c>
      <c r="Z135" s="5">
        <f t="shared" ref="Z135:Z143" si="103">G138/100*75</f>
        <v>0</v>
      </c>
      <c r="AA135" s="5">
        <f t="shared" ref="AA135:AA143" si="104">G138/100*100</f>
        <v>0</v>
      </c>
      <c r="AB135" s="52"/>
    </row>
    <row r="136" spans="1:28" ht="264.75" customHeight="1" x14ac:dyDescent="0.25">
      <c r="A136" s="30" t="s">
        <v>242</v>
      </c>
      <c r="B136" s="66" t="s">
        <v>311</v>
      </c>
      <c r="C136" s="67"/>
      <c r="D136" s="67"/>
      <c r="E136" s="67"/>
      <c r="F136" s="67"/>
      <c r="G136" s="14">
        <f>G137</f>
        <v>0</v>
      </c>
      <c r="H136" s="14">
        <f t="shared" si="96"/>
        <v>0</v>
      </c>
      <c r="I136" s="14">
        <f t="shared" si="96"/>
        <v>0</v>
      </c>
      <c r="J136" s="14">
        <f t="shared" si="96"/>
        <v>129500</v>
      </c>
      <c r="K136" s="14">
        <f t="shared" si="96"/>
        <v>0</v>
      </c>
      <c r="L136" s="14">
        <f t="shared" si="96"/>
        <v>0</v>
      </c>
      <c r="M136" s="14">
        <f t="shared" si="96"/>
        <v>0</v>
      </c>
      <c r="N136" s="14">
        <f t="shared" si="96"/>
        <v>0</v>
      </c>
      <c r="O136" s="14">
        <f t="shared" si="96"/>
        <v>0</v>
      </c>
      <c r="P136" s="14">
        <f t="shared" si="96"/>
        <v>0</v>
      </c>
      <c r="Q136" s="14">
        <f t="shared" si="96"/>
        <v>0</v>
      </c>
      <c r="R136" s="14">
        <f t="shared" si="96"/>
        <v>0</v>
      </c>
      <c r="S136" s="14">
        <f t="shared" si="96"/>
        <v>0</v>
      </c>
      <c r="T136" s="5">
        <f t="shared" si="97"/>
        <v>129500</v>
      </c>
      <c r="U136" s="5">
        <f t="shared" si="98"/>
        <v>129500</v>
      </c>
      <c r="V136" s="5">
        <f t="shared" si="99"/>
        <v>129500</v>
      </c>
      <c r="W136" s="5">
        <f t="shared" si="100"/>
        <v>129500</v>
      </c>
      <c r="X136" s="5">
        <f t="shared" si="101"/>
        <v>0</v>
      </c>
      <c r="Y136" s="5">
        <f t="shared" si="102"/>
        <v>0</v>
      </c>
      <c r="Z136" s="5">
        <f t="shared" si="103"/>
        <v>0</v>
      </c>
      <c r="AA136" s="5">
        <f t="shared" si="104"/>
        <v>0</v>
      </c>
      <c r="AB136" s="52"/>
    </row>
    <row r="137" spans="1:28" ht="232.5" customHeight="1" x14ac:dyDescent="0.25">
      <c r="A137" s="30" t="s">
        <v>243</v>
      </c>
      <c r="B137" s="66" t="s">
        <v>312</v>
      </c>
      <c r="C137" s="67"/>
      <c r="D137" s="67"/>
      <c r="E137" s="67"/>
      <c r="F137" s="67"/>
      <c r="G137" s="14">
        <f>G138</f>
        <v>0</v>
      </c>
      <c r="H137" s="14">
        <f t="shared" si="96"/>
        <v>0</v>
      </c>
      <c r="I137" s="14">
        <f t="shared" si="96"/>
        <v>0</v>
      </c>
      <c r="J137" s="14">
        <f t="shared" si="96"/>
        <v>129500</v>
      </c>
      <c r="K137" s="14">
        <f t="shared" si="96"/>
        <v>0</v>
      </c>
      <c r="L137" s="14">
        <f t="shared" si="96"/>
        <v>0</v>
      </c>
      <c r="M137" s="14">
        <f t="shared" si="96"/>
        <v>0</v>
      </c>
      <c r="N137" s="14">
        <f t="shared" si="96"/>
        <v>0</v>
      </c>
      <c r="O137" s="14">
        <f t="shared" si="96"/>
        <v>0</v>
      </c>
      <c r="P137" s="14">
        <f t="shared" si="96"/>
        <v>0</v>
      </c>
      <c r="Q137" s="14">
        <f t="shared" si="96"/>
        <v>0</v>
      </c>
      <c r="R137" s="14">
        <f t="shared" si="96"/>
        <v>0</v>
      </c>
      <c r="S137" s="14">
        <f t="shared" si="96"/>
        <v>0</v>
      </c>
      <c r="T137" s="5">
        <f t="shared" si="97"/>
        <v>-126.59</v>
      </c>
      <c r="U137" s="5">
        <f t="shared" si="98"/>
        <v>-126.59</v>
      </c>
      <c r="V137" s="5">
        <f t="shared" si="99"/>
        <v>-126.59</v>
      </c>
      <c r="W137" s="5">
        <f t="shared" si="100"/>
        <v>-126.59</v>
      </c>
      <c r="X137" s="5">
        <f t="shared" si="101"/>
        <v>0</v>
      </c>
      <c r="Y137" s="5">
        <f t="shared" si="102"/>
        <v>0</v>
      </c>
      <c r="Z137" s="5">
        <f t="shared" si="103"/>
        <v>0</v>
      </c>
      <c r="AA137" s="5">
        <f t="shared" si="104"/>
        <v>0</v>
      </c>
      <c r="AB137" s="52"/>
    </row>
    <row r="138" spans="1:28" ht="94.5" x14ac:dyDescent="0.25">
      <c r="A138" s="30" t="s">
        <v>244</v>
      </c>
      <c r="B138" s="66" t="s">
        <v>313</v>
      </c>
      <c r="C138" s="67"/>
      <c r="D138" s="67"/>
      <c r="E138" s="67"/>
      <c r="F138" s="67"/>
      <c r="G138" s="14">
        <f>G139</f>
        <v>0</v>
      </c>
      <c r="H138" s="14">
        <f t="shared" si="96"/>
        <v>0</v>
      </c>
      <c r="I138" s="14">
        <f t="shared" si="96"/>
        <v>0</v>
      </c>
      <c r="J138" s="14">
        <f t="shared" si="96"/>
        <v>129500</v>
      </c>
      <c r="K138" s="14">
        <f t="shared" si="96"/>
        <v>0</v>
      </c>
      <c r="L138" s="14">
        <f t="shared" si="96"/>
        <v>0</v>
      </c>
      <c r="M138" s="14">
        <f t="shared" si="96"/>
        <v>0</v>
      </c>
      <c r="N138" s="14">
        <f t="shared" si="96"/>
        <v>0</v>
      </c>
      <c r="O138" s="14">
        <f t="shared" si="96"/>
        <v>0</v>
      </c>
      <c r="P138" s="14">
        <f t="shared" si="96"/>
        <v>0</v>
      </c>
      <c r="Q138" s="14">
        <f t="shared" si="96"/>
        <v>0</v>
      </c>
      <c r="R138" s="14">
        <f t="shared" si="96"/>
        <v>0</v>
      </c>
      <c r="S138" s="14">
        <f t="shared" si="96"/>
        <v>0</v>
      </c>
      <c r="T138" s="5">
        <f t="shared" si="97"/>
        <v>-126.59</v>
      </c>
      <c r="U138" s="5">
        <f t="shared" si="98"/>
        <v>-126.59</v>
      </c>
      <c r="V138" s="5">
        <f t="shared" si="99"/>
        <v>-126.59</v>
      </c>
      <c r="W138" s="5">
        <f t="shared" si="100"/>
        <v>-126.59</v>
      </c>
      <c r="X138" s="5">
        <f t="shared" si="101"/>
        <v>0</v>
      </c>
      <c r="Y138" s="5">
        <f t="shared" si="102"/>
        <v>0</v>
      </c>
      <c r="Z138" s="5">
        <f t="shared" si="103"/>
        <v>0</v>
      </c>
      <c r="AA138" s="5">
        <f t="shared" si="104"/>
        <v>0</v>
      </c>
      <c r="AB138" s="52"/>
    </row>
    <row r="139" spans="1:28" ht="110.25" x14ac:dyDescent="0.25">
      <c r="A139" s="30" t="s">
        <v>245</v>
      </c>
      <c r="B139" s="66" t="s">
        <v>314</v>
      </c>
      <c r="C139" s="67"/>
      <c r="D139" s="67"/>
      <c r="E139" s="67"/>
      <c r="F139" s="67"/>
      <c r="G139" s="14">
        <v>0</v>
      </c>
      <c r="H139" s="14">
        <v>0</v>
      </c>
      <c r="I139" s="14">
        <v>0</v>
      </c>
      <c r="J139" s="14">
        <v>129500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5">
        <f t="shared" si="97"/>
        <v>-126.59</v>
      </c>
      <c r="U139" s="5">
        <f t="shared" si="98"/>
        <v>-126.59</v>
      </c>
      <c r="V139" s="5">
        <f t="shared" si="99"/>
        <v>-126.59</v>
      </c>
      <c r="W139" s="5">
        <f t="shared" si="100"/>
        <v>-126.59</v>
      </c>
      <c r="X139" s="5">
        <f t="shared" si="101"/>
        <v>0</v>
      </c>
      <c r="Y139" s="5">
        <f t="shared" si="102"/>
        <v>0</v>
      </c>
      <c r="Z139" s="5">
        <f t="shared" si="103"/>
        <v>0</v>
      </c>
      <c r="AA139" s="5">
        <f t="shared" si="104"/>
        <v>0</v>
      </c>
      <c r="AB139" s="52"/>
    </row>
    <row r="140" spans="1:28" ht="150" customHeight="1" x14ac:dyDescent="0.25">
      <c r="A140" s="30" t="s">
        <v>246</v>
      </c>
      <c r="B140" s="66" t="s">
        <v>315</v>
      </c>
      <c r="C140" s="67"/>
      <c r="D140" s="67"/>
      <c r="E140" s="67"/>
      <c r="F140" s="67"/>
      <c r="G140" s="14">
        <f>G141</f>
        <v>0</v>
      </c>
      <c r="H140" s="14">
        <f t="shared" ref="H140:S141" si="105">H141</f>
        <v>-126.59</v>
      </c>
      <c r="I140" s="14">
        <f t="shared" si="105"/>
        <v>0</v>
      </c>
      <c r="J140" s="14">
        <f t="shared" si="105"/>
        <v>0</v>
      </c>
      <c r="K140" s="14">
        <f t="shared" si="105"/>
        <v>0</v>
      </c>
      <c r="L140" s="14">
        <f t="shared" si="105"/>
        <v>0</v>
      </c>
      <c r="M140" s="14">
        <f t="shared" si="105"/>
        <v>0</v>
      </c>
      <c r="N140" s="14">
        <f t="shared" si="105"/>
        <v>0</v>
      </c>
      <c r="O140" s="14">
        <f t="shared" si="105"/>
        <v>0</v>
      </c>
      <c r="P140" s="14">
        <f t="shared" si="105"/>
        <v>0</v>
      </c>
      <c r="Q140" s="14">
        <f t="shared" si="105"/>
        <v>0</v>
      </c>
      <c r="R140" s="14">
        <f t="shared" si="105"/>
        <v>0</v>
      </c>
      <c r="S140" s="14">
        <f t="shared" si="105"/>
        <v>0</v>
      </c>
      <c r="T140" s="5">
        <f t="shared" si="97"/>
        <v>0</v>
      </c>
      <c r="U140" s="5">
        <f t="shared" si="98"/>
        <v>0</v>
      </c>
      <c r="V140" s="5">
        <f t="shared" si="99"/>
        <v>0</v>
      </c>
      <c r="W140" s="5">
        <f t="shared" si="100"/>
        <v>0</v>
      </c>
      <c r="X140" s="5">
        <f t="shared" si="101"/>
        <v>0</v>
      </c>
      <c r="Y140" s="5">
        <f t="shared" si="102"/>
        <v>0</v>
      </c>
      <c r="Z140" s="5">
        <f t="shared" si="103"/>
        <v>0</v>
      </c>
      <c r="AA140" s="5">
        <f t="shared" si="104"/>
        <v>0</v>
      </c>
      <c r="AB140" s="52"/>
    </row>
    <row r="141" spans="1:28" ht="124.5" customHeight="1" x14ac:dyDescent="0.25">
      <c r="A141" s="30" t="s">
        <v>247</v>
      </c>
      <c r="B141" s="66" t="s">
        <v>316</v>
      </c>
      <c r="C141" s="67"/>
      <c r="D141" s="67"/>
      <c r="E141" s="67"/>
      <c r="F141" s="67"/>
      <c r="G141" s="14">
        <f>G142</f>
        <v>0</v>
      </c>
      <c r="H141" s="14">
        <f t="shared" si="105"/>
        <v>-126.59</v>
      </c>
      <c r="I141" s="14">
        <f t="shared" si="105"/>
        <v>0</v>
      </c>
      <c r="J141" s="14">
        <f t="shared" si="105"/>
        <v>0</v>
      </c>
      <c r="K141" s="14">
        <f t="shared" si="105"/>
        <v>0</v>
      </c>
      <c r="L141" s="14">
        <f t="shared" si="105"/>
        <v>0</v>
      </c>
      <c r="M141" s="14">
        <f t="shared" si="105"/>
        <v>0</v>
      </c>
      <c r="N141" s="14">
        <f t="shared" si="105"/>
        <v>0</v>
      </c>
      <c r="O141" s="14">
        <f t="shared" si="105"/>
        <v>0</v>
      </c>
      <c r="P141" s="14">
        <f t="shared" si="105"/>
        <v>0</v>
      </c>
      <c r="Q141" s="14">
        <f t="shared" si="105"/>
        <v>0</v>
      </c>
      <c r="R141" s="14">
        <f t="shared" si="105"/>
        <v>0</v>
      </c>
      <c r="S141" s="14">
        <f t="shared" si="105"/>
        <v>0</v>
      </c>
      <c r="T141" s="5">
        <f t="shared" si="97"/>
        <v>40963.620000000003</v>
      </c>
      <c r="U141" s="5">
        <f t="shared" si="98"/>
        <v>140729.66</v>
      </c>
      <c r="V141" s="5">
        <f t="shared" si="99"/>
        <v>155231.18</v>
      </c>
      <c r="W141" s="5">
        <f t="shared" si="100"/>
        <v>215143.88999999998</v>
      </c>
      <c r="X141" s="5">
        <f t="shared" si="101"/>
        <v>53785.972500000003</v>
      </c>
      <c r="Y141" s="5">
        <f t="shared" si="102"/>
        <v>107571.94500000001</v>
      </c>
      <c r="Z141" s="5">
        <f t="shared" si="103"/>
        <v>161357.91750000001</v>
      </c>
      <c r="AA141" s="5">
        <f t="shared" si="104"/>
        <v>215143.89</v>
      </c>
      <c r="AB141" s="52"/>
    </row>
    <row r="142" spans="1:28" ht="141" customHeight="1" x14ac:dyDescent="0.25">
      <c r="A142" s="30" t="s">
        <v>248</v>
      </c>
      <c r="B142" s="89" t="s">
        <v>317</v>
      </c>
      <c r="C142" s="90"/>
      <c r="D142" s="90"/>
      <c r="E142" s="90"/>
      <c r="F142" s="90"/>
      <c r="G142" s="14">
        <v>0</v>
      </c>
      <c r="H142" s="14">
        <v>-126.59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5">
        <f t="shared" si="97"/>
        <v>531572.22000000009</v>
      </c>
      <c r="U142" s="5">
        <f t="shared" si="98"/>
        <v>1115299.6300000001</v>
      </c>
      <c r="V142" s="5">
        <f t="shared" si="99"/>
        <v>1757996.6900000004</v>
      </c>
      <c r="W142" s="5">
        <f t="shared" si="100"/>
        <v>2370760.0000000005</v>
      </c>
      <c r="X142" s="5">
        <f t="shared" si="101"/>
        <v>592690</v>
      </c>
      <c r="Y142" s="5">
        <f t="shared" si="102"/>
        <v>1185380</v>
      </c>
      <c r="Z142" s="5">
        <f t="shared" si="103"/>
        <v>1778070</v>
      </c>
      <c r="AA142" s="5">
        <f t="shared" si="104"/>
        <v>2370760</v>
      </c>
      <c r="AB142" s="52"/>
    </row>
    <row r="143" spans="1:28" ht="31.5" x14ac:dyDescent="0.25">
      <c r="A143" s="30" t="s">
        <v>318</v>
      </c>
      <c r="B143" s="66" t="s">
        <v>176</v>
      </c>
      <c r="C143" s="67"/>
      <c r="D143" s="67"/>
      <c r="E143" s="67"/>
      <c r="F143" s="67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5">
        <f t="shared" si="97"/>
        <v>13461377.059999999</v>
      </c>
      <c r="U143" s="5">
        <f t="shared" si="98"/>
        <v>32076954.239999998</v>
      </c>
      <c r="V143" s="5">
        <f t="shared" si="99"/>
        <v>47066407.079999998</v>
      </c>
      <c r="W143" s="5">
        <f t="shared" si="100"/>
        <v>71789174.900000006</v>
      </c>
      <c r="X143" s="5">
        <f t="shared" si="101"/>
        <v>17947293.725000001</v>
      </c>
      <c r="Y143" s="5">
        <f t="shared" si="102"/>
        <v>35894587.450000003</v>
      </c>
      <c r="Z143" s="5">
        <f t="shared" si="103"/>
        <v>53841881.175000004</v>
      </c>
      <c r="AA143" s="5">
        <f t="shared" si="104"/>
        <v>71789174.900000006</v>
      </c>
      <c r="AB143" s="52"/>
    </row>
    <row r="144" spans="1:28" ht="47.25" x14ac:dyDescent="0.25">
      <c r="A144" s="31" t="s">
        <v>256</v>
      </c>
      <c r="B144" s="66" t="s">
        <v>255</v>
      </c>
      <c r="C144" s="67"/>
      <c r="D144" s="67"/>
      <c r="E144" s="67"/>
      <c r="F144" s="67"/>
      <c r="G144" s="14">
        <f t="shared" ref="G144:S144" si="106">G73</f>
        <v>215143.89</v>
      </c>
      <c r="H144" s="14">
        <f t="shared" si="106"/>
        <v>0</v>
      </c>
      <c r="I144" s="14">
        <f t="shared" si="106"/>
        <v>0</v>
      </c>
      <c r="J144" s="14">
        <f t="shared" si="106"/>
        <v>40963.620000000003</v>
      </c>
      <c r="K144" s="14">
        <f t="shared" si="106"/>
        <v>98758.19</v>
      </c>
      <c r="L144" s="14">
        <f t="shared" si="106"/>
        <v>4.8099999999999996</v>
      </c>
      <c r="M144" s="14">
        <f t="shared" si="106"/>
        <v>1003.04</v>
      </c>
      <c r="N144" s="14">
        <f t="shared" si="106"/>
        <v>8090.52</v>
      </c>
      <c r="O144" s="14">
        <f t="shared" si="106"/>
        <v>6411</v>
      </c>
      <c r="P144" s="14">
        <f t="shared" si="106"/>
        <v>0</v>
      </c>
      <c r="Q144" s="14">
        <f t="shared" si="106"/>
        <v>14501.55</v>
      </c>
      <c r="R144" s="14">
        <f t="shared" si="106"/>
        <v>22705.57</v>
      </c>
      <c r="S144" s="14">
        <f t="shared" si="106"/>
        <v>22705.589999999989</v>
      </c>
      <c r="T144" s="5">
        <f>H149+I149+J149</f>
        <v>50939956.600000009</v>
      </c>
      <c r="U144" s="5">
        <f>H149+I149+J149+K149+L149+M149</f>
        <v>133575097.90000001</v>
      </c>
      <c r="V144" s="5">
        <f>H149+I149+J149+K149+L149+M149+N149+O149+P149</f>
        <v>221725327.75</v>
      </c>
      <c r="W144" s="5">
        <f>H149+I149+J149+K149+L149+M149+N149+O149+P149+Q149+R149+S149</f>
        <v>331807719.76999998</v>
      </c>
      <c r="X144" s="5">
        <f>G149/100*25</f>
        <v>82919554.942499995</v>
      </c>
      <c r="Y144" s="5">
        <f>G149/100*50</f>
        <v>165839109.88499999</v>
      </c>
      <c r="Z144" s="5">
        <f>G149/100*75</f>
        <v>248758664.82749999</v>
      </c>
      <c r="AA144" s="5">
        <f>G149/100*100</f>
        <v>331678219.76999998</v>
      </c>
      <c r="AB144" s="52"/>
    </row>
    <row r="145" spans="1:29" ht="31.5" x14ac:dyDescent="0.25">
      <c r="A145" s="32" t="s">
        <v>259</v>
      </c>
      <c r="B145" s="66" t="s">
        <v>266</v>
      </c>
      <c r="C145" s="67"/>
      <c r="D145" s="67"/>
      <c r="E145" s="67"/>
      <c r="F145" s="67"/>
      <c r="G145" s="14">
        <f>G27</f>
        <v>2370760</v>
      </c>
      <c r="H145" s="14">
        <f t="shared" ref="H145:S145" si="107">H27</f>
        <v>181611.41999999998</v>
      </c>
      <c r="I145" s="14">
        <f t="shared" si="107"/>
        <v>1303.9199999999996</v>
      </c>
      <c r="J145" s="14">
        <f t="shared" si="107"/>
        <v>348656.88000000006</v>
      </c>
      <c r="K145" s="14">
        <f t="shared" si="107"/>
        <v>199518.79</v>
      </c>
      <c r="L145" s="14">
        <f t="shared" si="107"/>
        <v>194379.24</v>
      </c>
      <c r="M145" s="14">
        <f t="shared" si="107"/>
        <v>189829.38</v>
      </c>
      <c r="N145" s="14">
        <f t="shared" si="107"/>
        <v>205424.61000000002</v>
      </c>
      <c r="O145" s="14">
        <f t="shared" si="107"/>
        <v>206927.34999999998</v>
      </c>
      <c r="P145" s="14">
        <f t="shared" si="107"/>
        <v>230345.1</v>
      </c>
      <c r="Q145" s="14">
        <f t="shared" si="107"/>
        <v>219907.91</v>
      </c>
      <c r="R145" s="14">
        <f t="shared" si="107"/>
        <v>196427.7</v>
      </c>
      <c r="S145" s="14">
        <f t="shared" si="107"/>
        <v>196427.70000000013</v>
      </c>
      <c r="T145" s="5">
        <f>H150+I150+J150</f>
        <v>59964460.879999995</v>
      </c>
      <c r="U145" s="5">
        <f>H150+I150+J150+K150+L150+M150</f>
        <v>119465787.97999999</v>
      </c>
      <c r="V145" s="5">
        <f>H150+I150+J150+K150+L150+M150+N150+O150+P150</f>
        <v>178490400.56</v>
      </c>
      <c r="W145" s="5">
        <f>H150+I150+J150+K150+L150+M150+N150+O150+P150+Q150+R150+S150</f>
        <v>239490463.41</v>
      </c>
      <c r="X145" s="5">
        <f>G150/100*25</f>
        <v>59872647.5</v>
      </c>
      <c r="Y145" s="5">
        <f>G150/100*50</f>
        <v>119745295</v>
      </c>
      <c r="Z145" s="5">
        <f>G150/100*75</f>
        <v>179617942.5</v>
      </c>
      <c r="AA145" s="5">
        <f>G150/100*100</f>
        <v>239490590</v>
      </c>
      <c r="AB145" s="52"/>
    </row>
    <row r="146" spans="1:29" ht="31.5" x14ac:dyDescent="0.25">
      <c r="A146" s="32" t="s">
        <v>258</v>
      </c>
      <c r="B146" s="66" t="s">
        <v>267</v>
      </c>
      <c r="C146" s="67"/>
      <c r="D146" s="67"/>
      <c r="E146" s="67"/>
      <c r="F146" s="67"/>
      <c r="G146" s="14">
        <f>G60+G55+G52+G49+G46+G43+G40+G25+G24+G23+G90+G57+G47+G44+G41+G26</f>
        <v>71789174.900000006</v>
      </c>
      <c r="H146" s="14">
        <f t="shared" ref="H146:S146" si="108">H60+H55+H52+H49+H46+H43+H40+H25+H24+H23+H90+H57+H47+H44+H41+H26</f>
        <v>892801.77</v>
      </c>
      <c r="I146" s="14">
        <f t="shared" si="108"/>
        <v>6156403.25</v>
      </c>
      <c r="J146" s="14">
        <f t="shared" si="108"/>
        <v>6412172.04</v>
      </c>
      <c r="K146" s="14">
        <f t="shared" si="108"/>
        <v>5756281.4800000004</v>
      </c>
      <c r="L146" s="14">
        <f t="shared" si="108"/>
        <v>6674331.5599999996</v>
      </c>
      <c r="M146" s="14">
        <f t="shared" si="108"/>
        <v>6184964.1399999997</v>
      </c>
      <c r="N146" s="14">
        <f t="shared" si="108"/>
        <v>5104981.1400000006</v>
      </c>
      <c r="O146" s="14">
        <f t="shared" si="108"/>
        <v>4644591.3100000005</v>
      </c>
      <c r="P146" s="14">
        <f t="shared" si="108"/>
        <v>5239880.3899999997</v>
      </c>
      <c r="Q146" s="14">
        <f t="shared" si="108"/>
        <v>5899315.2700000005</v>
      </c>
      <c r="R146" s="14">
        <f t="shared" si="108"/>
        <v>9411581.9800000004</v>
      </c>
      <c r="S146" s="14">
        <f t="shared" si="108"/>
        <v>9411870.5700000059</v>
      </c>
      <c r="T146" s="5">
        <f>H151+I151+J151</f>
        <v>124938330.38000003</v>
      </c>
      <c r="U146" s="5">
        <f>H151+I151+J151+K151+L151+M151</f>
        <v>286374969.41000003</v>
      </c>
      <c r="V146" s="5">
        <f>H151+I151+J151+K151+L151+M151+N151+O151+P151</f>
        <v>449196463.25999999</v>
      </c>
      <c r="W146" s="5">
        <f>H151+I151+J151+K151+L151+M151+N151+O151+P151+Q151+R151+S151</f>
        <v>645549388.55999994</v>
      </c>
      <c r="X146" s="5">
        <f>G151/100*25</f>
        <v>161387347.13999999</v>
      </c>
      <c r="Y146" s="5">
        <f>G151/100*50</f>
        <v>322774694.27999997</v>
      </c>
      <c r="Z146" s="5">
        <f>G151/100*75</f>
        <v>484162041.41999996</v>
      </c>
      <c r="AA146" s="5">
        <f>G151/100*100</f>
        <v>645549388.55999994</v>
      </c>
      <c r="AB146" s="52"/>
    </row>
    <row r="147" spans="1:29" ht="63" x14ac:dyDescent="0.25">
      <c r="A147" s="32" t="s">
        <v>380</v>
      </c>
      <c r="B147" s="66" t="s">
        <v>377</v>
      </c>
      <c r="C147" s="67"/>
      <c r="D147" s="67"/>
      <c r="E147" s="67"/>
      <c r="F147" s="67"/>
      <c r="G147" s="14">
        <f>G89</f>
        <v>500</v>
      </c>
      <c r="H147" s="14">
        <f t="shared" ref="H147:S147" si="109">H89</f>
        <v>0</v>
      </c>
      <c r="I147" s="14">
        <f t="shared" si="109"/>
        <v>0</v>
      </c>
      <c r="J147" s="14">
        <f t="shared" si="109"/>
        <v>0</v>
      </c>
      <c r="K147" s="14">
        <f t="shared" si="109"/>
        <v>100</v>
      </c>
      <c r="L147" s="14">
        <f t="shared" si="109"/>
        <v>0</v>
      </c>
      <c r="M147" s="14">
        <f t="shared" si="109"/>
        <v>0</v>
      </c>
      <c r="N147" s="14">
        <f t="shared" si="109"/>
        <v>0</v>
      </c>
      <c r="O147" s="14">
        <f t="shared" si="109"/>
        <v>0</v>
      </c>
      <c r="P147" s="14">
        <f t="shared" si="109"/>
        <v>0</v>
      </c>
      <c r="Q147" s="14">
        <f t="shared" si="109"/>
        <v>0</v>
      </c>
      <c r="R147" s="14">
        <f t="shared" si="109"/>
        <v>200</v>
      </c>
      <c r="S147" s="14">
        <f t="shared" si="109"/>
        <v>200</v>
      </c>
      <c r="T147" s="5"/>
      <c r="U147" s="5"/>
      <c r="V147" s="5"/>
      <c r="W147" s="5"/>
      <c r="X147" s="5"/>
      <c r="Y147" s="5"/>
      <c r="Z147" s="5"/>
      <c r="AA147" s="5"/>
      <c r="AB147" s="52"/>
    </row>
    <row r="148" spans="1:29" ht="47.25" x14ac:dyDescent="0.25">
      <c r="A148" s="32" t="s">
        <v>381</v>
      </c>
      <c r="B148" s="66" t="s">
        <v>378</v>
      </c>
      <c r="C148" s="67"/>
      <c r="D148" s="67"/>
      <c r="E148" s="67"/>
      <c r="F148" s="67"/>
      <c r="G148" s="14">
        <f>G84</f>
        <v>5000</v>
      </c>
      <c r="H148" s="14">
        <f t="shared" ref="H148:S148" si="110">H84</f>
        <v>0</v>
      </c>
      <c r="I148" s="14">
        <f t="shared" si="110"/>
        <v>0</v>
      </c>
      <c r="J148" s="14">
        <f t="shared" si="110"/>
        <v>0</v>
      </c>
      <c r="K148" s="14">
        <f t="shared" si="110"/>
        <v>1000</v>
      </c>
      <c r="L148" s="14">
        <f t="shared" si="110"/>
        <v>0</v>
      </c>
      <c r="M148" s="14">
        <f t="shared" si="110"/>
        <v>0</v>
      </c>
      <c r="N148" s="14">
        <f t="shared" si="110"/>
        <v>0</v>
      </c>
      <c r="O148" s="14">
        <f t="shared" si="110"/>
        <v>0</v>
      </c>
      <c r="P148" s="14">
        <f t="shared" si="110"/>
        <v>0</v>
      </c>
      <c r="Q148" s="14">
        <f t="shared" si="110"/>
        <v>0</v>
      </c>
      <c r="R148" s="14">
        <f t="shared" si="110"/>
        <v>2000</v>
      </c>
      <c r="S148" s="14">
        <f t="shared" si="110"/>
        <v>2000</v>
      </c>
      <c r="T148" s="5"/>
      <c r="U148" s="5"/>
      <c r="V148" s="5"/>
      <c r="W148" s="5"/>
      <c r="X148" s="5"/>
      <c r="Y148" s="5"/>
      <c r="Z148" s="5"/>
      <c r="AA148" s="5"/>
      <c r="AB148" s="52"/>
    </row>
    <row r="149" spans="1:29" ht="31.5" x14ac:dyDescent="0.25">
      <c r="A149" s="32" t="s">
        <v>129</v>
      </c>
      <c r="B149" s="66" t="s">
        <v>130</v>
      </c>
      <c r="C149" s="67"/>
      <c r="D149" s="67"/>
      <c r="E149" s="67"/>
      <c r="F149" s="67"/>
      <c r="G149" s="14">
        <f>G139+G129+G126+G124+G122+G120+G118+G116+G113+G110+G108+G106+G80+G72+G69+G67+G65+G132+G134</f>
        <v>331678219.76999998</v>
      </c>
      <c r="H149" s="14">
        <f t="shared" ref="H149:S149" si="111">H139+H129+H126+H124+H122+H120+H118+H116+H113+H110+H108+H106+H80+H72+H69+H67+H65+H132+H134</f>
        <v>11426247.169999998</v>
      </c>
      <c r="I149" s="14">
        <f t="shared" si="111"/>
        <v>17842241.550000004</v>
      </c>
      <c r="J149" s="14">
        <f t="shared" si="111"/>
        <v>21671467.880000003</v>
      </c>
      <c r="K149" s="14">
        <f t="shared" si="111"/>
        <v>30078935.23</v>
      </c>
      <c r="L149" s="14">
        <f t="shared" si="111"/>
        <v>20429930.879999999</v>
      </c>
      <c r="M149" s="14">
        <f t="shared" si="111"/>
        <v>32126275.189999998</v>
      </c>
      <c r="N149" s="14">
        <f t="shared" si="111"/>
        <v>37097730.670000002</v>
      </c>
      <c r="O149" s="14">
        <f>O139+O129+O126+O124+O122+O120+O118+O116+O113+O110+O108+O106+O80+O72+O69+O67+O65+O132+O134</f>
        <v>24746502.149999999</v>
      </c>
      <c r="P149" s="14">
        <f t="shared" si="111"/>
        <v>26305997.029999997</v>
      </c>
      <c r="Q149" s="14">
        <f t="shared" si="111"/>
        <v>23454623.41</v>
      </c>
      <c r="R149" s="14">
        <f t="shared" si="111"/>
        <v>888877.16</v>
      </c>
      <c r="S149" s="14">
        <f t="shared" si="111"/>
        <v>85738891.450000003</v>
      </c>
      <c r="T149" s="5">
        <f t="shared" ref="T149:T180" si="112">H152+I152+J152</f>
        <v>50841566.920000002</v>
      </c>
      <c r="U149" s="5">
        <f t="shared" ref="U149:U180" si="113">H152+I152+J152+K152+L152+M152</f>
        <v>132993251.17000002</v>
      </c>
      <c r="V149" s="5">
        <f t="shared" ref="V149:V180" si="114">H152+I152+J152+K152+L152+M152+N152+O152+P152</f>
        <v>219709978.40000004</v>
      </c>
      <c r="W149" s="5">
        <f t="shared" ref="W149:W180" si="115">H152+I152+J152+K152+L152+M152+N152+O152+P152+Q152+R152+S152</f>
        <v>331243469.77000004</v>
      </c>
      <c r="X149" s="5">
        <f t="shared" ref="X149:X154" si="116">G152/100*25</f>
        <v>82810867.44250001</v>
      </c>
      <c r="Y149" s="5">
        <f t="shared" ref="Y149:Y154" si="117">G152/100*50</f>
        <v>165621734.88500002</v>
      </c>
      <c r="Z149" s="5">
        <f t="shared" ref="Z149:Z154" si="118">G152/100*75</f>
        <v>248432602.32750002</v>
      </c>
      <c r="AA149" s="5">
        <f t="shared" ref="AA149:AA154" si="119">G152/100*100</f>
        <v>331243469.77000004</v>
      </c>
      <c r="AB149" s="52"/>
    </row>
    <row r="150" spans="1:29" ht="78.75" x14ac:dyDescent="0.25">
      <c r="A150" s="32" t="s">
        <v>128</v>
      </c>
      <c r="B150" s="89" t="s">
        <v>172</v>
      </c>
      <c r="C150" s="90"/>
      <c r="D150" s="90"/>
      <c r="E150" s="90"/>
      <c r="F150" s="90"/>
      <c r="G150" s="14">
        <f t="shared" ref="G150:S150" si="120">G142+G114+G103+G99+G101+G93+G87</f>
        <v>239490590</v>
      </c>
      <c r="H150" s="14">
        <f t="shared" si="120"/>
        <v>12103794.51</v>
      </c>
      <c r="I150" s="14">
        <f t="shared" si="120"/>
        <v>27926203.879999999</v>
      </c>
      <c r="J150" s="14">
        <f t="shared" si="120"/>
        <v>19934462.489999998</v>
      </c>
      <c r="K150" s="14">
        <f t="shared" si="120"/>
        <v>26565089.609999999</v>
      </c>
      <c r="L150" s="14">
        <f t="shared" si="120"/>
        <v>13150575</v>
      </c>
      <c r="M150" s="14">
        <f t="shared" si="120"/>
        <v>19785662.489999998</v>
      </c>
      <c r="N150" s="14">
        <f t="shared" si="120"/>
        <v>19594862.489999998</v>
      </c>
      <c r="O150" s="14">
        <f t="shared" si="120"/>
        <v>19744887.510000002</v>
      </c>
      <c r="P150" s="14">
        <f t="shared" si="120"/>
        <v>19684862.579999998</v>
      </c>
      <c r="Q150" s="14">
        <f t="shared" si="120"/>
        <v>26908750.010000002</v>
      </c>
      <c r="R150" s="14">
        <f t="shared" si="120"/>
        <v>18938887.649999999</v>
      </c>
      <c r="S150" s="14">
        <f t="shared" si="120"/>
        <v>15152425.190000011</v>
      </c>
      <c r="T150" s="5">
        <f t="shared" si="112"/>
        <v>0</v>
      </c>
      <c r="U150" s="5">
        <f t="shared" si="113"/>
        <v>0</v>
      </c>
      <c r="V150" s="5">
        <f t="shared" si="114"/>
        <v>0</v>
      </c>
      <c r="W150" s="5">
        <f t="shared" si="115"/>
        <v>0</v>
      </c>
      <c r="X150" s="5">
        <f t="shared" si="116"/>
        <v>0</v>
      </c>
      <c r="Y150" s="5">
        <f t="shared" si="117"/>
        <v>0</v>
      </c>
      <c r="Z150" s="5">
        <f t="shared" si="118"/>
        <v>0</v>
      </c>
      <c r="AA150" s="5">
        <f t="shared" si="119"/>
        <v>0</v>
      </c>
      <c r="AB150" s="52"/>
    </row>
    <row r="151" spans="1:29" ht="63" x14ac:dyDescent="0.25">
      <c r="A151" s="33" t="s">
        <v>55</v>
      </c>
      <c r="B151" s="76"/>
      <c r="C151" s="77"/>
      <c r="D151" s="77"/>
      <c r="E151" s="77"/>
      <c r="F151" s="78"/>
      <c r="G151" s="17">
        <f t="shared" ref="G151:S151" si="121">G94+G95</f>
        <v>645549388.55999994</v>
      </c>
      <c r="H151" s="17">
        <f t="shared" si="121"/>
        <v>24604454.870000001</v>
      </c>
      <c r="I151" s="17">
        <f t="shared" si="121"/>
        <v>51926152.600000009</v>
      </c>
      <c r="J151" s="17">
        <f t="shared" si="121"/>
        <v>48407722.910000004</v>
      </c>
      <c r="K151" s="17">
        <f t="shared" si="121"/>
        <v>62699683.299999997</v>
      </c>
      <c r="L151" s="17">
        <f t="shared" si="121"/>
        <v>40449221.490000002</v>
      </c>
      <c r="M151" s="17">
        <f t="shared" si="121"/>
        <v>58287734.239999987</v>
      </c>
      <c r="N151" s="17">
        <f t="shared" si="121"/>
        <v>62011089.429999992</v>
      </c>
      <c r="O151" s="17">
        <f t="shared" si="121"/>
        <v>49349319.32</v>
      </c>
      <c r="P151" s="17">
        <f t="shared" si="121"/>
        <v>51461085.099999994</v>
      </c>
      <c r="Q151" s="17">
        <f>Q94+Q95</f>
        <v>56497098.149999999</v>
      </c>
      <c r="R151" s="17">
        <f t="shared" si="121"/>
        <v>29460680.059999995</v>
      </c>
      <c r="S151" s="17">
        <f t="shared" si="121"/>
        <v>110395147.09</v>
      </c>
      <c r="T151" s="5">
        <f t="shared" si="112"/>
        <v>0</v>
      </c>
      <c r="U151" s="5">
        <f t="shared" si="113"/>
        <v>0</v>
      </c>
      <c r="V151" s="5">
        <f t="shared" si="114"/>
        <v>0</v>
      </c>
      <c r="W151" s="5">
        <f t="shared" si="115"/>
        <v>0</v>
      </c>
      <c r="X151" s="5">
        <f t="shared" si="116"/>
        <v>0</v>
      </c>
      <c r="Y151" s="5">
        <f t="shared" si="117"/>
        <v>0</v>
      </c>
      <c r="Z151" s="5">
        <f t="shared" si="118"/>
        <v>0</v>
      </c>
      <c r="AA151" s="5">
        <f t="shared" si="119"/>
        <v>0</v>
      </c>
      <c r="AB151" s="52"/>
    </row>
    <row r="152" spans="1:29" ht="31.5" x14ac:dyDescent="0.25">
      <c r="A152" s="28" t="s">
        <v>45</v>
      </c>
      <c r="B152" s="71"/>
      <c r="C152" s="69"/>
      <c r="D152" s="69"/>
      <c r="E152" s="69"/>
      <c r="F152" s="70"/>
      <c r="G152" s="18">
        <f>H152+I152+J152+K152+L152+M152+N152+O152+P152+Q152+R152+S152</f>
        <v>331243469.77000004</v>
      </c>
      <c r="H152" s="11">
        <f>H104+H111+H130</f>
        <v>10414451.639999999</v>
      </c>
      <c r="I152" s="11">
        <f t="shared" ref="I152:S152" si="122">I104+I111+I130</f>
        <v>19164770.960000001</v>
      </c>
      <c r="J152" s="11">
        <f t="shared" si="122"/>
        <v>21262344.32</v>
      </c>
      <c r="K152" s="11">
        <f t="shared" si="122"/>
        <v>29800926.350000001</v>
      </c>
      <c r="L152" s="11">
        <f t="shared" si="122"/>
        <v>20512757.939999998</v>
      </c>
      <c r="M152" s="11">
        <f t="shared" si="122"/>
        <v>31837999.960000001</v>
      </c>
      <c r="N152" s="11">
        <f t="shared" si="122"/>
        <v>36479666.049999997</v>
      </c>
      <c r="O152" s="11">
        <f t="shared" si="122"/>
        <v>24367626.800000001</v>
      </c>
      <c r="P152" s="11">
        <f t="shared" si="122"/>
        <v>25869434.380000003</v>
      </c>
      <c r="Q152" s="11">
        <f t="shared" si="122"/>
        <v>21474528.640000001</v>
      </c>
      <c r="R152" s="11">
        <f t="shared" si="122"/>
        <v>0</v>
      </c>
      <c r="S152" s="11">
        <f t="shared" si="122"/>
        <v>90058962.730000004</v>
      </c>
      <c r="T152" s="5">
        <f t="shared" si="112"/>
        <v>0</v>
      </c>
      <c r="U152" s="5">
        <f t="shared" si="113"/>
        <v>0</v>
      </c>
      <c r="V152" s="5">
        <f t="shared" si="114"/>
        <v>0</v>
      </c>
      <c r="W152" s="5">
        <f t="shared" si="115"/>
        <v>0</v>
      </c>
      <c r="X152" s="5">
        <f t="shared" si="116"/>
        <v>0</v>
      </c>
      <c r="Y152" s="5">
        <f t="shared" si="117"/>
        <v>0</v>
      </c>
      <c r="Z152" s="5">
        <f t="shared" si="118"/>
        <v>0</v>
      </c>
      <c r="AA152" s="5">
        <f t="shared" si="119"/>
        <v>0</v>
      </c>
      <c r="AB152" s="52"/>
    </row>
    <row r="153" spans="1:29" ht="15.75" x14ac:dyDescent="0.25">
      <c r="A153" s="73" t="s">
        <v>56</v>
      </c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5"/>
      <c r="T153" s="5">
        <f t="shared" si="112"/>
        <v>0</v>
      </c>
      <c r="U153" s="5">
        <f t="shared" si="113"/>
        <v>0</v>
      </c>
      <c r="V153" s="5">
        <f t="shared" si="114"/>
        <v>0</v>
      </c>
      <c r="W153" s="5">
        <f t="shared" si="115"/>
        <v>0</v>
      </c>
      <c r="X153" s="5">
        <f t="shared" si="116"/>
        <v>0</v>
      </c>
      <c r="Y153" s="5">
        <f t="shared" si="117"/>
        <v>0</v>
      </c>
      <c r="Z153" s="5">
        <f t="shared" si="118"/>
        <v>0</v>
      </c>
      <c r="AA153" s="5">
        <f t="shared" si="119"/>
        <v>0</v>
      </c>
      <c r="AB153" s="52"/>
    </row>
    <row r="154" spans="1:29" ht="78.75" x14ac:dyDescent="0.25">
      <c r="A154" s="34" t="s">
        <v>128</v>
      </c>
      <c r="B154" s="79">
        <v>915</v>
      </c>
      <c r="C154" s="80"/>
      <c r="D154" s="80"/>
      <c r="E154" s="80"/>
      <c r="F154" s="81"/>
      <c r="G154" s="26">
        <f>G155</f>
        <v>0</v>
      </c>
      <c r="H154" s="26">
        <f t="shared" ref="H154:S154" si="123">H155</f>
        <v>0</v>
      </c>
      <c r="I154" s="57">
        <f t="shared" si="123"/>
        <v>0</v>
      </c>
      <c r="J154" s="57">
        <f t="shared" si="123"/>
        <v>0</v>
      </c>
      <c r="K154" s="57">
        <f t="shared" si="123"/>
        <v>0</v>
      </c>
      <c r="L154" s="57">
        <f t="shared" si="123"/>
        <v>0</v>
      </c>
      <c r="M154" s="57">
        <f t="shared" si="123"/>
        <v>0</v>
      </c>
      <c r="N154" s="57">
        <f t="shared" si="123"/>
        <v>0</v>
      </c>
      <c r="O154" s="57">
        <f t="shared" si="123"/>
        <v>0</v>
      </c>
      <c r="P154" s="59">
        <f t="shared" si="123"/>
        <v>0</v>
      </c>
      <c r="Q154" s="61">
        <f t="shared" si="123"/>
        <v>0</v>
      </c>
      <c r="R154" s="26">
        <f t="shared" si="123"/>
        <v>0</v>
      </c>
      <c r="S154" s="26">
        <f t="shared" si="123"/>
        <v>0</v>
      </c>
      <c r="T154" s="5">
        <f t="shared" si="112"/>
        <v>124938330.38000003</v>
      </c>
      <c r="U154" s="5">
        <f t="shared" si="113"/>
        <v>286374969.41000003</v>
      </c>
      <c r="V154" s="5">
        <f t="shared" si="114"/>
        <v>449196463.25999999</v>
      </c>
      <c r="W154" s="5">
        <f t="shared" si="115"/>
        <v>645549388.55999994</v>
      </c>
      <c r="X154" s="5">
        <f t="shared" si="116"/>
        <v>161387347.13999999</v>
      </c>
      <c r="Y154" s="5">
        <f t="shared" si="117"/>
        <v>322774694.27999997</v>
      </c>
      <c r="Z154" s="5">
        <f t="shared" si="118"/>
        <v>484162041.41999996</v>
      </c>
      <c r="AA154" s="5">
        <f t="shared" si="119"/>
        <v>645549388.55999994</v>
      </c>
      <c r="AB154" s="52"/>
    </row>
    <row r="155" spans="1:29" ht="141.75" x14ac:dyDescent="0.25">
      <c r="A155" s="35" t="s">
        <v>251</v>
      </c>
      <c r="B155" s="86" t="s">
        <v>252</v>
      </c>
      <c r="C155" s="87"/>
      <c r="D155" s="87"/>
      <c r="E155" s="87"/>
      <c r="F155" s="88"/>
      <c r="G155" s="26">
        <v>0</v>
      </c>
      <c r="H155" s="26">
        <v>0</v>
      </c>
      <c r="I155" s="57">
        <v>0</v>
      </c>
      <c r="J155" s="57">
        <v>0</v>
      </c>
      <c r="K155" s="57">
        <v>0</v>
      </c>
      <c r="L155" s="57">
        <v>0</v>
      </c>
      <c r="M155" s="57">
        <v>0</v>
      </c>
      <c r="N155" s="57">
        <v>0</v>
      </c>
      <c r="O155" s="57">
        <v>0</v>
      </c>
      <c r="P155" s="59">
        <v>0</v>
      </c>
      <c r="Q155" s="61">
        <v>0</v>
      </c>
      <c r="R155" s="26">
        <v>0</v>
      </c>
      <c r="S155" s="26">
        <v>0</v>
      </c>
      <c r="T155" s="5">
        <f t="shared" si="112"/>
        <v>0</v>
      </c>
      <c r="U155" s="5">
        <f t="shared" si="113"/>
        <v>0</v>
      </c>
      <c r="V155" s="5">
        <f t="shared" si="114"/>
        <v>0</v>
      </c>
      <c r="W155" s="5">
        <f t="shared" si="115"/>
        <v>0</v>
      </c>
      <c r="X155" s="64" t="s">
        <v>321</v>
      </c>
      <c r="Y155" s="64" t="s">
        <v>322</v>
      </c>
      <c r="Z155" s="64" t="s">
        <v>323</v>
      </c>
      <c r="AA155" s="64" t="s">
        <v>324</v>
      </c>
      <c r="AB155" s="52"/>
    </row>
    <row r="156" spans="1:29" ht="94.5" x14ac:dyDescent="0.25">
      <c r="A156" s="28" t="s">
        <v>57</v>
      </c>
      <c r="B156" s="71" t="s">
        <v>176</v>
      </c>
      <c r="C156" s="69"/>
      <c r="D156" s="69"/>
      <c r="E156" s="69"/>
      <c r="F156" s="70"/>
      <c r="G156" s="26">
        <f>G154</f>
        <v>0</v>
      </c>
      <c r="H156" s="26">
        <f t="shared" ref="H156:S156" si="124">H154</f>
        <v>0</v>
      </c>
      <c r="I156" s="57">
        <f t="shared" si="124"/>
        <v>0</v>
      </c>
      <c r="J156" s="57">
        <f t="shared" si="124"/>
        <v>0</v>
      </c>
      <c r="K156" s="57">
        <f t="shared" si="124"/>
        <v>0</v>
      </c>
      <c r="L156" s="57">
        <f t="shared" si="124"/>
        <v>0</v>
      </c>
      <c r="M156" s="57">
        <f t="shared" si="124"/>
        <v>0</v>
      </c>
      <c r="N156" s="57">
        <f t="shared" si="124"/>
        <v>0</v>
      </c>
      <c r="O156" s="57">
        <f t="shared" si="124"/>
        <v>0</v>
      </c>
      <c r="P156" s="59">
        <f t="shared" si="124"/>
        <v>0</v>
      </c>
      <c r="Q156" s="61">
        <f t="shared" si="124"/>
        <v>0</v>
      </c>
      <c r="R156" s="26">
        <f t="shared" si="124"/>
        <v>0</v>
      </c>
      <c r="S156" s="26">
        <f t="shared" si="124"/>
        <v>0</v>
      </c>
      <c r="T156" s="5">
        <f t="shared" si="112"/>
        <v>0</v>
      </c>
      <c r="U156" s="5">
        <f t="shared" si="113"/>
        <v>0</v>
      </c>
      <c r="V156" s="5">
        <f t="shared" si="114"/>
        <v>0</v>
      </c>
      <c r="W156" s="5">
        <f t="shared" si="115"/>
        <v>0</v>
      </c>
      <c r="X156" s="65"/>
      <c r="Y156" s="65"/>
      <c r="Z156" s="65"/>
      <c r="AA156" s="65"/>
      <c r="AB156" s="52"/>
    </row>
    <row r="157" spans="1:29" ht="47.25" x14ac:dyDescent="0.25">
      <c r="A157" s="36" t="s">
        <v>46</v>
      </c>
      <c r="B157" s="72"/>
      <c r="C157" s="69"/>
      <c r="D157" s="69"/>
      <c r="E157" s="69"/>
      <c r="F157" s="70"/>
      <c r="G157" s="19">
        <f>G151+G156</f>
        <v>645549388.55999994</v>
      </c>
      <c r="H157" s="19">
        <f t="shared" ref="H157:S157" si="125">H151+H156</f>
        <v>24604454.870000001</v>
      </c>
      <c r="I157" s="19">
        <f t="shared" si="125"/>
        <v>51926152.600000009</v>
      </c>
      <c r="J157" s="19">
        <f t="shared" si="125"/>
        <v>48407722.910000004</v>
      </c>
      <c r="K157" s="19">
        <f t="shared" si="125"/>
        <v>62699683.299999997</v>
      </c>
      <c r="L157" s="19">
        <f t="shared" si="125"/>
        <v>40449221.490000002</v>
      </c>
      <c r="M157" s="19">
        <f t="shared" si="125"/>
        <v>58287734.239999987</v>
      </c>
      <c r="N157" s="19">
        <f t="shared" si="125"/>
        <v>62011089.429999992</v>
      </c>
      <c r="O157" s="19">
        <f t="shared" si="125"/>
        <v>49349319.32</v>
      </c>
      <c r="P157" s="19">
        <f t="shared" si="125"/>
        <v>51461085.099999994</v>
      </c>
      <c r="Q157" s="19">
        <f t="shared" si="125"/>
        <v>56497098.149999999</v>
      </c>
      <c r="R157" s="19">
        <f t="shared" si="125"/>
        <v>29460680.059999995</v>
      </c>
      <c r="S157" s="19">
        <f t="shared" si="125"/>
        <v>110395147.09</v>
      </c>
      <c r="T157" s="5">
        <f t="shared" si="112"/>
        <v>111522457.63</v>
      </c>
      <c r="U157" s="5">
        <f t="shared" si="113"/>
        <v>274323583.75</v>
      </c>
      <c r="V157" s="5">
        <f t="shared" si="114"/>
        <v>428677961.31</v>
      </c>
      <c r="W157" s="5">
        <f t="shared" si="115"/>
        <v>630325103.51999998</v>
      </c>
      <c r="X157" s="37">
        <f t="shared" ref="X157:X188" si="126">G160/100*20</f>
        <v>126065020.70400001</v>
      </c>
      <c r="Y157" s="38">
        <f t="shared" ref="Y157:Y188" si="127">G160/100*40</f>
        <v>252130041.40800002</v>
      </c>
      <c r="Z157" s="38">
        <f t="shared" ref="Z157:Z188" si="128">G160/100*70</f>
        <v>441227572.46400005</v>
      </c>
      <c r="AA157" s="38">
        <f t="shared" ref="AA157:AA188" si="129">G160/100*95</f>
        <v>598808848.3440001</v>
      </c>
      <c r="AB157" s="52"/>
    </row>
    <row r="158" spans="1:29" ht="15.75" x14ac:dyDescent="0.25">
      <c r="A158" s="82" t="s">
        <v>47</v>
      </c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5"/>
      <c r="T158" s="5">
        <f t="shared" si="112"/>
        <v>10052926.379999999</v>
      </c>
      <c r="U158" s="5">
        <f t="shared" si="113"/>
        <v>25501101.710000001</v>
      </c>
      <c r="V158" s="5">
        <f t="shared" si="114"/>
        <v>37918328.420000002</v>
      </c>
      <c r="W158" s="5">
        <f t="shared" si="115"/>
        <v>57766493.480000019</v>
      </c>
      <c r="X158" s="37">
        <f t="shared" si="126"/>
        <v>11553298.696</v>
      </c>
      <c r="Y158" s="38">
        <f t="shared" si="127"/>
        <v>23106597.392000001</v>
      </c>
      <c r="Z158" s="38">
        <f t="shared" si="128"/>
        <v>40436545.436000004</v>
      </c>
      <c r="AA158" s="38">
        <f t="shared" si="129"/>
        <v>54878168.806000002</v>
      </c>
      <c r="AB158" s="52"/>
    </row>
    <row r="159" spans="1:29" ht="15.75" x14ac:dyDescent="0.25">
      <c r="A159" s="83" t="s">
        <v>58</v>
      </c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5"/>
      <c r="T159" s="5">
        <f t="shared" si="112"/>
        <v>578459.31000000006</v>
      </c>
      <c r="U159" s="5">
        <f t="shared" si="113"/>
        <v>1478267.2400000002</v>
      </c>
      <c r="V159" s="5">
        <f t="shared" si="114"/>
        <v>1797298.3100000003</v>
      </c>
      <c r="W159" s="5">
        <f t="shared" si="115"/>
        <v>2604000</v>
      </c>
      <c r="X159" s="37">
        <f t="shared" si="126"/>
        <v>520800</v>
      </c>
      <c r="Y159" s="38">
        <f t="shared" si="127"/>
        <v>1041600</v>
      </c>
      <c r="Z159" s="38">
        <f t="shared" si="128"/>
        <v>1822800</v>
      </c>
      <c r="AA159" s="38">
        <f t="shared" si="129"/>
        <v>2473800</v>
      </c>
      <c r="AB159" s="52"/>
    </row>
    <row r="160" spans="1:29" ht="31.5" x14ac:dyDescent="0.25">
      <c r="A160" s="39" t="s">
        <v>129</v>
      </c>
      <c r="B160" s="40" t="s">
        <v>130</v>
      </c>
      <c r="C160" s="41"/>
      <c r="D160" s="41"/>
      <c r="E160" s="41"/>
      <c r="F160" s="41"/>
      <c r="G160" s="20">
        <f>G161+G167+G169+G173+G178+G183+G185+G191+G193+G197+G200</f>
        <v>630325103.5200001</v>
      </c>
      <c r="H160" s="20">
        <f t="shared" ref="H160:S160" si="130">H161+H167+H169+H173+H178+H183+H185+H191+H193+H197+H200</f>
        <v>18205022.259999998</v>
      </c>
      <c r="I160" s="20">
        <f t="shared" si="130"/>
        <v>50191007.939999998</v>
      </c>
      <c r="J160" s="20">
        <f t="shared" si="130"/>
        <v>43126427.43</v>
      </c>
      <c r="K160" s="20">
        <f t="shared" si="130"/>
        <v>43396179.289999999</v>
      </c>
      <c r="L160" s="20">
        <f t="shared" si="130"/>
        <v>60916328.769999996</v>
      </c>
      <c r="M160" s="20">
        <f t="shared" si="130"/>
        <v>58488618.059999995</v>
      </c>
      <c r="N160" s="20">
        <f t="shared" si="130"/>
        <v>57818724.730000004</v>
      </c>
      <c r="O160" s="20">
        <f t="shared" si="130"/>
        <v>49379715.689999998</v>
      </c>
      <c r="P160" s="20">
        <f t="shared" si="130"/>
        <v>47155937.140000001</v>
      </c>
      <c r="Q160" s="20">
        <f t="shared" si="130"/>
        <v>43385519.240000002</v>
      </c>
      <c r="R160" s="20">
        <f t="shared" si="130"/>
        <v>48689595.909999996</v>
      </c>
      <c r="S160" s="21">
        <f t="shared" si="130"/>
        <v>109572027.05999999</v>
      </c>
      <c r="T160" s="5">
        <f t="shared" si="112"/>
        <v>5511968.1600000001</v>
      </c>
      <c r="U160" s="5">
        <f t="shared" si="113"/>
        <v>13075566.550000001</v>
      </c>
      <c r="V160" s="5">
        <f t="shared" si="114"/>
        <v>19894791.720000003</v>
      </c>
      <c r="W160" s="5">
        <f t="shared" si="115"/>
        <v>28709349.600000009</v>
      </c>
      <c r="X160" s="37">
        <f t="shared" si="126"/>
        <v>5741869.9200000009</v>
      </c>
      <c r="Y160" s="38">
        <f t="shared" si="127"/>
        <v>11483739.840000002</v>
      </c>
      <c r="Z160" s="38">
        <f t="shared" si="128"/>
        <v>20096544.720000003</v>
      </c>
      <c r="AA160" s="38">
        <f t="shared" si="129"/>
        <v>27273882.120000005</v>
      </c>
      <c r="AB160" s="52"/>
      <c r="AC160" s="53"/>
    </row>
    <row r="161" spans="1:29" ht="31.5" x14ac:dyDescent="0.25">
      <c r="A161" s="39" t="s">
        <v>181</v>
      </c>
      <c r="B161" s="40" t="s">
        <v>130</v>
      </c>
      <c r="C161" s="40" t="s">
        <v>131</v>
      </c>
      <c r="D161" s="41"/>
      <c r="E161" s="41"/>
      <c r="F161" s="41"/>
      <c r="G161" s="20">
        <f>G162+G163+G164+G165+G166</f>
        <v>57766493.480000004</v>
      </c>
      <c r="H161" s="20">
        <f t="shared" ref="H161:S161" si="131">H162+H163+H164+H165+H166</f>
        <v>1973408.65</v>
      </c>
      <c r="I161" s="20">
        <f t="shared" si="131"/>
        <v>4401965.1899999995</v>
      </c>
      <c r="J161" s="20">
        <f t="shared" si="131"/>
        <v>3677552.54</v>
      </c>
      <c r="K161" s="20">
        <f t="shared" si="131"/>
        <v>4114351.78</v>
      </c>
      <c r="L161" s="20">
        <f t="shared" si="131"/>
        <v>6377534.9000000004</v>
      </c>
      <c r="M161" s="20">
        <f t="shared" si="131"/>
        <v>4956288.6500000004</v>
      </c>
      <c r="N161" s="20">
        <f t="shared" si="131"/>
        <v>4704340.42</v>
      </c>
      <c r="O161" s="20">
        <f t="shared" si="131"/>
        <v>4516553.6999999993</v>
      </c>
      <c r="P161" s="20">
        <f t="shared" si="131"/>
        <v>3196332.59</v>
      </c>
      <c r="Q161" s="20">
        <f t="shared" si="131"/>
        <v>3931593.8099999996</v>
      </c>
      <c r="R161" s="20">
        <f t="shared" si="131"/>
        <v>5376009.1299999999</v>
      </c>
      <c r="S161" s="21">
        <f t="shared" si="131"/>
        <v>10540562.120000008</v>
      </c>
      <c r="T161" s="5">
        <f t="shared" si="112"/>
        <v>0</v>
      </c>
      <c r="U161" s="5">
        <f t="shared" si="113"/>
        <v>0</v>
      </c>
      <c r="V161" s="5">
        <f t="shared" si="114"/>
        <v>0</v>
      </c>
      <c r="W161" s="5">
        <f t="shared" si="115"/>
        <v>640.57000000000005</v>
      </c>
      <c r="X161" s="37">
        <f t="shared" si="126"/>
        <v>128.114</v>
      </c>
      <c r="Y161" s="38">
        <f t="shared" si="127"/>
        <v>256.22800000000001</v>
      </c>
      <c r="Z161" s="38">
        <f t="shared" si="128"/>
        <v>448.399</v>
      </c>
      <c r="AA161" s="38">
        <f t="shared" si="129"/>
        <v>608.54150000000004</v>
      </c>
      <c r="AB161" s="52"/>
      <c r="AC161" s="53"/>
    </row>
    <row r="162" spans="1:29" ht="110.25" x14ac:dyDescent="0.25">
      <c r="A162" s="39" t="s">
        <v>215</v>
      </c>
      <c r="B162" s="40" t="s">
        <v>130</v>
      </c>
      <c r="C162" s="40" t="s">
        <v>132</v>
      </c>
      <c r="D162" s="41"/>
      <c r="E162" s="41"/>
      <c r="F162" s="41"/>
      <c r="G162" s="20">
        <v>2604000</v>
      </c>
      <c r="H162" s="26">
        <v>194015.51</v>
      </c>
      <c r="I162" s="57">
        <v>187181.2</v>
      </c>
      <c r="J162" s="57">
        <v>197262.6</v>
      </c>
      <c r="K162" s="57">
        <v>194015.51</v>
      </c>
      <c r="L162" s="57">
        <v>705792.42</v>
      </c>
      <c r="M162" s="57">
        <v>0</v>
      </c>
      <c r="N162" s="57">
        <v>17244.96</v>
      </c>
      <c r="O162" s="57">
        <v>189694.12</v>
      </c>
      <c r="P162" s="59">
        <v>112091.99</v>
      </c>
      <c r="Q162" s="61">
        <v>7302.75</v>
      </c>
      <c r="R162" s="26">
        <v>200000</v>
      </c>
      <c r="S162" s="26">
        <f>G162-H162-I162-J162-K162-L162-M162-N162-O162-P162-Q162-R162</f>
        <v>599398.93999999983</v>
      </c>
      <c r="T162" s="5">
        <f t="shared" si="112"/>
        <v>0</v>
      </c>
      <c r="U162" s="5">
        <f t="shared" si="113"/>
        <v>0</v>
      </c>
      <c r="V162" s="5">
        <f t="shared" si="114"/>
        <v>0</v>
      </c>
      <c r="W162" s="5">
        <f t="shared" si="115"/>
        <v>1000000</v>
      </c>
      <c r="X162" s="37">
        <f t="shared" si="126"/>
        <v>200000</v>
      </c>
      <c r="Y162" s="38">
        <f t="shared" si="127"/>
        <v>400000</v>
      </c>
      <c r="Z162" s="38">
        <f t="shared" si="128"/>
        <v>700000</v>
      </c>
      <c r="AA162" s="38">
        <f t="shared" si="129"/>
        <v>950000</v>
      </c>
      <c r="AB162" s="52"/>
      <c r="AC162" s="53"/>
    </row>
    <row r="163" spans="1:29" ht="173.25" x14ac:dyDescent="0.25">
      <c r="A163" s="39" t="s">
        <v>214</v>
      </c>
      <c r="B163" s="40" t="s">
        <v>130</v>
      </c>
      <c r="C163" s="40" t="s">
        <v>133</v>
      </c>
      <c r="D163" s="41"/>
      <c r="E163" s="41"/>
      <c r="F163" s="41"/>
      <c r="G163" s="20">
        <v>28709349.600000001</v>
      </c>
      <c r="H163" s="26">
        <v>1751734.49</v>
      </c>
      <c r="I163" s="57">
        <v>1893412.36</v>
      </c>
      <c r="J163" s="57">
        <v>1866821.31</v>
      </c>
      <c r="K163" s="57">
        <v>2224429</v>
      </c>
      <c r="L163" s="57">
        <v>2538329.84</v>
      </c>
      <c r="M163" s="57">
        <v>2800839.55</v>
      </c>
      <c r="N163" s="57">
        <v>3484301.88</v>
      </c>
      <c r="O163" s="57">
        <v>1599838.03</v>
      </c>
      <c r="P163" s="59">
        <v>1735085.26</v>
      </c>
      <c r="Q163" s="61">
        <v>1830607.38</v>
      </c>
      <c r="R163" s="26">
        <v>3500000</v>
      </c>
      <c r="S163" s="26">
        <f>G163-H163-I163-J163-K163-L163-M163-N163-O163-P163-Q163-R163</f>
        <v>3483950.5000000065</v>
      </c>
      <c r="T163" s="5">
        <f t="shared" si="112"/>
        <v>3962498.9099999997</v>
      </c>
      <c r="U163" s="5">
        <f t="shared" si="113"/>
        <v>10947267.92</v>
      </c>
      <c r="V163" s="5">
        <f t="shared" si="114"/>
        <v>16226238.390000001</v>
      </c>
      <c r="W163" s="5">
        <f t="shared" si="115"/>
        <v>25452503.310000002</v>
      </c>
      <c r="X163" s="37">
        <f t="shared" si="126"/>
        <v>5090500.6620000005</v>
      </c>
      <c r="Y163" s="38">
        <f t="shared" si="127"/>
        <v>10181001.324000001</v>
      </c>
      <c r="Z163" s="38">
        <f t="shared" si="128"/>
        <v>17816752.317000002</v>
      </c>
      <c r="AA163" s="38">
        <f t="shared" si="129"/>
        <v>24179878.144499999</v>
      </c>
      <c r="AB163" s="52"/>
      <c r="AC163" s="53"/>
    </row>
    <row r="164" spans="1:29" ht="15.75" x14ac:dyDescent="0.25">
      <c r="A164" s="39" t="s">
        <v>213</v>
      </c>
      <c r="B164" s="40" t="s">
        <v>130</v>
      </c>
      <c r="C164" s="40" t="s">
        <v>134</v>
      </c>
      <c r="D164" s="41"/>
      <c r="E164" s="41"/>
      <c r="F164" s="41"/>
      <c r="G164" s="20">
        <v>640.57000000000005</v>
      </c>
      <c r="H164" s="26">
        <v>0</v>
      </c>
      <c r="I164" s="57">
        <v>0</v>
      </c>
      <c r="J164" s="57">
        <v>0</v>
      </c>
      <c r="K164" s="57">
        <v>0</v>
      </c>
      <c r="L164" s="57">
        <v>0</v>
      </c>
      <c r="M164" s="57">
        <v>0</v>
      </c>
      <c r="N164" s="57">
        <v>0</v>
      </c>
      <c r="O164" s="57">
        <v>0</v>
      </c>
      <c r="P164" s="59">
        <v>0</v>
      </c>
      <c r="Q164" s="61">
        <v>0</v>
      </c>
      <c r="R164" s="26">
        <v>0</v>
      </c>
      <c r="S164" s="26">
        <f>G164-H164-I164-J164-K164-L164-M164-N164-O164-P164-Q164-R164</f>
        <v>640.57000000000005</v>
      </c>
      <c r="T164" s="5">
        <f t="shared" si="112"/>
        <v>115581.97</v>
      </c>
      <c r="U164" s="5">
        <f t="shared" si="113"/>
        <v>204636.62</v>
      </c>
      <c r="V164" s="5">
        <f t="shared" si="114"/>
        <v>378279.65</v>
      </c>
      <c r="W164" s="5">
        <f t="shared" si="115"/>
        <v>496699.99999999994</v>
      </c>
      <c r="X164" s="37">
        <f t="shared" si="126"/>
        <v>99340</v>
      </c>
      <c r="Y164" s="38">
        <f t="shared" si="127"/>
        <v>198680</v>
      </c>
      <c r="Z164" s="38">
        <f t="shared" si="128"/>
        <v>347690</v>
      </c>
      <c r="AA164" s="38">
        <f t="shared" si="129"/>
        <v>471865</v>
      </c>
      <c r="AB164" s="52"/>
      <c r="AC164" s="53"/>
    </row>
    <row r="165" spans="1:29" ht="15.75" x14ac:dyDescent="0.25">
      <c r="A165" s="39" t="s">
        <v>212</v>
      </c>
      <c r="B165" s="40" t="s">
        <v>130</v>
      </c>
      <c r="C165" s="40" t="s">
        <v>135</v>
      </c>
      <c r="D165" s="41"/>
      <c r="E165" s="41"/>
      <c r="F165" s="41"/>
      <c r="G165" s="20">
        <v>1000000</v>
      </c>
      <c r="H165" s="26">
        <v>0</v>
      </c>
      <c r="I165" s="57">
        <v>0</v>
      </c>
      <c r="J165" s="57">
        <v>0</v>
      </c>
      <c r="K165" s="57">
        <v>0</v>
      </c>
      <c r="L165" s="57">
        <v>0</v>
      </c>
      <c r="M165" s="57">
        <v>0</v>
      </c>
      <c r="N165" s="57">
        <v>0</v>
      </c>
      <c r="O165" s="57">
        <v>0</v>
      </c>
      <c r="P165" s="59">
        <v>0</v>
      </c>
      <c r="Q165" s="61">
        <v>0</v>
      </c>
      <c r="R165" s="26">
        <v>0</v>
      </c>
      <c r="S165" s="26">
        <f>G165-H165-I165-J165-K165-L165-M165-N165-O165-P165-Q165-R165</f>
        <v>1000000</v>
      </c>
      <c r="T165" s="5">
        <f t="shared" si="112"/>
        <v>115581.97</v>
      </c>
      <c r="U165" s="5">
        <f t="shared" si="113"/>
        <v>204636.62</v>
      </c>
      <c r="V165" s="5">
        <f t="shared" si="114"/>
        <v>378279.65</v>
      </c>
      <c r="W165" s="5">
        <f t="shared" si="115"/>
        <v>496699.99999999994</v>
      </c>
      <c r="X165" s="37">
        <f t="shared" si="126"/>
        <v>99340</v>
      </c>
      <c r="Y165" s="38">
        <f t="shared" si="127"/>
        <v>198680</v>
      </c>
      <c r="Z165" s="38">
        <f t="shared" si="128"/>
        <v>347690</v>
      </c>
      <c r="AA165" s="38">
        <f t="shared" si="129"/>
        <v>471865</v>
      </c>
      <c r="AB165" s="52"/>
      <c r="AC165" s="53"/>
    </row>
    <row r="166" spans="1:29" ht="47.25" x14ac:dyDescent="0.25">
      <c r="A166" s="39" t="s">
        <v>179</v>
      </c>
      <c r="B166" s="40" t="s">
        <v>130</v>
      </c>
      <c r="C166" s="40" t="s">
        <v>136</v>
      </c>
      <c r="D166" s="41"/>
      <c r="E166" s="41"/>
      <c r="F166" s="41"/>
      <c r="G166" s="20">
        <v>25452503.309999999</v>
      </c>
      <c r="H166" s="26">
        <v>27658.65</v>
      </c>
      <c r="I166" s="57">
        <v>2321371.63</v>
      </c>
      <c r="J166" s="57">
        <v>1613468.63</v>
      </c>
      <c r="K166" s="57">
        <v>1695907.27</v>
      </c>
      <c r="L166" s="57">
        <v>3133412.64</v>
      </c>
      <c r="M166" s="57">
        <v>2155449.1</v>
      </c>
      <c r="N166" s="57">
        <v>1202793.58</v>
      </c>
      <c r="O166" s="57">
        <v>2727021.55</v>
      </c>
      <c r="P166" s="59">
        <v>1349155.34</v>
      </c>
      <c r="Q166" s="61">
        <v>2093683.68</v>
      </c>
      <c r="R166" s="26">
        <v>1676009.13</v>
      </c>
      <c r="S166" s="26">
        <f>G166-H166-I166-J166-K166-L166-M166-N166-O166-P166-Q166-R166</f>
        <v>5456572.1100000022</v>
      </c>
      <c r="T166" s="5">
        <f t="shared" si="112"/>
        <v>4602739.6899999995</v>
      </c>
      <c r="U166" s="5">
        <f t="shared" si="113"/>
        <v>10182605.710000001</v>
      </c>
      <c r="V166" s="5">
        <f t="shared" si="114"/>
        <v>14256366.580000002</v>
      </c>
      <c r="W166" s="5">
        <f t="shared" si="115"/>
        <v>20088302.23</v>
      </c>
      <c r="X166" s="37">
        <f t="shared" si="126"/>
        <v>4017660.4460000005</v>
      </c>
      <c r="Y166" s="38">
        <f t="shared" si="127"/>
        <v>8035320.8920000009</v>
      </c>
      <c r="Z166" s="38">
        <f t="shared" si="128"/>
        <v>14061811.561000001</v>
      </c>
      <c r="AA166" s="38">
        <f t="shared" si="129"/>
        <v>19083887.118500002</v>
      </c>
      <c r="AB166" s="52"/>
      <c r="AC166" s="53"/>
    </row>
    <row r="167" spans="1:29" ht="31.5" x14ac:dyDescent="0.25">
      <c r="A167" s="39" t="s">
        <v>319</v>
      </c>
      <c r="B167" s="40" t="s">
        <v>130</v>
      </c>
      <c r="C167" s="40" t="s">
        <v>137</v>
      </c>
      <c r="D167" s="41"/>
      <c r="E167" s="41"/>
      <c r="F167" s="41"/>
      <c r="G167" s="20">
        <f>G168</f>
        <v>496700</v>
      </c>
      <c r="H167" s="26">
        <f>H168</f>
        <v>38527.32</v>
      </c>
      <c r="I167" s="57">
        <f t="shared" ref="I167:S167" si="132">I168</f>
        <v>38527.33</v>
      </c>
      <c r="J167" s="57">
        <f t="shared" si="132"/>
        <v>38527.32</v>
      </c>
      <c r="K167" s="57">
        <f t="shared" si="132"/>
        <v>38527.32</v>
      </c>
      <c r="L167" s="57">
        <f t="shared" si="132"/>
        <v>38527.33</v>
      </c>
      <c r="M167" s="57">
        <f t="shared" si="132"/>
        <v>12000</v>
      </c>
      <c r="N167" s="57">
        <f t="shared" si="132"/>
        <v>77668.160000000003</v>
      </c>
      <c r="O167" s="57">
        <f t="shared" si="132"/>
        <v>29771.119999999999</v>
      </c>
      <c r="P167" s="59">
        <f t="shared" si="132"/>
        <v>66203.75</v>
      </c>
      <c r="Q167" s="61">
        <f t="shared" si="132"/>
        <v>18346.3</v>
      </c>
      <c r="R167" s="26">
        <f t="shared" si="132"/>
        <v>50000</v>
      </c>
      <c r="S167" s="26">
        <f t="shared" si="132"/>
        <v>50074.049999999945</v>
      </c>
      <c r="T167" s="5">
        <f t="shared" si="112"/>
        <v>433566.9</v>
      </c>
      <c r="U167" s="5">
        <f t="shared" si="113"/>
        <v>535396.45000000007</v>
      </c>
      <c r="V167" s="5">
        <f t="shared" si="114"/>
        <v>857272.54</v>
      </c>
      <c r="W167" s="5">
        <f t="shared" si="115"/>
        <v>1120010</v>
      </c>
      <c r="X167" s="37">
        <f t="shared" si="126"/>
        <v>224002</v>
      </c>
      <c r="Y167" s="38">
        <f t="shared" si="127"/>
        <v>448004</v>
      </c>
      <c r="Z167" s="38">
        <f t="shared" si="128"/>
        <v>784007</v>
      </c>
      <c r="AA167" s="38">
        <f t="shared" si="129"/>
        <v>1064009.5</v>
      </c>
      <c r="AB167" s="52"/>
      <c r="AC167" s="53"/>
    </row>
    <row r="168" spans="1:29" ht="47.25" x14ac:dyDescent="0.25">
      <c r="A168" s="39" t="s">
        <v>240</v>
      </c>
      <c r="B168" s="40" t="s">
        <v>130</v>
      </c>
      <c r="C168" s="40" t="s">
        <v>138</v>
      </c>
      <c r="D168" s="41"/>
      <c r="E168" s="41"/>
      <c r="F168" s="41"/>
      <c r="G168" s="20">
        <v>496700</v>
      </c>
      <c r="H168" s="26">
        <v>38527.32</v>
      </c>
      <c r="I168" s="57">
        <v>38527.33</v>
      </c>
      <c r="J168" s="57">
        <v>38527.32</v>
      </c>
      <c r="K168" s="57">
        <v>38527.32</v>
      </c>
      <c r="L168" s="57">
        <v>38527.33</v>
      </c>
      <c r="M168" s="57">
        <v>12000</v>
      </c>
      <c r="N168" s="57">
        <v>77668.160000000003</v>
      </c>
      <c r="O168" s="57">
        <v>29771.119999999999</v>
      </c>
      <c r="P168" s="59">
        <v>66203.75</v>
      </c>
      <c r="Q168" s="61">
        <v>18346.3</v>
      </c>
      <c r="R168" s="26">
        <v>50000</v>
      </c>
      <c r="S168" s="26">
        <f>G168-H168-I168-J168-K168-L168-M168-N168-O168-P168-Q168-R168</f>
        <v>50074.049999999945</v>
      </c>
      <c r="T168" s="5">
        <f t="shared" si="112"/>
        <v>4169172.79</v>
      </c>
      <c r="U168" s="5">
        <f t="shared" si="113"/>
        <v>9647209.2600000016</v>
      </c>
      <c r="V168" s="5">
        <f t="shared" si="114"/>
        <v>13265044.040000001</v>
      </c>
      <c r="W168" s="5">
        <f t="shared" si="115"/>
        <v>18719292.230000004</v>
      </c>
      <c r="X168" s="37">
        <f t="shared" si="126"/>
        <v>3743858.446</v>
      </c>
      <c r="Y168" s="38">
        <f t="shared" si="127"/>
        <v>7487716.892</v>
      </c>
      <c r="Z168" s="38">
        <f t="shared" si="128"/>
        <v>13103504.561000001</v>
      </c>
      <c r="AA168" s="38">
        <f t="shared" si="129"/>
        <v>17783327.618500002</v>
      </c>
      <c r="AB168" s="52"/>
      <c r="AC168" s="53"/>
    </row>
    <row r="169" spans="1:29" ht="62.25" customHeight="1" x14ac:dyDescent="0.25">
      <c r="A169" s="39" t="s">
        <v>211</v>
      </c>
      <c r="B169" s="40" t="s">
        <v>130</v>
      </c>
      <c r="C169" s="40" t="s">
        <v>139</v>
      </c>
      <c r="D169" s="41"/>
      <c r="E169" s="41"/>
      <c r="F169" s="41"/>
      <c r="G169" s="20">
        <f>G170+G171+G172</f>
        <v>20088302.23</v>
      </c>
      <c r="H169" s="20">
        <f t="shared" ref="H169:S169" si="133">H170+H171+H172</f>
        <v>463607.02</v>
      </c>
      <c r="I169" s="20">
        <f t="shared" si="133"/>
        <v>1520707.73</v>
      </c>
      <c r="J169" s="20">
        <f t="shared" si="133"/>
        <v>2618424.94</v>
      </c>
      <c r="K169" s="20">
        <f t="shared" si="133"/>
        <v>1255196.79</v>
      </c>
      <c r="L169" s="20">
        <f t="shared" si="133"/>
        <v>1692533.6500000001</v>
      </c>
      <c r="M169" s="20">
        <f t="shared" si="133"/>
        <v>2632135.58</v>
      </c>
      <c r="N169" s="20">
        <f t="shared" si="133"/>
        <v>1289874.6399999999</v>
      </c>
      <c r="O169" s="20">
        <f t="shared" si="133"/>
        <v>1049727.1499999999</v>
      </c>
      <c r="P169" s="20">
        <f t="shared" si="133"/>
        <v>1734159.08</v>
      </c>
      <c r="Q169" s="20">
        <f t="shared" si="133"/>
        <v>1096992.92</v>
      </c>
      <c r="R169" s="21">
        <f t="shared" si="133"/>
        <v>1574600</v>
      </c>
      <c r="S169" s="21">
        <f t="shared" si="133"/>
        <v>3160342.7300000018</v>
      </c>
      <c r="T169" s="5">
        <f t="shared" si="112"/>
        <v>0</v>
      </c>
      <c r="U169" s="5">
        <f t="shared" si="113"/>
        <v>0</v>
      </c>
      <c r="V169" s="5">
        <f t="shared" si="114"/>
        <v>134050</v>
      </c>
      <c r="W169" s="5">
        <f t="shared" si="115"/>
        <v>249000</v>
      </c>
      <c r="X169" s="37">
        <f t="shared" si="126"/>
        <v>49800</v>
      </c>
      <c r="Y169" s="38">
        <f t="shared" si="127"/>
        <v>99600</v>
      </c>
      <c r="Z169" s="38">
        <f t="shared" si="128"/>
        <v>174300</v>
      </c>
      <c r="AA169" s="38">
        <f t="shared" si="129"/>
        <v>236550</v>
      </c>
      <c r="AB169" s="52"/>
      <c r="AC169" s="53"/>
    </row>
    <row r="170" spans="1:29" ht="15.75" x14ac:dyDescent="0.25">
      <c r="A170" s="39" t="s">
        <v>210</v>
      </c>
      <c r="B170" s="40" t="s">
        <v>130</v>
      </c>
      <c r="C170" s="40" t="s">
        <v>140</v>
      </c>
      <c r="D170" s="41"/>
      <c r="E170" s="41"/>
      <c r="F170" s="41"/>
      <c r="G170" s="20">
        <v>1120010</v>
      </c>
      <c r="H170" s="26">
        <v>0</v>
      </c>
      <c r="I170" s="57">
        <v>164056</v>
      </c>
      <c r="J170" s="57">
        <v>269510.90000000002</v>
      </c>
      <c r="K170" s="57">
        <v>10049.27</v>
      </c>
      <c r="L170" s="57">
        <v>10049.280000000001</v>
      </c>
      <c r="M170" s="57">
        <v>81731</v>
      </c>
      <c r="N170" s="57">
        <v>81731.009999999995</v>
      </c>
      <c r="O170" s="57">
        <v>78529.56</v>
      </c>
      <c r="P170" s="59">
        <v>161615.51999999999</v>
      </c>
      <c r="Q170" s="61">
        <v>10049.280000000001</v>
      </c>
      <c r="R170" s="26">
        <v>50000</v>
      </c>
      <c r="S170" s="26">
        <f>G170-H170-I170-J170-K170-L170-M170-N170-O170-P170-Q170-R170</f>
        <v>202688.17999999996</v>
      </c>
      <c r="T170" s="5">
        <f t="shared" si="112"/>
        <v>2919225.54</v>
      </c>
      <c r="U170" s="5">
        <f t="shared" si="113"/>
        <v>6038929.9600000009</v>
      </c>
      <c r="V170" s="5">
        <f t="shared" si="114"/>
        <v>16071147.380000001</v>
      </c>
      <c r="W170" s="5">
        <f t="shared" si="115"/>
        <v>22933935.420000006</v>
      </c>
      <c r="X170" s="37">
        <f t="shared" si="126"/>
        <v>4586787.0840000007</v>
      </c>
      <c r="Y170" s="38">
        <f t="shared" si="127"/>
        <v>9173574.1680000015</v>
      </c>
      <c r="Z170" s="38">
        <f t="shared" si="128"/>
        <v>16053754.794000002</v>
      </c>
      <c r="AA170" s="38">
        <f t="shared" si="129"/>
        <v>21787238.649000004</v>
      </c>
      <c r="AB170" s="52"/>
      <c r="AC170" s="53"/>
    </row>
    <row r="171" spans="1:29" ht="111" customHeight="1" x14ac:dyDescent="0.25">
      <c r="A171" s="39" t="s">
        <v>209</v>
      </c>
      <c r="B171" s="40" t="s">
        <v>130</v>
      </c>
      <c r="C171" s="40" t="s">
        <v>141</v>
      </c>
      <c r="D171" s="41"/>
      <c r="E171" s="41"/>
      <c r="F171" s="41"/>
      <c r="G171" s="20">
        <v>18719292.23</v>
      </c>
      <c r="H171" s="26">
        <v>463607.02</v>
      </c>
      <c r="I171" s="57">
        <v>1356651.73</v>
      </c>
      <c r="J171" s="57">
        <v>2348914.04</v>
      </c>
      <c r="K171" s="57">
        <v>1245147.52</v>
      </c>
      <c r="L171" s="57">
        <v>1682484.37</v>
      </c>
      <c r="M171" s="57">
        <v>2550404.58</v>
      </c>
      <c r="N171" s="57">
        <v>1173178.6299999999</v>
      </c>
      <c r="O171" s="57">
        <v>884362.59</v>
      </c>
      <c r="P171" s="59">
        <v>1560293.56</v>
      </c>
      <c r="Q171" s="61">
        <v>1086943.6399999999</v>
      </c>
      <c r="R171" s="26">
        <v>1500000</v>
      </c>
      <c r="S171" s="26">
        <f>G171-H171-I171-J171-K171-L171-M171-N171-O171-P171-Q171-R171</f>
        <v>2867304.5500000017</v>
      </c>
      <c r="T171" s="5">
        <f t="shared" si="112"/>
        <v>15520</v>
      </c>
      <c r="U171" s="5">
        <f t="shared" si="113"/>
        <v>49540.009999999995</v>
      </c>
      <c r="V171" s="5">
        <f t="shared" si="114"/>
        <v>49540.009999999995</v>
      </c>
      <c r="W171" s="5">
        <f t="shared" si="115"/>
        <v>137880</v>
      </c>
      <c r="X171" s="37">
        <f t="shared" si="126"/>
        <v>27576</v>
      </c>
      <c r="Y171" s="38">
        <f t="shared" si="127"/>
        <v>55152</v>
      </c>
      <c r="Z171" s="38">
        <f t="shared" si="128"/>
        <v>96516</v>
      </c>
      <c r="AA171" s="38">
        <f t="shared" si="129"/>
        <v>130986</v>
      </c>
      <c r="AB171" s="52"/>
      <c r="AC171" s="53"/>
    </row>
    <row r="172" spans="1:29" ht="81" customHeight="1" x14ac:dyDescent="0.25">
      <c r="A172" s="39" t="s">
        <v>208</v>
      </c>
      <c r="B172" s="40" t="s">
        <v>130</v>
      </c>
      <c r="C172" s="40" t="s">
        <v>142</v>
      </c>
      <c r="D172" s="41"/>
      <c r="E172" s="41"/>
      <c r="F172" s="41"/>
      <c r="G172" s="20">
        <v>249000</v>
      </c>
      <c r="H172" s="26">
        <v>0</v>
      </c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34965</v>
      </c>
      <c r="O172" s="57">
        <v>86835</v>
      </c>
      <c r="P172" s="59">
        <v>12250</v>
      </c>
      <c r="Q172" s="61">
        <v>0</v>
      </c>
      <c r="R172" s="26">
        <v>24600</v>
      </c>
      <c r="S172" s="26">
        <f>G172-H172-I172-J172-K172-L172-M172-N172-O172-P172-Q172-R172</f>
        <v>90350</v>
      </c>
      <c r="T172" s="5">
        <f t="shared" si="112"/>
        <v>2903705.54</v>
      </c>
      <c r="U172" s="5">
        <f t="shared" si="113"/>
        <v>5929362.6800000006</v>
      </c>
      <c r="V172" s="5">
        <f t="shared" si="114"/>
        <v>15946230.100000001</v>
      </c>
      <c r="W172" s="5">
        <f t="shared" si="115"/>
        <v>22106333.420000002</v>
      </c>
      <c r="X172" s="37">
        <f t="shared" si="126"/>
        <v>4421266.6840000004</v>
      </c>
      <c r="Y172" s="38">
        <f t="shared" si="127"/>
        <v>8842533.3680000007</v>
      </c>
      <c r="Z172" s="38">
        <f t="shared" si="128"/>
        <v>15474433.394000001</v>
      </c>
      <c r="AA172" s="38">
        <f t="shared" si="129"/>
        <v>21001016.749000002</v>
      </c>
      <c r="AB172" s="52"/>
      <c r="AC172" s="53"/>
    </row>
    <row r="173" spans="1:29" ht="31.5" x14ac:dyDescent="0.25">
      <c r="A173" s="39" t="s">
        <v>207</v>
      </c>
      <c r="B173" s="40" t="s">
        <v>130</v>
      </c>
      <c r="C173" s="40" t="s">
        <v>143</v>
      </c>
      <c r="D173" s="41"/>
      <c r="E173" s="41"/>
      <c r="F173" s="41"/>
      <c r="G173" s="20">
        <f>G174+G175+G176+G177</f>
        <v>22933935.420000002</v>
      </c>
      <c r="H173" s="20">
        <f t="shared" ref="H173:R173" si="134">H174+H175+H176+H177</f>
        <v>0</v>
      </c>
      <c r="I173" s="20">
        <f t="shared" si="134"/>
        <v>1853276.97</v>
      </c>
      <c r="J173" s="20">
        <f t="shared" si="134"/>
        <v>1065948.57</v>
      </c>
      <c r="K173" s="20">
        <f t="shared" si="134"/>
        <v>1090428.57</v>
      </c>
      <c r="L173" s="20">
        <f t="shared" si="134"/>
        <v>1065948.57</v>
      </c>
      <c r="M173" s="20">
        <f t="shared" si="134"/>
        <v>963327.28</v>
      </c>
      <c r="N173" s="20">
        <f t="shared" si="134"/>
        <v>940150</v>
      </c>
      <c r="O173" s="20">
        <f t="shared" si="134"/>
        <v>924800</v>
      </c>
      <c r="P173" s="20">
        <f t="shared" si="134"/>
        <v>8167267.4199999999</v>
      </c>
      <c r="Q173" s="20">
        <f t="shared" si="134"/>
        <v>955840</v>
      </c>
      <c r="R173" s="20">
        <f t="shared" si="134"/>
        <v>2050000</v>
      </c>
      <c r="S173" s="21">
        <f>S174+S175+S176+S177</f>
        <v>3856948.0400000024</v>
      </c>
      <c r="T173" s="5">
        <f t="shared" si="112"/>
        <v>0</v>
      </c>
      <c r="U173" s="5">
        <f t="shared" si="113"/>
        <v>0</v>
      </c>
      <c r="V173" s="5">
        <f t="shared" si="114"/>
        <v>15350</v>
      </c>
      <c r="W173" s="5">
        <f t="shared" si="115"/>
        <v>30700</v>
      </c>
      <c r="X173" s="37">
        <f t="shared" si="126"/>
        <v>6140</v>
      </c>
      <c r="Y173" s="38">
        <f t="shared" si="127"/>
        <v>12280</v>
      </c>
      <c r="Z173" s="38">
        <f t="shared" si="128"/>
        <v>21490</v>
      </c>
      <c r="AA173" s="38">
        <f t="shared" si="129"/>
        <v>29165</v>
      </c>
      <c r="AB173" s="52"/>
      <c r="AC173" s="53"/>
    </row>
    <row r="174" spans="1:29" ht="31.5" x14ac:dyDescent="0.25">
      <c r="A174" s="39" t="s">
        <v>206</v>
      </c>
      <c r="B174" s="40" t="s">
        <v>130</v>
      </c>
      <c r="C174" s="40" t="s">
        <v>144</v>
      </c>
      <c r="D174" s="41"/>
      <c r="E174" s="41"/>
      <c r="F174" s="41"/>
      <c r="G174" s="20">
        <v>137880</v>
      </c>
      <c r="H174" s="26">
        <v>0</v>
      </c>
      <c r="I174" s="57">
        <v>0</v>
      </c>
      <c r="J174" s="57">
        <v>15520</v>
      </c>
      <c r="K174" s="57">
        <v>0</v>
      </c>
      <c r="L174" s="57">
        <v>15520</v>
      </c>
      <c r="M174" s="57">
        <v>18500.009999999998</v>
      </c>
      <c r="N174" s="57">
        <v>0</v>
      </c>
      <c r="O174" s="57">
        <v>0</v>
      </c>
      <c r="P174" s="59">
        <v>0</v>
      </c>
      <c r="Q174" s="61">
        <v>31040</v>
      </c>
      <c r="R174" s="26">
        <v>50000</v>
      </c>
      <c r="S174" s="26">
        <f>G174-H174-I174-J174-K174-L174-M174-N174-O174-P174-Q174-R174</f>
        <v>7299.9900000000052</v>
      </c>
      <c r="T174" s="5">
        <f t="shared" si="112"/>
        <v>0</v>
      </c>
      <c r="U174" s="5">
        <f t="shared" si="113"/>
        <v>60027.270000000004</v>
      </c>
      <c r="V174" s="5">
        <f t="shared" si="114"/>
        <v>60027.270000000004</v>
      </c>
      <c r="W174" s="5">
        <f t="shared" si="115"/>
        <v>659022</v>
      </c>
      <c r="X174" s="37">
        <f t="shared" si="126"/>
        <v>131804.4</v>
      </c>
      <c r="Y174" s="38">
        <f t="shared" si="127"/>
        <v>263608.8</v>
      </c>
      <c r="Z174" s="38">
        <f t="shared" si="128"/>
        <v>461315.4</v>
      </c>
      <c r="AA174" s="38">
        <f t="shared" si="129"/>
        <v>626070.9</v>
      </c>
      <c r="AB174" s="52"/>
      <c r="AC174" s="53"/>
    </row>
    <row r="175" spans="1:29" ht="31.5" x14ac:dyDescent="0.25">
      <c r="A175" s="39" t="s">
        <v>205</v>
      </c>
      <c r="B175" s="40" t="s">
        <v>130</v>
      </c>
      <c r="C175" s="40" t="s">
        <v>145</v>
      </c>
      <c r="D175" s="41"/>
      <c r="E175" s="41"/>
      <c r="F175" s="41"/>
      <c r="G175" s="20">
        <v>22106333.420000002</v>
      </c>
      <c r="H175" s="26">
        <v>0</v>
      </c>
      <c r="I175" s="57">
        <v>1853276.97</v>
      </c>
      <c r="J175" s="57">
        <v>1050428.57</v>
      </c>
      <c r="K175" s="57">
        <v>1050428.57</v>
      </c>
      <c r="L175" s="57">
        <v>1050428.57</v>
      </c>
      <c r="M175" s="57">
        <v>924800</v>
      </c>
      <c r="N175" s="57">
        <v>924800</v>
      </c>
      <c r="O175" s="57">
        <v>924800</v>
      </c>
      <c r="P175" s="59">
        <v>8167267.4199999999</v>
      </c>
      <c r="Q175" s="61">
        <v>924800</v>
      </c>
      <c r="R175" s="26">
        <v>2000000</v>
      </c>
      <c r="S175" s="26">
        <f>G175-H175-I175-J175-K175-L175-M175-N175-O175-P175-Q175-R175</f>
        <v>3235303.3200000022</v>
      </c>
      <c r="T175" s="5">
        <f t="shared" si="112"/>
        <v>17572763.640000001</v>
      </c>
      <c r="U175" s="5">
        <f t="shared" si="113"/>
        <v>43360125.420000002</v>
      </c>
      <c r="V175" s="5">
        <f t="shared" si="114"/>
        <v>113097656.47</v>
      </c>
      <c r="W175" s="5">
        <f t="shared" si="115"/>
        <v>190694768.20999998</v>
      </c>
      <c r="X175" s="37">
        <f t="shared" si="126"/>
        <v>38138953.642000005</v>
      </c>
      <c r="Y175" s="38">
        <f t="shared" si="127"/>
        <v>76277907.284000009</v>
      </c>
      <c r="Z175" s="38">
        <f t="shared" si="128"/>
        <v>133486337.74700001</v>
      </c>
      <c r="AA175" s="38">
        <f t="shared" si="129"/>
        <v>181160029.79950002</v>
      </c>
      <c r="AB175" s="52"/>
      <c r="AC175" s="53"/>
    </row>
    <row r="176" spans="1:29" ht="15.75" x14ac:dyDescent="0.25">
      <c r="A176" s="39" t="s">
        <v>204</v>
      </c>
      <c r="B176" s="40" t="s">
        <v>130</v>
      </c>
      <c r="C176" s="40" t="s">
        <v>146</v>
      </c>
      <c r="D176" s="41"/>
      <c r="E176" s="41"/>
      <c r="F176" s="41"/>
      <c r="G176" s="20">
        <v>30700</v>
      </c>
      <c r="H176" s="26">
        <v>0</v>
      </c>
      <c r="I176" s="57">
        <v>0</v>
      </c>
      <c r="J176" s="57">
        <v>0</v>
      </c>
      <c r="K176" s="57">
        <v>0</v>
      </c>
      <c r="L176" s="57">
        <v>0</v>
      </c>
      <c r="M176" s="57">
        <v>0</v>
      </c>
      <c r="N176" s="57">
        <v>15350</v>
      </c>
      <c r="O176" s="57">
        <v>0</v>
      </c>
      <c r="P176" s="59">
        <v>0</v>
      </c>
      <c r="Q176" s="61">
        <v>0</v>
      </c>
      <c r="R176" s="26">
        <v>0</v>
      </c>
      <c r="S176" s="26">
        <f>G176-H176-I176-J176-K176-L176-M176-N176-O176-P176-Q176-R176</f>
        <v>15350</v>
      </c>
      <c r="T176" s="5">
        <f t="shared" si="112"/>
        <v>1108636.2</v>
      </c>
      <c r="U176" s="5">
        <f t="shared" si="113"/>
        <v>9274201.2599999998</v>
      </c>
      <c r="V176" s="5">
        <f t="shared" si="114"/>
        <v>61084691.309999995</v>
      </c>
      <c r="W176" s="5">
        <f t="shared" si="115"/>
        <v>95197534.400000006</v>
      </c>
      <c r="X176" s="37">
        <f t="shared" si="126"/>
        <v>19039506.880000003</v>
      </c>
      <c r="Y176" s="38">
        <f t="shared" si="127"/>
        <v>38079013.760000005</v>
      </c>
      <c r="Z176" s="38">
        <f t="shared" si="128"/>
        <v>66638274.080000006</v>
      </c>
      <c r="AA176" s="38">
        <f t="shared" si="129"/>
        <v>90437657.680000007</v>
      </c>
      <c r="AB176" s="52"/>
      <c r="AC176" s="53"/>
    </row>
    <row r="177" spans="1:29" ht="46.5" customHeight="1" x14ac:dyDescent="0.25">
      <c r="A177" s="39" t="s">
        <v>203</v>
      </c>
      <c r="B177" s="40" t="s">
        <v>130</v>
      </c>
      <c r="C177" s="40" t="s">
        <v>147</v>
      </c>
      <c r="D177" s="41"/>
      <c r="E177" s="41"/>
      <c r="F177" s="41"/>
      <c r="G177" s="20">
        <v>659022</v>
      </c>
      <c r="H177" s="26">
        <v>0</v>
      </c>
      <c r="I177" s="57">
        <v>0</v>
      </c>
      <c r="J177" s="57">
        <v>0</v>
      </c>
      <c r="K177" s="57">
        <v>40000</v>
      </c>
      <c r="L177" s="57">
        <v>0</v>
      </c>
      <c r="M177" s="57">
        <v>20027.27</v>
      </c>
      <c r="N177" s="57">
        <v>0</v>
      </c>
      <c r="O177" s="57">
        <v>0</v>
      </c>
      <c r="P177" s="59">
        <v>0</v>
      </c>
      <c r="Q177" s="61">
        <v>0</v>
      </c>
      <c r="R177" s="26">
        <v>0</v>
      </c>
      <c r="S177" s="26">
        <f>G177-H177-I177-J177-K177-L177-M177-N177-O177-P177-Q177-R177</f>
        <v>598994.73</v>
      </c>
      <c r="T177" s="5">
        <f t="shared" si="112"/>
        <v>830400.54</v>
      </c>
      <c r="U177" s="5">
        <f t="shared" si="113"/>
        <v>2188827.54</v>
      </c>
      <c r="V177" s="5">
        <f t="shared" si="114"/>
        <v>4001691.9200000004</v>
      </c>
      <c r="W177" s="5">
        <f t="shared" si="115"/>
        <v>20085538.849999994</v>
      </c>
      <c r="X177" s="37">
        <f t="shared" si="126"/>
        <v>4017107.77</v>
      </c>
      <c r="Y177" s="38">
        <f t="shared" si="127"/>
        <v>8034215.54</v>
      </c>
      <c r="Z177" s="38">
        <f t="shared" si="128"/>
        <v>14059877.195</v>
      </c>
      <c r="AA177" s="38">
        <f t="shared" si="129"/>
        <v>19081261.907499999</v>
      </c>
      <c r="AB177" s="52"/>
      <c r="AC177" s="53"/>
    </row>
    <row r="178" spans="1:29" ht="47.25" x14ac:dyDescent="0.25">
      <c r="A178" s="39" t="s">
        <v>202</v>
      </c>
      <c r="B178" s="40" t="s">
        <v>130</v>
      </c>
      <c r="C178" s="40" t="s">
        <v>148</v>
      </c>
      <c r="D178" s="41"/>
      <c r="E178" s="41"/>
      <c r="F178" s="41"/>
      <c r="G178" s="20">
        <f>G179+G180+G181+G182</f>
        <v>190694768.21000001</v>
      </c>
      <c r="H178" s="20">
        <f t="shared" ref="H178:S178" si="135">H179+H180+H181+H182</f>
        <v>4119072.63</v>
      </c>
      <c r="I178" s="20">
        <f t="shared" si="135"/>
        <v>6770251.4299999997</v>
      </c>
      <c r="J178" s="20">
        <f t="shared" si="135"/>
        <v>6683439.5800000001</v>
      </c>
      <c r="K178" s="20">
        <f t="shared" si="135"/>
        <v>8659684.7599999998</v>
      </c>
      <c r="L178" s="20">
        <f t="shared" si="135"/>
        <v>7030144.2400000002</v>
      </c>
      <c r="M178" s="20">
        <f t="shared" si="135"/>
        <v>10097532.780000001</v>
      </c>
      <c r="N178" s="20">
        <f t="shared" si="135"/>
        <v>32649871.91</v>
      </c>
      <c r="O178" s="20">
        <f t="shared" si="135"/>
        <v>21337523.550000001</v>
      </c>
      <c r="P178" s="20">
        <f t="shared" si="135"/>
        <v>15750135.59</v>
      </c>
      <c r="Q178" s="20">
        <f t="shared" si="135"/>
        <v>15629465</v>
      </c>
      <c r="R178" s="20">
        <f t="shared" si="135"/>
        <v>7008853</v>
      </c>
      <c r="S178" s="21">
        <f t="shared" si="135"/>
        <v>54958793.739999995</v>
      </c>
      <c r="T178" s="5">
        <f t="shared" si="112"/>
        <v>2034535.54</v>
      </c>
      <c r="U178" s="5">
        <f t="shared" si="113"/>
        <v>3934123.7399999998</v>
      </c>
      <c r="V178" s="5">
        <f t="shared" si="114"/>
        <v>7625476.2599999998</v>
      </c>
      <c r="W178" s="5">
        <f t="shared" si="115"/>
        <v>17961666.669999998</v>
      </c>
      <c r="X178" s="37">
        <f t="shared" si="126"/>
        <v>3592333.3340000007</v>
      </c>
      <c r="Y178" s="38">
        <f t="shared" si="127"/>
        <v>7184666.6680000015</v>
      </c>
      <c r="Z178" s="38">
        <f t="shared" si="128"/>
        <v>12573166.669000002</v>
      </c>
      <c r="AA178" s="38">
        <f t="shared" si="129"/>
        <v>17063583.336500004</v>
      </c>
      <c r="AB178" s="52"/>
      <c r="AC178" s="53"/>
    </row>
    <row r="179" spans="1:29" ht="15.75" x14ac:dyDescent="0.25">
      <c r="A179" s="39" t="s">
        <v>201</v>
      </c>
      <c r="B179" s="40" t="s">
        <v>130</v>
      </c>
      <c r="C179" s="40" t="s">
        <v>149</v>
      </c>
      <c r="D179" s="41"/>
      <c r="E179" s="41"/>
      <c r="F179" s="41"/>
      <c r="G179" s="20">
        <v>95197534.400000006</v>
      </c>
      <c r="H179" s="26">
        <v>0</v>
      </c>
      <c r="I179" s="57">
        <v>0</v>
      </c>
      <c r="J179" s="57">
        <v>1108636.2</v>
      </c>
      <c r="K179" s="57">
        <v>2217272.4</v>
      </c>
      <c r="L179" s="57">
        <v>1108636.2</v>
      </c>
      <c r="M179" s="57">
        <v>4839656.46</v>
      </c>
      <c r="N179" s="57">
        <v>26811001.649999999</v>
      </c>
      <c r="O179" s="57">
        <v>13991783.65</v>
      </c>
      <c r="P179" s="59">
        <v>11007704.75</v>
      </c>
      <c r="Q179" s="61">
        <v>2217272.4</v>
      </c>
      <c r="R179" s="51">
        <v>480000</v>
      </c>
      <c r="S179" s="26">
        <f>G179-H179-I179-J179-K179-L179-M179-N179-O179-P179-Q179-R179</f>
        <v>31415570.690000005</v>
      </c>
      <c r="T179" s="5">
        <f t="shared" si="112"/>
        <v>13599191.359999999</v>
      </c>
      <c r="U179" s="5">
        <f t="shared" si="113"/>
        <v>27962972.879999999</v>
      </c>
      <c r="V179" s="5">
        <f t="shared" si="114"/>
        <v>40385796.979999997</v>
      </c>
      <c r="W179" s="5">
        <f t="shared" si="115"/>
        <v>57450028.289999992</v>
      </c>
      <c r="X179" s="37">
        <f t="shared" si="126"/>
        <v>11490005.658</v>
      </c>
      <c r="Y179" s="38">
        <f t="shared" si="127"/>
        <v>22980011.316</v>
      </c>
      <c r="Z179" s="38">
        <f t="shared" si="128"/>
        <v>40215019.803000003</v>
      </c>
      <c r="AA179" s="38">
        <f t="shared" si="129"/>
        <v>54577526.875500001</v>
      </c>
      <c r="AB179" s="52"/>
      <c r="AC179" s="53"/>
    </row>
    <row r="180" spans="1:29" ht="31.5" x14ac:dyDescent="0.25">
      <c r="A180" s="39" t="s">
        <v>200</v>
      </c>
      <c r="B180" s="40" t="s">
        <v>130</v>
      </c>
      <c r="C180" s="40" t="s">
        <v>150</v>
      </c>
      <c r="D180" s="41"/>
      <c r="E180" s="41"/>
      <c r="F180" s="41"/>
      <c r="G180" s="20">
        <v>20085538.850000001</v>
      </c>
      <c r="H180" s="26">
        <v>0</v>
      </c>
      <c r="I180" s="57">
        <v>551444.35</v>
      </c>
      <c r="J180" s="57">
        <v>278956.19</v>
      </c>
      <c r="K180" s="57">
        <v>353109.89</v>
      </c>
      <c r="L180" s="57">
        <v>588030.43999999994</v>
      </c>
      <c r="M180" s="57">
        <v>417286.67</v>
      </c>
      <c r="N180" s="57">
        <v>991055.85</v>
      </c>
      <c r="O180" s="57">
        <v>278948.46999999997</v>
      </c>
      <c r="P180" s="59">
        <v>542860.06000000006</v>
      </c>
      <c r="Q180" s="61">
        <v>319811.94</v>
      </c>
      <c r="R180" s="26">
        <v>691144</v>
      </c>
      <c r="S180" s="26">
        <f>G180-H180-I180-J180-K180-L180-M180-N180-O180-P180-Q180-R180</f>
        <v>15072890.989999993</v>
      </c>
      <c r="T180" s="5">
        <f t="shared" si="112"/>
        <v>0</v>
      </c>
      <c r="U180" s="5">
        <f t="shared" si="113"/>
        <v>0</v>
      </c>
      <c r="V180" s="5">
        <f t="shared" si="114"/>
        <v>0</v>
      </c>
      <c r="W180" s="5">
        <f t="shared" si="115"/>
        <v>2763612.6</v>
      </c>
      <c r="X180" s="37">
        <f t="shared" si="126"/>
        <v>552722.52</v>
      </c>
      <c r="Y180" s="38">
        <f t="shared" si="127"/>
        <v>1105445.04</v>
      </c>
      <c r="Z180" s="38">
        <f t="shared" si="128"/>
        <v>1934528.82</v>
      </c>
      <c r="AA180" s="38">
        <f t="shared" si="129"/>
        <v>2625431.9700000002</v>
      </c>
      <c r="AB180" s="52"/>
      <c r="AC180" s="53"/>
    </row>
    <row r="181" spans="1:29" ht="15.75" x14ac:dyDescent="0.25">
      <c r="A181" s="39" t="s">
        <v>199</v>
      </c>
      <c r="B181" s="40" t="s">
        <v>130</v>
      </c>
      <c r="C181" s="40" t="s">
        <v>151</v>
      </c>
      <c r="D181" s="41"/>
      <c r="E181" s="41"/>
      <c r="F181" s="41"/>
      <c r="G181" s="20">
        <v>17961666.670000002</v>
      </c>
      <c r="H181" s="26">
        <v>0</v>
      </c>
      <c r="I181" s="57">
        <v>1205065.1399999999</v>
      </c>
      <c r="J181" s="57">
        <v>829470.4</v>
      </c>
      <c r="K181" s="57">
        <v>716198.40000000002</v>
      </c>
      <c r="L181" s="57">
        <v>729470.4</v>
      </c>
      <c r="M181" s="57">
        <v>453919.4</v>
      </c>
      <c r="N181" s="57">
        <v>403986.6</v>
      </c>
      <c r="O181" s="57">
        <v>3133379.32</v>
      </c>
      <c r="P181" s="59">
        <v>153986.6</v>
      </c>
      <c r="Q181" s="61">
        <v>8042001.5499999998</v>
      </c>
      <c r="R181" s="26">
        <v>201429</v>
      </c>
      <c r="S181" s="26">
        <f>G181-H181-I181-J181-K181-L181-M181-N181-O181-P181-Q181-R181</f>
        <v>2092759.8600000003</v>
      </c>
      <c r="T181" s="5">
        <f t="shared" ref="T181:T212" si="136">H184+I184+J184</f>
        <v>0</v>
      </c>
      <c r="U181" s="5">
        <f t="shared" ref="U181:U212" si="137">H184+I184+J184+K184+L184+M184</f>
        <v>0</v>
      </c>
      <c r="V181" s="5">
        <f t="shared" ref="V181:V212" si="138">H184+I184+J184+K184+L184+M184+N184+O184+P184</f>
        <v>0</v>
      </c>
      <c r="W181" s="5">
        <f t="shared" ref="W181:W212" si="139">H184+I184+J184+K184+L184+M184+N184+O184+P184+Q184+R184+S184</f>
        <v>2763612.6</v>
      </c>
      <c r="X181" s="37">
        <f t="shared" si="126"/>
        <v>552722.52</v>
      </c>
      <c r="Y181" s="38">
        <f t="shared" si="127"/>
        <v>1105445.04</v>
      </c>
      <c r="Z181" s="38">
        <f t="shared" si="128"/>
        <v>1934528.82</v>
      </c>
      <c r="AA181" s="38">
        <f t="shared" si="129"/>
        <v>2625431.9700000002</v>
      </c>
      <c r="AB181" s="52"/>
      <c r="AC181" s="53"/>
    </row>
    <row r="182" spans="1:29" ht="63" x14ac:dyDescent="0.25">
      <c r="A182" s="39" t="s">
        <v>198</v>
      </c>
      <c r="B182" s="40" t="s">
        <v>130</v>
      </c>
      <c r="C182" s="40" t="s">
        <v>152</v>
      </c>
      <c r="D182" s="41"/>
      <c r="E182" s="41"/>
      <c r="F182" s="41"/>
      <c r="G182" s="20">
        <v>57450028.289999999</v>
      </c>
      <c r="H182" s="26">
        <v>4119072.63</v>
      </c>
      <c r="I182" s="57">
        <v>5013741.9400000004</v>
      </c>
      <c r="J182" s="57">
        <v>4466376.79</v>
      </c>
      <c r="K182" s="57">
        <v>5373104.0700000003</v>
      </c>
      <c r="L182" s="57">
        <v>4604007.2</v>
      </c>
      <c r="M182" s="57">
        <v>4386670.25</v>
      </c>
      <c r="N182" s="57">
        <v>4443827.8099999996</v>
      </c>
      <c r="O182" s="57">
        <v>3933412.11</v>
      </c>
      <c r="P182" s="59">
        <v>4045584.18</v>
      </c>
      <c r="Q182" s="61">
        <v>5050379.1100000003</v>
      </c>
      <c r="R182" s="26">
        <v>5636280</v>
      </c>
      <c r="S182" s="26">
        <f>G182-H182-I182-J182-K182-L182-M182-N182-O182-P182-Q182-R182</f>
        <v>6377572.1999999993</v>
      </c>
      <c r="T182" s="5">
        <f t="shared" si="136"/>
        <v>59303604.450000003</v>
      </c>
      <c r="U182" s="5">
        <f t="shared" si="137"/>
        <v>153251105.69</v>
      </c>
      <c r="V182" s="5">
        <f t="shared" si="138"/>
        <v>197727744.80999997</v>
      </c>
      <c r="W182" s="5">
        <f t="shared" si="139"/>
        <v>264168934.82999998</v>
      </c>
      <c r="X182" s="37">
        <f t="shared" si="126"/>
        <v>52833786.966000006</v>
      </c>
      <c r="Y182" s="38">
        <f t="shared" si="127"/>
        <v>105667573.93200001</v>
      </c>
      <c r="Z182" s="38">
        <f t="shared" si="128"/>
        <v>184918254.38100001</v>
      </c>
      <c r="AA182" s="38">
        <f t="shared" si="129"/>
        <v>250960488.08850002</v>
      </c>
      <c r="AB182" s="52"/>
      <c r="AC182" s="53"/>
    </row>
    <row r="183" spans="1:29" ht="47.25" x14ac:dyDescent="0.25">
      <c r="A183" s="39" t="s">
        <v>197</v>
      </c>
      <c r="B183" s="40" t="s">
        <v>130</v>
      </c>
      <c r="C183" s="40" t="s">
        <v>153</v>
      </c>
      <c r="D183" s="41"/>
      <c r="E183" s="41"/>
      <c r="F183" s="41"/>
      <c r="G183" s="20">
        <f>G184</f>
        <v>2763612.6</v>
      </c>
      <c r="H183" s="26">
        <f>H184</f>
        <v>0</v>
      </c>
      <c r="I183" s="57">
        <f t="shared" ref="I183:S183" si="140">I184</f>
        <v>0</v>
      </c>
      <c r="J183" s="57">
        <f t="shared" si="140"/>
        <v>0</v>
      </c>
      <c r="K183" s="57">
        <f t="shared" si="140"/>
        <v>0</v>
      </c>
      <c r="L183" s="57">
        <f t="shared" si="140"/>
        <v>0</v>
      </c>
      <c r="M183" s="57">
        <f t="shared" si="140"/>
        <v>0</v>
      </c>
      <c r="N183" s="57">
        <f t="shared" si="140"/>
        <v>0</v>
      </c>
      <c r="O183" s="57">
        <f t="shared" si="140"/>
        <v>0</v>
      </c>
      <c r="P183" s="59">
        <f t="shared" si="140"/>
        <v>0</v>
      </c>
      <c r="Q183" s="61">
        <f t="shared" si="140"/>
        <v>0</v>
      </c>
      <c r="R183" s="26">
        <f t="shared" si="140"/>
        <v>60000</v>
      </c>
      <c r="S183" s="26">
        <f t="shared" si="140"/>
        <v>2703612.6</v>
      </c>
      <c r="T183" s="5">
        <f t="shared" si="136"/>
        <v>23545015.23</v>
      </c>
      <c r="U183" s="5">
        <f t="shared" si="137"/>
        <v>61378308.43</v>
      </c>
      <c r="V183" s="5">
        <f t="shared" si="138"/>
        <v>75724566.5</v>
      </c>
      <c r="W183" s="5">
        <f t="shared" si="139"/>
        <v>97308672.209999979</v>
      </c>
      <c r="X183" s="37">
        <f t="shared" si="126"/>
        <v>19461734.441999998</v>
      </c>
      <c r="Y183" s="38">
        <f t="shared" si="127"/>
        <v>38923468.883999996</v>
      </c>
      <c r="Z183" s="38">
        <f t="shared" si="128"/>
        <v>68116070.546999991</v>
      </c>
      <c r="AA183" s="38">
        <f t="shared" si="129"/>
        <v>92443238.599499986</v>
      </c>
      <c r="AB183" s="52"/>
      <c r="AC183" s="53"/>
    </row>
    <row r="184" spans="1:29" ht="47.25" x14ac:dyDescent="0.25">
      <c r="A184" s="39" t="s">
        <v>196</v>
      </c>
      <c r="B184" s="40" t="s">
        <v>130</v>
      </c>
      <c r="C184" s="40" t="s">
        <v>154</v>
      </c>
      <c r="D184" s="41"/>
      <c r="E184" s="41"/>
      <c r="F184" s="41"/>
      <c r="G184" s="20">
        <v>2763612.6</v>
      </c>
      <c r="H184" s="26">
        <v>0</v>
      </c>
      <c r="I184" s="57">
        <v>0</v>
      </c>
      <c r="J184" s="57">
        <v>0</v>
      </c>
      <c r="K184" s="57">
        <v>0</v>
      </c>
      <c r="L184" s="57">
        <v>0</v>
      </c>
      <c r="M184" s="57">
        <v>0</v>
      </c>
      <c r="N184" s="57">
        <v>0</v>
      </c>
      <c r="O184" s="57">
        <v>0</v>
      </c>
      <c r="P184" s="59">
        <v>0</v>
      </c>
      <c r="Q184" s="61">
        <v>0</v>
      </c>
      <c r="R184" s="26">
        <v>60000</v>
      </c>
      <c r="S184" s="26">
        <f>G184-H184-I184-J184-K184-L184-M184-N184-O184-P184-Q184-R184</f>
        <v>2703612.6</v>
      </c>
      <c r="T184" s="5">
        <f t="shared" si="136"/>
        <v>26325379.890000001</v>
      </c>
      <c r="U184" s="5">
        <f t="shared" si="137"/>
        <v>67396212.419999987</v>
      </c>
      <c r="V184" s="5">
        <f t="shared" si="138"/>
        <v>80955639.689999983</v>
      </c>
      <c r="W184" s="5">
        <f t="shared" si="139"/>
        <v>110450704.77999999</v>
      </c>
      <c r="X184" s="37">
        <f t="shared" si="126"/>
        <v>22090140.956</v>
      </c>
      <c r="Y184" s="38">
        <f t="shared" si="127"/>
        <v>44180281.912</v>
      </c>
      <c r="Z184" s="38">
        <f t="shared" si="128"/>
        <v>77315493.346000001</v>
      </c>
      <c r="AA184" s="38">
        <f t="shared" si="129"/>
        <v>104928169.54100001</v>
      </c>
      <c r="AB184" s="52"/>
      <c r="AC184" s="53"/>
    </row>
    <row r="185" spans="1:29" ht="15.75" x14ac:dyDescent="0.25">
      <c r="A185" s="39" t="s">
        <v>195</v>
      </c>
      <c r="B185" s="40" t="s">
        <v>130</v>
      </c>
      <c r="C185" s="40" t="s">
        <v>155</v>
      </c>
      <c r="D185" s="41"/>
      <c r="E185" s="41"/>
      <c r="F185" s="41"/>
      <c r="G185" s="20">
        <f>G186+G187+G188+G189+G190</f>
        <v>264168934.83000001</v>
      </c>
      <c r="H185" s="26">
        <f>H186+H187+H188+H189+H190</f>
        <v>11075690.4</v>
      </c>
      <c r="I185" s="57">
        <f t="shared" ref="I185:R185" si="141">I186+I187+I188+I189+I190</f>
        <v>24558694.390000001</v>
      </c>
      <c r="J185" s="57">
        <f t="shared" si="141"/>
        <v>23669219.660000004</v>
      </c>
      <c r="K185" s="57">
        <f t="shared" si="141"/>
        <v>22028993.539999999</v>
      </c>
      <c r="L185" s="57">
        <f t="shared" si="141"/>
        <v>37526654.799999997</v>
      </c>
      <c r="M185" s="57">
        <f t="shared" si="141"/>
        <v>34391852.899999999</v>
      </c>
      <c r="N185" s="57">
        <f t="shared" si="141"/>
        <v>13724292.76</v>
      </c>
      <c r="O185" s="57">
        <f t="shared" si="141"/>
        <v>17779515.890000001</v>
      </c>
      <c r="P185" s="59">
        <f t="shared" si="141"/>
        <v>12972830.470000001</v>
      </c>
      <c r="Q185" s="61">
        <f t="shared" si="141"/>
        <v>16566614.110000001</v>
      </c>
      <c r="R185" s="26">
        <f t="shared" si="141"/>
        <v>25327314.84</v>
      </c>
      <c r="S185" s="26">
        <f>S186+S187+S188+S189+S190</f>
        <v>24547261.069999993</v>
      </c>
      <c r="T185" s="5">
        <f t="shared" si="136"/>
        <v>6715845</v>
      </c>
      <c r="U185" s="5">
        <f t="shared" si="137"/>
        <v>17907201.75</v>
      </c>
      <c r="V185" s="5">
        <f t="shared" si="138"/>
        <v>22997777.809999999</v>
      </c>
      <c r="W185" s="5">
        <f t="shared" si="139"/>
        <v>31156513.739999995</v>
      </c>
      <c r="X185" s="37">
        <f t="shared" si="126"/>
        <v>6231302.7479999997</v>
      </c>
      <c r="Y185" s="38">
        <f t="shared" si="127"/>
        <v>12462605.495999999</v>
      </c>
      <c r="Z185" s="38">
        <f t="shared" si="128"/>
        <v>21809559.618000001</v>
      </c>
      <c r="AA185" s="38">
        <f t="shared" si="129"/>
        <v>29598688.052999999</v>
      </c>
      <c r="AB185" s="52"/>
      <c r="AC185" s="53"/>
    </row>
    <row r="186" spans="1:29" ht="31.5" x14ac:dyDescent="0.25">
      <c r="A186" s="39" t="s">
        <v>194</v>
      </c>
      <c r="B186" s="40" t="s">
        <v>130</v>
      </c>
      <c r="C186" s="40" t="s">
        <v>156</v>
      </c>
      <c r="D186" s="41"/>
      <c r="E186" s="41"/>
      <c r="F186" s="41"/>
      <c r="G186" s="20">
        <v>97308672.209999993</v>
      </c>
      <c r="H186" s="26">
        <v>4000000</v>
      </c>
      <c r="I186" s="57">
        <v>9339399.2300000004</v>
      </c>
      <c r="J186" s="57">
        <v>10205616</v>
      </c>
      <c r="K186" s="57">
        <v>9042383.1999999993</v>
      </c>
      <c r="L186" s="57">
        <v>16393000</v>
      </c>
      <c r="M186" s="57">
        <v>12397910</v>
      </c>
      <c r="N186" s="57">
        <v>3316916</v>
      </c>
      <c r="O186" s="57">
        <v>6120500</v>
      </c>
      <c r="P186" s="59">
        <v>4908842.07</v>
      </c>
      <c r="Q186" s="61">
        <v>4702811.91</v>
      </c>
      <c r="R186" s="26">
        <v>10000000</v>
      </c>
      <c r="S186" s="26">
        <f>G186-H186-I186-J186-K186-L186-M186-N186-O186-P186-Q186-R186</f>
        <v>6881293.7999999858</v>
      </c>
      <c r="T186" s="5">
        <f t="shared" si="136"/>
        <v>312795.69</v>
      </c>
      <c r="U186" s="5">
        <f t="shared" si="137"/>
        <v>947022.21</v>
      </c>
      <c r="V186" s="5">
        <f t="shared" si="138"/>
        <v>1300071.77</v>
      </c>
      <c r="W186" s="5">
        <f t="shared" si="139"/>
        <v>1429139.42</v>
      </c>
      <c r="X186" s="37">
        <f t="shared" si="126"/>
        <v>285827.88399999996</v>
      </c>
      <c r="Y186" s="38">
        <f t="shared" si="127"/>
        <v>571655.76799999992</v>
      </c>
      <c r="Z186" s="38">
        <f t="shared" si="128"/>
        <v>1000397.5939999999</v>
      </c>
      <c r="AA186" s="38">
        <f t="shared" si="129"/>
        <v>1357682.4489999998</v>
      </c>
      <c r="AB186" s="52"/>
      <c r="AC186" s="53"/>
    </row>
    <row r="187" spans="1:29" ht="15.75" x14ac:dyDescent="0.25">
      <c r="A187" s="39" t="s">
        <v>193</v>
      </c>
      <c r="B187" s="40" t="s">
        <v>130</v>
      </c>
      <c r="C187" s="40" t="s">
        <v>157</v>
      </c>
      <c r="D187" s="41"/>
      <c r="E187" s="41"/>
      <c r="F187" s="41"/>
      <c r="G187" s="20">
        <v>110450704.78</v>
      </c>
      <c r="H187" s="26">
        <v>6000000</v>
      </c>
      <c r="I187" s="57">
        <v>9442900</v>
      </c>
      <c r="J187" s="57">
        <v>10882479.890000001</v>
      </c>
      <c r="K187" s="57">
        <v>9647502.0199999996</v>
      </c>
      <c r="L187" s="57">
        <v>14748475.51</v>
      </c>
      <c r="M187" s="57">
        <v>16674855</v>
      </c>
      <c r="N187" s="57">
        <v>6053900</v>
      </c>
      <c r="O187" s="57">
        <v>3183500</v>
      </c>
      <c r="P187" s="59">
        <v>4322027.2699999996</v>
      </c>
      <c r="Q187" s="61">
        <v>8425989.4700000007</v>
      </c>
      <c r="R187" s="26">
        <v>11000000</v>
      </c>
      <c r="S187" s="26">
        <f>G187-H187-I187-J187-K187-L187-M187-N187-O187-P187-Q187-R187</f>
        <v>10069075.620000005</v>
      </c>
      <c r="T187" s="5">
        <f t="shared" si="136"/>
        <v>2404568.64</v>
      </c>
      <c r="U187" s="5">
        <f t="shared" si="137"/>
        <v>5622360.8800000008</v>
      </c>
      <c r="V187" s="5">
        <f t="shared" si="138"/>
        <v>16749689.040000003</v>
      </c>
      <c r="W187" s="5">
        <f t="shared" si="139"/>
        <v>23823904.68</v>
      </c>
      <c r="X187" s="37">
        <f t="shared" si="126"/>
        <v>4764780.9360000007</v>
      </c>
      <c r="Y187" s="38">
        <f t="shared" si="127"/>
        <v>9529561.8720000014</v>
      </c>
      <c r="Z187" s="38">
        <f t="shared" si="128"/>
        <v>16676733.276000001</v>
      </c>
      <c r="AA187" s="38">
        <f t="shared" si="129"/>
        <v>22632709.446000002</v>
      </c>
      <c r="AB187" s="52"/>
      <c r="AC187" s="53"/>
    </row>
    <row r="188" spans="1:29" ht="31.5" x14ac:dyDescent="0.25">
      <c r="A188" s="39" t="s">
        <v>192</v>
      </c>
      <c r="B188" s="40" t="s">
        <v>130</v>
      </c>
      <c r="C188" s="40" t="s">
        <v>158</v>
      </c>
      <c r="D188" s="41"/>
      <c r="E188" s="41"/>
      <c r="F188" s="41"/>
      <c r="G188" s="20">
        <v>31156513.739999998</v>
      </c>
      <c r="H188" s="26">
        <v>800000</v>
      </c>
      <c r="I188" s="57">
        <v>4866960</v>
      </c>
      <c r="J188" s="57">
        <v>1048885</v>
      </c>
      <c r="K188" s="57">
        <v>2591882</v>
      </c>
      <c r="L188" s="57">
        <v>5054930</v>
      </c>
      <c r="M188" s="57">
        <v>3544544.75</v>
      </c>
      <c r="N188" s="57">
        <v>1708180</v>
      </c>
      <c r="O188" s="57">
        <v>870000</v>
      </c>
      <c r="P188" s="59">
        <v>2512396.06</v>
      </c>
      <c r="Q188" s="61">
        <v>2765923.98</v>
      </c>
      <c r="R188" s="26">
        <v>2306678</v>
      </c>
      <c r="S188" s="26">
        <f>G188-H188-I188-J188-K188-L188-M188-N188-O188-P188-Q188-R188</f>
        <v>3086133.9499999974</v>
      </c>
      <c r="T188" s="5">
        <f t="shared" si="136"/>
        <v>2530474</v>
      </c>
      <c r="U188" s="5">
        <f t="shared" si="137"/>
        <v>5358496</v>
      </c>
      <c r="V188" s="5">
        <f t="shared" si="138"/>
        <v>8818611.629999999</v>
      </c>
      <c r="W188" s="5">
        <f t="shared" si="139"/>
        <v>11425808.16</v>
      </c>
      <c r="X188" s="37">
        <f t="shared" si="126"/>
        <v>2285161.6320000002</v>
      </c>
      <c r="Y188" s="38">
        <f t="shared" si="127"/>
        <v>4570323.2640000004</v>
      </c>
      <c r="Z188" s="38">
        <f t="shared" si="128"/>
        <v>7998065.7120000003</v>
      </c>
      <c r="AA188" s="38">
        <f t="shared" si="129"/>
        <v>10854517.752</v>
      </c>
      <c r="AB188" s="52"/>
      <c r="AC188" s="53"/>
    </row>
    <row r="189" spans="1:29" ht="18.75" customHeight="1" x14ac:dyDescent="0.25">
      <c r="A189" s="39" t="s">
        <v>191</v>
      </c>
      <c r="B189" s="40" t="s">
        <v>130</v>
      </c>
      <c r="C189" s="40" t="s">
        <v>159</v>
      </c>
      <c r="D189" s="41"/>
      <c r="E189" s="41"/>
      <c r="F189" s="41"/>
      <c r="G189" s="20">
        <v>1429139.42</v>
      </c>
      <c r="H189" s="26">
        <v>0</v>
      </c>
      <c r="I189" s="57">
        <v>14500</v>
      </c>
      <c r="J189" s="57">
        <v>298295.69</v>
      </c>
      <c r="K189" s="57">
        <v>26423.27</v>
      </c>
      <c r="L189" s="57">
        <v>590546.75</v>
      </c>
      <c r="M189" s="57">
        <v>17256.5</v>
      </c>
      <c r="N189" s="57">
        <v>322577.03000000003</v>
      </c>
      <c r="O189" s="57">
        <v>8949.5300000000007</v>
      </c>
      <c r="P189" s="59">
        <v>21523</v>
      </c>
      <c r="Q189" s="61">
        <v>72000.89</v>
      </c>
      <c r="R189" s="26">
        <v>20636.84</v>
      </c>
      <c r="S189" s="26">
        <f>G189-H189-I189-J189-K189-L189-M189-N189-O189-P189-Q189-R189</f>
        <v>36429.91999999994</v>
      </c>
      <c r="T189" s="5">
        <f t="shared" si="136"/>
        <v>2530474</v>
      </c>
      <c r="U189" s="5">
        <f t="shared" si="137"/>
        <v>5358496</v>
      </c>
      <c r="V189" s="5">
        <f t="shared" si="138"/>
        <v>8818611.629999999</v>
      </c>
      <c r="W189" s="5">
        <f t="shared" si="139"/>
        <v>11425808.16</v>
      </c>
      <c r="X189" s="37">
        <f t="shared" ref="X189:X217" si="142">G192/100*20</f>
        <v>2285161.6320000002</v>
      </c>
      <c r="Y189" s="38">
        <f t="shared" ref="Y189:Y217" si="143">G192/100*40</f>
        <v>4570323.2640000004</v>
      </c>
      <c r="Z189" s="38">
        <f t="shared" ref="Z189:Z217" si="144">G192/100*70</f>
        <v>7998065.7120000003</v>
      </c>
      <c r="AA189" s="38">
        <f t="shared" ref="AA189:AA217" si="145">G192/100*95</f>
        <v>10854517.752</v>
      </c>
      <c r="AB189" s="52"/>
      <c r="AC189" s="53"/>
    </row>
    <row r="190" spans="1:29" ht="31.5" x14ac:dyDescent="0.25">
      <c r="A190" s="39" t="s">
        <v>190</v>
      </c>
      <c r="B190" s="40" t="s">
        <v>130</v>
      </c>
      <c r="C190" s="40" t="s">
        <v>160</v>
      </c>
      <c r="D190" s="41"/>
      <c r="E190" s="41"/>
      <c r="F190" s="41"/>
      <c r="G190" s="20">
        <v>23823904.68</v>
      </c>
      <c r="H190" s="26">
        <v>275690.40000000002</v>
      </c>
      <c r="I190" s="57">
        <v>894935.16</v>
      </c>
      <c r="J190" s="57">
        <v>1233943.08</v>
      </c>
      <c r="K190" s="57">
        <v>720803.05</v>
      </c>
      <c r="L190" s="57">
        <v>739702.54</v>
      </c>
      <c r="M190" s="57">
        <v>1757286.65</v>
      </c>
      <c r="N190" s="57">
        <v>2322719.73</v>
      </c>
      <c r="O190" s="57">
        <v>7596566.3600000003</v>
      </c>
      <c r="P190" s="59">
        <v>1208042.07</v>
      </c>
      <c r="Q190" s="61">
        <v>599887.86</v>
      </c>
      <c r="R190" s="26">
        <v>2000000</v>
      </c>
      <c r="S190" s="26">
        <f>G190-H190-I190-J190-K190-L190-M190-N190-O190-P190-Q190-R190</f>
        <v>4474327.7799999993</v>
      </c>
      <c r="T190" s="5">
        <f t="shared" si="136"/>
        <v>5022730.99</v>
      </c>
      <c r="U190" s="5">
        <f t="shared" si="137"/>
        <v>9942681.3399999999</v>
      </c>
      <c r="V190" s="5">
        <f t="shared" si="138"/>
        <v>14071926.07</v>
      </c>
      <c r="W190" s="5">
        <f t="shared" si="139"/>
        <v>22231999.999999996</v>
      </c>
      <c r="X190" s="37">
        <f t="shared" si="142"/>
        <v>4446400</v>
      </c>
      <c r="Y190" s="38">
        <f t="shared" si="143"/>
        <v>8892800</v>
      </c>
      <c r="Z190" s="38">
        <f t="shared" si="144"/>
        <v>15562400</v>
      </c>
      <c r="AA190" s="38">
        <f t="shared" si="145"/>
        <v>21120400</v>
      </c>
      <c r="AB190" s="52"/>
      <c r="AC190" s="53"/>
    </row>
    <row r="191" spans="1:29" ht="33.75" customHeight="1" x14ac:dyDescent="0.25">
      <c r="A191" s="39" t="s">
        <v>189</v>
      </c>
      <c r="B191" s="40" t="s">
        <v>130</v>
      </c>
      <c r="C191" s="40" t="s">
        <v>161</v>
      </c>
      <c r="D191" s="41"/>
      <c r="E191" s="41"/>
      <c r="F191" s="41"/>
      <c r="G191" s="20">
        <f>G192</f>
        <v>11425808.16</v>
      </c>
      <c r="H191" s="26">
        <f>H192</f>
        <v>0</v>
      </c>
      <c r="I191" s="57">
        <f t="shared" ref="I191:S191" si="146">I192</f>
        <v>1850160</v>
      </c>
      <c r="J191" s="57">
        <f t="shared" si="146"/>
        <v>680314</v>
      </c>
      <c r="K191" s="57">
        <f t="shared" si="146"/>
        <v>677613</v>
      </c>
      <c r="L191" s="57">
        <f t="shared" si="146"/>
        <v>1282530</v>
      </c>
      <c r="M191" s="57">
        <f t="shared" si="146"/>
        <v>867879</v>
      </c>
      <c r="N191" s="57">
        <f t="shared" si="146"/>
        <v>1593233.63</v>
      </c>
      <c r="O191" s="57">
        <f t="shared" si="146"/>
        <v>903000</v>
      </c>
      <c r="P191" s="59">
        <f t="shared" si="146"/>
        <v>963882</v>
      </c>
      <c r="Q191" s="61">
        <f t="shared" si="146"/>
        <v>570500</v>
      </c>
      <c r="R191" s="26">
        <f t="shared" si="146"/>
        <v>1500000</v>
      </c>
      <c r="S191" s="26">
        <f t="shared" si="146"/>
        <v>536696.53000000026</v>
      </c>
      <c r="T191" s="5">
        <f t="shared" si="136"/>
        <v>22994.92</v>
      </c>
      <c r="U191" s="5">
        <f t="shared" si="137"/>
        <v>44299.42</v>
      </c>
      <c r="V191" s="5">
        <f t="shared" si="138"/>
        <v>65603.92</v>
      </c>
      <c r="W191" s="5">
        <f t="shared" si="139"/>
        <v>100000</v>
      </c>
      <c r="X191" s="37">
        <f t="shared" si="142"/>
        <v>20000</v>
      </c>
      <c r="Y191" s="38">
        <f t="shared" si="143"/>
        <v>40000</v>
      </c>
      <c r="Z191" s="38">
        <f t="shared" si="144"/>
        <v>70000</v>
      </c>
      <c r="AA191" s="38">
        <f t="shared" si="145"/>
        <v>95000</v>
      </c>
      <c r="AB191" s="52"/>
      <c r="AC191" s="53"/>
    </row>
    <row r="192" spans="1:29" ht="15.75" x14ac:dyDescent="0.25">
      <c r="A192" s="39" t="s">
        <v>188</v>
      </c>
      <c r="B192" s="40" t="s">
        <v>130</v>
      </c>
      <c r="C192" s="40" t="s">
        <v>162</v>
      </c>
      <c r="D192" s="41"/>
      <c r="E192" s="41"/>
      <c r="F192" s="41"/>
      <c r="G192" s="20">
        <v>11425808.16</v>
      </c>
      <c r="H192" s="26">
        <v>0</v>
      </c>
      <c r="I192" s="57">
        <v>1850160</v>
      </c>
      <c r="J192" s="57">
        <v>680314</v>
      </c>
      <c r="K192" s="57">
        <v>677613</v>
      </c>
      <c r="L192" s="57">
        <v>1282530</v>
      </c>
      <c r="M192" s="57">
        <v>867879</v>
      </c>
      <c r="N192" s="57">
        <v>1593233.63</v>
      </c>
      <c r="O192" s="57">
        <v>903000</v>
      </c>
      <c r="P192" s="59">
        <v>963882</v>
      </c>
      <c r="Q192" s="61">
        <v>570500</v>
      </c>
      <c r="R192" s="26">
        <v>1500000</v>
      </c>
      <c r="S192" s="26">
        <f>G192-H192-I192-J192-K192-L192-M192-N192-O192-P192-Q192-R192</f>
        <v>536696.53000000026</v>
      </c>
      <c r="T192" s="5">
        <f t="shared" si="136"/>
        <v>3147925</v>
      </c>
      <c r="U192" s="5">
        <f t="shared" si="137"/>
        <v>5830850</v>
      </c>
      <c r="V192" s="5">
        <f t="shared" si="138"/>
        <v>8038800</v>
      </c>
      <c r="W192" s="5">
        <f t="shared" si="139"/>
        <v>12231200</v>
      </c>
      <c r="X192" s="37">
        <f t="shared" si="142"/>
        <v>2446240</v>
      </c>
      <c r="Y192" s="38">
        <f t="shared" si="143"/>
        <v>4892480</v>
      </c>
      <c r="Z192" s="38">
        <f t="shared" si="144"/>
        <v>8561840</v>
      </c>
      <c r="AA192" s="38">
        <f t="shared" si="145"/>
        <v>11619640</v>
      </c>
      <c r="AB192" s="52"/>
      <c r="AC192" s="53"/>
    </row>
    <row r="193" spans="1:29" ht="31.5" x14ac:dyDescent="0.25">
      <c r="A193" s="39" t="s">
        <v>178</v>
      </c>
      <c r="B193" s="40" t="s">
        <v>130</v>
      </c>
      <c r="C193" s="40" t="s">
        <v>163</v>
      </c>
      <c r="D193" s="41"/>
      <c r="E193" s="41"/>
      <c r="F193" s="41"/>
      <c r="G193" s="20">
        <f>G194+G195+G196</f>
        <v>22232000</v>
      </c>
      <c r="H193" s="26">
        <f>H194+H195+H196</f>
        <v>384716.24</v>
      </c>
      <c r="I193" s="57">
        <f t="shared" ref="I193:S193" si="147">I194+I195+I196</f>
        <v>3113853.93</v>
      </c>
      <c r="J193" s="57">
        <f t="shared" si="147"/>
        <v>1524160.82</v>
      </c>
      <c r="K193" s="57">
        <f t="shared" si="147"/>
        <v>1455251.5</v>
      </c>
      <c r="L193" s="57">
        <f t="shared" si="147"/>
        <v>2065640.28</v>
      </c>
      <c r="M193" s="57">
        <f t="shared" si="147"/>
        <v>1399058.5699999998</v>
      </c>
      <c r="N193" s="57">
        <f t="shared" si="147"/>
        <v>1301293.21</v>
      </c>
      <c r="O193" s="57">
        <f t="shared" si="147"/>
        <v>1330013.28</v>
      </c>
      <c r="P193" s="59">
        <f t="shared" si="147"/>
        <v>1497938.24</v>
      </c>
      <c r="Q193" s="61">
        <f t="shared" si="147"/>
        <v>1792945.1</v>
      </c>
      <c r="R193" s="26">
        <f t="shared" si="147"/>
        <v>3007309.12</v>
      </c>
      <c r="S193" s="26">
        <f t="shared" si="147"/>
        <v>3359819.7099999986</v>
      </c>
      <c r="T193" s="5">
        <f t="shared" si="136"/>
        <v>1851811.07</v>
      </c>
      <c r="U193" s="5">
        <f t="shared" si="137"/>
        <v>4067531.9200000004</v>
      </c>
      <c r="V193" s="5">
        <f t="shared" si="138"/>
        <v>5967522.1500000013</v>
      </c>
      <c r="W193" s="5">
        <f t="shared" si="139"/>
        <v>9900800</v>
      </c>
      <c r="X193" s="37">
        <f t="shared" si="142"/>
        <v>1980160</v>
      </c>
      <c r="Y193" s="38">
        <f t="shared" si="143"/>
        <v>3960320</v>
      </c>
      <c r="Z193" s="38">
        <f t="shared" si="144"/>
        <v>6930560</v>
      </c>
      <c r="AA193" s="38">
        <f t="shared" si="145"/>
        <v>9405760</v>
      </c>
      <c r="AB193" s="52"/>
      <c r="AC193" s="53"/>
    </row>
    <row r="194" spans="1:29" ht="31.5" x14ac:dyDescent="0.25">
      <c r="A194" s="39" t="s">
        <v>177</v>
      </c>
      <c r="B194" s="40" t="s">
        <v>130</v>
      </c>
      <c r="C194" s="40" t="s">
        <v>164</v>
      </c>
      <c r="D194" s="41"/>
      <c r="E194" s="41"/>
      <c r="F194" s="41"/>
      <c r="G194" s="20">
        <v>100000</v>
      </c>
      <c r="H194" s="26">
        <v>8791.92</v>
      </c>
      <c r="I194" s="57">
        <v>7101.5</v>
      </c>
      <c r="J194" s="57">
        <v>7101.5</v>
      </c>
      <c r="K194" s="57">
        <v>7101.5</v>
      </c>
      <c r="L194" s="57">
        <v>7101.5</v>
      </c>
      <c r="M194" s="57">
        <v>7101.5</v>
      </c>
      <c r="N194" s="57">
        <v>7101.5</v>
      </c>
      <c r="O194" s="57">
        <v>7101.5</v>
      </c>
      <c r="P194" s="59">
        <v>7101.5</v>
      </c>
      <c r="Q194" s="61">
        <v>309.58</v>
      </c>
      <c r="R194" s="26">
        <v>7309.12</v>
      </c>
      <c r="S194" s="26">
        <f>G194-H194-I194-J194-K194-L194-M194-N194-O194-P194-Q194-R194</f>
        <v>26777.38</v>
      </c>
      <c r="T194" s="5">
        <f t="shared" si="136"/>
        <v>7769893.9699999997</v>
      </c>
      <c r="U194" s="5">
        <f t="shared" si="137"/>
        <v>17150363.300000001</v>
      </c>
      <c r="V194" s="5">
        <f t="shared" si="138"/>
        <v>22323495.300000001</v>
      </c>
      <c r="W194" s="5">
        <f t="shared" si="139"/>
        <v>32212615.649999999</v>
      </c>
      <c r="X194" s="37">
        <f t="shared" si="142"/>
        <v>6442523.1299999999</v>
      </c>
      <c r="Y194" s="38">
        <f t="shared" si="143"/>
        <v>12885046.26</v>
      </c>
      <c r="Z194" s="38">
        <f t="shared" si="144"/>
        <v>22548830.954999998</v>
      </c>
      <c r="AA194" s="38">
        <f t="shared" si="145"/>
        <v>30601984.8675</v>
      </c>
      <c r="AB194" s="52"/>
      <c r="AC194" s="53"/>
    </row>
    <row r="195" spans="1:29" ht="47.25" x14ac:dyDescent="0.25">
      <c r="A195" s="39" t="s">
        <v>187</v>
      </c>
      <c r="B195" s="40" t="s">
        <v>130</v>
      </c>
      <c r="C195" s="40" t="s">
        <v>165</v>
      </c>
      <c r="D195" s="41"/>
      <c r="E195" s="41"/>
      <c r="F195" s="41"/>
      <c r="G195" s="20">
        <v>12231200</v>
      </c>
      <c r="H195" s="26">
        <v>0</v>
      </c>
      <c r="I195" s="57">
        <v>2152350</v>
      </c>
      <c r="J195" s="57">
        <v>995575</v>
      </c>
      <c r="K195" s="57">
        <v>785575</v>
      </c>
      <c r="L195" s="57">
        <v>1050575</v>
      </c>
      <c r="M195" s="57">
        <v>846775</v>
      </c>
      <c r="N195" s="57">
        <v>655975</v>
      </c>
      <c r="O195" s="57">
        <v>806000</v>
      </c>
      <c r="P195" s="59">
        <v>745975</v>
      </c>
      <c r="Q195" s="61">
        <v>1130975</v>
      </c>
      <c r="R195" s="26">
        <v>2000000</v>
      </c>
      <c r="S195" s="26">
        <f>G195-H195-I195-J195-K195-L195-M195-N195-O195-P195-Q195-R195</f>
        <v>1061425</v>
      </c>
      <c r="T195" s="5">
        <f t="shared" si="136"/>
        <v>50975</v>
      </c>
      <c r="U195" s="5">
        <f t="shared" si="137"/>
        <v>129379.03</v>
      </c>
      <c r="V195" s="5">
        <f t="shared" si="138"/>
        <v>159749.03</v>
      </c>
      <c r="W195" s="5">
        <f t="shared" si="139"/>
        <v>185000</v>
      </c>
      <c r="X195" s="37">
        <f t="shared" si="142"/>
        <v>37000</v>
      </c>
      <c r="Y195" s="38">
        <f t="shared" si="143"/>
        <v>74000</v>
      </c>
      <c r="Z195" s="38">
        <f t="shared" si="144"/>
        <v>129500</v>
      </c>
      <c r="AA195" s="38">
        <f t="shared" si="145"/>
        <v>175750</v>
      </c>
      <c r="AB195" s="52"/>
      <c r="AC195" s="53"/>
    </row>
    <row r="196" spans="1:29" ht="31.5" x14ac:dyDescent="0.25">
      <c r="A196" s="39" t="s">
        <v>186</v>
      </c>
      <c r="B196" s="40" t="s">
        <v>130</v>
      </c>
      <c r="C196" s="40" t="s">
        <v>166</v>
      </c>
      <c r="D196" s="41"/>
      <c r="E196" s="41"/>
      <c r="F196" s="41"/>
      <c r="G196" s="20">
        <v>9900800</v>
      </c>
      <c r="H196" s="26">
        <v>375924.32</v>
      </c>
      <c r="I196" s="57">
        <v>954402.43</v>
      </c>
      <c r="J196" s="57">
        <v>521484.32</v>
      </c>
      <c r="K196" s="57">
        <v>662575</v>
      </c>
      <c r="L196" s="57">
        <v>1007963.78</v>
      </c>
      <c r="M196" s="57">
        <v>545182.06999999995</v>
      </c>
      <c r="N196" s="57">
        <v>638216.71</v>
      </c>
      <c r="O196" s="57">
        <v>516911.78</v>
      </c>
      <c r="P196" s="59">
        <v>744861.74</v>
      </c>
      <c r="Q196" s="61">
        <v>661660.52</v>
      </c>
      <c r="R196" s="26">
        <v>1000000</v>
      </c>
      <c r="S196" s="26">
        <f>G196-H196-I196-J196-K196-L196-M196-N196-O196-P196-Q196-R196</f>
        <v>2271617.3299999987</v>
      </c>
      <c r="T196" s="5">
        <f t="shared" si="136"/>
        <v>7718918.9699999997</v>
      </c>
      <c r="U196" s="5">
        <f t="shared" si="137"/>
        <v>17020984.27</v>
      </c>
      <c r="V196" s="5">
        <f t="shared" si="138"/>
        <v>22163746.27</v>
      </c>
      <c r="W196" s="5">
        <f t="shared" si="139"/>
        <v>32027615.649999999</v>
      </c>
      <c r="X196" s="37">
        <f t="shared" si="142"/>
        <v>6405523.1299999999</v>
      </c>
      <c r="Y196" s="38">
        <f t="shared" si="143"/>
        <v>12811046.26</v>
      </c>
      <c r="Z196" s="38">
        <f t="shared" si="144"/>
        <v>22419330.954999998</v>
      </c>
      <c r="AA196" s="38">
        <f t="shared" si="145"/>
        <v>30426234.8675</v>
      </c>
      <c r="AB196" s="52"/>
      <c r="AC196" s="53"/>
    </row>
    <row r="197" spans="1:29" ht="30" customHeight="1" x14ac:dyDescent="0.25">
      <c r="A197" s="39" t="s">
        <v>185</v>
      </c>
      <c r="B197" s="40" t="s">
        <v>130</v>
      </c>
      <c r="C197" s="40" t="s">
        <v>167</v>
      </c>
      <c r="D197" s="41"/>
      <c r="E197" s="41"/>
      <c r="F197" s="41"/>
      <c r="G197" s="20">
        <f>G198+G199</f>
        <v>32212615.649999999</v>
      </c>
      <c r="H197" s="26">
        <v>0</v>
      </c>
      <c r="I197" s="57">
        <f t="shared" ref="I197:S197" si="148">I198+I199</f>
        <v>5071135.97</v>
      </c>
      <c r="J197" s="57">
        <f t="shared" si="148"/>
        <v>2698758</v>
      </c>
      <c r="K197" s="57">
        <f t="shared" si="148"/>
        <v>3606051.03</v>
      </c>
      <c r="L197" s="57">
        <f t="shared" si="148"/>
        <v>3053000</v>
      </c>
      <c r="M197" s="57">
        <f t="shared" si="148"/>
        <v>2721418.3</v>
      </c>
      <c r="N197" s="57">
        <f t="shared" si="148"/>
        <v>1478000</v>
      </c>
      <c r="O197" s="57">
        <f t="shared" si="148"/>
        <v>1418311</v>
      </c>
      <c r="P197" s="59">
        <f t="shared" si="148"/>
        <v>2276821</v>
      </c>
      <c r="Q197" s="61">
        <f t="shared" si="148"/>
        <v>2451512</v>
      </c>
      <c r="R197" s="26">
        <f t="shared" si="148"/>
        <v>2400000</v>
      </c>
      <c r="S197" s="26">
        <f t="shared" si="148"/>
        <v>5037608.3499999987</v>
      </c>
      <c r="T197" s="5">
        <f t="shared" si="136"/>
        <v>1632517</v>
      </c>
      <c r="U197" s="5">
        <f t="shared" si="137"/>
        <v>3333538</v>
      </c>
      <c r="V197" s="5">
        <f t="shared" si="138"/>
        <v>4014405</v>
      </c>
      <c r="W197" s="5">
        <f t="shared" si="139"/>
        <v>5541932.9400000004</v>
      </c>
      <c r="X197" s="37">
        <f t="shared" si="142"/>
        <v>1108386.588</v>
      </c>
      <c r="Y197" s="38">
        <f t="shared" si="143"/>
        <v>2216773.176</v>
      </c>
      <c r="Z197" s="38">
        <f t="shared" si="144"/>
        <v>3879353.0580000002</v>
      </c>
      <c r="AA197" s="38">
        <f t="shared" si="145"/>
        <v>5264836.2930000005</v>
      </c>
      <c r="AB197" s="52"/>
      <c r="AC197" s="53"/>
    </row>
    <row r="198" spans="1:29" ht="15.75" x14ac:dyDescent="0.25">
      <c r="A198" s="39" t="s">
        <v>184</v>
      </c>
      <c r="B198" s="40" t="s">
        <v>130</v>
      </c>
      <c r="C198" s="40" t="s">
        <v>168</v>
      </c>
      <c r="D198" s="41"/>
      <c r="E198" s="41"/>
      <c r="F198" s="41"/>
      <c r="G198" s="20">
        <v>185000</v>
      </c>
      <c r="H198" s="26">
        <v>0</v>
      </c>
      <c r="I198" s="57">
        <v>20000</v>
      </c>
      <c r="J198" s="57">
        <v>30975</v>
      </c>
      <c r="K198" s="57">
        <v>44881.03</v>
      </c>
      <c r="L198" s="57">
        <v>0</v>
      </c>
      <c r="M198" s="57">
        <v>33523</v>
      </c>
      <c r="N198" s="57">
        <v>3000</v>
      </c>
      <c r="O198" s="57">
        <v>24311</v>
      </c>
      <c r="P198" s="59">
        <v>3059</v>
      </c>
      <c r="Q198" s="61">
        <v>0</v>
      </c>
      <c r="R198" s="26">
        <v>0</v>
      </c>
      <c r="S198" s="26">
        <f>G198-H198-I198-J198-K198-L198-M198-N198-O198-P198-Q198-R198</f>
        <v>25250.97</v>
      </c>
      <c r="T198" s="5">
        <f t="shared" si="136"/>
        <v>1632517</v>
      </c>
      <c r="U198" s="5">
        <f t="shared" si="137"/>
        <v>3333538</v>
      </c>
      <c r="V198" s="5">
        <f t="shared" si="138"/>
        <v>4014405</v>
      </c>
      <c r="W198" s="5">
        <f t="shared" si="139"/>
        <v>5541932.9400000004</v>
      </c>
      <c r="X198" s="37">
        <f t="shared" si="142"/>
        <v>1108386.588</v>
      </c>
      <c r="Y198" s="38">
        <f t="shared" si="143"/>
        <v>2216773.176</v>
      </c>
      <c r="Z198" s="38">
        <f t="shared" si="144"/>
        <v>3879353.0580000002</v>
      </c>
      <c r="AA198" s="38">
        <f t="shared" si="145"/>
        <v>5264836.2930000005</v>
      </c>
      <c r="AB198" s="52"/>
      <c r="AC198" s="53"/>
    </row>
    <row r="199" spans="1:29" ht="15.75" x14ac:dyDescent="0.25">
      <c r="A199" s="39" t="s">
        <v>183</v>
      </c>
      <c r="B199" s="40" t="s">
        <v>130</v>
      </c>
      <c r="C199" s="40" t="s">
        <v>169</v>
      </c>
      <c r="D199" s="41"/>
      <c r="E199" s="41"/>
      <c r="F199" s="41"/>
      <c r="G199" s="20">
        <v>32027615.649999999</v>
      </c>
      <c r="H199" s="26">
        <v>0</v>
      </c>
      <c r="I199" s="57">
        <v>5051135.97</v>
      </c>
      <c r="J199" s="57">
        <v>2667783</v>
      </c>
      <c r="K199" s="57">
        <v>3561170</v>
      </c>
      <c r="L199" s="57">
        <v>3053000</v>
      </c>
      <c r="M199" s="57">
        <v>2687895.3</v>
      </c>
      <c r="N199" s="57">
        <v>1475000</v>
      </c>
      <c r="O199" s="57">
        <v>1394000</v>
      </c>
      <c r="P199" s="59">
        <v>2273762</v>
      </c>
      <c r="Q199" s="61">
        <v>2451512</v>
      </c>
      <c r="R199" s="26">
        <v>2400000</v>
      </c>
      <c r="S199" s="26">
        <f>G199-H199-I199-J199-K199-L199-M199-N199-O199-P199-Q199-R199</f>
        <v>5012357.379999999</v>
      </c>
      <c r="T199" s="5">
        <f t="shared" si="136"/>
        <v>1649488.6</v>
      </c>
      <c r="U199" s="5">
        <f t="shared" si="137"/>
        <v>3696671.41</v>
      </c>
      <c r="V199" s="5">
        <f t="shared" si="138"/>
        <v>5833073.6200000001</v>
      </c>
      <c r="W199" s="5">
        <f t="shared" si="139"/>
        <v>9021972.870000001</v>
      </c>
      <c r="X199" s="37">
        <f t="shared" si="142"/>
        <v>1804394.574</v>
      </c>
      <c r="Y199" s="38">
        <f t="shared" si="143"/>
        <v>3608789.148</v>
      </c>
      <c r="Z199" s="38">
        <f t="shared" si="144"/>
        <v>6315381.0090000005</v>
      </c>
      <c r="AA199" s="38">
        <f t="shared" si="145"/>
        <v>8570874.2265000008</v>
      </c>
      <c r="AB199" s="52"/>
      <c r="AC199" s="53"/>
    </row>
    <row r="200" spans="1:29" ht="47.25" x14ac:dyDescent="0.25">
      <c r="A200" s="39" t="s">
        <v>320</v>
      </c>
      <c r="B200" s="40" t="s">
        <v>130</v>
      </c>
      <c r="C200" s="40" t="s">
        <v>170</v>
      </c>
      <c r="D200" s="41"/>
      <c r="E200" s="41"/>
      <c r="F200" s="41"/>
      <c r="G200" s="20">
        <f>G201</f>
        <v>5541932.9400000004</v>
      </c>
      <c r="H200" s="26">
        <f>H201</f>
        <v>150000</v>
      </c>
      <c r="I200" s="57">
        <f t="shared" ref="I200:S200" si="149">I201</f>
        <v>1012435</v>
      </c>
      <c r="J200" s="57">
        <f t="shared" si="149"/>
        <v>470082</v>
      </c>
      <c r="K200" s="57">
        <f t="shared" si="149"/>
        <v>470081</v>
      </c>
      <c r="L200" s="57">
        <f t="shared" si="149"/>
        <v>783815</v>
      </c>
      <c r="M200" s="57">
        <f t="shared" si="149"/>
        <v>447125</v>
      </c>
      <c r="N200" s="57">
        <f t="shared" si="149"/>
        <v>60000</v>
      </c>
      <c r="O200" s="57">
        <f t="shared" si="149"/>
        <v>90500</v>
      </c>
      <c r="P200" s="59">
        <f t="shared" si="149"/>
        <v>530367</v>
      </c>
      <c r="Q200" s="61">
        <f t="shared" si="149"/>
        <v>371710</v>
      </c>
      <c r="R200" s="26">
        <f t="shared" si="149"/>
        <v>335509.82</v>
      </c>
      <c r="S200" s="26">
        <f t="shared" si="149"/>
        <v>820308.12000000034</v>
      </c>
      <c r="T200" s="5">
        <f t="shared" si="136"/>
        <v>1647988.6</v>
      </c>
      <c r="U200" s="5">
        <f t="shared" si="137"/>
        <v>3693671.41</v>
      </c>
      <c r="V200" s="5">
        <f t="shared" si="138"/>
        <v>5828573.6200000001</v>
      </c>
      <c r="W200" s="5">
        <f t="shared" si="139"/>
        <v>9015972.870000001</v>
      </c>
      <c r="X200" s="37">
        <f t="shared" si="142"/>
        <v>1803194.574</v>
      </c>
      <c r="Y200" s="38">
        <f t="shared" si="143"/>
        <v>3606389.148</v>
      </c>
      <c r="Z200" s="38">
        <f t="shared" si="144"/>
        <v>6311181.0090000005</v>
      </c>
      <c r="AA200" s="38">
        <f t="shared" si="145"/>
        <v>8565174.2265000008</v>
      </c>
      <c r="AB200" s="52"/>
      <c r="AC200" s="53"/>
    </row>
    <row r="201" spans="1:29" ht="33" customHeight="1" x14ac:dyDescent="0.25">
      <c r="A201" s="39" t="s">
        <v>182</v>
      </c>
      <c r="B201" s="40" t="s">
        <v>130</v>
      </c>
      <c r="C201" s="40" t="s">
        <v>171</v>
      </c>
      <c r="D201" s="41"/>
      <c r="E201" s="41"/>
      <c r="F201" s="41"/>
      <c r="G201" s="20">
        <v>5541932.9400000004</v>
      </c>
      <c r="H201" s="26">
        <v>150000</v>
      </c>
      <c r="I201" s="57">
        <v>1012435</v>
      </c>
      <c r="J201" s="57">
        <v>470082</v>
      </c>
      <c r="K201" s="57">
        <v>470081</v>
      </c>
      <c r="L201" s="57">
        <v>783815</v>
      </c>
      <c r="M201" s="57">
        <v>447125</v>
      </c>
      <c r="N201" s="57">
        <v>60000</v>
      </c>
      <c r="O201" s="57">
        <v>90500</v>
      </c>
      <c r="P201" s="59">
        <v>530367</v>
      </c>
      <c r="Q201" s="61">
        <v>371710</v>
      </c>
      <c r="R201" s="26">
        <v>335509.82</v>
      </c>
      <c r="S201" s="26">
        <f>G201-H201-I201-J201-K201-L201-M201-N201-O201-P201-Q201-R201</f>
        <v>820308.12000000034</v>
      </c>
      <c r="T201" s="5">
        <f t="shared" si="136"/>
        <v>1560688.02</v>
      </c>
      <c r="U201" s="5">
        <f t="shared" si="137"/>
        <v>3380638.25</v>
      </c>
      <c r="V201" s="5">
        <f t="shared" si="138"/>
        <v>5454159.8800000008</v>
      </c>
      <c r="W201" s="5">
        <f t="shared" si="139"/>
        <v>7825824.2300000023</v>
      </c>
      <c r="X201" s="37">
        <f t="shared" si="142"/>
        <v>1565164.8459999999</v>
      </c>
      <c r="Y201" s="38">
        <f t="shared" si="143"/>
        <v>3130329.6919999998</v>
      </c>
      <c r="Z201" s="38">
        <f t="shared" si="144"/>
        <v>5478076.9610000001</v>
      </c>
      <c r="AA201" s="38">
        <f t="shared" si="145"/>
        <v>7434533.0185000002</v>
      </c>
      <c r="AB201" s="52"/>
      <c r="AC201" s="53"/>
    </row>
    <row r="202" spans="1:29" ht="78.75" x14ac:dyDescent="0.25">
      <c r="A202" s="39" t="s">
        <v>128</v>
      </c>
      <c r="B202" s="40" t="s">
        <v>172</v>
      </c>
      <c r="C202" s="41"/>
      <c r="D202" s="41"/>
      <c r="E202" s="41"/>
      <c r="F202" s="41"/>
      <c r="G202" s="20">
        <f>G203+G206</f>
        <v>9021972.870000001</v>
      </c>
      <c r="H202" s="26">
        <f>H203+H206</f>
        <v>501589.60000000003</v>
      </c>
      <c r="I202" s="57">
        <f t="shared" ref="I202:S202" si="150">I203+I206</f>
        <v>525406.46</v>
      </c>
      <c r="J202" s="57">
        <f t="shared" si="150"/>
        <v>622492.54</v>
      </c>
      <c r="K202" s="57">
        <f t="shared" si="150"/>
        <v>544294.25</v>
      </c>
      <c r="L202" s="57">
        <f t="shared" si="150"/>
        <v>939034.87</v>
      </c>
      <c r="M202" s="57">
        <f t="shared" si="150"/>
        <v>563853.68999999994</v>
      </c>
      <c r="N202" s="57">
        <f t="shared" si="150"/>
        <v>1287593.26</v>
      </c>
      <c r="O202" s="57">
        <f t="shared" si="150"/>
        <v>320868.7</v>
      </c>
      <c r="P202" s="59">
        <f t="shared" si="150"/>
        <v>527940.25</v>
      </c>
      <c r="Q202" s="61">
        <f t="shared" si="150"/>
        <v>613373.5</v>
      </c>
      <c r="R202" s="26">
        <f t="shared" si="150"/>
        <v>990500</v>
      </c>
      <c r="S202" s="26">
        <f t="shared" si="150"/>
        <v>1585025.7500000014</v>
      </c>
      <c r="T202" s="5">
        <f t="shared" si="136"/>
        <v>87300.58</v>
      </c>
      <c r="U202" s="5">
        <f t="shared" si="137"/>
        <v>313033.15999999997</v>
      </c>
      <c r="V202" s="5">
        <f t="shared" si="138"/>
        <v>374413.74</v>
      </c>
      <c r="W202" s="5">
        <f t="shared" si="139"/>
        <v>1190148.6399999999</v>
      </c>
      <c r="X202" s="37">
        <f t="shared" si="142"/>
        <v>238029.728</v>
      </c>
      <c r="Y202" s="38">
        <f t="shared" si="143"/>
        <v>476059.45600000001</v>
      </c>
      <c r="Z202" s="38">
        <f t="shared" si="144"/>
        <v>833104.04799999995</v>
      </c>
      <c r="AA202" s="38">
        <f t="shared" si="145"/>
        <v>1130641.2079999999</v>
      </c>
      <c r="AB202" s="52"/>
      <c r="AC202" s="53"/>
    </row>
    <row r="203" spans="1:29" ht="31.5" x14ac:dyDescent="0.25">
      <c r="A203" s="39" t="s">
        <v>181</v>
      </c>
      <c r="B203" s="40" t="s">
        <v>172</v>
      </c>
      <c r="C203" s="40" t="s">
        <v>131</v>
      </c>
      <c r="D203" s="41"/>
      <c r="E203" s="41"/>
      <c r="F203" s="41"/>
      <c r="G203" s="20">
        <f>G204+G205</f>
        <v>9015972.870000001</v>
      </c>
      <c r="H203" s="26">
        <f>H204+H205</f>
        <v>501089.60000000003</v>
      </c>
      <c r="I203" s="57">
        <f t="shared" ref="I203:S203" si="151">I204+I205</f>
        <v>524906.46</v>
      </c>
      <c r="J203" s="57">
        <f t="shared" si="151"/>
        <v>621992.54</v>
      </c>
      <c r="K203" s="57">
        <f t="shared" si="151"/>
        <v>543794.25</v>
      </c>
      <c r="L203" s="57">
        <f t="shared" si="151"/>
        <v>939034.87</v>
      </c>
      <c r="M203" s="57">
        <f t="shared" si="151"/>
        <v>562853.68999999994</v>
      </c>
      <c r="N203" s="57">
        <f t="shared" si="151"/>
        <v>1287093.26</v>
      </c>
      <c r="O203" s="57">
        <f t="shared" si="151"/>
        <v>320868.7</v>
      </c>
      <c r="P203" s="59">
        <f t="shared" si="151"/>
        <v>526940.25</v>
      </c>
      <c r="Q203" s="61">
        <f t="shared" si="151"/>
        <v>612873.5</v>
      </c>
      <c r="R203" s="26">
        <f t="shared" si="151"/>
        <v>990000</v>
      </c>
      <c r="S203" s="26">
        <f t="shared" si="151"/>
        <v>1584525.7500000014</v>
      </c>
      <c r="T203" s="5">
        <f t="shared" si="136"/>
        <v>1500</v>
      </c>
      <c r="U203" s="5">
        <f t="shared" si="137"/>
        <v>3000</v>
      </c>
      <c r="V203" s="5">
        <f t="shared" si="138"/>
        <v>4500</v>
      </c>
      <c r="W203" s="5">
        <f t="shared" si="139"/>
        <v>6000</v>
      </c>
      <c r="X203" s="37">
        <f t="shared" si="142"/>
        <v>1200</v>
      </c>
      <c r="Y203" s="38">
        <f t="shared" si="143"/>
        <v>2400</v>
      </c>
      <c r="Z203" s="38">
        <f t="shared" si="144"/>
        <v>4200</v>
      </c>
      <c r="AA203" s="38">
        <f t="shared" si="145"/>
        <v>5700</v>
      </c>
      <c r="AB203" s="52"/>
      <c r="AC203" s="53"/>
    </row>
    <row r="204" spans="1:29" ht="173.25" x14ac:dyDescent="0.25">
      <c r="A204" s="39" t="s">
        <v>214</v>
      </c>
      <c r="B204" s="40" t="s">
        <v>172</v>
      </c>
      <c r="C204" s="40" t="s">
        <v>133</v>
      </c>
      <c r="D204" s="41"/>
      <c r="E204" s="41"/>
      <c r="F204" s="41"/>
      <c r="G204" s="20">
        <v>7825824.2300000004</v>
      </c>
      <c r="H204" s="26">
        <v>492459.14</v>
      </c>
      <c r="I204" s="57">
        <v>522776</v>
      </c>
      <c r="J204" s="57">
        <v>545452.88</v>
      </c>
      <c r="K204" s="57">
        <v>509991.39</v>
      </c>
      <c r="L204" s="57">
        <v>929508.01</v>
      </c>
      <c r="M204" s="57">
        <v>380450.83</v>
      </c>
      <c r="N204" s="57">
        <v>1284678.3999999999</v>
      </c>
      <c r="O204" s="57">
        <v>318738.24</v>
      </c>
      <c r="P204" s="59">
        <v>470104.99</v>
      </c>
      <c r="Q204" s="61">
        <v>594064.64000000001</v>
      </c>
      <c r="R204" s="26">
        <v>600000</v>
      </c>
      <c r="S204" s="26">
        <f>G204-H204-I204-J204-K204-L204-M204-N204-O204-P204-Q204-R204</f>
        <v>1177599.7100000014</v>
      </c>
      <c r="T204" s="5">
        <f t="shared" si="136"/>
        <v>1500</v>
      </c>
      <c r="U204" s="5">
        <f t="shared" si="137"/>
        <v>3000</v>
      </c>
      <c r="V204" s="5">
        <f t="shared" si="138"/>
        <v>4500</v>
      </c>
      <c r="W204" s="5">
        <f t="shared" si="139"/>
        <v>6000</v>
      </c>
      <c r="X204" s="37">
        <f t="shared" si="142"/>
        <v>1200</v>
      </c>
      <c r="Y204" s="38">
        <f t="shared" si="143"/>
        <v>2400</v>
      </c>
      <c r="Z204" s="38">
        <f t="shared" si="144"/>
        <v>4200</v>
      </c>
      <c r="AA204" s="38">
        <f t="shared" si="145"/>
        <v>5700</v>
      </c>
      <c r="AB204" s="52"/>
      <c r="AC204" s="53"/>
    </row>
    <row r="205" spans="1:29" ht="47.25" x14ac:dyDescent="0.25">
      <c r="A205" s="39" t="s">
        <v>179</v>
      </c>
      <c r="B205" s="40" t="s">
        <v>172</v>
      </c>
      <c r="C205" s="40" t="s">
        <v>136</v>
      </c>
      <c r="D205" s="41"/>
      <c r="E205" s="41"/>
      <c r="F205" s="41"/>
      <c r="G205" s="20">
        <v>1190148.6399999999</v>
      </c>
      <c r="H205" s="26">
        <v>8630.4599999999991</v>
      </c>
      <c r="I205" s="57">
        <v>2130.46</v>
      </c>
      <c r="J205" s="57">
        <v>76539.66</v>
      </c>
      <c r="K205" s="57">
        <v>33802.86</v>
      </c>
      <c r="L205" s="57">
        <v>9526.86</v>
      </c>
      <c r="M205" s="57">
        <v>182402.86</v>
      </c>
      <c r="N205" s="57">
        <v>2414.86</v>
      </c>
      <c r="O205" s="57">
        <v>2130.46</v>
      </c>
      <c r="P205" s="59">
        <v>56835.26</v>
      </c>
      <c r="Q205" s="61">
        <v>18808.86</v>
      </c>
      <c r="R205" s="26">
        <v>390000</v>
      </c>
      <c r="S205" s="26">
        <f>G205-H205-I205-J205-K205-L205-M205-N205-O205-P205-Q205-R205</f>
        <v>406926.03999999992</v>
      </c>
      <c r="T205" s="5">
        <f t="shared" si="136"/>
        <v>1433847.65</v>
      </c>
      <c r="U205" s="5">
        <f t="shared" si="137"/>
        <v>3470913.85</v>
      </c>
      <c r="V205" s="5">
        <f t="shared" si="138"/>
        <v>5075365.74</v>
      </c>
      <c r="W205" s="5">
        <f t="shared" si="139"/>
        <v>7302312.1699999999</v>
      </c>
      <c r="X205" s="37">
        <f t="shared" si="142"/>
        <v>1460462.4340000001</v>
      </c>
      <c r="Y205" s="38">
        <f t="shared" si="143"/>
        <v>2920924.8680000002</v>
      </c>
      <c r="Z205" s="38">
        <f t="shared" si="144"/>
        <v>5111618.5190000003</v>
      </c>
      <c r="AA205" s="38">
        <f t="shared" si="145"/>
        <v>6937196.5615000008</v>
      </c>
      <c r="AB205" s="52"/>
      <c r="AC205" s="53"/>
    </row>
    <row r="206" spans="1:29" ht="31.5" x14ac:dyDescent="0.25">
      <c r="A206" s="39" t="s">
        <v>178</v>
      </c>
      <c r="B206" s="40" t="s">
        <v>172</v>
      </c>
      <c r="C206" s="40" t="s">
        <v>163</v>
      </c>
      <c r="D206" s="41"/>
      <c r="E206" s="41"/>
      <c r="F206" s="41"/>
      <c r="G206" s="20">
        <f>G207</f>
        <v>6000</v>
      </c>
      <c r="H206" s="26">
        <f>H207</f>
        <v>500</v>
      </c>
      <c r="I206" s="57">
        <f t="shared" ref="I206:S206" si="152">I207</f>
        <v>500</v>
      </c>
      <c r="J206" s="57">
        <f t="shared" si="152"/>
        <v>500</v>
      </c>
      <c r="K206" s="57">
        <f t="shared" si="152"/>
        <v>500</v>
      </c>
      <c r="L206" s="57">
        <f t="shared" si="152"/>
        <v>0</v>
      </c>
      <c r="M206" s="57">
        <f t="shared" si="152"/>
        <v>1000</v>
      </c>
      <c r="N206" s="57">
        <f t="shared" si="152"/>
        <v>500</v>
      </c>
      <c r="O206" s="57">
        <f t="shared" si="152"/>
        <v>0</v>
      </c>
      <c r="P206" s="59">
        <f t="shared" si="152"/>
        <v>1000</v>
      </c>
      <c r="Q206" s="61">
        <f t="shared" si="152"/>
        <v>500</v>
      </c>
      <c r="R206" s="26">
        <f t="shared" si="152"/>
        <v>500</v>
      </c>
      <c r="S206" s="26">
        <f t="shared" si="152"/>
        <v>500</v>
      </c>
      <c r="T206" s="5">
        <f t="shared" si="136"/>
        <v>1432847.65</v>
      </c>
      <c r="U206" s="5">
        <f t="shared" si="137"/>
        <v>3468913.85</v>
      </c>
      <c r="V206" s="5">
        <f t="shared" si="138"/>
        <v>5073365.74</v>
      </c>
      <c r="W206" s="5">
        <f t="shared" si="139"/>
        <v>7296312.1699999999</v>
      </c>
      <c r="X206" s="37">
        <f t="shared" si="142"/>
        <v>1459262.4340000001</v>
      </c>
      <c r="Y206" s="38">
        <f t="shared" si="143"/>
        <v>2918524.8680000002</v>
      </c>
      <c r="Z206" s="38">
        <f t="shared" si="144"/>
        <v>5107418.5190000003</v>
      </c>
      <c r="AA206" s="38">
        <f t="shared" si="145"/>
        <v>6931496.5615000008</v>
      </c>
      <c r="AB206" s="52"/>
      <c r="AC206" s="53"/>
    </row>
    <row r="207" spans="1:29" ht="31.5" x14ac:dyDescent="0.25">
      <c r="A207" s="39" t="s">
        <v>177</v>
      </c>
      <c r="B207" s="40" t="s">
        <v>172</v>
      </c>
      <c r="C207" s="40" t="s">
        <v>164</v>
      </c>
      <c r="D207" s="41"/>
      <c r="E207" s="41"/>
      <c r="F207" s="41"/>
      <c r="G207" s="20">
        <v>6000</v>
      </c>
      <c r="H207" s="26">
        <v>500</v>
      </c>
      <c r="I207" s="57">
        <v>500</v>
      </c>
      <c r="J207" s="57">
        <v>500</v>
      </c>
      <c r="K207" s="57">
        <v>500</v>
      </c>
      <c r="L207" s="57">
        <v>0</v>
      </c>
      <c r="M207" s="57">
        <v>1000</v>
      </c>
      <c r="N207" s="57">
        <v>500</v>
      </c>
      <c r="O207" s="57">
        <v>0</v>
      </c>
      <c r="P207" s="59">
        <v>1000</v>
      </c>
      <c r="Q207" s="61">
        <v>500</v>
      </c>
      <c r="R207" s="26">
        <v>500</v>
      </c>
      <c r="S207" s="26">
        <f>G207-H207-I207-J207-K207-L207-M207-N207-O207-P207-Q207-R207</f>
        <v>500</v>
      </c>
      <c r="T207" s="5">
        <f t="shared" si="136"/>
        <v>1400468.07</v>
      </c>
      <c r="U207" s="5">
        <f t="shared" si="137"/>
        <v>3370857.4400000004</v>
      </c>
      <c r="V207" s="5">
        <f t="shared" si="138"/>
        <v>4962153.87</v>
      </c>
      <c r="W207" s="5">
        <f t="shared" si="139"/>
        <v>6981826.1699999999</v>
      </c>
      <c r="X207" s="37">
        <f t="shared" si="142"/>
        <v>1396365.2340000002</v>
      </c>
      <c r="Y207" s="38">
        <f t="shared" si="143"/>
        <v>2792730.4680000003</v>
      </c>
      <c r="Z207" s="38">
        <f t="shared" si="144"/>
        <v>4887278.3190000001</v>
      </c>
      <c r="AA207" s="38">
        <f t="shared" si="145"/>
        <v>6632734.8615000006</v>
      </c>
      <c r="AB207" s="52"/>
      <c r="AC207" s="53"/>
    </row>
    <row r="208" spans="1:29" ht="110.25" x14ac:dyDescent="0.25">
      <c r="A208" s="39" t="s">
        <v>173</v>
      </c>
      <c r="B208" s="40" t="s">
        <v>174</v>
      </c>
      <c r="C208" s="41"/>
      <c r="D208" s="41"/>
      <c r="E208" s="41"/>
      <c r="F208" s="41"/>
      <c r="G208" s="20">
        <f>G209+G212</f>
        <v>7302312.1699999999</v>
      </c>
      <c r="H208" s="20">
        <f t="shared" ref="H208:S208" si="153">H209+H212</f>
        <v>440737.42000000004</v>
      </c>
      <c r="I208" s="20">
        <f t="shared" si="153"/>
        <v>447687</v>
      </c>
      <c r="J208" s="20">
        <f t="shared" si="153"/>
        <v>545423.23</v>
      </c>
      <c r="K208" s="20">
        <f t="shared" si="153"/>
        <v>538665.06000000006</v>
      </c>
      <c r="L208" s="20">
        <f t="shared" si="153"/>
        <v>732357.91</v>
      </c>
      <c r="M208" s="20">
        <f t="shared" si="153"/>
        <v>766043.23</v>
      </c>
      <c r="N208" s="20">
        <f t="shared" si="153"/>
        <v>752640.24</v>
      </c>
      <c r="O208" s="20">
        <f t="shared" si="153"/>
        <v>254443.2</v>
      </c>
      <c r="P208" s="20">
        <f t="shared" si="153"/>
        <v>597368.44999999995</v>
      </c>
      <c r="Q208" s="20">
        <f t="shared" si="153"/>
        <v>440025.08</v>
      </c>
      <c r="R208" s="20">
        <f t="shared" si="153"/>
        <v>603500</v>
      </c>
      <c r="S208" s="21">
        <f t="shared" si="153"/>
        <v>1183421.3499999996</v>
      </c>
      <c r="T208" s="5">
        <f t="shared" si="136"/>
        <v>32379.579999999998</v>
      </c>
      <c r="U208" s="5">
        <f t="shared" si="137"/>
        <v>98056.41</v>
      </c>
      <c r="V208" s="5">
        <f t="shared" si="138"/>
        <v>111211.87000000001</v>
      </c>
      <c r="W208" s="5">
        <f t="shared" si="139"/>
        <v>314486</v>
      </c>
      <c r="X208" s="37">
        <f t="shared" si="142"/>
        <v>62897.200000000004</v>
      </c>
      <c r="Y208" s="38">
        <f t="shared" si="143"/>
        <v>125794.40000000001</v>
      </c>
      <c r="Z208" s="38">
        <f t="shared" si="144"/>
        <v>220140.2</v>
      </c>
      <c r="AA208" s="38">
        <f t="shared" si="145"/>
        <v>298761.7</v>
      </c>
      <c r="AB208" s="52"/>
      <c r="AC208" s="53"/>
    </row>
    <row r="209" spans="1:29" ht="31.5" x14ac:dyDescent="0.25">
      <c r="A209" s="39" t="s">
        <v>181</v>
      </c>
      <c r="B209" s="40" t="s">
        <v>174</v>
      </c>
      <c r="C209" s="40" t="s">
        <v>131</v>
      </c>
      <c r="D209" s="41"/>
      <c r="E209" s="41"/>
      <c r="F209" s="41"/>
      <c r="G209" s="20">
        <f>G210+G211</f>
        <v>7296312.1699999999</v>
      </c>
      <c r="H209" s="20">
        <f t="shared" ref="H209:S209" si="154">H210+H211</f>
        <v>440237.42000000004</v>
      </c>
      <c r="I209" s="20">
        <f t="shared" si="154"/>
        <v>447187</v>
      </c>
      <c r="J209" s="20">
        <f t="shared" si="154"/>
        <v>545423.23</v>
      </c>
      <c r="K209" s="20">
        <f t="shared" si="154"/>
        <v>537665.06000000006</v>
      </c>
      <c r="L209" s="20">
        <f t="shared" si="154"/>
        <v>732357.91</v>
      </c>
      <c r="M209" s="20">
        <f t="shared" si="154"/>
        <v>766043.23</v>
      </c>
      <c r="N209" s="20">
        <f t="shared" si="154"/>
        <v>752640.24</v>
      </c>
      <c r="O209" s="20">
        <f t="shared" si="154"/>
        <v>254443.2</v>
      </c>
      <c r="P209" s="20">
        <f t="shared" si="154"/>
        <v>597368.44999999995</v>
      </c>
      <c r="Q209" s="20">
        <f t="shared" si="154"/>
        <v>440025.08</v>
      </c>
      <c r="R209" s="20">
        <f>R210+R211</f>
        <v>600000</v>
      </c>
      <c r="S209" s="21">
        <f t="shared" si="154"/>
        <v>1182921.3499999996</v>
      </c>
      <c r="T209" s="5">
        <f t="shared" si="136"/>
        <v>1000</v>
      </c>
      <c r="U209" s="5">
        <f t="shared" si="137"/>
        <v>2000</v>
      </c>
      <c r="V209" s="5">
        <f t="shared" si="138"/>
        <v>2000</v>
      </c>
      <c r="W209" s="5">
        <f t="shared" si="139"/>
        <v>6000</v>
      </c>
      <c r="X209" s="37">
        <f t="shared" si="142"/>
        <v>1200</v>
      </c>
      <c r="Y209" s="38">
        <f t="shared" si="143"/>
        <v>2400</v>
      </c>
      <c r="Z209" s="38">
        <f t="shared" si="144"/>
        <v>4200</v>
      </c>
      <c r="AA209" s="38">
        <f t="shared" si="145"/>
        <v>5700</v>
      </c>
      <c r="AB209" s="52"/>
      <c r="AC209" s="53"/>
    </row>
    <row r="210" spans="1:29" ht="162.75" customHeight="1" x14ac:dyDescent="0.25">
      <c r="A210" s="39" t="s">
        <v>180</v>
      </c>
      <c r="B210" s="40" t="s">
        <v>174</v>
      </c>
      <c r="C210" s="40" t="s">
        <v>175</v>
      </c>
      <c r="D210" s="41"/>
      <c r="E210" s="41"/>
      <c r="F210" s="41"/>
      <c r="G210" s="20">
        <v>6981826.1699999999</v>
      </c>
      <c r="H210" s="26">
        <v>437428.77</v>
      </c>
      <c r="I210" s="57">
        <v>444725.28</v>
      </c>
      <c r="J210" s="57">
        <v>518314.02</v>
      </c>
      <c r="K210" s="57">
        <v>511835.94</v>
      </c>
      <c r="L210" s="57">
        <v>730493.17</v>
      </c>
      <c r="M210" s="57">
        <v>728060.26</v>
      </c>
      <c r="N210" s="57">
        <v>750559.89</v>
      </c>
      <c r="O210" s="57">
        <v>252949.57</v>
      </c>
      <c r="P210" s="59">
        <v>587786.97</v>
      </c>
      <c r="Q210" s="61">
        <v>414938.53</v>
      </c>
      <c r="R210" s="25">
        <v>550000</v>
      </c>
      <c r="S210" s="26">
        <f>G210-H210-I210-J210-K210-L210-M210-N210-O210-P210-Q210-R210</f>
        <v>1054733.7699999996</v>
      </c>
      <c r="T210" s="5">
        <f t="shared" si="136"/>
        <v>1000</v>
      </c>
      <c r="U210" s="5">
        <f t="shared" si="137"/>
        <v>2000</v>
      </c>
      <c r="V210" s="5">
        <f t="shared" si="138"/>
        <v>2000</v>
      </c>
      <c r="W210" s="5">
        <f t="shared" si="139"/>
        <v>6000</v>
      </c>
      <c r="X210" s="37">
        <f t="shared" si="142"/>
        <v>1200</v>
      </c>
      <c r="Y210" s="38">
        <f t="shared" si="143"/>
        <v>2400</v>
      </c>
      <c r="Z210" s="38">
        <f t="shared" si="144"/>
        <v>4200</v>
      </c>
      <c r="AA210" s="38">
        <f t="shared" si="145"/>
        <v>5700</v>
      </c>
      <c r="AB210" s="52"/>
      <c r="AC210" s="53"/>
    </row>
    <row r="211" spans="1:29" ht="47.25" x14ac:dyDescent="0.25">
      <c r="A211" s="39" t="s">
        <v>179</v>
      </c>
      <c r="B211" s="40" t="s">
        <v>174</v>
      </c>
      <c r="C211" s="40" t="s">
        <v>136</v>
      </c>
      <c r="D211" s="41"/>
      <c r="E211" s="41"/>
      <c r="F211" s="41"/>
      <c r="G211" s="20">
        <v>314486</v>
      </c>
      <c r="H211" s="26">
        <v>2808.65</v>
      </c>
      <c r="I211" s="57">
        <v>2461.7199999999998</v>
      </c>
      <c r="J211" s="57">
        <v>27109.21</v>
      </c>
      <c r="K211" s="57">
        <v>25829.119999999999</v>
      </c>
      <c r="L211" s="57">
        <v>1864.74</v>
      </c>
      <c r="M211" s="57">
        <v>37982.97</v>
      </c>
      <c r="N211" s="57">
        <v>2080.35</v>
      </c>
      <c r="O211" s="57">
        <v>1493.63</v>
      </c>
      <c r="P211" s="59">
        <v>9581.48</v>
      </c>
      <c r="Q211" s="61">
        <v>25086.55</v>
      </c>
      <c r="R211" s="25">
        <f>50000</f>
        <v>50000</v>
      </c>
      <c r="S211" s="26">
        <f>G211-H211-I211-J211-K211-L211-M211-N211-O211-P211-Q211-R211</f>
        <v>128187.57999999999</v>
      </c>
      <c r="T211" s="5">
        <f t="shared" si="136"/>
        <v>114605793.88</v>
      </c>
      <c r="U211" s="5">
        <f t="shared" si="137"/>
        <v>281491169.00999999</v>
      </c>
      <c r="V211" s="5">
        <f t="shared" si="138"/>
        <v>439586400.67000008</v>
      </c>
      <c r="W211" s="5">
        <f t="shared" si="139"/>
        <v>646649388.56000006</v>
      </c>
      <c r="X211" s="37">
        <f t="shared" si="142"/>
        <v>129329877.71200001</v>
      </c>
      <c r="Y211" s="38">
        <f t="shared" si="143"/>
        <v>258659755.42400002</v>
      </c>
      <c r="Z211" s="38">
        <f t="shared" si="144"/>
        <v>452654571.99200004</v>
      </c>
      <c r="AA211" s="38">
        <f t="shared" si="145"/>
        <v>614316919.13200009</v>
      </c>
      <c r="AB211" s="52"/>
      <c r="AC211" s="53"/>
    </row>
    <row r="212" spans="1:29" ht="31.5" x14ac:dyDescent="0.25">
      <c r="A212" s="39" t="s">
        <v>178</v>
      </c>
      <c r="B212" s="40" t="s">
        <v>174</v>
      </c>
      <c r="C212" s="40" t="s">
        <v>163</v>
      </c>
      <c r="D212" s="41"/>
      <c r="E212" s="41"/>
      <c r="F212" s="41"/>
      <c r="G212" s="20">
        <f>G213</f>
        <v>6000</v>
      </c>
      <c r="H212" s="20">
        <f t="shared" ref="H212:S212" si="155">H213</f>
        <v>500</v>
      </c>
      <c r="I212" s="20">
        <f t="shared" si="155"/>
        <v>500</v>
      </c>
      <c r="J212" s="20">
        <f t="shared" si="155"/>
        <v>0</v>
      </c>
      <c r="K212" s="20">
        <f t="shared" si="155"/>
        <v>1000</v>
      </c>
      <c r="L212" s="20">
        <f t="shared" si="155"/>
        <v>0</v>
      </c>
      <c r="M212" s="20">
        <f t="shared" si="155"/>
        <v>0</v>
      </c>
      <c r="N212" s="20">
        <f t="shared" si="155"/>
        <v>0</v>
      </c>
      <c r="O212" s="20">
        <f t="shared" si="155"/>
        <v>0</v>
      </c>
      <c r="P212" s="20">
        <f t="shared" si="155"/>
        <v>0</v>
      </c>
      <c r="Q212" s="20">
        <f t="shared" si="155"/>
        <v>0</v>
      </c>
      <c r="R212" s="20">
        <f t="shared" si="155"/>
        <v>3500</v>
      </c>
      <c r="S212" s="21">
        <f t="shared" si="155"/>
        <v>500</v>
      </c>
      <c r="T212" s="5">
        <f t="shared" si="136"/>
        <v>114605793.88</v>
      </c>
      <c r="U212" s="5">
        <f t="shared" si="137"/>
        <v>281491169.00999999</v>
      </c>
      <c r="V212" s="5">
        <f t="shared" si="138"/>
        <v>439586400.67000008</v>
      </c>
      <c r="W212" s="5">
        <f t="shared" si="139"/>
        <v>646649388.56000006</v>
      </c>
      <c r="X212" s="37">
        <f t="shared" si="142"/>
        <v>129329877.71200001</v>
      </c>
      <c r="Y212" s="38">
        <f t="shared" si="143"/>
        <v>258659755.42400002</v>
      </c>
      <c r="Z212" s="38">
        <f t="shared" si="144"/>
        <v>452654571.99200004</v>
      </c>
      <c r="AA212" s="38">
        <f t="shared" si="145"/>
        <v>614316919.13200009</v>
      </c>
      <c r="AB212" s="52"/>
      <c r="AC212" s="53"/>
    </row>
    <row r="213" spans="1:29" ht="31.5" x14ac:dyDescent="0.25">
      <c r="A213" s="39" t="s">
        <v>177</v>
      </c>
      <c r="B213" s="40" t="s">
        <v>174</v>
      </c>
      <c r="C213" s="40" t="s">
        <v>164</v>
      </c>
      <c r="D213" s="41"/>
      <c r="E213" s="41"/>
      <c r="F213" s="41"/>
      <c r="G213" s="20">
        <v>6000</v>
      </c>
      <c r="H213" s="26">
        <v>500</v>
      </c>
      <c r="I213" s="57">
        <v>500</v>
      </c>
      <c r="J213" s="57">
        <v>0</v>
      </c>
      <c r="K213" s="57">
        <v>1000</v>
      </c>
      <c r="L213" s="57">
        <v>0</v>
      </c>
      <c r="M213" s="57">
        <v>0</v>
      </c>
      <c r="N213" s="57">
        <v>0</v>
      </c>
      <c r="O213" s="57">
        <v>0</v>
      </c>
      <c r="P213" s="59">
        <v>0</v>
      </c>
      <c r="Q213" s="61">
        <v>0</v>
      </c>
      <c r="R213" s="26">
        <v>3500</v>
      </c>
      <c r="S213" s="26">
        <f>G213-H213-I213-J213-K213-L213-M213-N213-O213-P213-Q213-R213</f>
        <v>500</v>
      </c>
      <c r="T213" s="5">
        <f t="shared" ref="T213:T217" si="156">H216+I216+J216</f>
        <v>0</v>
      </c>
      <c r="U213" s="5">
        <f t="shared" ref="U213:U217" si="157">H216+I216+J216+K216+L216+M216</f>
        <v>0</v>
      </c>
      <c r="V213" s="5">
        <f t="shared" ref="V213:V217" si="158">H216+I216+J216+K216+L216+M216+N216+O216+P216</f>
        <v>0</v>
      </c>
      <c r="W213" s="5">
        <f t="shared" ref="W213:W217" si="159">H216+I216+J216+K216+L216+M216+N216+O216+P216+Q216+R216+S216</f>
        <v>0</v>
      </c>
      <c r="X213" s="37">
        <f t="shared" si="142"/>
        <v>0</v>
      </c>
      <c r="Y213" s="38">
        <f t="shared" si="143"/>
        <v>0</v>
      </c>
      <c r="Z213" s="38">
        <f t="shared" si="144"/>
        <v>0</v>
      </c>
      <c r="AA213" s="38">
        <f t="shared" si="145"/>
        <v>0</v>
      </c>
      <c r="AB213" s="52"/>
      <c r="AC213" s="53"/>
    </row>
    <row r="214" spans="1:29" ht="15.75" x14ac:dyDescent="0.25">
      <c r="A214" s="42" t="s">
        <v>48</v>
      </c>
      <c r="B214" s="71" t="s">
        <v>176</v>
      </c>
      <c r="C214" s="69"/>
      <c r="D214" s="69"/>
      <c r="E214" s="69"/>
      <c r="F214" s="70"/>
      <c r="G214" s="22">
        <f>G160+G202+G208</f>
        <v>646649388.56000006</v>
      </c>
      <c r="H214" s="22">
        <f t="shared" ref="H214:S214" si="160">H160+H202+H208</f>
        <v>19147349.280000001</v>
      </c>
      <c r="I214" s="22">
        <f t="shared" si="160"/>
        <v>51164101.399999999</v>
      </c>
      <c r="J214" s="22">
        <f t="shared" si="160"/>
        <v>44294343.199999996</v>
      </c>
      <c r="K214" s="22">
        <f t="shared" si="160"/>
        <v>44479138.600000001</v>
      </c>
      <c r="L214" s="22">
        <f t="shared" si="160"/>
        <v>62587721.54999999</v>
      </c>
      <c r="M214" s="22">
        <f t="shared" si="160"/>
        <v>59818514.979999989</v>
      </c>
      <c r="N214" s="22">
        <f t="shared" si="160"/>
        <v>59858958.230000004</v>
      </c>
      <c r="O214" s="22">
        <f t="shared" si="160"/>
        <v>49955027.590000004</v>
      </c>
      <c r="P214" s="22">
        <f t="shared" si="160"/>
        <v>48281245.840000004</v>
      </c>
      <c r="Q214" s="22">
        <f t="shared" si="160"/>
        <v>44438917.82</v>
      </c>
      <c r="R214" s="22">
        <f t="shared" si="160"/>
        <v>50283595.909999996</v>
      </c>
      <c r="S214" s="22">
        <f t="shared" si="160"/>
        <v>112340474.15999998</v>
      </c>
      <c r="T214" s="5">
        <f t="shared" si="156"/>
        <v>0</v>
      </c>
      <c r="U214" s="5">
        <f t="shared" si="157"/>
        <v>0</v>
      </c>
      <c r="V214" s="5">
        <f t="shared" si="158"/>
        <v>0</v>
      </c>
      <c r="W214" s="5">
        <f t="shared" si="159"/>
        <v>0</v>
      </c>
      <c r="X214" s="37">
        <f t="shared" si="142"/>
        <v>0</v>
      </c>
      <c r="Y214" s="38">
        <f t="shared" si="143"/>
        <v>0</v>
      </c>
      <c r="Z214" s="38">
        <f t="shared" si="144"/>
        <v>0</v>
      </c>
      <c r="AA214" s="38">
        <f t="shared" si="145"/>
        <v>0</v>
      </c>
      <c r="AB214" s="52"/>
    </row>
    <row r="215" spans="1:29" ht="47.25" x14ac:dyDescent="0.25">
      <c r="A215" s="28" t="s">
        <v>49</v>
      </c>
      <c r="B215" s="71" t="s">
        <v>176</v>
      </c>
      <c r="C215" s="69"/>
      <c r="D215" s="69"/>
      <c r="E215" s="69"/>
      <c r="F215" s="70"/>
      <c r="G215" s="19">
        <f>G214</f>
        <v>646649388.56000006</v>
      </c>
      <c r="H215" s="19">
        <f>H214</f>
        <v>19147349.280000001</v>
      </c>
      <c r="I215" s="19">
        <f t="shared" ref="I215:S215" si="161">I214</f>
        <v>51164101.399999999</v>
      </c>
      <c r="J215" s="19">
        <f t="shared" si="161"/>
        <v>44294343.199999996</v>
      </c>
      <c r="K215" s="19">
        <f t="shared" si="161"/>
        <v>44479138.600000001</v>
      </c>
      <c r="L215" s="19">
        <f t="shared" si="161"/>
        <v>62587721.54999999</v>
      </c>
      <c r="M215" s="19">
        <f t="shared" si="161"/>
        <v>59818514.979999989</v>
      </c>
      <c r="N215" s="19">
        <f t="shared" si="161"/>
        <v>59858958.230000004</v>
      </c>
      <c r="O215" s="19">
        <f t="shared" si="161"/>
        <v>49955027.590000004</v>
      </c>
      <c r="P215" s="19">
        <f t="shared" si="161"/>
        <v>48281245.840000004</v>
      </c>
      <c r="Q215" s="19">
        <f t="shared" si="161"/>
        <v>44438917.82</v>
      </c>
      <c r="R215" s="19">
        <f t="shared" si="161"/>
        <v>50283595.909999996</v>
      </c>
      <c r="S215" s="19">
        <f t="shared" si="161"/>
        <v>112340474.15999998</v>
      </c>
      <c r="T215" s="5">
        <f t="shared" si="156"/>
        <v>0</v>
      </c>
      <c r="U215" s="5">
        <f t="shared" si="157"/>
        <v>0</v>
      </c>
      <c r="V215" s="5">
        <f t="shared" si="158"/>
        <v>0</v>
      </c>
      <c r="W215" s="5">
        <f t="shared" si="159"/>
        <v>0</v>
      </c>
      <c r="X215" s="37">
        <f t="shared" si="142"/>
        <v>0</v>
      </c>
      <c r="Y215" s="38">
        <f t="shared" si="143"/>
        <v>0</v>
      </c>
      <c r="Z215" s="38">
        <f t="shared" si="144"/>
        <v>0</v>
      </c>
      <c r="AA215" s="38">
        <f t="shared" si="145"/>
        <v>0</v>
      </c>
      <c r="AB215" s="52"/>
    </row>
    <row r="216" spans="1:29" ht="94.5" x14ac:dyDescent="0.25">
      <c r="A216" s="28" t="s">
        <v>50</v>
      </c>
      <c r="B216" s="71" t="s">
        <v>176</v>
      </c>
      <c r="C216" s="69"/>
      <c r="D216" s="69"/>
      <c r="E216" s="69"/>
      <c r="F216" s="70"/>
      <c r="G216" s="26">
        <f>G217</f>
        <v>0</v>
      </c>
      <c r="H216" s="26">
        <f t="shared" ref="H216:S216" si="162">H217</f>
        <v>0</v>
      </c>
      <c r="I216" s="57">
        <f t="shared" si="162"/>
        <v>0</v>
      </c>
      <c r="J216" s="57">
        <f t="shared" si="162"/>
        <v>0</v>
      </c>
      <c r="K216" s="57">
        <f t="shared" si="162"/>
        <v>0</v>
      </c>
      <c r="L216" s="57">
        <f t="shared" si="162"/>
        <v>0</v>
      </c>
      <c r="M216" s="57">
        <f t="shared" si="162"/>
        <v>0</v>
      </c>
      <c r="N216" s="57">
        <f t="shared" si="162"/>
        <v>0</v>
      </c>
      <c r="O216" s="57">
        <f t="shared" si="162"/>
        <v>0</v>
      </c>
      <c r="P216" s="59">
        <f t="shared" si="162"/>
        <v>0</v>
      </c>
      <c r="Q216" s="61">
        <f t="shared" si="162"/>
        <v>0</v>
      </c>
      <c r="R216" s="26">
        <f t="shared" si="162"/>
        <v>0</v>
      </c>
      <c r="S216" s="26">
        <f t="shared" si="162"/>
        <v>0</v>
      </c>
      <c r="T216" s="5">
        <f t="shared" si="156"/>
        <v>0</v>
      </c>
      <c r="U216" s="5">
        <f t="shared" si="157"/>
        <v>0</v>
      </c>
      <c r="V216" s="5">
        <f t="shared" si="158"/>
        <v>0</v>
      </c>
      <c r="W216" s="5">
        <f t="shared" si="159"/>
        <v>0</v>
      </c>
      <c r="X216" s="37">
        <f t="shared" si="142"/>
        <v>0</v>
      </c>
      <c r="Y216" s="38">
        <f t="shared" si="143"/>
        <v>0</v>
      </c>
      <c r="Z216" s="38">
        <f t="shared" si="144"/>
        <v>0</v>
      </c>
      <c r="AA216" s="38">
        <f t="shared" si="145"/>
        <v>0</v>
      </c>
      <c r="AB216" s="52"/>
    </row>
    <row r="217" spans="1:29" ht="78.75" x14ac:dyDescent="0.25">
      <c r="A217" s="43" t="s">
        <v>128</v>
      </c>
      <c r="B217" s="79">
        <v>915</v>
      </c>
      <c r="C217" s="80"/>
      <c r="D217" s="80"/>
      <c r="E217" s="80"/>
      <c r="F217" s="81"/>
      <c r="G217" s="44">
        <f>G218</f>
        <v>0</v>
      </c>
      <c r="H217" s="26">
        <f>H218</f>
        <v>0</v>
      </c>
      <c r="I217" s="57">
        <f t="shared" ref="I217:S217" si="163">I218</f>
        <v>0</v>
      </c>
      <c r="J217" s="57">
        <f t="shared" si="163"/>
        <v>0</v>
      </c>
      <c r="K217" s="57">
        <f t="shared" si="163"/>
        <v>0</v>
      </c>
      <c r="L217" s="57">
        <f t="shared" si="163"/>
        <v>0</v>
      </c>
      <c r="M217" s="57">
        <f t="shared" si="163"/>
        <v>0</v>
      </c>
      <c r="N217" s="57">
        <f t="shared" si="163"/>
        <v>0</v>
      </c>
      <c r="O217" s="57">
        <f t="shared" si="163"/>
        <v>0</v>
      </c>
      <c r="P217" s="59">
        <f t="shared" si="163"/>
        <v>0</v>
      </c>
      <c r="Q217" s="61">
        <f t="shared" si="163"/>
        <v>0</v>
      </c>
      <c r="R217" s="26">
        <f t="shared" si="163"/>
        <v>0</v>
      </c>
      <c r="S217" s="26">
        <f t="shared" si="163"/>
        <v>0</v>
      </c>
      <c r="T217" s="45">
        <f t="shared" si="156"/>
        <v>114605793.88</v>
      </c>
      <c r="U217" s="45">
        <f t="shared" si="157"/>
        <v>281491169.00999999</v>
      </c>
      <c r="V217" s="45">
        <f t="shared" si="158"/>
        <v>439586400.67000008</v>
      </c>
      <c r="W217" s="45">
        <f t="shared" si="159"/>
        <v>646649388.56000006</v>
      </c>
      <c r="X217" s="45">
        <f t="shared" si="142"/>
        <v>129329877.71200001</v>
      </c>
      <c r="Y217" s="46">
        <f t="shared" si="143"/>
        <v>258659755.42400002</v>
      </c>
      <c r="Z217" s="46">
        <f t="shared" si="144"/>
        <v>452654571.99200004</v>
      </c>
      <c r="AA217" s="46">
        <f t="shared" si="145"/>
        <v>614316919.13200009</v>
      </c>
      <c r="AB217" s="52"/>
    </row>
    <row r="218" spans="1:29" ht="126" customHeight="1" x14ac:dyDescent="0.25">
      <c r="A218" s="47" t="s">
        <v>249</v>
      </c>
      <c r="B218" s="86" t="s">
        <v>250</v>
      </c>
      <c r="C218" s="87"/>
      <c r="D218" s="87"/>
      <c r="E218" s="87"/>
      <c r="F218" s="88"/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45">
        <f>T154</f>
        <v>124938330.38000003</v>
      </c>
      <c r="U218" s="45">
        <f t="shared" ref="U218:AA218" si="164">U154</f>
        <v>286374969.41000003</v>
      </c>
      <c r="V218" s="45">
        <f t="shared" si="164"/>
        <v>449196463.25999999</v>
      </c>
      <c r="W218" s="45">
        <f t="shared" si="164"/>
        <v>645549388.55999994</v>
      </c>
      <c r="X218" s="45">
        <f t="shared" si="164"/>
        <v>161387347.13999999</v>
      </c>
      <c r="Y218" s="45">
        <f t="shared" si="164"/>
        <v>322774694.27999997</v>
      </c>
      <c r="Z218" s="45">
        <f t="shared" si="164"/>
        <v>484162041.41999996</v>
      </c>
      <c r="AA218" s="45">
        <f t="shared" si="164"/>
        <v>645549388.55999994</v>
      </c>
      <c r="AB218" s="52"/>
    </row>
    <row r="219" spans="1:29" ht="94.5" x14ac:dyDescent="0.25">
      <c r="A219" s="28" t="s">
        <v>51</v>
      </c>
      <c r="B219" s="71" t="s">
        <v>176</v>
      </c>
      <c r="C219" s="69"/>
      <c r="D219" s="69"/>
      <c r="E219" s="69"/>
      <c r="F219" s="70"/>
      <c r="G219" s="26">
        <f t="shared" ref="G219:S219" si="165">G216</f>
        <v>0</v>
      </c>
      <c r="H219" s="26">
        <f t="shared" si="165"/>
        <v>0</v>
      </c>
      <c r="I219" s="57">
        <f t="shared" si="165"/>
        <v>0</v>
      </c>
      <c r="J219" s="57">
        <f t="shared" si="165"/>
        <v>0</v>
      </c>
      <c r="K219" s="57">
        <f t="shared" si="165"/>
        <v>0</v>
      </c>
      <c r="L219" s="57">
        <f t="shared" si="165"/>
        <v>0</v>
      </c>
      <c r="M219" s="57">
        <f t="shared" si="165"/>
        <v>0</v>
      </c>
      <c r="N219" s="57">
        <f t="shared" si="165"/>
        <v>0</v>
      </c>
      <c r="O219" s="57">
        <f t="shared" si="165"/>
        <v>0</v>
      </c>
      <c r="P219" s="59">
        <f t="shared" si="165"/>
        <v>0</v>
      </c>
      <c r="Q219" s="61">
        <f t="shared" si="165"/>
        <v>0</v>
      </c>
      <c r="R219" s="26">
        <f t="shared" si="165"/>
        <v>0</v>
      </c>
      <c r="S219" s="26">
        <f t="shared" si="165"/>
        <v>0</v>
      </c>
      <c r="T219" s="1"/>
      <c r="U219" s="1"/>
      <c r="V219" s="1"/>
      <c r="W219" s="1"/>
      <c r="X219" s="1"/>
      <c r="Y219" s="1"/>
      <c r="Z219" s="1"/>
      <c r="AA219" s="1"/>
      <c r="AB219" s="52"/>
    </row>
    <row r="220" spans="1:29" ht="47.25" x14ac:dyDescent="0.25">
      <c r="A220" s="28" t="s">
        <v>52</v>
      </c>
      <c r="B220" s="71" t="s">
        <v>176</v>
      </c>
      <c r="C220" s="69"/>
      <c r="D220" s="69"/>
      <c r="E220" s="69"/>
      <c r="F220" s="70"/>
      <c r="G220" s="26">
        <f>G215+G216</f>
        <v>646649388.56000006</v>
      </c>
      <c r="H220" s="26">
        <f t="shared" ref="H220:S220" si="166">H215+H216</f>
        <v>19147349.280000001</v>
      </c>
      <c r="I220" s="57">
        <f t="shared" si="166"/>
        <v>51164101.399999999</v>
      </c>
      <c r="J220" s="57">
        <f t="shared" si="166"/>
        <v>44294343.199999996</v>
      </c>
      <c r="K220" s="57">
        <f t="shared" si="166"/>
        <v>44479138.600000001</v>
      </c>
      <c r="L220" s="57">
        <f t="shared" si="166"/>
        <v>62587721.54999999</v>
      </c>
      <c r="M220" s="57">
        <f t="shared" si="166"/>
        <v>59818514.979999989</v>
      </c>
      <c r="N220" s="57">
        <f t="shared" si="166"/>
        <v>59858958.230000004</v>
      </c>
      <c r="O220" s="57">
        <f t="shared" si="166"/>
        <v>49955027.590000004</v>
      </c>
      <c r="P220" s="59">
        <f t="shared" si="166"/>
        <v>48281245.840000004</v>
      </c>
      <c r="Q220" s="61">
        <f t="shared" si="166"/>
        <v>44438917.82</v>
      </c>
      <c r="R220" s="26">
        <f t="shared" si="166"/>
        <v>50283595.909999996</v>
      </c>
      <c r="S220" s="26">
        <f t="shared" si="166"/>
        <v>112340474.15999998</v>
      </c>
      <c r="AB220" s="52"/>
    </row>
    <row r="221" spans="1:29" ht="47.25" x14ac:dyDescent="0.25">
      <c r="A221" s="48" t="s">
        <v>328</v>
      </c>
      <c r="B221" s="71" t="s">
        <v>176</v>
      </c>
      <c r="C221" s="69"/>
      <c r="D221" s="69"/>
      <c r="E221" s="69"/>
      <c r="F221" s="70"/>
      <c r="G221" s="26">
        <f>G151-G215</f>
        <v>-1100000.0000001192</v>
      </c>
      <c r="H221" s="26">
        <f>H151-H215</f>
        <v>5457105.5899999999</v>
      </c>
      <c r="I221" s="57">
        <f t="shared" ref="I221:S221" si="167">I151-I215</f>
        <v>762051.20000001043</v>
      </c>
      <c r="J221" s="57">
        <f t="shared" si="167"/>
        <v>4113379.7100000083</v>
      </c>
      <c r="K221" s="57">
        <f t="shared" si="167"/>
        <v>18220544.699999996</v>
      </c>
      <c r="L221" s="57">
        <f t="shared" si="167"/>
        <v>-22138500.059999987</v>
      </c>
      <c r="M221" s="57">
        <f t="shared" si="167"/>
        <v>-1530780.7400000021</v>
      </c>
      <c r="N221" s="57">
        <f t="shared" si="167"/>
        <v>2152131.1999999881</v>
      </c>
      <c r="O221" s="57">
        <f t="shared" si="167"/>
        <v>-605708.27000000328</v>
      </c>
      <c r="P221" s="59">
        <f t="shared" si="167"/>
        <v>3179839.2599999905</v>
      </c>
      <c r="Q221" s="61">
        <f t="shared" si="167"/>
        <v>12058180.329999998</v>
      </c>
      <c r="R221" s="26">
        <f t="shared" si="167"/>
        <v>-20822915.850000001</v>
      </c>
      <c r="S221" s="26">
        <f t="shared" si="167"/>
        <v>-1945327.0699999779</v>
      </c>
      <c r="AB221" s="52"/>
    </row>
    <row r="222" spans="1:29" s="23" customFormat="1" ht="31.5" x14ac:dyDescent="0.25">
      <c r="A222" s="48" t="s">
        <v>329</v>
      </c>
      <c r="B222" s="71" t="s">
        <v>176</v>
      </c>
      <c r="C222" s="69"/>
      <c r="D222" s="69"/>
      <c r="E222" s="69"/>
      <c r="F222" s="70"/>
      <c r="G222" s="11">
        <f t="shared" ref="G222:S222" si="168">G15+G221+G156-G219</f>
        <v>9154250.1499998812</v>
      </c>
      <c r="H222" s="11">
        <f t="shared" si="168"/>
        <v>15711355.74</v>
      </c>
      <c r="I222" s="11">
        <f t="shared" si="168"/>
        <v>16473406.940000011</v>
      </c>
      <c r="J222" s="11">
        <f t="shared" si="168"/>
        <v>20586786.650000021</v>
      </c>
      <c r="K222" s="11">
        <f t="shared" si="168"/>
        <v>38807331.350000016</v>
      </c>
      <c r="L222" s="11">
        <f t="shared" si="168"/>
        <v>16668831.290000029</v>
      </c>
      <c r="M222" s="11">
        <f t="shared" si="168"/>
        <v>15138050.550000027</v>
      </c>
      <c r="N222" s="11">
        <f t="shared" si="168"/>
        <v>17290181.750000015</v>
      </c>
      <c r="O222" s="11">
        <f t="shared" si="168"/>
        <v>16684473.480000012</v>
      </c>
      <c r="P222" s="11">
        <f t="shared" si="168"/>
        <v>19864312.740000002</v>
      </c>
      <c r="Q222" s="11">
        <f t="shared" si="168"/>
        <v>31922493.07</v>
      </c>
      <c r="R222" s="11">
        <f t="shared" si="168"/>
        <v>11099577.219999999</v>
      </c>
      <c r="S222" s="11">
        <f t="shared" si="168"/>
        <v>9154250.1500000209</v>
      </c>
      <c r="T222" s="49"/>
      <c r="U222" s="49"/>
      <c r="V222" s="49"/>
      <c r="W222" s="49"/>
      <c r="X222" s="49"/>
      <c r="Y222" s="49"/>
      <c r="Z222" s="49"/>
      <c r="AA222" s="49"/>
      <c r="AB222" s="52"/>
    </row>
    <row r="224" spans="1:29" x14ac:dyDescent="0.25">
      <c r="A224" s="50" t="s">
        <v>53</v>
      </c>
    </row>
  </sheetData>
  <mergeCells count="192">
    <mergeCell ref="B134:F134"/>
    <mergeCell ref="B133:F133"/>
    <mergeCell ref="B28:F28"/>
    <mergeCell ref="B29:F29"/>
    <mergeCell ref="B19:F19"/>
    <mergeCell ref="B20:F20"/>
    <mergeCell ref="B21:F21"/>
    <mergeCell ref="B22:F22"/>
    <mergeCell ref="B23:F23"/>
    <mergeCell ref="B48:F48"/>
    <mergeCell ref="B49:F49"/>
    <mergeCell ref="B50:F50"/>
    <mergeCell ref="B70:F70"/>
    <mergeCell ref="B51:F51"/>
    <mergeCell ref="B52:F52"/>
    <mergeCell ref="B43:F43"/>
    <mergeCell ref="B69:F69"/>
    <mergeCell ref="B30:F30"/>
    <mergeCell ref="B31:F31"/>
    <mergeCell ref="B32:F32"/>
    <mergeCell ref="B33:F33"/>
    <mergeCell ref="B34:F34"/>
    <mergeCell ref="B35:F35"/>
    <mergeCell ref="B36:F36"/>
    <mergeCell ref="B37:F37"/>
    <mergeCell ref="A10:S10"/>
    <mergeCell ref="A18:S18"/>
    <mergeCell ref="A16:S16"/>
    <mergeCell ref="A17:S17"/>
    <mergeCell ref="B24:F24"/>
    <mergeCell ref="B25:F25"/>
    <mergeCell ref="B27:F27"/>
    <mergeCell ref="B62:F62"/>
    <mergeCell ref="B53:F53"/>
    <mergeCell ref="B54:F54"/>
    <mergeCell ref="B55:F55"/>
    <mergeCell ref="B58:F58"/>
    <mergeCell ref="B59:F59"/>
    <mergeCell ref="B42:F42"/>
    <mergeCell ref="B12:F14"/>
    <mergeCell ref="B15:F15"/>
    <mergeCell ref="B41:F41"/>
    <mergeCell ref="B44:F44"/>
    <mergeCell ref="B47:F47"/>
    <mergeCell ref="B26:F26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Q3:S3"/>
    <mergeCell ref="Q4:S4"/>
    <mergeCell ref="Q13:Q14"/>
    <mergeCell ref="N13:N14"/>
    <mergeCell ref="O13:O14"/>
    <mergeCell ref="P13:P14"/>
    <mergeCell ref="B79:F79"/>
    <mergeCell ref="B71:F71"/>
    <mergeCell ref="B72:F72"/>
    <mergeCell ref="B73:F73"/>
    <mergeCell ref="B74:F74"/>
    <mergeCell ref="B56:F56"/>
    <mergeCell ref="B57:F57"/>
    <mergeCell ref="B38:F38"/>
    <mergeCell ref="B39:F39"/>
    <mergeCell ref="B40:F40"/>
    <mergeCell ref="B45:F45"/>
    <mergeCell ref="B46:F46"/>
    <mergeCell ref="B60:F60"/>
    <mergeCell ref="B61:F61"/>
    <mergeCell ref="B75:F75"/>
    <mergeCell ref="B76:F76"/>
    <mergeCell ref="B77:F77"/>
    <mergeCell ref="B78:F78"/>
    <mergeCell ref="B65:F65"/>
    <mergeCell ref="B66:F66"/>
    <mergeCell ref="B67:F67"/>
    <mergeCell ref="B68:F68"/>
    <mergeCell ref="B64:F64"/>
    <mergeCell ref="B63:F63"/>
    <mergeCell ref="B95:F95"/>
    <mergeCell ref="B94:F94"/>
    <mergeCell ref="B96:F96"/>
    <mergeCell ref="B97:F97"/>
    <mergeCell ref="B98:F98"/>
    <mergeCell ref="B80:F80"/>
    <mergeCell ref="B81:F81"/>
    <mergeCell ref="B85:F85"/>
    <mergeCell ref="B88:F88"/>
    <mergeCell ref="B90:F90"/>
    <mergeCell ref="B91:F91"/>
    <mergeCell ref="B92:F92"/>
    <mergeCell ref="B93:F93"/>
    <mergeCell ref="B82:F82"/>
    <mergeCell ref="B83:F83"/>
    <mergeCell ref="B84:F84"/>
    <mergeCell ref="B89:F89"/>
    <mergeCell ref="B86:F86"/>
    <mergeCell ref="B87:F87"/>
    <mergeCell ref="B106:F106"/>
    <mergeCell ref="B107:F107"/>
    <mergeCell ref="B108:F108"/>
    <mergeCell ref="B99:F99"/>
    <mergeCell ref="B102:F102"/>
    <mergeCell ref="B103:F103"/>
    <mergeCell ref="B104:F104"/>
    <mergeCell ref="B105:F105"/>
    <mergeCell ref="B100:F100"/>
    <mergeCell ref="B101:F101"/>
    <mergeCell ref="B109:F109"/>
    <mergeCell ref="B110:F110"/>
    <mergeCell ref="B111:F111"/>
    <mergeCell ref="B123:F123"/>
    <mergeCell ref="B124:F124"/>
    <mergeCell ref="B125:F125"/>
    <mergeCell ref="B126:F126"/>
    <mergeCell ref="B130:F130"/>
    <mergeCell ref="B127:F127"/>
    <mergeCell ref="B112:F112"/>
    <mergeCell ref="B113:F113"/>
    <mergeCell ref="B115:F115"/>
    <mergeCell ref="B116:F116"/>
    <mergeCell ref="B117:F117"/>
    <mergeCell ref="B114:F114"/>
    <mergeCell ref="B128:F128"/>
    <mergeCell ref="B118:F118"/>
    <mergeCell ref="B119:F119"/>
    <mergeCell ref="B120:F120"/>
    <mergeCell ref="B121:F121"/>
    <mergeCell ref="B122:F122"/>
    <mergeCell ref="B129:F129"/>
    <mergeCell ref="B143:F143"/>
    <mergeCell ref="B155:F155"/>
    <mergeCell ref="B149:F149"/>
    <mergeCell ref="B150:F150"/>
    <mergeCell ref="B156:F156"/>
    <mergeCell ref="B138:F138"/>
    <mergeCell ref="B139:F139"/>
    <mergeCell ref="B140:F140"/>
    <mergeCell ref="B141:F141"/>
    <mergeCell ref="B142:F142"/>
    <mergeCell ref="B147:F147"/>
    <mergeCell ref="B148:F148"/>
    <mergeCell ref="B135:F135"/>
    <mergeCell ref="B136:F136"/>
    <mergeCell ref="B137:F137"/>
    <mergeCell ref="B131:F131"/>
    <mergeCell ref="B132:F132"/>
    <mergeCell ref="B222:F222"/>
    <mergeCell ref="B157:F157"/>
    <mergeCell ref="A153:S153"/>
    <mergeCell ref="B151:F151"/>
    <mergeCell ref="B152:F152"/>
    <mergeCell ref="B154:F154"/>
    <mergeCell ref="B144:F144"/>
    <mergeCell ref="B145:F145"/>
    <mergeCell ref="B146:F146"/>
    <mergeCell ref="A158:S158"/>
    <mergeCell ref="A159:S159"/>
    <mergeCell ref="B218:F218"/>
    <mergeCell ref="B219:F219"/>
    <mergeCell ref="B220:F220"/>
    <mergeCell ref="B221:F221"/>
    <mergeCell ref="B217:F217"/>
    <mergeCell ref="B214:F214"/>
    <mergeCell ref="B215:F215"/>
    <mergeCell ref="B216:F216"/>
    <mergeCell ref="X10:X15"/>
    <mergeCell ref="Y10:Y15"/>
    <mergeCell ref="Z10:Z15"/>
    <mergeCell ref="AA10:AA15"/>
    <mergeCell ref="X9:AA9"/>
    <mergeCell ref="T9:W9"/>
    <mergeCell ref="X155:X156"/>
    <mergeCell ref="Y155:Y156"/>
    <mergeCell ref="Z155:Z156"/>
    <mergeCell ref="AA155:AA156"/>
    <mergeCell ref="T10:T15"/>
    <mergeCell ref="U10:U15"/>
    <mergeCell ref="V10:V15"/>
    <mergeCell ref="W10:W15"/>
  </mergeCells>
  <pageMargins left="0.70866141732283472" right="0" top="0.39370078740157483" bottom="0.39370078740157483" header="0" footer="0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01.11.2021</vt:lpstr>
      <vt:lpstr>'на 01.11.2021'!Область_печати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2021-11-22T11:19:05Z</cp:lastPrinted>
  <dcterms:created xsi:type="dcterms:W3CDTF">2020-01-20T14:38:19Z</dcterms:created>
  <dcterms:modified xsi:type="dcterms:W3CDTF">2021-11-22T11:37:20Z</dcterms:modified>
</cp:coreProperties>
</file>