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1 ГОД\КП на 2021 год\на 2021 на 01.09.2021\по-новому\"/>
    </mc:Choice>
  </mc:AlternateContent>
  <bookViews>
    <workbookView xWindow="0" yWindow="0" windowWidth="14370" windowHeight="12360"/>
  </bookViews>
  <sheets>
    <sheet name="на 01.09.2021" sheetId="1" r:id="rId1"/>
  </sheets>
  <definedNames>
    <definedName name="_xlnm._FilterDatabase" localSheetId="0" hidden="1">'на 01.09.2021'!$A$19:$AB$218</definedName>
    <definedName name="_xlnm.Print_Area" localSheetId="0">'на 01.09.2021'!$A$1:$S$218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2" i="1" l="1"/>
  <c r="N50" i="1"/>
  <c r="O52" i="1"/>
  <c r="N52" i="1"/>
  <c r="M52" i="1"/>
  <c r="L52" i="1"/>
  <c r="K52" i="1"/>
  <c r="J52" i="1"/>
  <c r="I52" i="1"/>
  <c r="H52" i="1"/>
  <c r="P53" i="1"/>
  <c r="P52" i="1" s="1"/>
  <c r="N49" i="1" l="1"/>
  <c r="Q53" i="1"/>
  <c r="R53" i="1"/>
  <c r="R52" i="1" s="1"/>
  <c r="R207" i="1"/>
  <c r="S209" i="1"/>
  <c r="S53" i="1" l="1"/>
  <c r="S52" i="1" s="1"/>
  <c r="Q52" i="1"/>
  <c r="AA20" i="1"/>
  <c r="S158" i="1" l="1"/>
  <c r="N124" i="1" l="1"/>
  <c r="N111" i="1"/>
  <c r="N109" i="1"/>
  <c r="M208" i="1" l="1"/>
  <c r="G106" i="1" l="1"/>
  <c r="G145" i="1" s="1"/>
  <c r="R205" i="1" l="1"/>
  <c r="L79" i="1"/>
  <c r="L28" i="1"/>
  <c r="S134" i="1" l="1"/>
  <c r="S133" i="1" s="1"/>
  <c r="S132" i="1" s="1"/>
  <c r="S131" i="1" s="1"/>
  <c r="S137" i="1"/>
  <c r="S136" i="1" s="1"/>
  <c r="S102" i="1"/>
  <c r="S104" i="1"/>
  <c r="S106" i="1"/>
  <c r="S109" i="1"/>
  <c r="S110" i="1"/>
  <c r="S112" i="1"/>
  <c r="S114" i="1"/>
  <c r="S116" i="1"/>
  <c r="S118" i="1"/>
  <c r="S120" i="1"/>
  <c r="S122" i="1"/>
  <c r="S125" i="1"/>
  <c r="H145" i="1"/>
  <c r="I145" i="1"/>
  <c r="J145" i="1"/>
  <c r="K145" i="1"/>
  <c r="L145" i="1"/>
  <c r="M145" i="1"/>
  <c r="H129" i="1"/>
  <c r="I129" i="1"/>
  <c r="J129" i="1"/>
  <c r="K129" i="1"/>
  <c r="L129" i="1"/>
  <c r="M129" i="1"/>
  <c r="N129" i="1"/>
  <c r="O129" i="1"/>
  <c r="G129" i="1"/>
  <c r="K124" i="1"/>
  <c r="H144" i="1" l="1"/>
  <c r="I144" i="1"/>
  <c r="J144" i="1"/>
  <c r="K144" i="1"/>
  <c r="L144" i="1"/>
  <c r="G144" i="1"/>
  <c r="H146" i="1"/>
  <c r="I146" i="1"/>
  <c r="J146" i="1"/>
  <c r="K146" i="1"/>
  <c r="G146" i="1"/>
  <c r="H143" i="1"/>
  <c r="I143" i="1"/>
  <c r="J143" i="1"/>
  <c r="K143" i="1"/>
  <c r="G143" i="1"/>
  <c r="H82" i="1"/>
  <c r="I82" i="1"/>
  <c r="J82" i="1"/>
  <c r="K82" i="1"/>
  <c r="G82" i="1"/>
  <c r="L82" i="1"/>
  <c r="H84" i="1"/>
  <c r="H81" i="1" s="1"/>
  <c r="I84" i="1"/>
  <c r="J84" i="1"/>
  <c r="K84" i="1"/>
  <c r="G84" i="1"/>
  <c r="G81" i="1" s="1"/>
  <c r="G77" i="1" s="1"/>
  <c r="L143" i="1"/>
  <c r="I79" i="1"/>
  <c r="I78" i="1" s="1"/>
  <c r="J79" i="1"/>
  <c r="J78" i="1" s="1"/>
  <c r="K79" i="1"/>
  <c r="K78" i="1" s="1"/>
  <c r="H79" i="1"/>
  <c r="H78" i="1" s="1"/>
  <c r="L78" i="1"/>
  <c r="G79" i="1"/>
  <c r="G78" i="1" s="1"/>
  <c r="J81" i="1" l="1"/>
  <c r="J77" i="1" s="1"/>
  <c r="H77" i="1"/>
  <c r="K81" i="1"/>
  <c r="K77" i="1" s="1"/>
  <c r="I81" i="1"/>
  <c r="I77" i="1" s="1"/>
  <c r="M79" i="1"/>
  <c r="M78" i="1" s="1"/>
  <c r="M144" i="1"/>
  <c r="M143" i="1"/>
  <c r="N82" i="1"/>
  <c r="M82" i="1"/>
  <c r="P83" i="1" l="1"/>
  <c r="N79" i="1"/>
  <c r="N78" i="1" s="1"/>
  <c r="N144" i="1"/>
  <c r="N143" i="1"/>
  <c r="O82" i="1" l="1"/>
  <c r="O79" i="1"/>
  <c r="O144" i="1"/>
  <c r="O143" i="1"/>
  <c r="P85" i="1"/>
  <c r="Q83" i="1"/>
  <c r="Q82" i="1" s="1"/>
  <c r="P82" i="1"/>
  <c r="P80" i="1"/>
  <c r="P144" i="1" s="1"/>
  <c r="O78" i="1" l="1"/>
  <c r="R83" i="1"/>
  <c r="Q85" i="1"/>
  <c r="Q143" i="1" s="1"/>
  <c r="P143" i="1"/>
  <c r="Q80" i="1"/>
  <c r="P79" i="1"/>
  <c r="P78" i="1" s="1"/>
  <c r="M60" i="1"/>
  <c r="P60" i="1"/>
  <c r="R60" i="1"/>
  <c r="Q79" i="1" l="1"/>
  <c r="Q78" i="1" s="1"/>
  <c r="Q144" i="1"/>
  <c r="S83" i="1"/>
  <c r="S82" i="1" s="1"/>
  <c r="R82" i="1"/>
  <c r="R85" i="1"/>
  <c r="R80" i="1"/>
  <c r="R144" i="1" s="1"/>
  <c r="J187" i="1"/>
  <c r="S85" i="1" l="1"/>
  <c r="S143" i="1" s="1"/>
  <c r="R143" i="1"/>
  <c r="S80" i="1"/>
  <c r="R79" i="1"/>
  <c r="R78" i="1" s="1"/>
  <c r="J124" i="1"/>
  <c r="J40" i="1"/>
  <c r="S79" i="1" l="1"/>
  <c r="S78" i="1" s="1"/>
  <c r="S144" i="1"/>
  <c r="S61" i="1" l="1"/>
  <c r="I119" i="1"/>
  <c r="I32" i="1"/>
  <c r="H34" i="1" l="1"/>
  <c r="G34" i="1"/>
  <c r="I34" i="1"/>
  <c r="H88" i="1"/>
  <c r="H87" i="1" s="1"/>
  <c r="G88" i="1"/>
  <c r="G87" i="1" s="1"/>
  <c r="J34" i="1" l="1"/>
  <c r="I88" i="1"/>
  <c r="I87" i="1" s="1"/>
  <c r="X20" i="1"/>
  <c r="Y20" i="1"/>
  <c r="Z20" i="1"/>
  <c r="X21" i="1"/>
  <c r="Y21" i="1"/>
  <c r="Z21" i="1"/>
  <c r="AA21" i="1"/>
  <c r="X22" i="1"/>
  <c r="Y22" i="1"/>
  <c r="Z22" i="1"/>
  <c r="AA22" i="1"/>
  <c r="X26" i="1"/>
  <c r="Y26" i="1"/>
  <c r="Z26" i="1"/>
  <c r="AA26" i="1"/>
  <c r="X28" i="1"/>
  <c r="Y28" i="1"/>
  <c r="Z28" i="1"/>
  <c r="AA28" i="1"/>
  <c r="X30" i="1"/>
  <c r="Y30" i="1"/>
  <c r="Z30" i="1"/>
  <c r="AA30" i="1"/>
  <c r="X36" i="1"/>
  <c r="Y36" i="1"/>
  <c r="Z36" i="1"/>
  <c r="AA36" i="1"/>
  <c r="X38" i="1"/>
  <c r="Y38" i="1"/>
  <c r="Z38" i="1"/>
  <c r="AA38" i="1"/>
  <c r="X40" i="1"/>
  <c r="Y40" i="1"/>
  <c r="Z40" i="1"/>
  <c r="AA40" i="1"/>
  <c r="X42" i="1"/>
  <c r="Y42" i="1"/>
  <c r="Z42" i="1"/>
  <c r="AA42" i="1"/>
  <c r="X45" i="1"/>
  <c r="Y45" i="1"/>
  <c r="Z45" i="1"/>
  <c r="AA45" i="1"/>
  <c r="X48" i="1"/>
  <c r="Y48" i="1"/>
  <c r="Z48" i="1"/>
  <c r="AA48" i="1"/>
  <c r="X51" i="1"/>
  <c r="Y51" i="1"/>
  <c r="Z51" i="1"/>
  <c r="AA51" i="1"/>
  <c r="X58" i="1"/>
  <c r="Y58" i="1"/>
  <c r="Z58" i="1"/>
  <c r="AA58" i="1"/>
  <c r="X60" i="1"/>
  <c r="Y60" i="1"/>
  <c r="Z60" i="1"/>
  <c r="AA60" i="1"/>
  <c r="X62" i="1"/>
  <c r="Y62" i="1"/>
  <c r="Z62" i="1"/>
  <c r="AA62" i="1"/>
  <c r="X65" i="1"/>
  <c r="Y65" i="1"/>
  <c r="Z65" i="1"/>
  <c r="AA65" i="1"/>
  <c r="X67" i="1"/>
  <c r="Y67" i="1"/>
  <c r="Z67" i="1"/>
  <c r="AA67" i="1"/>
  <c r="X68" i="1"/>
  <c r="Y68" i="1"/>
  <c r="Z68" i="1"/>
  <c r="AA68" i="1"/>
  <c r="X69" i="1"/>
  <c r="Y69" i="1"/>
  <c r="Z69" i="1"/>
  <c r="AA69" i="1"/>
  <c r="X73" i="1"/>
  <c r="Y73" i="1"/>
  <c r="Z73" i="1"/>
  <c r="AA73" i="1"/>
  <c r="X77" i="1"/>
  <c r="Y77" i="1"/>
  <c r="Z77" i="1"/>
  <c r="AA77" i="1"/>
  <c r="X92" i="1"/>
  <c r="Y92" i="1"/>
  <c r="Z92" i="1"/>
  <c r="AA92" i="1"/>
  <c r="X94" i="1"/>
  <c r="Y94" i="1"/>
  <c r="Z94" i="1"/>
  <c r="AA94" i="1"/>
  <c r="X96" i="1"/>
  <c r="Y96" i="1"/>
  <c r="Z96" i="1"/>
  <c r="AA96" i="1"/>
  <c r="X99" i="1"/>
  <c r="Y99" i="1"/>
  <c r="Z99" i="1"/>
  <c r="AA99" i="1"/>
  <c r="X101" i="1"/>
  <c r="Y101" i="1"/>
  <c r="Z101" i="1"/>
  <c r="AA101" i="1"/>
  <c r="X103" i="1"/>
  <c r="Y103" i="1"/>
  <c r="Z103" i="1"/>
  <c r="AA103" i="1"/>
  <c r="X106" i="1"/>
  <c r="Y106" i="1"/>
  <c r="Z106" i="1"/>
  <c r="AA106" i="1"/>
  <c r="X107" i="1"/>
  <c r="Y107" i="1"/>
  <c r="Z107" i="1"/>
  <c r="AA107" i="1"/>
  <c r="X109" i="1"/>
  <c r="Y109" i="1"/>
  <c r="Z109" i="1"/>
  <c r="AA109" i="1"/>
  <c r="X111" i="1"/>
  <c r="Y111" i="1"/>
  <c r="Z111" i="1"/>
  <c r="AA111" i="1"/>
  <c r="X113" i="1"/>
  <c r="Y113" i="1"/>
  <c r="Z113" i="1"/>
  <c r="AA113" i="1"/>
  <c r="X115" i="1"/>
  <c r="Y115" i="1"/>
  <c r="Z115" i="1"/>
  <c r="AA115" i="1"/>
  <c r="X117" i="1"/>
  <c r="Y117" i="1"/>
  <c r="Z117" i="1"/>
  <c r="AA117" i="1"/>
  <c r="X119" i="1"/>
  <c r="Y119" i="1"/>
  <c r="Z119" i="1"/>
  <c r="AA119" i="1"/>
  <c r="X122" i="1"/>
  <c r="Y122" i="1"/>
  <c r="Z122" i="1"/>
  <c r="AA122" i="1"/>
  <c r="X125" i="1"/>
  <c r="Y125" i="1"/>
  <c r="Z125" i="1"/>
  <c r="AA125" i="1"/>
  <c r="X132" i="1"/>
  <c r="Y132" i="1"/>
  <c r="Z132" i="1"/>
  <c r="AA132" i="1"/>
  <c r="X135" i="1"/>
  <c r="Y135" i="1"/>
  <c r="Z135" i="1"/>
  <c r="AA135" i="1"/>
  <c r="X136" i="1"/>
  <c r="Y136" i="1"/>
  <c r="Z136" i="1"/>
  <c r="AA136" i="1"/>
  <c r="X141" i="1"/>
  <c r="Y141" i="1"/>
  <c r="Z141" i="1"/>
  <c r="AA141" i="1"/>
  <c r="X146" i="1"/>
  <c r="Y146" i="1"/>
  <c r="Z146" i="1"/>
  <c r="AA146" i="1"/>
  <c r="X148" i="1"/>
  <c r="Y148" i="1"/>
  <c r="Z148" i="1"/>
  <c r="AA148" i="1"/>
  <c r="K34" i="1" l="1"/>
  <c r="J88" i="1"/>
  <c r="J87" i="1" s="1"/>
  <c r="H142" i="1"/>
  <c r="G142" i="1"/>
  <c r="Z139" i="1" l="1"/>
  <c r="AA139" i="1"/>
  <c r="X139" i="1"/>
  <c r="Y139" i="1"/>
  <c r="Z140" i="1"/>
  <c r="Y140" i="1"/>
  <c r="AA140" i="1"/>
  <c r="X140" i="1"/>
  <c r="K88" i="1"/>
  <c r="K87" i="1" s="1"/>
  <c r="L34" i="1"/>
  <c r="L88" i="1" l="1"/>
  <c r="L87" i="1" s="1"/>
  <c r="S182" i="1"/>
  <c r="R179" i="1"/>
  <c r="S63" i="1"/>
  <c r="S68" i="1"/>
  <c r="S76" i="1"/>
  <c r="H205" i="1"/>
  <c r="I205" i="1"/>
  <c r="J205" i="1"/>
  <c r="K205" i="1"/>
  <c r="L205" i="1"/>
  <c r="M205" i="1"/>
  <c r="N205" i="1"/>
  <c r="O205" i="1"/>
  <c r="P205" i="1"/>
  <c r="Q205" i="1"/>
  <c r="H208" i="1"/>
  <c r="I208" i="1"/>
  <c r="J208" i="1"/>
  <c r="K208" i="1"/>
  <c r="L208" i="1"/>
  <c r="N208" i="1"/>
  <c r="O208" i="1"/>
  <c r="P208" i="1"/>
  <c r="Q208" i="1"/>
  <c r="R208" i="1"/>
  <c r="G205" i="1"/>
  <c r="G208" i="1"/>
  <c r="G202" i="1"/>
  <c r="G199" i="1"/>
  <c r="G196" i="1"/>
  <c r="G193" i="1"/>
  <c r="G189" i="1"/>
  <c r="G187" i="1"/>
  <c r="G181" i="1"/>
  <c r="G179" i="1"/>
  <c r="H174" i="1"/>
  <c r="I174" i="1"/>
  <c r="J174" i="1"/>
  <c r="K174" i="1"/>
  <c r="L174" i="1"/>
  <c r="M174" i="1"/>
  <c r="N174" i="1"/>
  <c r="O174" i="1"/>
  <c r="P174" i="1"/>
  <c r="Q174" i="1"/>
  <c r="R174" i="1"/>
  <c r="G174" i="1"/>
  <c r="H169" i="1"/>
  <c r="I169" i="1"/>
  <c r="J169" i="1"/>
  <c r="K169" i="1"/>
  <c r="L169" i="1"/>
  <c r="M169" i="1"/>
  <c r="N169" i="1"/>
  <c r="O169" i="1"/>
  <c r="P169" i="1"/>
  <c r="Q169" i="1"/>
  <c r="R169" i="1"/>
  <c r="G169" i="1"/>
  <c r="S167" i="1"/>
  <c r="H165" i="1"/>
  <c r="I165" i="1"/>
  <c r="J165" i="1"/>
  <c r="K165" i="1"/>
  <c r="L165" i="1"/>
  <c r="M165" i="1"/>
  <c r="N165" i="1"/>
  <c r="O165" i="1"/>
  <c r="P165" i="1"/>
  <c r="Q165" i="1"/>
  <c r="R165" i="1"/>
  <c r="G165" i="1"/>
  <c r="H157" i="1"/>
  <c r="I157" i="1"/>
  <c r="J157" i="1"/>
  <c r="K157" i="1"/>
  <c r="L157" i="1"/>
  <c r="M157" i="1"/>
  <c r="N157" i="1"/>
  <c r="O157" i="1"/>
  <c r="P157" i="1"/>
  <c r="Q157" i="1"/>
  <c r="R157" i="1"/>
  <c r="G157" i="1"/>
  <c r="G163" i="1"/>
  <c r="G127" i="1"/>
  <c r="G126" i="1" s="1"/>
  <c r="H101" i="1"/>
  <c r="I101" i="1"/>
  <c r="J101" i="1"/>
  <c r="K101" i="1"/>
  <c r="L101" i="1"/>
  <c r="M101" i="1"/>
  <c r="N101" i="1"/>
  <c r="O101" i="1"/>
  <c r="P101" i="1"/>
  <c r="Q101" i="1"/>
  <c r="R101" i="1"/>
  <c r="G42" i="1"/>
  <c r="M88" i="1" l="1"/>
  <c r="M87" i="1" s="1"/>
  <c r="P204" i="1"/>
  <c r="L204" i="1"/>
  <c r="H204" i="1"/>
  <c r="Q204" i="1"/>
  <c r="M204" i="1"/>
  <c r="I204" i="1"/>
  <c r="O204" i="1"/>
  <c r="K204" i="1"/>
  <c r="R204" i="1"/>
  <c r="N204" i="1"/>
  <c r="J204" i="1"/>
  <c r="N89" i="1"/>
  <c r="N88" i="1" s="1"/>
  <c r="N87" i="1" s="1"/>
  <c r="G204" i="1"/>
  <c r="Z39" i="1"/>
  <c r="AA39" i="1"/>
  <c r="X39" i="1"/>
  <c r="Y39" i="1"/>
  <c r="Z124" i="1"/>
  <c r="AA124" i="1"/>
  <c r="X124" i="1"/>
  <c r="Y124" i="1"/>
  <c r="G156" i="1"/>
  <c r="G198" i="1"/>
  <c r="M34" i="1"/>
  <c r="N34" i="1"/>
  <c r="G96" i="1"/>
  <c r="I96" i="1"/>
  <c r="J96" i="1"/>
  <c r="K96" i="1"/>
  <c r="L96" i="1"/>
  <c r="M96" i="1"/>
  <c r="N96" i="1"/>
  <c r="O96" i="1"/>
  <c r="P97" i="1"/>
  <c r="Q97" i="1"/>
  <c r="Q96" i="1" s="1"/>
  <c r="R97" i="1"/>
  <c r="R96" i="1" s="1"/>
  <c r="H96" i="1"/>
  <c r="H15" i="1"/>
  <c r="P96" i="1" l="1"/>
  <c r="S97" i="1"/>
  <c r="S96" i="1"/>
  <c r="O89" i="1"/>
  <c r="O88" i="1" s="1"/>
  <c r="O87" i="1" s="1"/>
  <c r="Z123" i="1"/>
  <c r="Y123" i="1"/>
  <c r="AA123" i="1"/>
  <c r="X123" i="1"/>
  <c r="Z76" i="1"/>
  <c r="X76" i="1"/>
  <c r="Y76" i="1"/>
  <c r="AA76" i="1"/>
  <c r="Z93" i="1"/>
  <c r="Y93" i="1"/>
  <c r="AA93" i="1"/>
  <c r="X93" i="1"/>
  <c r="O34" i="1"/>
  <c r="G210" i="1"/>
  <c r="P89" i="1" l="1"/>
  <c r="Q89" i="1" s="1"/>
  <c r="P35" i="1"/>
  <c r="Q35" i="1" s="1"/>
  <c r="Q34" i="1" s="1"/>
  <c r="Z75" i="1"/>
  <c r="X75" i="1"/>
  <c r="AA75" i="1"/>
  <c r="Y75" i="1"/>
  <c r="X154" i="1"/>
  <c r="Y154" i="1"/>
  <c r="Z154" i="1"/>
  <c r="AA154" i="1"/>
  <c r="X155" i="1"/>
  <c r="Y155" i="1"/>
  <c r="Z155" i="1"/>
  <c r="AA155" i="1"/>
  <c r="X156" i="1"/>
  <c r="Y156" i="1"/>
  <c r="Z156" i="1"/>
  <c r="AA156" i="1"/>
  <c r="X157" i="1"/>
  <c r="Y157" i="1"/>
  <c r="Z157" i="1"/>
  <c r="AA157" i="1"/>
  <c r="X158" i="1"/>
  <c r="Y158" i="1"/>
  <c r="Z158" i="1"/>
  <c r="AA158" i="1"/>
  <c r="X159" i="1"/>
  <c r="Y159" i="1"/>
  <c r="Z159" i="1"/>
  <c r="AA159" i="1"/>
  <c r="X160" i="1"/>
  <c r="Y160" i="1"/>
  <c r="Z160" i="1"/>
  <c r="AA160" i="1"/>
  <c r="X161" i="1"/>
  <c r="Y161" i="1"/>
  <c r="Z161" i="1"/>
  <c r="AA161" i="1"/>
  <c r="X162" i="1"/>
  <c r="Y162" i="1"/>
  <c r="Z162" i="1"/>
  <c r="AA162" i="1"/>
  <c r="X163" i="1"/>
  <c r="Y163" i="1"/>
  <c r="Z163" i="1"/>
  <c r="AA163" i="1"/>
  <c r="X164" i="1"/>
  <c r="Y164" i="1"/>
  <c r="Z164" i="1"/>
  <c r="AA164" i="1"/>
  <c r="X165" i="1"/>
  <c r="Y165" i="1"/>
  <c r="Z165" i="1"/>
  <c r="AA165" i="1"/>
  <c r="X166" i="1"/>
  <c r="Y166" i="1"/>
  <c r="Z166" i="1"/>
  <c r="AA166" i="1"/>
  <c r="X167" i="1"/>
  <c r="Y167" i="1"/>
  <c r="Z167" i="1"/>
  <c r="AA167" i="1"/>
  <c r="X168" i="1"/>
  <c r="Y168" i="1"/>
  <c r="Z168" i="1"/>
  <c r="AA168" i="1"/>
  <c r="X169" i="1"/>
  <c r="Y169" i="1"/>
  <c r="Z169" i="1"/>
  <c r="AA169" i="1"/>
  <c r="X170" i="1"/>
  <c r="Y170" i="1"/>
  <c r="Z170" i="1"/>
  <c r="AA170" i="1"/>
  <c r="X171" i="1"/>
  <c r="Y171" i="1"/>
  <c r="Z171" i="1"/>
  <c r="AA171" i="1"/>
  <c r="X172" i="1"/>
  <c r="Y172" i="1"/>
  <c r="Z172" i="1"/>
  <c r="AA172" i="1"/>
  <c r="X173" i="1"/>
  <c r="Y173" i="1"/>
  <c r="Z173" i="1"/>
  <c r="AA173" i="1"/>
  <c r="X174" i="1"/>
  <c r="Y174" i="1"/>
  <c r="Z174" i="1"/>
  <c r="AA174" i="1"/>
  <c r="X175" i="1"/>
  <c r="Y175" i="1"/>
  <c r="Z175" i="1"/>
  <c r="AA175" i="1"/>
  <c r="X176" i="1"/>
  <c r="Y176" i="1"/>
  <c r="Z176" i="1"/>
  <c r="AA176" i="1"/>
  <c r="X177" i="1"/>
  <c r="Y177" i="1"/>
  <c r="Z177" i="1"/>
  <c r="AA177" i="1"/>
  <c r="X178" i="1"/>
  <c r="Y178" i="1"/>
  <c r="Z178" i="1"/>
  <c r="AA178" i="1"/>
  <c r="X179" i="1"/>
  <c r="Y179" i="1"/>
  <c r="Z179" i="1"/>
  <c r="AA179" i="1"/>
  <c r="X180" i="1"/>
  <c r="Y180" i="1"/>
  <c r="Z180" i="1"/>
  <c r="AA180" i="1"/>
  <c r="X181" i="1"/>
  <c r="Y181" i="1"/>
  <c r="Z181" i="1"/>
  <c r="AA181" i="1"/>
  <c r="X182" i="1"/>
  <c r="Y182" i="1"/>
  <c r="Z182" i="1"/>
  <c r="AA182" i="1"/>
  <c r="X183" i="1"/>
  <c r="Y183" i="1"/>
  <c r="Z183" i="1"/>
  <c r="AA183" i="1"/>
  <c r="X184" i="1"/>
  <c r="Y184" i="1"/>
  <c r="Z184" i="1"/>
  <c r="AA184" i="1"/>
  <c r="X185" i="1"/>
  <c r="Y185" i="1"/>
  <c r="Z185" i="1"/>
  <c r="AA185" i="1"/>
  <c r="X186" i="1"/>
  <c r="Y186" i="1"/>
  <c r="Z186" i="1"/>
  <c r="AA186" i="1"/>
  <c r="X187" i="1"/>
  <c r="Y187" i="1"/>
  <c r="Z187" i="1"/>
  <c r="AA187" i="1"/>
  <c r="X188" i="1"/>
  <c r="Y188" i="1"/>
  <c r="Z188" i="1"/>
  <c r="AA188" i="1"/>
  <c r="X189" i="1"/>
  <c r="Y189" i="1"/>
  <c r="Z189" i="1"/>
  <c r="AA189" i="1"/>
  <c r="X190" i="1"/>
  <c r="Y190" i="1"/>
  <c r="Z190" i="1"/>
  <c r="AA190" i="1"/>
  <c r="X191" i="1"/>
  <c r="Y191" i="1"/>
  <c r="Z191" i="1"/>
  <c r="AA191" i="1"/>
  <c r="X192" i="1"/>
  <c r="Y192" i="1"/>
  <c r="Z192" i="1"/>
  <c r="AA192" i="1"/>
  <c r="X193" i="1"/>
  <c r="Y193" i="1"/>
  <c r="Z193" i="1"/>
  <c r="AA193" i="1"/>
  <c r="X194" i="1"/>
  <c r="Y194" i="1"/>
  <c r="Z194" i="1"/>
  <c r="AA194" i="1"/>
  <c r="X195" i="1"/>
  <c r="Y195" i="1"/>
  <c r="Z195" i="1"/>
  <c r="AA195" i="1"/>
  <c r="X196" i="1"/>
  <c r="Y196" i="1"/>
  <c r="Z196" i="1"/>
  <c r="AA196" i="1"/>
  <c r="X197" i="1"/>
  <c r="Y197" i="1"/>
  <c r="Z197" i="1"/>
  <c r="AA197" i="1"/>
  <c r="X198" i="1"/>
  <c r="Y198" i="1"/>
  <c r="Z198" i="1"/>
  <c r="AA198" i="1"/>
  <c r="X199" i="1"/>
  <c r="Y199" i="1"/>
  <c r="Z199" i="1"/>
  <c r="AA199" i="1"/>
  <c r="X200" i="1"/>
  <c r="Y200" i="1"/>
  <c r="Z200" i="1"/>
  <c r="AA200" i="1"/>
  <c r="X201" i="1"/>
  <c r="Y201" i="1"/>
  <c r="Z201" i="1"/>
  <c r="AA201" i="1"/>
  <c r="X202" i="1"/>
  <c r="Y202" i="1"/>
  <c r="Z202" i="1"/>
  <c r="AA202" i="1"/>
  <c r="X203" i="1"/>
  <c r="Y203" i="1"/>
  <c r="Z203" i="1"/>
  <c r="AA203" i="1"/>
  <c r="X204" i="1"/>
  <c r="Y204" i="1"/>
  <c r="Z204" i="1"/>
  <c r="AA204" i="1"/>
  <c r="X205" i="1"/>
  <c r="Y205" i="1"/>
  <c r="Z205" i="1"/>
  <c r="AA205" i="1"/>
  <c r="X206" i="1"/>
  <c r="Y206" i="1"/>
  <c r="Z206" i="1"/>
  <c r="AA206" i="1"/>
  <c r="X207" i="1"/>
  <c r="Y207" i="1"/>
  <c r="Z207" i="1"/>
  <c r="AA207" i="1"/>
  <c r="X211" i="1"/>
  <c r="Y211" i="1"/>
  <c r="Z211" i="1"/>
  <c r="AA211" i="1"/>
  <c r="AA153" i="1"/>
  <c r="Z153" i="1"/>
  <c r="Y153" i="1"/>
  <c r="X153" i="1"/>
  <c r="T58" i="1"/>
  <c r="U58" i="1"/>
  <c r="V58" i="1"/>
  <c r="W58" i="1"/>
  <c r="T60" i="1"/>
  <c r="U60" i="1"/>
  <c r="V60" i="1"/>
  <c r="W60" i="1"/>
  <c r="T65" i="1"/>
  <c r="U65" i="1"/>
  <c r="V65" i="1"/>
  <c r="W65" i="1"/>
  <c r="T73" i="1"/>
  <c r="U73" i="1"/>
  <c r="V73" i="1"/>
  <c r="W73" i="1"/>
  <c r="T99" i="1"/>
  <c r="U99" i="1"/>
  <c r="V99" i="1"/>
  <c r="T101" i="1"/>
  <c r="U101" i="1"/>
  <c r="V101" i="1"/>
  <c r="T103" i="1"/>
  <c r="U103" i="1"/>
  <c r="V103" i="1"/>
  <c r="T106" i="1"/>
  <c r="U106" i="1"/>
  <c r="V106" i="1"/>
  <c r="T107" i="1"/>
  <c r="U107" i="1"/>
  <c r="V107" i="1"/>
  <c r="T109" i="1"/>
  <c r="U109" i="1"/>
  <c r="V109" i="1"/>
  <c r="T111" i="1"/>
  <c r="U111" i="1"/>
  <c r="V111" i="1"/>
  <c r="T113" i="1"/>
  <c r="U113" i="1"/>
  <c r="V113" i="1"/>
  <c r="T115" i="1"/>
  <c r="U115" i="1"/>
  <c r="V115" i="1"/>
  <c r="T117" i="1"/>
  <c r="U117" i="1"/>
  <c r="V117" i="1"/>
  <c r="T119" i="1"/>
  <c r="U119" i="1"/>
  <c r="V119" i="1"/>
  <c r="T125" i="1"/>
  <c r="U125" i="1"/>
  <c r="V125" i="1"/>
  <c r="T132" i="1"/>
  <c r="U132" i="1"/>
  <c r="V132" i="1"/>
  <c r="W132" i="1"/>
  <c r="T135" i="1"/>
  <c r="U135" i="1"/>
  <c r="V135" i="1"/>
  <c r="W135" i="1"/>
  <c r="T136" i="1"/>
  <c r="U136" i="1"/>
  <c r="V136" i="1"/>
  <c r="W136" i="1"/>
  <c r="T146" i="1"/>
  <c r="U146" i="1"/>
  <c r="V146" i="1"/>
  <c r="W146" i="1"/>
  <c r="T148" i="1"/>
  <c r="U148" i="1"/>
  <c r="V148" i="1"/>
  <c r="W148" i="1"/>
  <c r="T151" i="1"/>
  <c r="U151" i="1"/>
  <c r="V151" i="1"/>
  <c r="W151" i="1"/>
  <c r="T152" i="1"/>
  <c r="U152" i="1"/>
  <c r="V152" i="1"/>
  <c r="W152" i="1"/>
  <c r="T155" i="1"/>
  <c r="U155" i="1"/>
  <c r="V155" i="1"/>
  <c r="T156" i="1"/>
  <c r="U156" i="1"/>
  <c r="V156" i="1"/>
  <c r="T157" i="1"/>
  <c r="U157" i="1"/>
  <c r="V157" i="1"/>
  <c r="T158" i="1"/>
  <c r="U158" i="1"/>
  <c r="V158" i="1"/>
  <c r="T159" i="1"/>
  <c r="U159" i="1"/>
  <c r="V159" i="1"/>
  <c r="T161" i="1"/>
  <c r="U161" i="1"/>
  <c r="V161" i="1"/>
  <c r="T163" i="1"/>
  <c r="U163" i="1"/>
  <c r="V163" i="1"/>
  <c r="T164" i="1"/>
  <c r="U164" i="1"/>
  <c r="V164" i="1"/>
  <c r="T165" i="1"/>
  <c r="U165" i="1"/>
  <c r="V165" i="1"/>
  <c r="T167" i="1"/>
  <c r="U167" i="1"/>
  <c r="V167" i="1"/>
  <c r="T168" i="1"/>
  <c r="U168" i="1"/>
  <c r="V168" i="1"/>
  <c r="T169" i="1"/>
  <c r="U169" i="1"/>
  <c r="V169" i="1"/>
  <c r="T170" i="1"/>
  <c r="U170" i="1"/>
  <c r="V170" i="1"/>
  <c r="T172" i="1"/>
  <c r="U172" i="1"/>
  <c r="V172" i="1"/>
  <c r="T173" i="1"/>
  <c r="U173" i="1"/>
  <c r="V173" i="1"/>
  <c r="T174" i="1"/>
  <c r="U174" i="1"/>
  <c r="V174" i="1"/>
  <c r="T175" i="1"/>
  <c r="U175" i="1"/>
  <c r="V175" i="1"/>
  <c r="T177" i="1"/>
  <c r="U177" i="1"/>
  <c r="V177" i="1"/>
  <c r="T179" i="1"/>
  <c r="U179" i="1"/>
  <c r="V179" i="1"/>
  <c r="T180" i="1"/>
  <c r="U180" i="1"/>
  <c r="V180" i="1"/>
  <c r="T181" i="1"/>
  <c r="U181" i="1"/>
  <c r="V181" i="1"/>
  <c r="T182" i="1"/>
  <c r="U182" i="1"/>
  <c r="V182" i="1"/>
  <c r="T183" i="1"/>
  <c r="U183" i="1"/>
  <c r="V183" i="1"/>
  <c r="T185" i="1"/>
  <c r="U185" i="1"/>
  <c r="V185" i="1"/>
  <c r="T187" i="1"/>
  <c r="U187" i="1"/>
  <c r="V187" i="1"/>
  <c r="T188" i="1"/>
  <c r="U188" i="1"/>
  <c r="V188" i="1"/>
  <c r="T189" i="1"/>
  <c r="U189" i="1"/>
  <c r="V189" i="1"/>
  <c r="T191" i="1"/>
  <c r="U191" i="1"/>
  <c r="V191" i="1"/>
  <c r="T192" i="1"/>
  <c r="U192" i="1"/>
  <c r="V192" i="1"/>
  <c r="T194" i="1"/>
  <c r="U194" i="1"/>
  <c r="V194" i="1"/>
  <c r="T197" i="1"/>
  <c r="U197" i="1"/>
  <c r="V197" i="1"/>
  <c r="T198" i="1"/>
  <c r="U198" i="1"/>
  <c r="V198" i="1"/>
  <c r="T200" i="1"/>
  <c r="U200" i="1"/>
  <c r="V200" i="1"/>
  <c r="T203" i="1"/>
  <c r="U203" i="1"/>
  <c r="V203" i="1"/>
  <c r="T204" i="1"/>
  <c r="U204" i="1"/>
  <c r="V204" i="1"/>
  <c r="T206" i="1"/>
  <c r="U206" i="1"/>
  <c r="V206" i="1"/>
  <c r="T211" i="1"/>
  <c r="U211" i="1"/>
  <c r="V211" i="1"/>
  <c r="W211" i="1"/>
  <c r="P88" i="1" l="1"/>
  <c r="P87" i="1" s="1"/>
  <c r="Q88" i="1"/>
  <c r="Q87" i="1" s="1"/>
  <c r="R89" i="1"/>
  <c r="S89" i="1" s="1"/>
  <c r="P34" i="1"/>
  <c r="R35" i="1"/>
  <c r="H150" i="1"/>
  <c r="I150" i="1"/>
  <c r="I152" i="1" s="1"/>
  <c r="J150" i="1"/>
  <c r="J152" i="1" s="1"/>
  <c r="K150" i="1"/>
  <c r="K152" i="1" s="1"/>
  <c r="L150" i="1"/>
  <c r="L152" i="1" s="1"/>
  <c r="M150" i="1"/>
  <c r="M152" i="1" s="1"/>
  <c r="N150" i="1"/>
  <c r="N152" i="1" s="1"/>
  <c r="O150" i="1"/>
  <c r="O152" i="1" s="1"/>
  <c r="P150" i="1"/>
  <c r="P152" i="1" s="1"/>
  <c r="Q150" i="1"/>
  <c r="Q152" i="1" s="1"/>
  <c r="R150" i="1"/>
  <c r="R152" i="1" s="1"/>
  <c r="S150" i="1"/>
  <c r="S152" i="1" s="1"/>
  <c r="G150" i="1"/>
  <c r="G213" i="1"/>
  <c r="I213" i="1"/>
  <c r="I212" i="1" s="1"/>
  <c r="H213" i="1"/>
  <c r="R88" i="1" l="1"/>
  <c r="R87" i="1" s="1"/>
  <c r="G152" i="1"/>
  <c r="Z147" i="1"/>
  <c r="X147" i="1"/>
  <c r="Y147" i="1"/>
  <c r="AA147" i="1"/>
  <c r="S88" i="1"/>
  <c r="S87" i="1" s="1"/>
  <c r="S35" i="1"/>
  <c r="S34" i="1" s="1"/>
  <c r="R34" i="1"/>
  <c r="G212" i="1"/>
  <c r="Y210" i="1"/>
  <c r="Z210" i="1"/>
  <c r="X210" i="1"/>
  <c r="AA210" i="1"/>
  <c r="H152" i="1"/>
  <c r="V147" i="1"/>
  <c r="U147" i="1"/>
  <c r="T147" i="1"/>
  <c r="W147" i="1"/>
  <c r="H212" i="1"/>
  <c r="H215" i="1" s="1"/>
  <c r="I215" i="1"/>
  <c r="G215" i="1"/>
  <c r="Z149" i="1" l="1"/>
  <c r="Y149" i="1"/>
  <c r="X149" i="1"/>
  <c r="AA149" i="1"/>
  <c r="Y212" i="1"/>
  <c r="Z212" i="1"/>
  <c r="X212" i="1"/>
  <c r="AA212" i="1"/>
  <c r="V149" i="1"/>
  <c r="W149" i="1"/>
  <c r="T149" i="1"/>
  <c r="U149" i="1"/>
  <c r="Y209" i="1"/>
  <c r="Z209" i="1"/>
  <c r="X209" i="1"/>
  <c r="AA209" i="1"/>
  <c r="R95" i="1"/>
  <c r="Q95" i="1"/>
  <c r="P95" i="1"/>
  <c r="S95" i="1" s="1"/>
  <c r="R99" i="1"/>
  <c r="Q99" i="1"/>
  <c r="P99" i="1"/>
  <c r="O99" i="1"/>
  <c r="L146" i="1"/>
  <c r="S172" i="1"/>
  <c r="W169" i="1" s="1"/>
  <c r="S99" i="1" l="1"/>
  <c r="P146" i="1"/>
  <c r="M146" i="1"/>
  <c r="Q146" i="1"/>
  <c r="N146" i="1"/>
  <c r="R146" i="1"/>
  <c r="O146" i="1"/>
  <c r="V154" i="1"/>
  <c r="U154" i="1"/>
  <c r="T154" i="1"/>
  <c r="U96" i="1"/>
  <c r="V96" i="1"/>
  <c r="T96" i="1"/>
  <c r="U92" i="1"/>
  <c r="V92" i="1"/>
  <c r="T92" i="1"/>
  <c r="W96" i="1"/>
  <c r="G211" i="1"/>
  <c r="I202" i="1"/>
  <c r="J202" i="1"/>
  <c r="K202" i="1"/>
  <c r="L202" i="1"/>
  <c r="M202" i="1"/>
  <c r="N202" i="1"/>
  <c r="O202" i="1"/>
  <c r="P202" i="1"/>
  <c r="Q202" i="1"/>
  <c r="R202" i="1"/>
  <c r="H202" i="1"/>
  <c r="I199" i="1"/>
  <c r="J199" i="1"/>
  <c r="K199" i="1"/>
  <c r="L199" i="1"/>
  <c r="M199" i="1"/>
  <c r="N199" i="1"/>
  <c r="O199" i="1"/>
  <c r="P199" i="1"/>
  <c r="Q199" i="1"/>
  <c r="R199" i="1"/>
  <c r="H199" i="1"/>
  <c r="W92" i="1" l="1"/>
  <c r="V202" i="1"/>
  <c r="T202" i="1"/>
  <c r="U202" i="1"/>
  <c r="V199" i="1"/>
  <c r="T199" i="1"/>
  <c r="U199" i="1"/>
  <c r="V196" i="1"/>
  <c r="U196" i="1"/>
  <c r="T196" i="1"/>
  <c r="G216" i="1"/>
  <c r="Y208" i="1"/>
  <c r="Z208" i="1"/>
  <c r="X208" i="1"/>
  <c r="AA208" i="1"/>
  <c r="V205" i="1"/>
  <c r="U205" i="1"/>
  <c r="T205" i="1"/>
  <c r="V141" i="1"/>
  <c r="T141" i="1"/>
  <c r="U141" i="1"/>
  <c r="L198" i="1"/>
  <c r="H198" i="1"/>
  <c r="O198" i="1"/>
  <c r="K198" i="1"/>
  <c r="R198" i="1"/>
  <c r="N198" i="1"/>
  <c r="J198" i="1"/>
  <c r="P198" i="1"/>
  <c r="Q198" i="1"/>
  <c r="M198" i="1"/>
  <c r="I198" i="1"/>
  <c r="I196" i="1"/>
  <c r="J196" i="1"/>
  <c r="K196" i="1"/>
  <c r="L196" i="1"/>
  <c r="M196" i="1"/>
  <c r="N196" i="1"/>
  <c r="O196" i="1"/>
  <c r="P196" i="1"/>
  <c r="Q196" i="1"/>
  <c r="R196" i="1"/>
  <c r="H196" i="1"/>
  <c r="I193" i="1"/>
  <c r="J193" i="1"/>
  <c r="K193" i="1"/>
  <c r="L193" i="1"/>
  <c r="M193" i="1"/>
  <c r="N193" i="1"/>
  <c r="O193" i="1"/>
  <c r="P193" i="1"/>
  <c r="Q193" i="1"/>
  <c r="R193" i="1"/>
  <c r="I189" i="1"/>
  <c r="J189" i="1"/>
  <c r="K189" i="1"/>
  <c r="L189" i="1"/>
  <c r="M189" i="1"/>
  <c r="N189" i="1"/>
  <c r="O189" i="1"/>
  <c r="P189" i="1"/>
  <c r="Q189" i="1"/>
  <c r="R189" i="1"/>
  <c r="H189" i="1"/>
  <c r="I187" i="1"/>
  <c r="K187" i="1"/>
  <c r="L187" i="1"/>
  <c r="M187" i="1"/>
  <c r="N187" i="1"/>
  <c r="O187" i="1"/>
  <c r="P187" i="1"/>
  <c r="Q187" i="1"/>
  <c r="R187" i="1"/>
  <c r="H187" i="1"/>
  <c r="I181" i="1"/>
  <c r="J181" i="1"/>
  <c r="K181" i="1"/>
  <c r="L181" i="1"/>
  <c r="M181" i="1"/>
  <c r="N181" i="1"/>
  <c r="O181" i="1"/>
  <c r="P181" i="1"/>
  <c r="Q181" i="1"/>
  <c r="R181" i="1"/>
  <c r="H181" i="1"/>
  <c r="I179" i="1"/>
  <c r="J179" i="1"/>
  <c r="K179" i="1"/>
  <c r="L179" i="1"/>
  <c r="M179" i="1"/>
  <c r="N179" i="1"/>
  <c r="O179" i="1"/>
  <c r="P179" i="1"/>
  <c r="Q179" i="1"/>
  <c r="H179" i="1"/>
  <c r="S175" i="1"/>
  <c r="I163" i="1"/>
  <c r="J163" i="1"/>
  <c r="K163" i="1"/>
  <c r="L163" i="1"/>
  <c r="M163" i="1"/>
  <c r="N163" i="1"/>
  <c r="O163" i="1"/>
  <c r="P163" i="1"/>
  <c r="Q163" i="1"/>
  <c r="R163" i="1"/>
  <c r="H163" i="1"/>
  <c r="Q156" i="1" l="1"/>
  <c r="Q210" i="1" s="1"/>
  <c r="M156" i="1"/>
  <c r="M210" i="1" s="1"/>
  <c r="I156" i="1"/>
  <c r="I210" i="1" s="1"/>
  <c r="O156" i="1"/>
  <c r="K156" i="1"/>
  <c r="K210" i="1" s="1"/>
  <c r="H156" i="1"/>
  <c r="H210" i="1" s="1"/>
  <c r="R156" i="1"/>
  <c r="R210" i="1" s="1"/>
  <c r="L156" i="1"/>
  <c r="L210" i="1" s="1"/>
  <c r="P156" i="1"/>
  <c r="P210" i="1" s="1"/>
  <c r="N156" i="1"/>
  <c r="N210" i="1" s="1"/>
  <c r="J156" i="1"/>
  <c r="J210" i="1" s="1"/>
  <c r="W172" i="1"/>
  <c r="V184" i="1"/>
  <c r="T184" i="1"/>
  <c r="U184" i="1"/>
  <c r="V178" i="1"/>
  <c r="U178" i="1"/>
  <c r="T178" i="1"/>
  <c r="V160" i="1"/>
  <c r="T160" i="1"/>
  <c r="U160" i="1"/>
  <c r="V166" i="1"/>
  <c r="T166" i="1"/>
  <c r="U166" i="1"/>
  <c r="V186" i="1"/>
  <c r="U186" i="1"/>
  <c r="T186" i="1"/>
  <c r="V201" i="1"/>
  <c r="U201" i="1"/>
  <c r="T201" i="1"/>
  <c r="V195" i="1"/>
  <c r="T195" i="1"/>
  <c r="U195" i="1"/>
  <c r="V162" i="1"/>
  <c r="U162" i="1"/>
  <c r="T162" i="1"/>
  <c r="V193" i="1"/>
  <c r="U193" i="1"/>
  <c r="T193" i="1"/>
  <c r="V171" i="1"/>
  <c r="U171" i="1"/>
  <c r="T171" i="1"/>
  <c r="V176" i="1"/>
  <c r="T176" i="1"/>
  <c r="U176" i="1"/>
  <c r="V190" i="1"/>
  <c r="T190" i="1"/>
  <c r="U190" i="1"/>
  <c r="Y213" i="1"/>
  <c r="Z213" i="1"/>
  <c r="X213" i="1"/>
  <c r="AA213" i="1"/>
  <c r="P213" i="1"/>
  <c r="L213" i="1"/>
  <c r="K213" i="1"/>
  <c r="S159" i="1"/>
  <c r="W156" i="1" s="1"/>
  <c r="S160" i="1"/>
  <c r="W157" i="1" s="1"/>
  <c r="S161" i="1"/>
  <c r="W158" i="1" s="1"/>
  <c r="S162" i="1"/>
  <c r="W159" i="1" s="1"/>
  <c r="S164" i="1"/>
  <c r="S166" i="1"/>
  <c r="W164" i="1"/>
  <c r="S168" i="1"/>
  <c r="W165" i="1" s="1"/>
  <c r="S170" i="1"/>
  <c r="S171" i="1"/>
  <c r="W168" i="1" s="1"/>
  <c r="S173" i="1"/>
  <c r="W170" i="1" s="1"/>
  <c r="S176" i="1"/>
  <c r="W173" i="1" s="1"/>
  <c r="S177" i="1"/>
  <c r="W174" i="1" s="1"/>
  <c r="S178" i="1"/>
  <c r="W175" i="1" s="1"/>
  <c r="S180" i="1"/>
  <c r="W179" i="1"/>
  <c r="S183" i="1"/>
  <c r="W180" i="1" s="1"/>
  <c r="S184" i="1"/>
  <c r="W181" i="1" s="1"/>
  <c r="S185" i="1"/>
  <c r="W182" i="1" s="1"/>
  <c r="S186" i="1"/>
  <c r="W183" i="1" s="1"/>
  <c r="S188" i="1"/>
  <c r="S190" i="1"/>
  <c r="W187" i="1" s="1"/>
  <c r="S191" i="1"/>
  <c r="W188" i="1" s="1"/>
  <c r="S192" i="1"/>
  <c r="W189" i="1" s="1"/>
  <c r="S194" i="1"/>
  <c r="W191" i="1" s="1"/>
  <c r="S195" i="1"/>
  <c r="W192" i="1" s="1"/>
  <c r="S197" i="1"/>
  <c r="S200" i="1"/>
  <c r="W197" i="1" s="1"/>
  <c r="S201" i="1"/>
  <c r="W198" i="1" s="1"/>
  <c r="S203" i="1"/>
  <c r="S206" i="1"/>
  <c r="W203" i="1" s="1"/>
  <c r="S207" i="1"/>
  <c r="S208" i="1"/>
  <c r="O210" i="1" l="1"/>
  <c r="W163" i="1"/>
  <c r="S165" i="1"/>
  <c r="W162" i="1" s="1"/>
  <c r="W204" i="1"/>
  <c r="S205" i="1"/>
  <c r="W155" i="1"/>
  <c r="S157" i="1"/>
  <c r="W154" i="1" s="1"/>
  <c r="S174" i="1"/>
  <c r="W171" i="1" s="1"/>
  <c r="W167" i="1"/>
  <c r="S169" i="1"/>
  <c r="W166" i="1" s="1"/>
  <c r="S179" i="1"/>
  <c r="W176" i="1" s="1"/>
  <c r="W177" i="1"/>
  <c r="W205" i="1"/>
  <c r="W206" i="1"/>
  <c r="S187" i="1"/>
  <c r="W184" i="1" s="1"/>
  <c r="W185" i="1"/>
  <c r="S163" i="1"/>
  <c r="W160" i="1" s="1"/>
  <c r="W161" i="1"/>
  <c r="H211" i="1"/>
  <c r="H216" i="1" s="1"/>
  <c r="V153" i="1"/>
  <c r="T153" i="1"/>
  <c r="U153" i="1"/>
  <c r="S196" i="1"/>
  <c r="W193" i="1" s="1"/>
  <c r="W194" i="1"/>
  <c r="S202" i="1"/>
  <c r="W199" i="1" s="1"/>
  <c r="W200" i="1"/>
  <c r="P212" i="1"/>
  <c r="P215" i="1" s="1"/>
  <c r="K212" i="1"/>
  <c r="K215" i="1" s="1"/>
  <c r="L212" i="1"/>
  <c r="L215" i="1" s="1"/>
  <c r="P211" i="1"/>
  <c r="R211" i="1"/>
  <c r="R213" i="1"/>
  <c r="Q211" i="1"/>
  <c r="Q213" i="1"/>
  <c r="N211" i="1"/>
  <c r="N213" i="1"/>
  <c r="M211" i="1"/>
  <c r="M213" i="1"/>
  <c r="O213" i="1"/>
  <c r="I211" i="1"/>
  <c r="I216" i="1" s="1"/>
  <c r="J211" i="1"/>
  <c r="J213" i="1"/>
  <c r="K211" i="1"/>
  <c r="S199" i="1"/>
  <c r="L211" i="1"/>
  <c r="S193" i="1"/>
  <c r="W190" i="1" s="1"/>
  <c r="S189" i="1"/>
  <c r="W186" i="1" s="1"/>
  <c r="S181" i="1"/>
  <c r="W178" i="1" s="1"/>
  <c r="S204" i="1" l="1"/>
  <c r="O211" i="1"/>
  <c r="S156" i="1"/>
  <c r="P216" i="1"/>
  <c r="K216" i="1"/>
  <c r="L216" i="1"/>
  <c r="W201" i="1"/>
  <c r="W202" i="1"/>
  <c r="U208" i="1"/>
  <c r="T208" i="1"/>
  <c r="T210" i="1"/>
  <c r="U210" i="1"/>
  <c r="V210" i="1"/>
  <c r="S198" i="1"/>
  <c r="W195" i="1" s="1"/>
  <c r="W196" i="1"/>
  <c r="V207" i="1"/>
  <c r="T207" i="1"/>
  <c r="U207" i="1"/>
  <c r="O212" i="1"/>
  <c r="O215" i="1" s="1"/>
  <c r="N212" i="1"/>
  <c r="N215" i="1" s="1"/>
  <c r="R212" i="1"/>
  <c r="R215" i="1" s="1"/>
  <c r="J212" i="1"/>
  <c r="J216" i="1" s="1"/>
  <c r="M212" i="1"/>
  <c r="M215" i="1" s="1"/>
  <c r="Q212" i="1"/>
  <c r="Q215" i="1" s="1"/>
  <c r="G101" i="1"/>
  <c r="S101" i="1" s="1"/>
  <c r="S146" i="1"/>
  <c r="H134" i="1"/>
  <c r="I134" i="1"/>
  <c r="I133" i="1" s="1"/>
  <c r="J134" i="1"/>
  <c r="J133" i="1" s="1"/>
  <c r="K134" i="1"/>
  <c r="K133" i="1" s="1"/>
  <c r="L134" i="1"/>
  <c r="L133" i="1" s="1"/>
  <c r="M134" i="1"/>
  <c r="M133" i="1" s="1"/>
  <c r="N134" i="1"/>
  <c r="N133" i="1" s="1"/>
  <c r="O134" i="1"/>
  <c r="O133" i="1" s="1"/>
  <c r="P134" i="1"/>
  <c r="Q134" i="1"/>
  <c r="R134" i="1"/>
  <c r="H137" i="1"/>
  <c r="I137" i="1"/>
  <c r="I136" i="1" s="1"/>
  <c r="J137" i="1"/>
  <c r="J136" i="1" s="1"/>
  <c r="K137" i="1"/>
  <c r="K136" i="1" s="1"/>
  <c r="L137" i="1"/>
  <c r="L136" i="1" s="1"/>
  <c r="M137" i="1"/>
  <c r="M136" i="1" s="1"/>
  <c r="N137" i="1"/>
  <c r="N136" i="1" s="1"/>
  <c r="O137" i="1"/>
  <c r="O136" i="1" s="1"/>
  <c r="P137" i="1"/>
  <c r="P136" i="1" s="1"/>
  <c r="Q137" i="1"/>
  <c r="Q136" i="1" s="1"/>
  <c r="R137" i="1"/>
  <c r="R136" i="1" s="1"/>
  <c r="G134" i="1"/>
  <c r="G137" i="1"/>
  <c r="Q133" i="1" l="1"/>
  <c r="Q130" i="1"/>
  <c r="Q129" i="1" s="1"/>
  <c r="P133" i="1"/>
  <c r="P130" i="1"/>
  <c r="R133" i="1"/>
  <c r="R130" i="1"/>
  <c r="R129" i="1" s="1"/>
  <c r="V208" i="1"/>
  <c r="G136" i="1"/>
  <c r="Z134" i="1"/>
  <c r="X134" i="1"/>
  <c r="Y134" i="1"/>
  <c r="AA134" i="1"/>
  <c r="G133" i="1"/>
  <c r="Z131" i="1"/>
  <c r="AA131" i="1"/>
  <c r="X131" i="1"/>
  <c r="Y131" i="1"/>
  <c r="Z98" i="1"/>
  <c r="X98" i="1"/>
  <c r="Y98" i="1"/>
  <c r="AA98" i="1"/>
  <c r="S210" i="1"/>
  <c r="S211" i="1" s="1"/>
  <c r="R132" i="1"/>
  <c r="R131" i="1" s="1"/>
  <c r="R128" i="1"/>
  <c r="N132" i="1"/>
  <c r="N131" i="1" s="1"/>
  <c r="N128" i="1"/>
  <c r="J132" i="1"/>
  <c r="J131" i="1" s="1"/>
  <c r="J127" i="1"/>
  <c r="J126" i="1" s="1"/>
  <c r="Q132" i="1"/>
  <c r="Q131" i="1" s="1"/>
  <c r="Q128" i="1"/>
  <c r="M132" i="1"/>
  <c r="M131" i="1" s="1"/>
  <c r="M127" i="1"/>
  <c r="M126" i="1" s="1"/>
  <c r="I132" i="1"/>
  <c r="I131" i="1" s="1"/>
  <c r="I127" i="1"/>
  <c r="I126" i="1" s="1"/>
  <c r="P132" i="1"/>
  <c r="P131" i="1" s="1"/>
  <c r="P128" i="1"/>
  <c r="L132" i="1"/>
  <c r="L131" i="1" s="1"/>
  <c r="L127" i="1"/>
  <c r="O132" i="1"/>
  <c r="O131" i="1" s="1"/>
  <c r="O128" i="1"/>
  <c r="K132" i="1"/>
  <c r="K131" i="1" s="1"/>
  <c r="K127" i="1"/>
  <c r="K126" i="1" s="1"/>
  <c r="M216" i="1"/>
  <c r="Q216" i="1"/>
  <c r="R216" i="1"/>
  <c r="N216" i="1"/>
  <c r="O216" i="1"/>
  <c r="H133" i="1"/>
  <c r="H127" i="1" s="1"/>
  <c r="H126" i="1" s="1"/>
  <c r="V131" i="1"/>
  <c r="T131" i="1"/>
  <c r="U131" i="1"/>
  <c r="W131" i="1"/>
  <c r="J215" i="1"/>
  <c r="V209" i="1"/>
  <c r="T209" i="1"/>
  <c r="U209" i="1"/>
  <c r="W153" i="1"/>
  <c r="H136" i="1"/>
  <c r="V134" i="1"/>
  <c r="U134" i="1"/>
  <c r="W134" i="1"/>
  <c r="T134" i="1"/>
  <c r="W141" i="1"/>
  <c r="W107" i="1"/>
  <c r="H42" i="1"/>
  <c r="O127" i="1" l="1"/>
  <c r="O126" i="1" s="1"/>
  <c r="O145" i="1"/>
  <c r="P127" i="1"/>
  <c r="P145" i="1"/>
  <c r="R127" i="1"/>
  <c r="R145" i="1"/>
  <c r="P129" i="1"/>
  <c r="S130" i="1"/>
  <c r="Q127" i="1"/>
  <c r="Q145" i="1"/>
  <c r="N127" i="1"/>
  <c r="N126" i="1" s="1"/>
  <c r="N145" i="1"/>
  <c r="S128" i="1"/>
  <c r="R126" i="1"/>
  <c r="Q126" i="1"/>
  <c r="S127" i="1"/>
  <c r="L126" i="1"/>
  <c r="G132" i="1"/>
  <c r="Z128" i="1"/>
  <c r="Y128" i="1"/>
  <c r="X128" i="1"/>
  <c r="AA128" i="1"/>
  <c r="Z133" i="1"/>
  <c r="AA133" i="1"/>
  <c r="X133" i="1"/>
  <c r="Y133" i="1"/>
  <c r="W208" i="1"/>
  <c r="S213" i="1"/>
  <c r="W207" i="1"/>
  <c r="V212" i="1"/>
  <c r="T212" i="1"/>
  <c r="U212" i="1"/>
  <c r="V133" i="1"/>
  <c r="T133" i="1"/>
  <c r="U133" i="1"/>
  <c r="W133" i="1"/>
  <c r="H132" i="1"/>
  <c r="V128" i="1"/>
  <c r="W128" i="1"/>
  <c r="T128" i="1"/>
  <c r="U128" i="1"/>
  <c r="P126" i="1" l="1"/>
  <c r="S129" i="1"/>
  <c r="G131" i="1"/>
  <c r="Z127" i="1"/>
  <c r="X127" i="1"/>
  <c r="Y127" i="1"/>
  <c r="AA127" i="1"/>
  <c r="I142" i="1"/>
  <c r="I42" i="1"/>
  <c r="T22" i="1"/>
  <c r="W210" i="1"/>
  <c r="S212" i="1"/>
  <c r="S216" i="1" s="1"/>
  <c r="H131" i="1"/>
  <c r="V127" i="1"/>
  <c r="U127" i="1"/>
  <c r="W127" i="1"/>
  <c r="T127" i="1"/>
  <c r="T68" i="1"/>
  <c r="T48" i="1"/>
  <c r="T42" i="1"/>
  <c r="T30" i="1"/>
  <c r="T26" i="1"/>
  <c r="S126" i="1" l="1"/>
  <c r="Z126" i="1"/>
  <c r="X126" i="1"/>
  <c r="AA126" i="1"/>
  <c r="Y126" i="1"/>
  <c r="T21" i="1"/>
  <c r="J142" i="1"/>
  <c r="J42" i="1"/>
  <c r="T51" i="1"/>
  <c r="T69" i="1"/>
  <c r="T62" i="1"/>
  <c r="T28" i="1"/>
  <c r="T45" i="1"/>
  <c r="T67" i="1"/>
  <c r="T77" i="1"/>
  <c r="V126" i="1"/>
  <c r="T126" i="1"/>
  <c r="W126" i="1"/>
  <c r="U126" i="1"/>
  <c r="S215" i="1"/>
  <c r="W212" i="1" s="1"/>
  <c r="W209" i="1"/>
  <c r="T36" i="1"/>
  <c r="T20" i="1"/>
  <c r="T40" i="1"/>
  <c r="T38" i="1"/>
  <c r="K142" i="1" l="1"/>
  <c r="T76" i="1"/>
  <c r="K42" i="1"/>
  <c r="U26" i="1"/>
  <c r="U28" i="1"/>
  <c r="T139" i="1"/>
  <c r="T140" i="1"/>
  <c r="U22" i="1"/>
  <c r="P25" i="1"/>
  <c r="Q25" i="1" s="1"/>
  <c r="L84" i="1"/>
  <c r="L81" i="1" s="1"/>
  <c r="L77" i="1" s="1"/>
  <c r="P31" i="1"/>
  <c r="L142" i="1" l="1"/>
  <c r="L42" i="1"/>
  <c r="U40" i="1"/>
  <c r="M42" i="1"/>
  <c r="V22" i="1"/>
  <c r="V28" i="1"/>
  <c r="U20" i="1"/>
  <c r="U21" i="1"/>
  <c r="P29" i="1"/>
  <c r="U36" i="1"/>
  <c r="M84" i="1"/>
  <c r="M81" i="1" s="1"/>
  <c r="M77" i="1" s="1"/>
  <c r="R25" i="1"/>
  <c r="U69" i="1"/>
  <c r="U38" i="1"/>
  <c r="Q31" i="1"/>
  <c r="U62" i="1" l="1"/>
  <c r="M142" i="1"/>
  <c r="U139" i="1" s="1"/>
  <c r="N42" i="1"/>
  <c r="U77" i="1"/>
  <c r="Q29" i="1"/>
  <c r="R29" i="1" s="1"/>
  <c r="S29" i="1" s="1"/>
  <c r="N84" i="1"/>
  <c r="N81" i="1" s="1"/>
  <c r="N77" i="1" s="1"/>
  <c r="R31" i="1"/>
  <c r="S31" i="1" s="1"/>
  <c r="U45" i="1"/>
  <c r="S25" i="1"/>
  <c r="W22" i="1" s="1"/>
  <c r="U51" i="1"/>
  <c r="U67" i="1"/>
  <c r="U30" i="1"/>
  <c r="U48" i="1"/>
  <c r="U68" i="1"/>
  <c r="U42" i="1"/>
  <c r="V26" i="1"/>
  <c r="P51" i="1"/>
  <c r="P39" i="1"/>
  <c r="Q39" i="1" s="1"/>
  <c r="R39" i="1" s="1"/>
  <c r="S39" i="1" s="1"/>
  <c r="Q51" i="1" l="1"/>
  <c r="R51" i="1"/>
  <c r="S51" i="1" s="1"/>
  <c r="W48" i="1" s="1"/>
  <c r="N142" i="1"/>
  <c r="P23" i="1"/>
  <c r="Q23" i="1" s="1"/>
  <c r="P43" i="1"/>
  <c r="O42" i="1"/>
  <c r="U76" i="1"/>
  <c r="U140" i="1"/>
  <c r="W26" i="1"/>
  <c r="O84" i="1"/>
  <c r="V48" i="1"/>
  <c r="W28" i="1"/>
  <c r="P24" i="1"/>
  <c r="V21" i="1" s="1"/>
  <c r="W36" i="1"/>
  <c r="P45" i="1"/>
  <c r="Q45" i="1" s="1"/>
  <c r="R45" i="1" s="1"/>
  <c r="S45" i="1" s="1"/>
  <c r="V36" i="1"/>
  <c r="P48" i="1"/>
  <c r="Q48" i="1" s="1"/>
  <c r="P71" i="1"/>
  <c r="Q71" i="1" s="1"/>
  <c r="R71" i="1" s="1"/>
  <c r="S71" i="1" s="1"/>
  <c r="P70" i="1"/>
  <c r="Q70" i="1" s="1"/>
  <c r="P72" i="1"/>
  <c r="Q72" i="1" s="1"/>
  <c r="R72" i="1" s="1"/>
  <c r="O81" i="1" l="1"/>
  <c r="V20" i="1"/>
  <c r="R23" i="1"/>
  <c r="S23" i="1" s="1"/>
  <c r="P86" i="1"/>
  <c r="V77" i="1" s="1"/>
  <c r="V40" i="1"/>
  <c r="Q43" i="1"/>
  <c r="P42" i="1"/>
  <c r="V69" i="1"/>
  <c r="P33" i="1"/>
  <c r="Q33" i="1" s="1"/>
  <c r="R33" i="1" s="1"/>
  <c r="S33" i="1" s="1"/>
  <c r="W42" i="1"/>
  <c r="V45" i="1"/>
  <c r="Q24" i="1"/>
  <c r="V68" i="1"/>
  <c r="P41" i="1"/>
  <c r="Q41" i="1" s="1"/>
  <c r="R41" i="1" s="1"/>
  <c r="S41" i="1" s="1"/>
  <c r="V42" i="1"/>
  <c r="W68" i="1"/>
  <c r="V67" i="1"/>
  <c r="P56" i="1"/>
  <c r="R48" i="1"/>
  <c r="S72" i="1"/>
  <c r="W69" i="1" s="1"/>
  <c r="R70" i="1"/>
  <c r="S70" i="1" s="1"/>
  <c r="H108" i="1"/>
  <c r="I108" i="1"/>
  <c r="J108" i="1"/>
  <c r="K108" i="1"/>
  <c r="L108" i="1"/>
  <c r="M108" i="1"/>
  <c r="N108" i="1"/>
  <c r="O108" i="1"/>
  <c r="P108" i="1"/>
  <c r="Q108" i="1"/>
  <c r="R108" i="1"/>
  <c r="G108" i="1"/>
  <c r="O77" i="1" l="1"/>
  <c r="S108" i="1"/>
  <c r="P84" i="1"/>
  <c r="P81" i="1" s="1"/>
  <c r="P77" i="1" s="1"/>
  <c r="Z105" i="1"/>
  <c r="X105" i="1"/>
  <c r="Y105" i="1"/>
  <c r="AA105" i="1"/>
  <c r="P142" i="1"/>
  <c r="V139" i="1" s="1"/>
  <c r="V62" i="1"/>
  <c r="Q86" i="1"/>
  <c r="Q84" i="1" s="1"/>
  <c r="Q81" i="1" s="1"/>
  <c r="Q77" i="1" s="1"/>
  <c r="R43" i="1"/>
  <c r="Q42" i="1"/>
  <c r="V30" i="1"/>
  <c r="V51" i="1"/>
  <c r="W30" i="1"/>
  <c r="V38" i="1"/>
  <c r="U105" i="1"/>
  <c r="V105" i="1"/>
  <c r="T105" i="1"/>
  <c r="S48" i="1"/>
  <c r="W45" i="1" s="1"/>
  <c r="R24" i="1"/>
  <c r="S24" i="1" s="1"/>
  <c r="W67" i="1"/>
  <c r="W38" i="1"/>
  <c r="Q56" i="1"/>
  <c r="W119" i="1"/>
  <c r="W117" i="1"/>
  <c r="W113" i="1"/>
  <c r="G113" i="1"/>
  <c r="I113" i="1"/>
  <c r="J113" i="1"/>
  <c r="K113" i="1"/>
  <c r="L113" i="1"/>
  <c r="M113" i="1"/>
  <c r="N113" i="1"/>
  <c r="O113" i="1"/>
  <c r="P113" i="1"/>
  <c r="Q113" i="1"/>
  <c r="R113" i="1"/>
  <c r="H113" i="1"/>
  <c r="W109" i="1"/>
  <c r="W103" i="1"/>
  <c r="W101" i="1"/>
  <c r="I67" i="1"/>
  <c r="I66" i="1" s="1"/>
  <c r="J67" i="1"/>
  <c r="J66" i="1" s="1"/>
  <c r="K67" i="1"/>
  <c r="K66" i="1" s="1"/>
  <c r="L67" i="1"/>
  <c r="L66" i="1" s="1"/>
  <c r="M67" i="1"/>
  <c r="M66" i="1" s="1"/>
  <c r="N67" i="1"/>
  <c r="N66" i="1" s="1"/>
  <c r="O67" i="1"/>
  <c r="P67" i="1"/>
  <c r="P66" i="1" s="1"/>
  <c r="Q67" i="1"/>
  <c r="Q66" i="1" s="1"/>
  <c r="R67" i="1"/>
  <c r="R66" i="1" s="1"/>
  <c r="S67" i="1"/>
  <c r="S66" i="1" s="1"/>
  <c r="H67" i="1"/>
  <c r="O66" i="1" l="1"/>
  <c r="S113" i="1"/>
  <c r="W110" i="1" s="1"/>
  <c r="V76" i="1"/>
  <c r="Z110" i="1"/>
  <c r="AA110" i="1"/>
  <c r="X110" i="1"/>
  <c r="Y110" i="1"/>
  <c r="Q142" i="1"/>
  <c r="S65" i="1"/>
  <c r="S145" i="1" s="1"/>
  <c r="W20" i="1"/>
  <c r="W99" i="1"/>
  <c r="W125" i="1"/>
  <c r="W115" i="1"/>
  <c r="R86" i="1"/>
  <c r="S43" i="1"/>
  <c r="R42" i="1"/>
  <c r="V140" i="1"/>
  <c r="H66" i="1"/>
  <c r="U64" i="1"/>
  <c r="V64" i="1"/>
  <c r="T64" i="1"/>
  <c r="W64" i="1"/>
  <c r="W111" i="1"/>
  <c r="U110" i="1"/>
  <c r="V110" i="1"/>
  <c r="T110" i="1"/>
  <c r="W105" i="1"/>
  <c r="W106" i="1"/>
  <c r="W21" i="1"/>
  <c r="R56" i="1"/>
  <c r="H22" i="1"/>
  <c r="I22" i="1"/>
  <c r="I21" i="1" s="1"/>
  <c r="J22" i="1"/>
  <c r="J21" i="1" s="1"/>
  <c r="K22" i="1"/>
  <c r="K21" i="1" s="1"/>
  <c r="L22" i="1"/>
  <c r="L21" i="1" s="1"/>
  <c r="M22" i="1"/>
  <c r="M21" i="1" s="1"/>
  <c r="N22" i="1"/>
  <c r="N21" i="1" s="1"/>
  <c r="O22" i="1"/>
  <c r="P22" i="1"/>
  <c r="P21" i="1" s="1"/>
  <c r="Q22" i="1"/>
  <c r="Q21" i="1" s="1"/>
  <c r="R22" i="1"/>
  <c r="R21" i="1" s="1"/>
  <c r="S22" i="1"/>
  <c r="S21" i="1" s="1"/>
  <c r="H28" i="1"/>
  <c r="I28" i="1"/>
  <c r="J28" i="1"/>
  <c r="K28" i="1"/>
  <c r="M28" i="1"/>
  <c r="N28" i="1"/>
  <c r="O28" i="1"/>
  <c r="P28" i="1"/>
  <c r="Q28" i="1"/>
  <c r="R28" i="1"/>
  <c r="S28" i="1"/>
  <c r="H30" i="1"/>
  <c r="I30" i="1"/>
  <c r="J30" i="1"/>
  <c r="K30" i="1"/>
  <c r="L30" i="1"/>
  <c r="M30" i="1"/>
  <c r="N30" i="1"/>
  <c r="O30" i="1"/>
  <c r="P30" i="1"/>
  <c r="Q30" i="1"/>
  <c r="R30" i="1"/>
  <c r="S30" i="1"/>
  <c r="H32" i="1"/>
  <c r="J32" i="1"/>
  <c r="K32" i="1"/>
  <c r="L32" i="1"/>
  <c r="M32" i="1"/>
  <c r="N32" i="1"/>
  <c r="O32" i="1"/>
  <c r="P32" i="1"/>
  <c r="Q32" i="1"/>
  <c r="R32" i="1"/>
  <c r="S32" i="1"/>
  <c r="H38" i="1"/>
  <c r="I38" i="1"/>
  <c r="J38" i="1"/>
  <c r="K38" i="1"/>
  <c r="L38" i="1"/>
  <c r="M38" i="1"/>
  <c r="N38" i="1"/>
  <c r="O38" i="1"/>
  <c r="P38" i="1"/>
  <c r="Q38" i="1"/>
  <c r="R38" i="1"/>
  <c r="S38" i="1"/>
  <c r="H40" i="1"/>
  <c r="I40" i="1"/>
  <c r="K40" i="1"/>
  <c r="L40" i="1"/>
  <c r="M40" i="1"/>
  <c r="N40" i="1"/>
  <c r="O40" i="1"/>
  <c r="P40" i="1"/>
  <c r="Q40" i="1"/>
  <c r="R40" i="1"/>
  <c r="S40" i="1"/>
  <c r="H44" i="1"/>
  <c r="I44" i="1"/>
  <c r="J44" i="1"/>
  <c r="K44" i="1"/>
  <c r="L44" i="1"/>
  <c r="M44" i="1"/>
  <c r="N44" i="1"/>
  <c r="O44" i="1"/>
  <c r="P44" i="1"/>
  <c r="Q44" i="1"/>
  <c r="R44" i="1"/>
  <c r="S44" i="1"/>
  <c r="H47" i="1"/>
  <c r="I47" i="1"/>
  <c r="J47" i="1"/>
  <c r="K47" i="1"/>
  <c r="L47" i="1"/>
  <c r="M47" i="1"/>
  <c r="N47" i="1"/>
  <c r="O47" i="1"/>
  <c r="O46" i="1" s="1"/>
  <c r="P47" i="1"/>
  <c r="Q47" i="1"/>
  <c r="R47" i="1"/>
  <c r="S47" i="1"/>
  <c r="H50" i="1"/>
  <c r="H49" i="1" s="1"/>
  <c r="I50" i="1"/>
  <c r="I49" i="1" s="1"/>
  <c r="J50" i="1"/>
  <c r="J49" i="1" s="1"/>
  <c r="K50" i="1"/>
  <c r="K49" i="1" s="1"/>
  <c r="L50" i="1"/>
  <c r="L49" i="1" s="1"/>
  <c r="M50" i="1"/>
  <c r="M49" i="1" s="1"/>
  <c r="O50" i="1"/>
  <c r="O49" i="1" s="1"/>
  <c r="P50" i="1"/>
  <c r="P49" i="1" s="1"/>
  <c r="Q50" i="1"/>
  <c r="Q49" i="1" s="1"/>
  <c r="R50" i="1"/>
  <c r="R49" i="1" s="1"/>
  <c r="S50" i="1"/>
  <c r="S49" i="1" s="1"/>
  <c r="O21" i="1" l="1"/>
  <c r="W19" i="1"/>
  <c r="S86" i="1"/>
  <c r="S84" i="1" s="1"/>
  <c r="S81" i="1" s="1"/>
  <c r="S77" i="1" s="1"/>
  <c r="R84" i="1"/>
  <c r="R81" i="1" s="1"/>
  <c r="R77" i="1" s="1"/>
  <c r="R142" i="1"/>
  <c r="H27" i="1"/>
  <c r="L27" i="1"/>
  <c r="L26" i="1" s="1"/>
  <c r="L141" i="1" s="1"/>
  <c r="R27" i="1"/>
  <c r="R26" i="1" s="1"/>
  <c r="R141" i="1" s="1"/>
  <c r="N27" i="1"/>
  <c r="N26" i="1" s="1"/>
  <c r="N141" i="1" s="1"/>
  <c r="J27" i="1"/>
  <c r="J26" i="1" s="1"/>
  <c r="J141" i="1" s="1"/>
  <c r="Q27" i="1"/>
  <c r="Q26" i="1" s="1"/>
  <c r="Q141" i="1" s="1"/>
  <c r="M27" i="1"/>
  <c r="M26" i="1" s="1"/>
  <c r="M141" i="1" s="1"/>
  <c r="I27" i="1"/>
  <c r="I26" i="1" s="1"/>
  <c r="I141" i="1" s="1"/>
  <c r="P27" i="1"/>
  <c r="P26" i="1" s="1"/>
  <c r="P141" i="1" s="1"/>
  <c r="S27" i="1"/>
  <c r="S26" i="1" s="1"/>
  <c r="S141" i="1" s="1"/>
  <c r="O27" i="1"/>
  <c r="K27" i="1"/>
  <c r="K26" i="1" s="1"/>
  <c r="K141" i="1" s="1"/>
  <c r="W62" i="1"/>
  <c r="S42" i="1"/>
  <c r="W39" i="1" s="1"/>
  <c r="P37" i="1"/>
  <c r="P36" i="1" s="1"/>
  <c r="L37" i="1"/>
  <c r="L36" i="1" s="1"/>
  <c r="H37" i="1"/>
  <c r="S37" i="1"/>
  <c r="O37" i="1"/>
  <c r="K37" i="1"/>
  <c r="K36" i="1" s="1"/>
  <c r="R37" i="1"/>
  <c r="R36" i="1" s="1"/>
  <c r="N37" i="1"/>
  <c r="N36" i="1" s="1"/>
  <c r="J37" i="1"/>
  <c r="J36" i="1" s="1"/>
  <c r="Q37" i="1"/>
  <c r="Q36" i="1" s="1"/>
  <c r="M37" i="1"/>
  <c r="M36" i="1" s="1"/>
  <c r="I37" i="1"/>
  <c r="I36" i="1" s="1"/>
  <c r="W40" i="1"/>
  <c r="U63" i="1"/>
  <c r="V63" i="1"/>
  <c r="T63" i="1"/>
  <c r="W63" i="1"/>
  <c r="H46" i="1"/>
  <c r="U47" i="1"/>
  <c r="V47" i="1"/>
  <c r="T47" i="1"/>
  <c r="W47" i="1"/>
  <c r="U44" i="1"/>
  <c r="V44" i="1"/>
  <c r="T44" i="1"/>
  <c r="W44" i="1"/>
  <c r="U41" i="1"/>
  <c r="V41" i="1"/>
  <c r="T41" i="1"/>
  <c r="W41" i="1"/>
  <c r="U39" i="1"/>
  <c r="V39" i="1"/>
  <c r="T39" i="1"/>
  <c r="U37" i="1"/>
  <c r="V37" i="1"/>
  <c r="T37" i="1"/>
  <c r="W37" i="1"/>
  <c r="U35" i="1"/>
  <c r="V35" i="1"/>
  <c r="T35" i="1"/>
  <c r="W35" i="1"/>
  <c r="U29" i="1"/>
  <c r="V29" i="1"/>
  <c r="T29" i="1"/>
  <c r="W29" i="1"/>
  <c r="U27" i="1"/>
  <c r="V27" i="1"/>
  <c r="T27" i="1"/>
  <c r="W27" i="1"/>
  <c r="U25" i="1"/>
  <c r="V25" i="1"/>
  <c r="T25" i="1"/>
  <c r="W25" i="1"/>
  <c r="H21" i="1"/>
  <c r="U19" i="1"/>
  <c r="V19" i="1"/>
  <c r="T19" i="1"/>
  <c r="S56" i="1"/>
  <c r="Q46" i="1"/>
  <c r="M46" i="1"/>
  <c r="I46" i="1"/>
  <c r="P46" i="1"/>
  <c r="L46" i="1"/>
  <c r="S46" i="1"/>
  <c r="K46" i="1"/>
  <c r="R46" i="1"/>
  <c r="N46" i="1"/>
  <c r="J46" i="1"/>
  <c r="H55" i="1"/>
  <c r="I55" i="1"/>
  <c r="I54" i="1" s="1"/>
  <c r="J55" i="1"/>
  <c r="J54" i="1" s="1"/>
  <c r="K55" i="1"/>
  <c r="K54" i="1" s="1"/>
  <c r="L55" i="1"/>
  <c r="L54" i="1" s="1"/>
  <c r="M55" i="1"/>
  <c r="M54" i="1" s="1"/>
  <c r="N55" i="1"/>
  <c r="N54" i="1" s="1"/>
  <c r="O55" i="1"/>
  <c r="P55" i="1"/>
  <c r="P54" i="1" s="1"/>
  <c r="Q55" i="1"/>
  <c r="Q54" i="1" s="1"/>
  <c r="R55" i="1"/>
  <c r="R54" i="1" s="1"/>
  <c r="H124" i="1"/>
  <c r="H123" i="1" s="1"/>
  <c r="I124" i="1"/>
  <c r="I123" i="1" s="1"/>
  <c r="L124" i="1"/>
  <c r="M124" i="1"/>
  <c r="M123" i="1" s="1"/>
  <c r="O124" i="1"/>
  <c r="O123" i="1" s="1"/>
  <c r="P124" i="1"/>
  <c r="P123" i="1" s="1"/>
  <c r="Q124" i="1"/>
  <c r="R124" i="1"/>
  <c r="J123" i="1"/>
  <c r="K123" i="1"/>
  <c r="N123" i="1"/>
  <c r="Q123" i="1"/>
  <c r="R123" i="1"/>
  <c r="H121" i="1"/>
  <c r="I121" i="1"/>
  <c r="J121" i="1"/>
  <c r="K121" i="1"/>
  <c r="L121" i="1"/>
  <c r="M121" i="1"/>
  <c r="N121" i="1"/>
  <c r="O121" i="1"/>
  <c r="P121" i="1"/>
  <c r="Q121" i="1"/>
  <c r="R121" i="1"/>
  <c r="H119" i="1"/>
  <c r="J119" i="1"/>
  <c r="K119" i="1"/>
  <c r="L119" i="1"/>
  <c r="M119" i="1"/>
  <c r="N119" i="1"/>
  <c r="O119" i="1"/>
  <c r="P119" i="1"/>
  <c r="Q119" i="1"/>
  <c r="R119" i="1"/>
  <c r="H117" i="1"/>
  <c r="I117" i="1"/>
  <c r="J117" i="1"/>
  <c r="K117" i="1"/>
  <c r="L117" i="1"/>
  <c r="M117" i="1"/>
  <c r="N117" i="1"/>
  <c r="O117" i="1"/>
  <c r="P117" i="1"/>
  <c r="Q117" i="1"/>
  <c r="R117" i="1"/>
  <c r="H115" i="1"/>
  <c r="I115" i="1"/>
  <c r="J115" i="1"/>
  <c r="K115" i="1"/>
  <c r="L115" i="1"/>
  <c r="M115" i="1"/>
  <c r="N115" i="1"/>
  <c r="O115" i="1"/>
  <c r="P115" i="1"/>
  <c r="Q115" i="1"/>
  <c r="R115" i="1"/>
  <c r="H111" i="1"/>
  <c r="I111" i="1"/>
  <c r="J111" i="1"/>
  <c r="K111" i="1"/>
  <c r="L111" i="1"/>
  <c r="M111" i="1"/>
  <c r="O111" i="1"/>
  <c r="P111" i="1"/>
  <c r="Q111" i="1"/>
  <c r="R111" i="1"/>
  <c r="H105" i="1"/>
  <c r="I105" i="1"/>
  <c r="J105" i="1"/>
  <c r="K105" i="1"/>
  <c r="L105" i="1"/>
  <c r="M105" i="1"/>
  <c r="N105" i="1"/>
  <c r="O105" i="1"/>
  <c r="P105" i="1"/>
  <c r="Q105" i="1"/>
  <c r="R105" i="1"/>
  <c r="H103" i="1"/>
  <c r="I103" i="1"/>
  <c r="J103" i="1"/>
  <c r="K103" i="1"/>
  <c r="L103" i="1"/>
  <c r="M103" i="1"/>
  <c r="N103" i="1"/>
  <c r="O103" i="1"/>
  <c r="P103" i="1"/>
  <c r="Q103" i="1"/>
  <c r="R103" i="1"/>
  <c r="H98" i="1"/>
  <c r="I98" i="1"/>
  <c r="J98" i="1"/>
  <c r="K98" i="1"/>
  <c r="L98" i="1"/>
  <c r="M98" i="1"/>
  <c r="N98" i="1"/>
  <c r="O98" i="1"/>
  <c r="P98" i="1"/>
  <c r="Q98" i="1"/>
  <c r="R98" i="1"/>
  <c r="H94" i="1"/>
  <c r="I94" i="1"/>
  <c r="J94" i="1"/>
  <c r="K94" i="1"/>
  <c r="L94" i="1"/>
  <c r="M94" i="1"/>
  <c r="N94" i="1"/>
  <c r="O94" i="1"/>
  <c r="P94" i="1"/>
  <c r="Q94" i="1"/>
  <c r="R94" i="1"/>
  <c r="H75" i="1"/>
  <c r="I75" i="1"/>
  <c r="J75" i="1"/>
  <c r="K75" i="1"/>
  <c r="L75" i="1"/>
  <c r="M75" i="1"/>
  <c r="M74" i="1" s="1"/>
  <c r="M73" i="1" s="1"/>
  <c r="N75" i="1"/>
  <c r="N74" i="1" s="1"/>
  <c r="N73" i="1" s="1"/>
  <c r="O75" i="1"/>
  <c r="P75" i="1"/>
  <c r="P74" i="1" s="1"/>
  <c r="P73" i="1" s="1"/>
  <c r="Q75" i="1"/>
  <c r="Q74" i="1" s="1"/>
  <c r="Q73" i="1" s="1"/>
  <c r="R75" i="1"/>
  <c r="R74" i="1" s="1"/>
  <c r="R73" i="1" s="1"/>
  <c r="S75" i="1"/>
  <c r="S74" i="1" s="1"/>
  <c r="S73" i="1" s="1"/>
  <c r="H74" i="1"/>
  <c r="I74" i="1"/>
  <c r="I73" i="1" s="1"/>
  <c r="J74" i="1"/>
  <c r="J73" i="1" s="1"/>
  <c r="K74" i="1"/>
  <c r="K73" i="1" s="1"/>
  <c r="L74" i="1"/>
  <c r="L73" i="1" s="1"/>
  <c r="H69" i="1"/>
  <c r="H140" i="1" s="1"/>
  <c r="I69" i="1"/>
  <c r="I140" i="1" s="1"/>
  <c r="J69" i="1"/>
  <c r="J140" i="1" s="1"/>
  <c r="K69" i="1"/>
  <c r="K140" i="1" s="1"/>
  <c r="L69" i="1"/>
  <c r="L140" i="1" s="1"/>
  <c r="M69" i="1"/>
  <c r="M140" i="1" s="1"/>
  <c r="N69" i="1"/>
  <c r="N140" i="1" s="1"/>
  <c r="O69" i="1"/>
  <c r="P69" i="1"/>
  <c r="P140" i="1" s="1"/>
  <c r="Q69" i="1"/>
  <c r="Q140" i="1" s="1"/>
  <c r="R69" i="1"/>
  <c r="R140" i="1" s="1"/>
  <c r="S69" i="1"/>
  <c r="S140" i="1" s="1"/>
  <c r="H64" i="1"/>
  <c r="I64" i="1"/>
  <c r="J64" i="1"/>
  <c r="K64" i="1"/>
  <c r="L64" i="1"/>
  <c r="M64" i="1"/>
  <c r="N64" i="1"/>
  <c r="O64" i="1"/>
  <c r="P64" i="1"/>
  <c r="Q64" i="1"/>
  <c r="R64" i="1"/>
  <c r="S64" i="1"/>
  <c r="H62" i="1"/>
  <c r="I62" i="1"/>
  <c r="J62" i="1"/>
  <c r="K62" i="1"/>
  <c r="L62" i="1"/>
  <c r="M62" i="1"/>
  <c r="N62" i="1"/>
  <c r="O62" i="1"/>
  <c r="P62" i="1"/>
  <c r="Q62" i="1"/>
  <c r="R62" i="1"/>
  <c r="S62" i="1"/>
  <c r="H60" i="1"/>
  <c r="I60" i="1"/>
  <c r="J60" i="1"/>
  <c r="K60" i="1"/>
  <c r="L60" i="1"/>
  <c r="N60" i="1"/>
  <c r="O60" i="1"/>
  <c r="Q60" i="1"/>
  <c r="S60" i="1"/>
  <c r="G124" i="1"/>
  <c r="G121" i="1"/>
  <c r="G119" i="1"/>
  <c r="G117" i="1"/>
  <c r="G115" i="1"/>
  <c r="G111" i="1"/>
  <c r="G105" i="1"/>
  <c r="G103" i="1"/>
  <c r="G98" i="1"/>
  <c r="G94" i="1"/>
  <c r="G75" i="1"/>
  <c r="G69" i="1"/>
  <c r="G67" i="1"/>
  <c r="G64" i="1"/>
  <c r="G62" i="1"/>
  <c r="G60" i="1"/>
  <c r="G55" i="1"/>
  <c r="G50" i="1"/>
  <c r="G47" i="1"/>
  <c r="G44" i="1"/>
  <c r="G40" i="1"/>
  <c r="G38" i="1"/>
  <c r="G32" i="1"/>
  <c r="G30" i="1"/>
  <c r="G28" i="1"/>
  <c r="G22" i="1"/>
  <c r="S117" i="1" l="1"/>
  <c r="S119" i="1"/>
  <c r="W116" i="1" s="1"/>
  <c r="S103" i="1"/>
  <c r="W100" i="1" s="1"/>
  <c r="O26" i="1"/>
  <c r="O36" i="1"/>
  <c r="O54" i="1"/>
  <c r="O140" i="1"/>
  <c r="O74" i="1"/>
  <c r="W71" i="1" s="1"/>
  <c r="S98" i="1"/>
  <c r="S94" i="1"/>
  <c r="W91" i="1" s="1"/>
  <c r="S121" i="1"/>
  <c r="W118" i="1" s="1"/>
  <c r="S115" i="1"/>
  <c r="W112" i="1" s="1"/>
  <c r="S111" i="1"/>
  <c r="W108" i="1" s="1"/>
  <c r="S105" i="1"/>
  <c r="W102" i="1" s="1"/>
  <c r="L123" i="1"/>
  <c r="U120" i="1" s="1"/>
  <c r="S124" i="1"/>
  <c r="W121" i="1" s="1"/>
  <c r="W77" i="1"/>
  <c r="Q59" i="1"/>
  <c r="Q58" i="1" s="1"/>
  <c r="Q57" i="1" s="1"/>
  <c r="S142" i="1"/>
  <c r="W139" i="1" s="1"/>
  <c r="G21" i="1"/>
  <c r="Z19" i="1"/>
  <c r="AA19" i="1"/>
  <c r="Y19" i="1"/>
  <c r="X19" i="1"/>
  <c r="G37" i="1"/>
  <c r="Z35" i="1"/>
  <c r="AA35" i="1"/>
  <c r="X35" i="1"/>
  <c r="Y35" i="1"/>
  <c r="G49" i="1"/>
  <c r="G46" i="1" s="1"/>
  <c r="Z47" i="1"/>
  <c r="AA47" i="1"/>
  <c r="Y47" i="1"/>
  <c r="X47" i="1"/>
  <c r="Z61" i="1"/>
  <c r="X61" i="1"/>
  <c r="AA61" i="1"/>
  <c r="Y61" i="1"/>
  <c r="Z74" i="1"/>
  <c r="AA74" i="1"/>
  <c r="X74" i="1"/>
  <c r="Y74" i="1"/>
  <c r="Z102" i="1"/>
  <c r="AA102" i="1"/>
  <c r="Y102" i="1"/>
  <c r="X102" i="1"/>
  <c r="Z116" i="1"/>
  <c r="Y116" i="1"/>
  <c r="AA116" i="1"/>
  <c r="X116" i="1"/>
  <c r="G27" i="1"/>
  <c r="Z25" i="1"/>
  <c r="AA25" i="1"/>
  <c r="Y25" i="1"/>
  <c r="X25" i="1"/>
  <c r="Z37" i="1"/>
  <c r="AA37" i="1"/>
  <c r="Y37" i="1"/>
  <c r="X37" i="1"/>
  <c r="G54" i="1"/>
  <c r="Z50" i="1"/>
  <c r="Y50" i="1"/>
  <c r="AA50" i="1"/>
  <c r="X50" i="1"/>
  <c r="G66" i="1"/>
  <c r="Z64" i="1"/>
  <c r="Y64" i="1"/>
  <c r="AA64" i="1"/>
  <c r="X64" i="1"/>
  <c r="G93" i="1"/>
  <c r="Z91" i="1"/>
  <c r="X91" i="1"/>
  <c r="Y91" i="1"/>
  <c r="AA91" i="1"/>
  <c r="Z108" i="1"/>
  <c r="Y108" i="1"/>
  <c r="AA108" i="1"/>
  <c r="X108" i="1"/>
  <c r="Z118" i="1"/>
  <c r="AA118" i="1"/>
  <c r="Y118" i="1"/>
  <c r="X118" i="1"/>
  <c r="Z27" i="1"/>
  <c r="AA27" i="1"/>
  <c r="X27" i="1"/>
  <c r="Y27" i="1"/>
  <c r="Z41" i="1"/>
  <c r="AA41" i="1"/>
  <c r="Y41" i="1"/>
  <c r="X41" i="1"/>
  <c r="Z57" i="1"/>
  <c r="Y57" i="1"/>
  <c r="AA57" i="1"/>
  <c r="X57" i="1"/>
  <c r="G140" i="1"/>
  <c r="Z66" i="1"/>
  <c r="AA66" i="1"/>
  <c r="Y66" i="1"/>
  <c r="X66" i="1"/>
  <c r="Z95" i="1"/>
  <c r="AA95" i="1"/>
  <c r="X95" i="1"/>
  <c r="Y95" i="1"/>
  <c r="Z112" i="1"/>
  <c r="X112" i="1"/>
  <c r="AA112" i="1"/>
  <c r="Y112" i="1"/>
  <c r="G123" i="1"/>
  <c r="Z121" i="1"/>
  <c r="X121" i="1"/>
  <c r="Y121" i="1"/>
  <c r="AA121" i="1"/>
  <c r="Z29" i="1"/>
  <c r="AA29" i="1"/>
  <c r="Y29" i="1"/>
  <c r="X29" i="1"/>
  <c r="Z44" i="1"/>
  <c r="AA44" i="1"/>
  <c r="Y44" i="1"/>
  <c r="X44" i="1"/>
  <c r="Z59" i="1"/>
  <c r="AA59" i="1"/>
  <c r="X59" i="1"/>
  <c r="Y59" i="1"/>
  <c r="G74" i="1"/>
  <c r="Z72" i="1"/>
  <c r="Y72" i="1"/>
  <c r="AA72" i="1"/>
  <c r="X72" i="1"/>
  <c r="Z100" i="1"/>
  <c r="Y100" i="1"/>
  <c r="AA100" i="1"/>
  <c r="X100" i="1"/>
  <c r="Z114" i="1"/>
  <c r="X114" i="1"/>
  <c r="Y114" i="1"/>
  <c r="AA114" i="1"/>
  <c r="S59" i="1"/>
  <c r="S58" i="1" s="1"/>
  <c r="L20" i="1"/>
  <c r="J20" i="1"/>
  <c r="I20" i="1"/>
  <c r="N20" i="1"/>
  <c r="M20" i="1"/>
  <c r="R20" i="1"/>
  <c r="Q20" i="1"/>
  <c r="K20" i="1"/>
  <c r="P20" i="1"/>
  <c r="R100" i="1"/>
  <c r="N100" i="1"/>
  <c r="J100" i="1"/>
  <c r="G100" i="1"/>
  <c r="Q100" i="1"/>
  <c r="M100" i="1"/>
  <c r="I100" i="1"/>
  <c r="P100" i="1"/>
  <c r="L100" i="1"/>
  <c r="H100" i="1"/>
  <c r="O100" i="1"/>
  <c r="K100" i="1"/>
  <c r="K148" i="1" s="1"/>
  <c r="S36" i="1"/>
  <c r="R93" i="1"/>
  <c r="N93" i="1"/>
  <c r="J93" i="1"/>
  <c r="Q93" i="1"/>
  <c r="M93" i="1"/>
  <c r="I93" i="1"/>
  <c r="P93" i="1"/>
  <c r="L93" i="1"/>
  <c r="H93" i="1"/>
  <c r="W76" i="1"/>
  <c r="O93" i="1"/>
  <c r="K93" i="1"/>
  <c r="W140" i="1"/>
  <c r="U57" i="1"/>
  <c r="V57" i="1"/>
  <c r="T57" i="1"/>
  <c r="W57" i="1"/>
  <c r="U59" i="1"/>
  <c r="V59" i="1"/>
  <c r="T59" i="1"/>
  <c r="W59" i="1"/>
  <c r="U61" i="1"/>
  <c r="V61" i="1"/>
  <c r="T61" i="1"/>
  <c r="W61" i="1"/>
  <c r="U66" i="1"/>
  <c r="V66" i="1"/>
  <c r="T66" i="1"/>
  <c r="W66" i="1"/>
  <c r="H54" i="1"/>
  <c r="U50" i="1"/>
  <c r="V50" i="1"/>
  <c r="T50" i="1"/>
  <c r="U18" i="1"/>
  <c r="V18" i="1"/>
  <c r="T18" i="1"/>
  <c r="W18" i="1"/>
  <c r="H73" i="1"/>
  <c r="U71" i="1"/>
  <c r="V71" i="1"/>
  <c r="T71" i="1"/>
  <c r="U72" i="1"/>
  <c r="V72" i="1"/>
  <c r="T72" i="1"/>
  <c r="W72" i="1"/>
  <c r="U75" i="1"/>
  <c r="V75" i="1"/>
  <c r="T75" i="1"/>
  <c r="U98" i="1"/>
  <c r="V98" i="1"/>
  <c r="T98" i="1"/>
  <c r="W98" i="1"/>
  <c r="U100" i="1"/>
  <c r="V100" i="1"/>
  <c r="T100" i="1"/>
  <c r="U102" i="1"/>
  <c r="V102" i="1"/>
  <c r="T102" i="1"/>
  <c r="U108" i="1"/>
  <c r="V108" i="1"/>
  <c r="T108" i="1"/>
  <c r="U112" i="1"/>
  <c r="V112" i="1"/>
  <c r="T112" i="1"/>
  <c r="U114" i="1"/>
  <c r="V114" i="1"/>
  <c r="W114" i="1"/>
  <c r="T114" i="1"/>
  <c r="U116" i="1"/>
  <c r="V116" i="1"/>
  <c r="T116" i="1"/>
  <c r="U118" i="1"/>
  <c r="V118" i="1"/>
  <c r="T118" i="1"/>
  <c r="T120" i="1"/>
  <c r="U121" i="1"/>
  <c r="V121" i="1"/>
  <c r="T121" i="1"/>
  <c r="U46" i="1"/>
  <c r="V46" i="1"/>
  <c r="T46" i="1"/>
  <c r="W46" i="1"/>
  <c r="U91" i="1"/>
  <c r="V91" i="1"/>
  <c r="T91" i="1"/>
  <c r="U95" i="1"/>
  <c r="V95" i="1"/>
  <c r="T95" i="1"/>
  <c r="W95" i="1"/>
  <c r="H26" i="1"/>
  <c r="H141" i="1" s="1"/>
  <c r="U24" i="1"/>
  <c r="V24" i="1"/>
  <c r="T24" i="1"/>
  <c r="W24" i="1"/>
  <c r="H36" i="1"/>
  <c r="U34" i="1"/>
  <c r="V34" i="1"/>
  <c r="T34" i="1"/>
  <c r="W34" i="1"/>
  <c r="U43" i="1"/>
  <c r="T43" i="1"/>
  <c r="W51" i="1"/>
  <c r="S55" i="1"/>
  <c r="S54" i="1" s="1"/>
  <c r="M107" i="1"/>
  <c r="N107" i="1"/>
  <c r="J107" i="1"/>
  <c r="R107" i="1"/>
  <c r="O107" i="1"/>
  <c r="K107" i="1"/>
  <c r="M59" i="1"/>
  <c r="M58" i="1" s="1"/>
  <c r="G59" i="1"/>
  <c r="P59" i="1"/>
  <c r="P58" i="1" s="1"/>
  <c r="P57" i="1" s="1"/>
  <c r="L59" i="1"/>
  <c r="L58" i="1" s="1"/>
  <c r="L57" i="1" s="1"/>
  <c r="Q107" i="1"/>
  <c r="I107" i="1"/>
  <c r="P107" i="1"/>
  <c r="H107" i="1"/>
  <c r="I59" i="1"/>
  <c r="I58" i="1" s="1"/>
  <c r="I57" i="1" s="1"/>
  <c r="K59" i="1"/>
  <c r="K58" i="1" s="1"/>
  <c r="K57" i="1" s="1"/>
  <c r="O59" i="1"/>
  <c r="H59" i="1"/>
  <c r="R59" i="1"/>
  <c r="R58" i="1" s="1"/>
  <c r="R57" i="1" s="1"/>
  <c r="N59" i="1"/>
  <c r="N58" i="1" s="1"/>
  <c r="N57" i="1" s="1"/>
  <c r="J59" i="1"/>
  <c r="J58" i="1" s="1"/>
  <c r="L107" i="1" l="1"/>
  <c r="L148" i="1" s="1"/>
  <c r="Q148" i="1"/>
  <c r="R148" i="1"/>
  <c r="P148" i="1"/>
  <c r="S123" i="1"/>
  <c r="W120" i="1" s="1"/>
  <c r="I148" i="1"/>
  <c r="J148" i="1"/>
  <c r="V120" i="1"/>
  <c r="H148" i="1"/>
  <c r="O141" i="1"/>
  <c r="W43" i="1"/>
  <c r="V43" i="1"/>
  <c r="O20" i="1"/>
  <c r="O58" i="1"/>
  <c r="O73" i="1"/>
  <c r="O148" i="1"/>
  <c r="N148" i="1"/>
  <c r="S93" i="1"/>
  <c r="W90" i="1" s="1"/>
  <c r="M148" i="1"/>
  <c r="S100" i="1"/>
  <c r="L92" i="1"/>
  <c r="Q19" i="1"/>
  <c r="Q90" i="1" s="1"/>
  <c r="K92" i="1"/>
  <c r="N92" i="1"/>
  <c r="N91" i="1" s="1"/>
  <c r="I19" i="1"/>
  <c r="I90" i="1" s="1"/>
  <c r="Z97" i="1"/>
  <c r="X97" i="1"/>
  <c r="AA97" i="1"/>
  <c r="Y97" i="1"/>
  <c r="G73" i="1"/>
  <c r="Z71" i="1"/>
  <c r="X71" i="1"/>
  <c r="Y71" i="1"/>
  <c r="AA71" i="1"/>
  <c r="Z63" i="1"/>
  <c r="X63" i="1"/>
  <c r="Y63" i="1"/>
  <c r="AA63" i="1"/>
  <c r="Z34" i="1"/>
  <c r="AA34" i="1"/>
  <c r="Y34" i="1"/>
  <c r="X34" i="1"/>
  <c r="Z43" i="1"/>
  <c r="AA43" i="1"/>
  <c r="X43" i="1"/>
  <c r="Y43" i="1"/>
  <c r="G36" i="1"/>
  <c r="O92" i="1"/>
  <c r="M92" i="1"/>
  <c r="M91" i="1" s="1"/>
  <c r="R92" i="1"/>
  <c r="R91" i="1" s="1"/>
  <c r="Z120" i="1"/>
  <c r="X120" i="1"/>
  <c r="Y120" i="1"/>
  <c r="AA120" i="1"/>
  <c r="Z49" i="1"/>
  <c r="AA49" i="1"/>
  <c r="X49" i="1"/>
  <c r="Y49" i="1"/>
  <c r="Z18" i="1"/>
  <c r="AA18" i="1"/>
  <c r="X18" i="1"/>
  <c r="Y18" i="1"/>
  <c r="G107" i="1"/>
  <c r="Q92" i="1"/>
  <c r="Q91" i="1" s="1"/>
  <c r="S20" i="1"/>
  <c r="Z137" i="1"/>
  <c r="Y137" i="1"/>
  <c r="AA137" i="1"/>
  <c r="X137" i="1"/>
  <c r="Z24" i="1"/>
  <c r="AA24" i="1"/>
  <c r="X24" i="1"/>
  <c r="Y24" i="1"/>
  <c r="G26" i="1"/>
  <c r="G141" i="1" s="1"/>
  <c r="S57" i="1"/>
  <c r="G58" i="1"/>
  <c r="Z56" i="1"/>
  <c r="X56" i="1"/>
  <c r="Y56" i="1"/>
  <c r="AA56" i="1"/>
  <c r="P92" i="1"/>
  <c r="P91" i="1" s="1"/>
  <c r="J92" i="1"/>
  <c r="J91" i="1" s="1"/>
  <c r="Z90" i="1"/>
  <c r="X90" i="1"/>
  <c r="Y90" i="1"/>
  <c r="AA90" i="1"/>
  <c r="Z46" i="1"/>
  <c r="AA46" i="1"/>
  <c r="X46" i="1"/>
  <c r="Y46" i="1"/>
  <c r="I92" i="1"/>
  <c r="I91" i="1" s="1"/>
  <c r="M57" i="1"/>
  <c r="M19" i="1" s="1"/>
  <c r="M90" i="1" s="1"/>
  <c r="J57" i="1"/>
  <c r="J19" i="1" s="1"/>
  <c r="J90" i="1" s="1"/>
  <c r="X23" i="1"/>
  <c r="H92" i="1"/>
  <c r="L19" i="1"/>
  <c r="L90" i="1" s="1"/>
  <c r="N19" i="1"/>
  <c r="N90" i="1" s="1"/>
  <c r="R19" i="1"/>
  <c r="R90" i="1" s="1"/>
  <c r="P19" i="1"/>
  <c r="P90" i="1" s="1"/>
  <c r="K19" i="1"/>
  <c r="K90" i="1" s="1"/>
  <c r="H20" i="1"/>
  <c r="U90" i="1"/>
  <c r="W75" i="1"/>
  <c r="T90" i="1"/>
  <c r="W50" i="1"/>
  <c r="V90" i="1"/>
  <c r="U104" i="1"/>
  <c r="V104" i="1"/>
  <c r="T104" i="1"/>
  <c r="U97" i="1"/>
  <c r="V97" i="1"/>
  <c r="T97" i="1"/>
  <c r="U74" i="1"/>
  <c r="V74" i="1"/>
  <c r="T74" i="1"/>
  <c r="W74" i="1"/>
  <c r="H58" i="1"/>
  <c r="H57" i="1" s="1"/>
  <c r="U56" i="1"/>
  <c r="V56" i="1"/>
  <c r="T56" i="1"/>
  <c r="W56" i="1"/>
  <c r="U70" i="1"/>
  <c r="T70" i="1"/>
  <c r="U33" i="1"/>
  <c r="V33" i="1"/>
  <c r="T33" i="1"/>
  <c r="W33" i="1"/>
  <c r="U49" i="1"/>
  <c r="V49" i="1"/>
  <c r="T49" i="1"/>
  <c r="W49" i="1"/>
  <c r="U23" i="1"/>
  <c r="V23" i="1"/>
  <c r="T23" i="1"/>
  <c r="W23" i="1"/>
  <c r="V137" i="1"/>
  <c r="W137" i="1"/>
  <c r="T137" i="1"/>
  <c r="U137" i="1"/>
  <c r="K91" i="1"/>
  <c r="S107" i="1" l="1"/>
  <c r="W104" i="1" s="1"/>
  <c r="V70" i="1"/>
  <c r="W70" i="1"/>
  <c r="O57" i="1"/>
  <c r="O91" i="1"/>
  <c r="S148" i="1"/>
  <c r="G148" i="1" s="1"/>
  <c r="Y145" i="1" s="1"/>
  <c r="W97" i="1"/>
  <c r="S19" i="1"/>
  <c r="S90" i="1" s="1"/>
  <c r="P147" i="1"/>
  <c r="P217" i="1" s="1"/>
  <c r="Z104" i="1"/>
  <c r="X104" i="1"/>
  <c r="Y104" i="1"/>
  <c r="AA104" i="1"/>
  <c r="AA23" i="1"/>
  <c r="Z33" i="1"/>
  <c r="AA33" i="1"/>
  <c r="X33" i="1"/>
  <c r="Y33" i="1"/>
  <c r="Z23" i="1"/>
  <c r="G57" i="1"/>
  <c r="Z55" i="1"/>
  <c r="X55" i="1"/>
  <c r="Y55" i="1"/>
  <c r="AA55" i="1"/>
  <c r="Z70" i="1"/>
  <c r="X70" i="1"/>
  <c r="Y70" i="1"/>
  <c r="AA70" i="1"/>
  <c r="G20" i="1"/>
  <c r="X17" i="1" s="1"/>
  <c r="Y23" i="1"/>
  <c r="G92" i="1"/>
  <c r="S92" i="1" s="1"/>
  <c r="W89" i="1" s="1"/>
  <c r="I147" i="1"/>
  <c r="I217" i="1" s="1"/>
  <c r="Z138" i="1"/>
  <c r="AA138" i="1"/>
  <c r="X138" i="1"/>
  <c r="Y138" i="1"/>
  <c r="J147" i="1"/>
  <c r="J217" i="1" s="1"/>
  <c r="K147" i="1"/>
  <c r="K217" i="1" s="1"/>
  <c r="Q147" i="1"/>
  <c r="Q217" i="1" s="1"/>
  <c r="R147" i="1"/>
  <c r="R217" i="1" s="1"/>
  <c r="M147" i="1"/>
  <c r="M217" i="1" s="1"/>
  <c r="N147" i="1"/>
  <c r="N217" i="1" s="1"/>
  <c r="H19" i="1"/>
  <c r="V138" i="1"/>
  <c r="T138" i="1"/>
  <c r="U138" i="1"/>
  <c r="W138" i="1"/>
  <c r="H91" i="1"/>
  <c r="U89" i="1"/>
  <c r="V89" i="1"/>
  <c r="T89" i="1"/>
  <c r="U17" i="1"/>
  <c r="V17" i="1"/>
  <c r="T17" i="1"/>
  <c r="W17" i="1"/>
  <c r="V145" i="1"/>
  <c r="T145" i="1"/>
  <c r="U145" i="1"/>
  <c r="U55" i="1"/>
  <c r="V55" i="1"/>
  <c r="T55" i="1"/>
  <c r="W55" i="1"/>
  <c r="L91" i="1"/>
  <c r="O19" i="1" l="1"/>
  <c r="W145" i="1"/>
  <c r="L147" i="1"/>
  <c r="L217" i="1" s="1"/>
  <c r="Z17" i="1"/>
  <c r="AA17" i="1"/>
  <c r="Y17" i="1"/>
  <c r="G19" i="1"/>
  <c r="AA16" i="1" s="1"/>
  <c r="AA145" i="1"/>
  <c r="Z89" i="1"/>
  <c r="AA89" i="1"/>
  <c r="Y89" i="1"/>
  <c r="X89" i="1"/>
  <c r="G91" i="1"/>
  <c r="S91" i="1" s="1"/>
  <c r="W88" i="1" s="1"/>
  <c r="Z54" i="1"/>
  <c r="AA54" i="1"/>
  <c r="Y54" i="1"/>
  <c r="X54" i="1"/>
  <c r="Z145" i="1"/>
  <c r="X145" i="1"/>
  <c r="Q153" i="1"/>
  <c r="P153" i="1"/>
  <c r="N153" i="1"/>
  <c r="M153" i="1"/>
  <c r="K153" i="1"/>
  <c r="R153" i="1"/>
  <c r="J153" i="1"/>
  <c r="U88" i="1"/>
  <c r="V88" i="1"/>
  <c r="T88" i="1"/>
  <c r="U54" i="1"/>
  <c r="V54" i="1"/>
  <c r="T54" i="1"/>
  <c r="W54" i="1"/>
  <c r="I153" i="1"/>
  <c r="O90" i="1" l="1"/>
  <c r="G90" i="1"/>
  <c r="G147" i="1" s="1"/>
  <c r="G153" i="1" s="1"/>
  <c r="S147" i="1"/>
  <c r="S217" i="1" s="1"/>
  <c r="Y16" i="1"/>
  <c r="X16" i="1"/>
  <c r="Z16" i="1"/>
  <c r="Z88" i="1"/>
  <c r="Y88" i="1"/>
  <c r="AA88" i="1"/>
  <c r="X88" i="1"/>
  <c r="L153" i="1"/>
  <c r="H90" i="1"/>
  <c r="H147" i="1" s="1"/>
  <c r="U16" i="1"/>
  <c r="W16" i="1"/>
  <c r="V16" i="1"/>
  <c r="T16" i="1"/>
  <c r="O147" i="1" l="1"/>
  <c r="AA87" i="1"/>
  <c r="Z87" i="1"/>
  <c r="Y87" i="1"/>
  <c r="X87" i="1"/>
  <c r="S153" i="1"/>
  <c r="G217" i="1"/>
  <c r="G218" i="1" s="1"/>
  <c r="Z142" i="1"/>
  <c r="AA142" i="1"/>
  <c r="X142" i="1"/>
  <c r="Y142" i="1"/>
  <c r="T213" i="1"/>
  <c r="U87" i="1"/>
  <c r="V87" i="1"/>
  <c r="T87" i="1"/>
  <c r="W87" i="1"/>
  <c r="H217" i="1"/>
  <c r="H218" i="1" s="1"/>
  <c r="I15" i="1" s="1"/>
  <c r="I218" i="1" s="1"/>
  <c r="J15" i="1" s="1"/>
  <c r="J218" i="1" s="1"/>
  <c r="K15" i="1" s="1"/>
  <c r="K218" i="1" s="1"/>
  <c r="L15" i="1" s="1"/>
  <c r="L218" i="1" s="1"/>
  <c r="M15" i="1" s="1"/>
  <c r="M218" i="1" s="1"/>
  <c r="N15" i="1" s="1"/>
  <c r="N218" i="1" s="1"/>
  <c r="O15" i="1" l="1"/>
  <c r="O217" i="1"/>
  <c r="O153" i="1"/>
  <c r="AA150" i="1"/>
  <c r="AA214" i="1" s="1"/>
  <c r="X150" i="1"/>
  <c r="X214" i="1" s="1"/>
  <c r="Y150" i="1"/>
  <c r="Y214" i="1" s="1"/>
  <c r="Z150" i="1"/>
  <c r="Z214" i="1" s="1"/>
  <c r="U213" i="1"/>
  <c r="H153" i="1"/>
  <c r="V142" i="1"/>
  <c r="T142" i="1"/>
  <c r="U142" i="1"/>
  <c r="W142" i="1"/>
  <c r="V213" i="1"/>
  <c r="O218" i="1" l="1"/>
  <c r="W213" i="1"/>
  <c r="V150" i="1"/>
  <c r="V214" i="1" s="1"/>
  <c r="U150" i="1"/>
  <c r="U214" i="1" s="1"/>
  <c r="W150" i="1"/>
  <c r="W214" i="1" s="1"/>
  <c r="T150" i="1"/>
  <c r="T214" i="1" s="1"/>
  <c r="P15" i="1" l="1"/>
  <c r="P218" i="1" s="1"/>
  <c r="Q15" i="1" s="1"/>
  <c r="Q218" i="1" s="1"/>
  <c r="R15" i="1" s="1"/>
  <c r="R218" i="1" s="1"/>
  <c r="S15" i="1" s="1"/>
  <c r="S218" i="1" s="1"/>
</calcChain>
</file>

<file path=xl/sharedStrings.xml><?xml version="1.0" encoding="utf-8"?>
<sst xmlns="http://schemas.openxmlformats.org/spreadsheetml/2006/main" count="488" uniqueCount="392">
  <si>
    <t>Главный администратор доходов бюджета ЗАТО Видяево, источников финансирования дефицита бюджета, главный распорядитель средств бюджета ЗАТО Видяево</t>
  </si>
  <si>
    <t>Коды бюджетной классификации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</si>
  <si>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</si>
  <si>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</si>
  <si>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</si>
  <si>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</si>
  <si>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</si>
  <si>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</si>
  <si>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</si>
  <si>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</si>
  <si>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</si>
  <si>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</si>
  <si>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</si>
  <si>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</si>
  <si>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</si>
  <si>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</si>
  <si>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</si>
  <si>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</si>
  <si>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Раздел 1. Прогноз кассовых поступлений в бюджет ЗАТО Видяево</t>
  </si>
  <si>
    <t>1.1. Прогноз поступлений доходов в бюджет ЗАТО Видяево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</si>
  <si>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</si>
  <si>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</si>
  <si>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</si>
  <si>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</si>
  <si>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</si>
  <si>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</si>
  <si>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</si>
  <si>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</si>
  <si>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</si>
  <si>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</si>
  <si>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</si>
  <si>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</si>
  <si>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</si>
  <si>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</si>
  <si>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</si>
  <si>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</si>
  <si>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</si>
  <si>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</si>
  <si>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</si>
  <si>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</si>
  <si>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</si>
  <si>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</si>
  <si>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</si>
  <si>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</si>
  <si>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</si>
  <si>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из них целевые средства:</t>
  </si>
  <si>
    <t>Всего прогноз кассовых поступлений</t>
  </si>
  <si>
    <t>Раздел 2. Прогноз кассовых выплат из бюджета ЗАТО Видяево</t>
  </si>
  <si>
    <t>Итого расходы</t>
  </si>
  <si>
    <t>Итого прогноз кассовых выплат в части расходов</t>
  </si>
  <si>
    <t>2.2. Прогноз кассовых выплат в части источников финансирования дефицита бюджета ЗАТО Видяево</t>
  </si>
  <si>
    <t>Итого прогноз кассовых выплат в части источников финансирования дефицита бюджета ЗАТО Видяево</t>
  </si>
  <si>
    <t>Всего прогноз кассовых выплат из бюджета</t>
  </si>
  <si>
    <t xml:space="preserve">                  </t>
  </si>
  <si>
    <t>Сумма на год, всего</t>
  </si>
  <si>
    <t>Итого прогноз поступлений доходов в бюджет ЗАТО Видяево</t>
  </si>
  <si>
    <t>1.2. Прогноз поступлений источников финансирования дефицита бюджета ЗАТО Видяево</t>
  </si>
  <si>
    <t>Итого прогноз поступлений источников финансирования дефицита бюджета ЗАТО Видяево</t>
  </si>
  <si>
    <t>2.1.  Прогноз кассовых выплат в части расходов</t>
  </si>
  <si>
    <t>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</si>
  <si>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</si>
  <si>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</si>
  <si>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</si>
  <si>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</si>
  <si>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</si>
  <si>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</si>
  <si>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</si>
  <si>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</si>
  <si>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</si>
  <si>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</si>
  <si>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</si>
  <si>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</si>
  <si>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</si>
  <si>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</si>
  <si>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</si>
  <si>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</si>
  <si>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</si>
  <si>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</si>
  <si>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Налог на имущество физических лиц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</si>
  <si>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</si>
  <si>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</si>
  <si>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</si>
  <si>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</si>
  <si>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</si>
  <si>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</si>
  <si>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</si>
  <si>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</si>
  <si>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</si>
  <si>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</si>
  <si>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</si>
  <si>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</si>
  <si>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</si>
  <si>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</si>
  <si>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</si>
  <si>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</si>
  <si>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</si>
  <si>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</si>
  <si>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</si>
  <si>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</si>
  <si>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</si>
  <si>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</si>
  <si>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ИТОГО НАЛОГОВЫЕ И НЕНАЛОГОВЫЕ ДОХОДЫ</t>
  </si>
  <si>
    <t>Дотации на выравнивание бюджетной обеспеченности</t>
  </si>
  <si>
    <t xml:space="preserve">Дотации бюджетам городских округов на выравнивание бюджетной обеспеченности муниципальных районов (городских округов) из регионального фонда финансовой поддержки 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</si>
  <si>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</si>
  <si>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</si>
  <si>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</si>
  <si>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</si>
  <si>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</t>
  </si>
  <si>
    <t>Прочие субсидии бюджетам городских округов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</si>
  <si>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</si>
  <si>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</si>
  <si>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</si>
  <si>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</si>
  <si>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</si>
  <si>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</si>
  <si>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</si>
  <si>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</si>
  <si>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</si>
  <si>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</si>
  <si>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</si>
  <si>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проведение Всероссийской переписи населения 2020 года</t>
  </si>
  <si>
    <t>Субвенции бюджетам городских округов на проведение Всероссийской переписи населения 2020 года</t>
  </si>
  <si>
    <t>Субвенции бюджетам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</si>
  <si>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</t>
  </si>
  <si>
    <t>Единая субвенция местным бюджетам</t>
  </si>
  <si>
    <t>Единая субвенция бюджетам городских округов</t>
  </si>
  <si>
    <t>Прочие субвенции бюджетам городских округов на реализацию ЗМО "О единой субвенции местным бюджетам на финансовое обеспечение образовательной деятельности"</t>
  </si>
  <si>
    <t>Муниципальное казенное учреждение "Финансовый отдел Администрации ЗАТО Видяево"</t>
  </si>
  <si>
    <t>Администрация ЗАТО пос. Видяево</t>
  </si>
  <si>
    <t>914</t>
  </si>
  <si>
    <t>0100</t>
  </si>
  <si>
    <t>0102</t>
  </si>
  <si>
    <t>0104</t>
  </si>
  <si>
    <t>0105</t>
  </si>
  <si>
    <t>0111</t>
  </si>
  <si>
    <t>0113</t>
  </si>
  <si>
    <t>0200</t>
  </si>
  <si>
    <t>0203</t>
  </si>
  <si>
    <t>0300</t>
  </si>
  <si>
    <t>0304</t>
  </si>
  <si>
    <t>0309</t>
  </si>
  <si>
    <t>0314</t>
  </si>
  <si>
    <t>0400</t>
  </si>
  <si>
    <t>0405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</si>
  <si>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</si>
  <si>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</si>
  <si>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</si>
  <si>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</si>
  <si>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</si>
  <si>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</si>
  <si>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</si>
  <si>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</si>
  <si>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</si>
  <si>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</si>
  <si>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</si>
  <si>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</si>
  <si>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</si>
  <si>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</si>
  <si>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</si>
  <si>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</si>
  <si>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</si>
  <si>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</si>
  <si>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</si>
  <si>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</si>
  <si>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</si>
  <si>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</si>
  <si>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</si>
  <si>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</si>
  <si>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1102</t>
  </si>
  <si>
    <t>1200</t>
  </si>
  <si>
    <t>1202</t>
  </si>
  <si>
    <t>915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</si>
  <si>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</si>
  <si>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</si>
  <si>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>0103</t>
  </si>
  <si>
    <t>х</t>
  </si>
  <si>
    <t>Пенсионное обеспечение</t>
  </si>
  <si>
    <t>СОЦИАЛЬНАЯ ПОЛИТИКА</t>
  </si>
  <si>
    <t>Другие 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</si>
  <si>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</si>
  <si>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</si>
  <si>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Периодическая печать и издательства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</si>
  <si>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</si>
  <si>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</si>
  <si>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</si>
  <si>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</si>
  <si>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</si>
  <si>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Культура</t>
  </si>
  <si>
    <t>КУЛЬТУРА И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</si>
  <si>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</si>
  <si>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</si>
  <si>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</si>
  <si>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</si>
  <si>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</si>
  <si>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</si>
  <si>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</si>
  <si>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</si>
  <si>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</si>
  <si>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</si>
  <si>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</si>
  <si>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</si>
  <si>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</si>
  <si>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</si>
  <si>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</si>
  <si>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</si>
  <si>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</si>
  <si>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</si>
  <si>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</si>
  <si>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</si>
  <si>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</si>
  <si>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</si>
  <si>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Резервные фонды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</si>
  <si>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</si>
  <si>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</si>
  <si>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</si>
  <si>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915 2 02 15001 04 0000 150</t>
  </si>
  <si>
    <t>915 2 02 15010 00 0000 150</t>
  </si>
  <si>
    <t>915 2 02 15010 04 0000 150</t>
  </si>
  <si>
    <t>915 2 02 15001 00 0000 150</t>
  </si>
  <si>
    <t>915 2 02 10000 00 0000 150</t>
  </si>
  <si>
    <t>915 2 02 30024 04 0000 150</t>
  </si>
  <si>
    <t>914 2 02 30024 04 0000 150</t>
  </si>
  <si>
    <t>914 1 11 05012 04 0000 120</t>
  </si>
  <si>
    <t>914 1 11 05010 00 0000 120</t>
  </si>
  <si>
    <t>914 1 11 05000 00 0000 120</t>
  </si>
  <si>
    <t>914 1 11 05024 04 0000 120</t>
  </si>
  <si>
    <t>914 1 11 05020 00 0000 120</t>
  </si>
  <si>
    <t>914 1 11 05070 00 0000 120</t>
  </si>
  <si>
    <t>914 1 11 05074 04 0000 120</t>
  </si>
  <si>
    <t>914 1 11 09000 00 0000 120</t>
  </si>
  <si>
    <t>914 1 11 09040 00 0000 120</t>
  </si>
  <si>
    <t>914 1 11 09044 04 0000 120</t>
  </si>
  <si>
    <t>914 1 14 00000 00 0000 000</t>
  </si>
  <si>
    <t>914 1 14 02000 00 0000 000</t>
  </si>
  <si>
    <t>914 1 14 02040 04 0000 410</t>
  </si>
  <si>
    <t>914 1 14 02043 04 0000 410</t>
  </si>
  <si>
    <t>914 2 02 20216 00 0000 150</t>
  </si>
  <si>
    <t>914 2 02 20216 04 0000 150</t>
  </si>
  <si>
    <t xml:space="preserve">                                                                                                                                     (рублей)</t>
  </si>
  <si>
    <t>Мобилизационная и вневойсковая подготовка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</si>
  <si>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</si>
  <si>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</si>
  <si>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</si>
  <si>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</si>
  <si>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</si>
  <si>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</si>
  <si>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</si>
  <si>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</si>
  <si>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</si>
  <si>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91501030100040000810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</si>
  <si>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</si>
  <si>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915 0103 0100 04 0000 710</t>
  </si>
  <si>
    <t>182 1 01 02010 01 0000 110</t>
  </si>
  <si>
    <t xml:space="preserve">182 1 01 02020 01 0000 110   </t>
  </si>
  <si>
    <t>048</t>
  </si>
  <si>
    <t>Федеральная служба по надзору в сфере природопользования</t>
  </si>
  <si>
    <t xml:space="preserve">182 1 01 02030 01 0000 110   </t>
  </si>
  <si>
    <t>Федеральная налоговая служба</t>
  </si>
  <si>
    <t>Федеральное казначейство</t>
  </si>
  <si>
    <t>100 1 03 02230 01 0000 110</t>
  </si>
  <si>
    <t>100 1 03 02231 01 0000 110</t>
  </si>
  <si>
    <t>100 1 03 02240 01 0000 110</t>
  </si>
  <si>
    <t>100 1 03 02241 01 0000 110</t>
  </si>
  <si>
    <t>100 1 03 02250 01 0000 110</t>
  </si>
  <si>
    <t>100 1 03 02251 01 0000 110</t>
  </si>
  <si>
    <t>100</t>
  </si>
  <si>
    <t>182</t>
  </si>
  <si>
    <t>100 1 03 00000 00 0000 000</t>
  </si>
  <si>
    <t>100 1 03 02000 01 0000 110</t>
  </si>
  <si>
    <t>182 1 05 00000 00 0000 000</t>
  </si>
  <si>
    <t>182 1 05 01000 00 0000 110</t>
  </si>
  <si>
    <t>182 1 05 01010 01 0000 110</t>
  </si>
  <si>
    <t>182 1 05 01011 01 0000 110</t>
  </si>
  <si>
    <t>182 1 05 01020 01 0000 110</t>
  </si>
  <si>
    <t>182 1 05 01021 01 0000 110</t>
  </si>
  <si>
    <t>182 1 05 02000 02 0000 110</t>
  </si>
  <si>
    <t>182 1 05 02010 02 0000 110</t>
  </si>
  <si>
    <t>182 1 05 04000 02 0000 110</t>
  </si>
  <si>
    <t>182 1 05 04010 02 0000 110</t>
  </si>
  <si>
    <t>182 1 06 00000 00 0000 000</t>
  </si>
  <si>
    <t>182 1 06 01000 00 0000 110</t>
  </si>
  <si>
    <t xml:space="preserve">182 1 06 01020 04 0000 110 </t>
  </si>
  <si>
    <t>182 1 06 06000 00 0000 110</t>
  </si>
  <si>
    <t xml:space="preserve">  182 1 06 06030 00 0000 110</t>
  </si>
  <si>
    <t xml:space="preserve">182 1 06 06032 04 0000 110 </t>
  </si>
  <si>
    <t>182 1 08 03000 01 0000 110</t>
  </si>
  <si>
    <t>182 1 08 03010 01 0000 110</t>
  </si>
  <si>
    <t>182 1 08 00000 00 0000 000</t>
  </si>
  <si>
    <t>914 1 11 00000 00 0000 000</t>
  </si>
  <si>
    <t>048 1 12 00000 00 0000 000</t>
  </si>
  <si>
    <t xml:space="preserve">048 1 12 01010 01 0000 120 </t>
  </si>
  <si>
    <t xml:space="preserve">048 1 12 01030 01 0000 120 </t>
  </si>
  <si>
    <t xml:space="preserve">048 1 12 01040 01 0000 120 </t>
  </si>
  <si>
    <t>914 2 02 29999 04 0000 150</t>
  </si>
  <si>
    <t>914 2 02 29999 00 0000 150</t>
  </si>
  <si>
    <t>914 2 02 30027 00 0000 150</t>
  </si>
  <si>
    <t>914 2 02 30027 04 0000 150</t>
  </si>
  <si>
    <t>914 2 02 30029 00 0000 150</t>
  </si>
  <si>
    <t>914 2 02 30029 04 0000 150</t>
  </si>
  <si>
    <t>914 2 02 35118 00 0000 150</t>
  </si>
  <si>
    <t>914 2 02 35118 04 0000 150</t>
  </si>
  <si>
    <t>914 2 02 35120 00 0000 150</t>
  </si>
  <si>
    <t>914 2 02 35120 04 0000 150</t>
  </si>
  <si>
    <t>914 2 02 35469 00 0000 150</t>
  </si>
  <si>
    <t>914 2 02 35469 04 0000 150</t>
  </si>
  <si>
    <t>914 2 02 35930 00 0000 150</t>
  </si>
  <si>
    <t>914 2 02 35930 04 0000 150</t>
  </si>
  <si>
    <t>914 2 02 39998 00 0000 150</t>
  </si>
  <si>
    <t>914 2 02 39998 04 0000 150</t>
  </si>
  <si>
    <t>914 2 18 00000 00 0000 000</t>
  </si>
  <si>
    <t>914 2 18 00000 00 0000 150</t>
  </si>
  <si>
    <t>914 2 18 00000 04 0000 150</t>
  </si>
  <si>
    <t>914 2 18 04000 04 0000 150</t>
  </si>
  <si>
    <t>914 2 18 04010 04 0000 150</t>
  </si>
  <si>
    <t>915 2 19 00000 00 0000 000</t>
  </si>
  <si>
    <t>915 2 19 00000 04 0000 150</t>
  </si>
  <si>
    <t>915 2 19 60010 04 0000 150</t>
  </si>
  <si>
    <t>по главным администраторам:</t>
  </si>
  <si>
    <t>НАЦИОНАЛЬНАЯ ОБОРОНА</t>
  </si>
  <si>
    <t>СРЕДСТВА МАССОВОЙ ИНФОРМАЦИИ</t>
  </si>
  <si>
    <t>за 1 квартал</t>
  </si>
  <si>
    <t>за полугодие</t>
  </si>
  <si>
    <t>за 9 месяцев</t>
  </si>
  <si>
    <t>за год</t>
  </si>
  <si>
    <t>должно быть по процентам</t>
  </si>
  <si>
    <t>ИТОГО</t>
  </si>
  <si>
    <t>Остаток средств на начало периода</t>
  </si>
  <si>
    <t xml:space="preserve">Сальдо поступлений (+) / выбытий   (-) средств </t>
  </si>
  <si>
    <t>Остаток средств на конец периода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</si>
  <si>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</si>
  <si>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</si>
  <si>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</si>
  <si>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Дотации бюджетам на поддержку мер по обеспечению сбалансированности бюджетов</t>
  </si>
  <si>
    <t>Дотации бюджетам городских округов на поддержку мер по обеспечению сбалансированности бюджетов</t>
  </si>
  <si>
    <t>915 2 02 15002 00 0000 150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</si>
  <si>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</si>
  <si>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</si>
  <si>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914 2 02 25304 00 0000 150</t>
  </si>
  <si>
    <t>914 2 02 25304 04 0000 150</t>
  </si>
  <si>
    <t>Иные межбюджетные трансферты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</si>
  <si>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</si>
  <si>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000 2 02 40000 00 0000 150</t>
  </si>
  <si>
    <t>000 2 02 45303 00 0000 150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</si>
  <si>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</si>
  <si>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914 2 02 45303 04 0000 150</t>
  </si>
  <si>
    <t>915 2 02 15002 04 0000 150</t>
  </si>
  <si>
    <t>182 1 16 10129 01 0000 140</t>
  </si>
  <si>
    <t>000 1 16 10120 00 0000 140</t>
  </si>
  <si>
    <t>000 1 16 10000 00 0000 140</t>
  </si>
  <si>
    <t>000 1 17 00000 00 0000 000</t>
  </si>
  <si>
    <t>000 1 17 01000 00 0000 180</t>
  </si>
  <si>
    <t xml:space="preserve">  Невыясненные поступления, зачисляемые в бюджеты городских округов</t>
  </si>
  <si>
    <t xml:space="preserve">  Невыясненные поступления</t>
  </si>
  <si>
    <t>ПРОЧИЕ НЕНАЛОГОВЫЕ ДОХОДЫ</t>
  </si>
  <si>
    <t>915 1 17 01040 04 0000 180</t>
  </si>
  <si>
    <t>100 1 03 02260 01 0000 110</t>
  </si>
  <si>
    <t>101 1 03 02261 01 0000 110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</si>
  <si>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</si>
  <si>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</si>
  <si>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ПРИЛОЖЕНИЕ № 1</t>
  </si>
  <si>
    <t>У Т В Е Р Ж Д А Ю</t>
  </si>
  <si>
    <t>Руководитель финансового органа</t>
  </si>
  <si>
    <t>(подпись)</t>
  </si>
  <si>
    <t>(Ф.И.О.)</t>
  </si>
  <si>
    <t>(дата)</t>
  </si>
  <si>
    <t>000 1 16 01000 01 0000 140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</si>
  <si>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</si>
  <si>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</si>
  <si>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</si>
  <si>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</si>
  <si>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</si>
  <si>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</si>
  <si>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000 1 16 10100 00 0000 140</t>
  </si>
  <si>
    <t>915 1 16 10100 04 0000 140</t>
  </si>
  <si>
    <t>188 1 16 10123 01 0000 140</t>
  </si>
  <si>
    <t>821 1 16 01130 01 0000 140</t>
  </si>
  <si>
    <t>188</t>
  </si>
  <si>
    <t>821</t>
  </si>
  <si>
    <t>821 1 16 01133 01 0000 140</t>
  </si>
  <si>
    <t>Министерство внутренних дел Российской Федерации</t>
  </si>
  <si>
    <t>Министерство юстиции Мурманской области</t>
  </si>
  <si>
    <t>Межбюджетный трансферт, передаваемый бюджетам городских округов на реализацию проектов развития социальной и инженерной инфраструктур</t>
  </si>
  <si>
    <t>000 2 02 45594 00 0000 150</t>
  </si>
  <si>
    <t xml:space="preserve">Межбюджетный трансферт, передаваемый бюджетам на реализацию проектов развития социальной и инженерной инфраструктур
</t>
  </si>
  <si>
    <t>914 2 02 45594 04 0000 150</t>
  </si>
  <si>
    <t>Ю.К. Кузнецова</t>
  </si>
  <si>
    <t>Кассовый план исполнения бюджета ЗАТО Видяево на 2021 год по состоянию на 01.09.2021</t>
  </si>
  <si>
    <t>Земельный налог с физических лиц, обладающих земельным участком, расположенным в границах городских округов</t>
  </si>
  <si>
    <t xml:space="preserve">  Земельный налог с физических лиц</t>
  </si>
  <si>
    <t xml:space="preserve">182 1 06 06042 04 0000 110 </t>
  </si>
  <si>
    <t xml:space="preserve">183 1 06 06040 04 0000 110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</si>
</sst>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name val="Arial Cyr"/>
      <charset val="204"/>
    </font>
    <font>
      <sz val="8"/>
      <color rgb="FF000000"/>
      <name val="Arial Cy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1" fillId="0" borderId="7">
      <alignment horizontal="left" vertical="top" wrapText="1"/>
    </xf>
    <xf numFmtId="4" fontId="1" fillId="3" borderId="7">
      <alignment horizontal="right" vertical="top" shrinkToFit="1"/>
    </xf>
    <xf numFmtId="0" fontId="2" fillId="0" borderId="8">
      <alignment horizontal="left"/>
    </xf>
    <xf numFmtId="4" fontId="2" fillId="4" borderId="7">
      <alignment horizontal="right" vertical="top" shrinkToFit="1"/>
    </xf>
    <xf numFmtId="0" fontId="3" fillId="0" borderId="0"/>
    <xf numFmtId="0" fontId="4" fillId="0" borderId="20">
      <alignment horizontal="left" wrapText="1" indent="2"/>
    </xf>
    <xf numFmtId="49" fontId="4" fillId="0" borderId="21">
      <alignment horizontal="center"/>
    </xf>
    <xf numFmtId="0" fontId="7" fillId="0" borderId="0"/>
    <xf numFmtId="0" fontId="1" fillId="0" borderId="0">
      <alignment horizontal="left" vertical="top" wrapText="1"/>
    </xf>
  </cellStyleXfs>
  <cellXfs count="125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12" fillId="2" borderId="5" xfId="9" applyFont="1" applyFill="1" applyBorder="1" applyAlignment="1">
      <alignment horizontal="center" vertical="top" wrapText="1"/>
    </xf>
    <xf numFmtId="0" fontId="12" fillId="2" borderId="0" xfId="9" applyFont="1" applyFill="1" applyAlignment="1">
      <alignment horizontal="center" vertical="top" wrapText="1"/>
    </xf>
    <xf numFmtId="0" fontId="11" fillId="2" borderId="0" xfId="0" applyFont="1" applyFill="1" applyAlignment="1">
      <alignment horizontal="right"/>
    </xf>
    <xf numFmtId="0" fontId="13" fillId="2" borderId="0" xfId="9" applyFont="1" applyFill="1" applyAlignment="1">
      <alignment horizontal="center" vertical="top" wrapText="1"/>
    </xf>
    <xf numFmtId="14" fontId="14" fillId="2" borderId="5" xfId="0" applyNumberFormat="1" applyFont="1" applyFill="1" applyBorder="1" applyAlignment="1">
      <alignment horizontal="center" vertical="top" wrapText="1"/>
    </xf>
    <xf numFmtId="4" fontId="11" fillId="2" borderId="1" xfId="0" applyNumberFormat="1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left" vertical="top" wrapText="1"/>
    </xf>
    <xf numFmtId="4" fontId="16" fillId="2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4" fontId="16" fillId="2" borderId="1" xfId="5" applyNumberFormat="1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>
      <alignment horizontal="left" vertical="top" wrapText="1"/>
    </xf>
    <xf numFmtId="4" fontId="17" fillId="2" borderId="1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4" fontId="12" fillId="2" borderId="8" xfId="2" applyNumberFormat="1" applyFont="1" applyFill="1" applyBorder="1" applyAlignment="1" applyProtection="1">
      <alignment horizontal="center" vertical="center" shrinkToFit="1"/>
    </xf>
    <xf numFmtId="4" fontId="12" fillId="2" borderId="1" xfId="2" applyNumberFormat="1" applyFont="1" applyFill="1" applyBorder="1" applyAlignment="1" applyProtection="1">
      <alignment horizontal="center" vertical="center" shrinkToFit="1"/>
    </xf>
    <xf numFmtId="4" fontId="19" fillId="2" borderId="8" xfId="4" applyNumberFormat="1" applyFont="1" applyFill="1" applyBorder="1" applyAlignment="1" applyProtection="1">
      <alignment horizontal="center" vertical="center" shrinkToFit="1"/>
    </xf>
    <xf numFmtId="0" fontId="15" fillId="0" borderId="0" xfId="0" applyFont="1"/>
    <xf numFmtId="0" fontId="16" fillId="2" borderId="1" xfId="0" applyNumberFormat="1" applyFont="1" applyFill="1" applyBorder="1" applyAlignment="1">
      <alignment horizontal="left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 vertical="center"/>
    </xf>
    <xf numFmtId="0" fontId="11" fillId="2" borderId="1" xfId="0" applyFont="1" applyFill="1" applyBorder="1" applyAlignment="1">
      <alignment horizontal="left" vertical="top" wrapText="1"/>
    </xf>
    <xf numFmtId="0" fontId="12" fillId="2" borderId="1" xfId="6" applyNumberFormat="1" applyFont="1" applyFill="1" applyBorder="1" applyAlignment="1" applyProtection="1">
      <alignment horizontal="left" vertical="top" wrapText="1"/>
    </xf>
    <xf numFmtId="0" fontId="12" fillId="2" borderId="1" xfId="6" applyNumberFormat="1" applyFont="1" applyFill="1" applyBorder="1" applyAlignment="1" applyProtection="1">
      <alignment horizontal="left" wrapText="1"/>
    </xf>
    <xf numFmtId="49" fontId="12" fillId="2" borderId="1" xfId="7" applyNumberFormat="1" applyFont="1" applyFill="1" applyBorder="1" applyAlignment="1" applyProtection="1">
      <alignment horizontal="left" vertical="center" wrapText="1"/>
    </xf>
    <xf numFmtId="49" fontId="12" fillId="2" borderId="21" xfId="7" applyNumberFormat="1" applyFont="1" applyFill="1" applyAlignment="1" applyProtection="1">
      <alignment horizontal="left" vertical="center" wrapText="1"/>
    </xf>
    <xf numFmtId="0" fontId="17" fillId="2" borderId="1" xfId="0" applyNumberFormat="1" applyFont="1" applyFill="1" applyBorder="1" applyAlignment="1">
      <alignment horizontal="left" vertical="center" wrapText="1"/>
    </xf>
    <xf numFmtId="0" fontId="11" fillId="2" borderId="1" xfId="0" quotePrefix="1" applyFont="1" applyFill="1" applyBorder="1" applyAlignment="1">
      <alignment vertical="center" wrapText="1"/>
    </xf>
    <xf numFmtId="0" fontId="16" fillId="2" borderId="18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left" vertical="top" wrapText="1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0" fontId="12" fillId="2" borderId="7" xfId="1" quotePrefix="1" applyNumberFormat="1" applyFont="1" applyFill="1" applyAlignment="1" applyProtection="1">
      <alignment horizontal="left" vertical="top" wrapText="1"/>
    </xf>
    <xf numFmtId="0" fontId="12" fillId="2" borderId="7" xfId="1" quotePrefix="1" applyNumberFormat="1" applyFont="1" applyFill="1" applyAlignment="1" applyProtection="1">
      <alignment horizontal="center" vertical="center" wrapText="1"/>
    </xf>
    <xf numFmtId="0" fontId="12" fillId="2" borderId="7" xfId="1" applyNumberFormat="1" applyFont="1" applyFill="1" applyAlignment="1" applyProtection="1">
      <alignment horizontal="center" vertical="center" wrapText="1"/>
    </xf>
    <xf numFmtId="0" fontId="19" fillId="2" borderId="8" xfId="3" applyNumberFormat="1" applyFont="1" applyFill="1" applyAlignment="1" applyProtection="1">
      <alignment horizontal="left" vertical="top" wrapText="1"/>
    </xf>
    <xf numFmtId="0" fontId="11" fillId="2" borderId="1" xfId="0" quotePrefix="1" applyFont="1" applyFill="1" applyBorder="1" applyAlignment="1">
      <alignment horizontal="left" vertical="center" wrapText="1"/>
    </xf>
    <xf numFmtId="4" fontId="16" fillId="2" borderId="19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left" vertical="center" wrapText="1"/>
    </xf>
    <xf numFmtId="0" fontId="16" fillId="2" borderId="22" xfId="0" applyFont="1" applyFill="1" applyBorder="1" applyAlignment="1">
      <alignment wrapText="1"/>
    </xf>
    <xf numFmtId="0" fontId="2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top"/>
    </xf>
    <xf numFmtId="0" fontId="11" fillId="2" borderId="0" xfId="0" applyFont="1" applyFill="1" applyAlignment="1">
      <alignment horizontal="right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/>
    </xf>
    <xf numFmtId="4" fontId="11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12" fillId="2" borderId="1" xfId="7" applyNumberFormat="1" applyFont="1" applyFill="1" applyBorder="1" applyAlignment="1" applyProtection="1">
      <alignment horizontal="center"/>
    </xf>
    <xf numFmtId="0" fontId="11" fillId="2" borderId="1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0" fontId="11" fillId="2" borderId="9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7" fillId="2" borderId="6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justify" vertical="center" wrapText="1"/>
    </xf>
    <xf numFmtId="0" fontId="11" fillId="2" borderId="11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49" fontId="11" fillId="2" borderId="6" xfId="0" applyNumberFormat="1" applyFont="1" applyFill="1" applyBorder="1" applyAlignment="1">
      <alignment horizontal="center" vertical="center" wrapText="1"/>
    </xf>
    <xf numFmtId="49" fontId="11" fillId="2" borderId="9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 vertical="center" wrapText="1"/>
    </xf>
    <xf numFmtId="49" fontId="12" fillId="2" borderId="1" xfId="7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0" fontId="16" fillId="2" borderId="6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right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textRotation="90" wrapText="1"/>
    </xf>
    <xf numFmtId="4" fontId="11" fillId="2" borderId="3" xfId="0" applyNumberFormat="1" applyFont="1" applyFill="1" applyBorder="1" applyAlignment="1">
      <alignment horizontal="center" vertical="center" textRotation="90" wrapText="1"/>
    </xf>
    <xf numFmtId="4" fontId="11" fillId="2" borderId="1" xfId="0" applyNumberFormat="1" applyFont="1" applyFill="1" applyBorder="1" applyAlignment="1">
      <alignment horizontal="center" vertical="center" textRotation="90" wrapText="1"/>
    </xf>
    <xf numFmtId="0" fontId="11" fillId="2" borderId="5" xfId="0" applyFont="1" applyFill="1" applyBorder="1" applyAlignment="1">
      <alignment horizontal="right" vertical="center"/>
    </xf>
    <xf numFmtId="0" fontId="11" fillId="2" borderId="5" xfId="0" applyFont="1" applyFill="1" applyBorder="1" applyAlignment="1"/>
    <xf numFmtId="0" fontId="11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6" fillId="2" borderId="1" xfId="0" applyNumberFormat="1" applyFont="1" applyFill="1" applyBorder="1" applyAlignment="1">
      <alignment horizontal="left" wrapText="1"/>
    </xf>
    <xf numFmtId="0" fontId="11" fillId="2" borderId="1" xfId="0" applyFont="1" applyFill="1" applyBorder="1" applyAlignment="1"/>
    <xf numFmtId="0" fontId="11" fillId="2" borderId="1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6" fillId="2" borderId="6" xfId="0" applyNumberFormat="1" applyFont="1" applyFill="1" applyBorder="1" applyAlignment="1">
      <alignment horizontal="center" vertical="center" wrapText="1"/>
    </xf>
  </cellXfs>
  <cellStyles count="10">
    <cellStyle name="xl24" xfId="3"/>
    <cellStyle name="xl26" xfId="9"/>
    <cellStyle name="xl30" xfId="6"/>
    <cellStyle name="xl31" xfId="4"/>
    <cellStyle name="xl34" xfId="1"/>
    <cellStyle name="xl36" xfId="2"/>
    <cellStyle name="xl41" xfId="7"/>
    <cellStyle name="Обычный" xfId="0" builtinId="0"/>
    <cellStyle name="Обычный 2" xfId="8"/>
    <cellStyle name="Обычный_Кассовый план поступлений 201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20"/>
  <sheetViews>
    <sheetView tabSelected="1" zoomScale="80" zoomScaleNormal="80" workbookViewId="0">
      <selection activeCell="AD167" sqref="AD167"/>
    </sheetView>
  </sheetViews>
  <sheetFormatPr defaultRowHeight="15" outlineLevelCol="1" x14ac:dyDescent="0.25"/>
  <cols>
    <col min="1" max="1" width="23.42578125" style="50" customWidth="1"/>
    <col min="2" max="2" width="6.28515625" style="2" customWidth="1"/>
    <col min="3" max="3" width="5.5703125" style="2" customWidth="1"/>
    <col min="4" max="4" width="4.42578125" style="2" customWidth="1"/>
    <col min="5" max="5" width="4.7109375" style="2" customWidth="1"/>
    <col min="6" max="6" width="6.7109375" style="2" customWidth="1"/>
    <col min="7" max="7" width="16.7109375" style="2" customWidth="1"/>
    <col min="8" max="18" width="15.7109375" style="3" customWidth="1"/>
    <col min="19" max="19" width="17.7109375" style="3" customWidth="1"/>
    <col min="20" max="20" width="8" style="4" hidden="1" customWidth="1" outlineLevel="1"/>
    <col min="21" max="21" width="8.28515625" style="4" hidden="1" customWidth="1" outlineLevel="1"/>
    <col min="22" max="22" width="13.7109375" style="4" hidden="1" customWidth="1" outlineLevel="1"/>
    <col min="23" max="23" width="0.140625" style="4" hidden="1" customWidth="1" outlineLevel="1"/>
    <col min="24" max="24" width="8.28515625" style="4" hidden="1" customWidth="1" outlineLevel="1"/>
    <col min="25" max="25" width="10.5703125" style="4" hidden="1" customWidth="1" outlineLevel="1"/>
    <col min="26" max="27" width="11.85546875" style="4" hidden="1" customWidth="1" outlineLevel="1"/>
    <col min="28" max="28" width="9.140625" collapsed="1"/>
  </cols>
  <sheetData>
    <row r="1" spans="1:27" ht="15.75" x14ac:dyDescent="0.25">
      <c r="A1" s="93" t="s">
        <v>360</v>
      </c>
      <c r="B1" s="93"/>
      <c r="C1" s="93"/>
      <c r="D1" s="93"/>
      <c r="E1" s="93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</row>
    <row r="2" spans="1:27" ht="15.75" x14ac:dyDescent="0.25">
      <c r="A2" s="27"/>
      <c r="B2" s="27"/>
      <c r="C2" s="27"/>
      <c r="D2" s="27"/>
      <c r="E2" s="27"/>
      <c r="F2" s="8"/>
      <c r="G2" s="8"/>
      <c r="H2" s="8"/>
      <c r="I2" s="8"/>
      <c r="J2" s="8"/>
      <c r="K2" s="8"/>
      <c r="L2" s="51"/>
      <c r="M2" s="53"/>
      <c r="N2" s="53"/>
      <c r="O2" s="55"/>
      <c r="P2" s="8"/>
      <c r="Q2" s="8"/>
      <c r="R2" s="8"/>
      <c r="S2" s="8"/>
    </row>
    <row r="3" spans="1:27" ht="15.75" x14ac:dyDescent="0.25">
      <c r="A3" s="27"/>
      <c r="B3" s="27"/>
      <c r="C3" s="27"/>
      <c r="D3" s="27"/>
      <c r="E3" s="27"/>
      <c r="F3" s="8"/>
      <c r="G3" s="8"/>
      <c r="H3" s="8"/>
      <c r="I3" s="8"/>
      <c r="J3" s="8"/>
      <c r="K3" s="8"/>
      <c r="L3" s="51"/>
      <c r="M3" s="53"/>
      <c r="N3" s="53"/>
      <c r="O3" s="55"/>
      <c r="P3" s="8"/>
      <c r="Q3" s="110" t="s">
        <v>361</v>
      </c>
      <c r="R3" s="110"/>
      <c r="S3" s="110"/>
    </row>
    <row r="4" spans="1:27" ht="15.75" x14ac:dyDescent="0.25">
      <c r="A4" s="27"/>
      <c r="B4" s="27"/>
      <c r="C4" s="27"/>
      <c r="D4" s="27"/>
      <c r="E4" s="27"/>
      <c r="F4" s="8"/>
      <c r="G4" s="8"/>
      <c r="H4" s="8"/>
      <c r="I4" s="8"/>
      <c r="J4" s="8"/>
      <c r="K4" s="8"/>
      <c r="L4" s="51"/>
      <c r="M4" s="53"/>
      <c r="N4" s="53"/>
      <c r="O4" s="55"/>
      <c r="P4" s="8"/>
      <c r="Q4" s="110" t="s">
        <v>362</v>
      </c>
      <c r="R4" s="110"/>
      <c r="S4" s="110"/>
    </row>
    <row r="5" spans="1:27" ht="31.5" x14ac:dyDescent="0.25">
      <c r="A5" s="27"/>
      <c r="B5" s="27"/>
      <c r="C5" s="27"/>
      <c r="D5" s="27"/>
      <c r="E5" s="27"/>
      <c r="F5" s="8"/>
      <c r="G5" s="8"/>
      <c r="H5" s="8"/>
      <c r="I5" s="8"/>
      <c r="J5" s="8"/>
      <c r="K5" s="8"/>
      <c r="L5" s="51"/>
      <c r="M5" s="53"/>
      <c r="N5" s="53"/>
      <c r="O5" s="55"/>
      <c r="P5" s="8"/>
      <c r="Q5" s="6"/>
      <c r="R5" s="7"/>
      <c r="S5" s="6" t="s">
        <v>386</v>
      </c>
    </row>
    <row r="6" spans="1:27" ht="15.75" x14ac:dyDescent="0.25">
      <c r="A6" s="27"/>
      <c r="B6" s="27"/>
      <c r="C6" s="27"/>
      <c r="D6" s="27"/>
      <c r="E6" s="27"/>
      <c r="F6" s="8"/>
      <c r="G6" s="8"/>
      <c r="H6" s="8"/>
      <c r="I6" s="8"/>
      <c r="J6" s="8"/>
      <c r="K6" s="8"/>
      <c r="L6" s="51"/>
      <c r="M6" s="53"/>
      <c r="N6" s="53"/>
      <c r="O6" s="55"/>
      <c r="P6" s="8"/>
      <c r="Q6" s="9" t="s">
        <v>363</v>
      </c>
      <c r="R6" s="7"/>
      <c r="S6" s="9" t="s">
        <v>364</v>
      </c>
    </row>
    <row r="7" spans="1:27" ht="15.75" x14ac:dyDescent="0.25">
      <c r="A7" s="27"/>
      <c r="B7" s="27"/>
      <c r="C7" s="27"/>
      <c r="D7" s="27"/>
      <c r="E7" s="27"/>
      <c r="F7" s="8"/>
      <c r="G7" s="8"/>
      <c r="H7" s="8"/>
      <c r="I7" s="8"/>
      <c r="J7" s="8"/>
      <c r="K7" s="8"/>
      <c r="L7" s="51"/>
      <c r="M7" s="53"/>
      <c r="N7" s="53"/>
      <c r="O7" s="55"/>
      <c r="P7" s="8"/>
      <c r="Q7" s="9"/>
      <c r="R7" s="10">
        <v>44448</v>
      </c>
      <c r="S7" s="9"/>
    </row>
    <row r="8" spans="1:27" s="1" customFormat="1" ht="15.75" x14ac:dyDescent="0.25">
      <c r="A8" s="27"/>
      <c r="B8" s="27"/>
      <c r="C8" s="27"/>
      <c r="D8" s="27"/>
      <c r="E8" s="27"/>
      <c r="F8" s="8"/>
      <c r="G8" s="8"/>
      <c r="H8" s="8"/>
      <c r="I8" s="8"/>
      <c r="J8" s="8"/>
      <c r="K8" s="8"/>
      <c r="L8" s="51"/>
      <c r="M8" s="53"/>
      <c r="N8" s="53"/>
      <c r="O8" s="55"/>
      <c r="P8" s="8"/>
      <c r="Q8" s="9"/>
      <c r="R8" s="9" t="s">
        <v>365</v>
      </c>
      <c r="S8" s="9"/>
      <c r="T8" s="4"/>
      <c r="U8" s="4"/>
      <c r="V8" s="4"/>
      <c r="W8" s="4"/>
      <c r="X8" s="4"/>
      <c r="Y8" s="4"/>
      <c r="Z8" s="4"/>
      <c r="AA8" s="4"/>
    </row>
    <row r="9" spans="1:27" ht="15.75" x14ac:dyDescent="0.25">
      <c r="A9" s="27"/>
      <c r="B9" s="27"/>
      <c r="C9" s="27"/>
      <c r="D9" s="27"/>
      <c r="E9" s="27"/>
      <c r="F9" s="8"/>
      <c r="G9" s="8"/>
      <c r="H9" s="8"/>
      <c r="I9" s="8"/>
      <c r="J9" s="8"/>
      <c r="K9" s="8"/>
      <c r="L9" s="51"/>
      <c r="M9" s="53"/>
      <c r="N9" s="53"/>
      <c r="O9" s="55"/>
      <c r="P9" s="8"/>
      <c r="Q9" s="8"/>
      <c r="R9" s="8"/>
      <c r="S9" s="8"/>
      <c r="T9" s="57" t="s">
        <v>326</v>
      </c>
      <c r="U9" s="57"/>
      <c r="V9" s="57"/>
      <c r="W9" s="57"/>
      <c r="X9" s="57" t="s">
        <v>325</v>
      </c>
      <c r="Y9" s="57"/>
      <c r="Z9" s="57"/>
      <c r="AA9" s="57"/>
    </row>
    <row r="10" spans="1:27" ht="15.75" x14ac:dyDescent="0.25">
      <c r="A10" s="110" t="s">
        <v>387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57" t="s">
        <v>321</v>
      </c>
      <c r="U10" s="57" t="s">
        <v>322</v>
      </c>
      <c r="V10" s="57" t="s">
        <v>323</v>
      </c>
      <c r="W10" s="57" t="s">
        <v>324</v>
      </c>
      <c r="X10" s="57" t="s">
        <v>321</v>
      </c>
      <c r="Y10" s="57" t="s">
        <v>322</v>
      </c>
      <c r="Z10" s="57" t="s">
        <v>323</v>
      </c>
      <c r="AA10" s="57" t="s">
        <v>324</v>
      </c>
    </row>
    <row r="11" spans="1:27" s="1" customFormat="1" ht="15.75" x14ac:dyDescent="0.25">
      <c r="A11" s="108" t="s">
        <v>239</v>
      </c>
      <c r="B11" s="108"/>
      <c r="C11" s="108"/>
      <c r="D11" s="108"/>
      <c r="E11" s="108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58"/>
      <c r="U11" s="57"/>
      <c r="V11" s="57"/>
      <c r="W11" s="57"/>
      <c r="X11" s="58"/>
      <c r="Y11" s="57"/>
      <c r="Z11" s="57"/>
      <c r="AA11" s="57"/>
    </row>
    <row r="12" spans="1:27" s="1" customFormat="1" ht="15.75" x14ac:dyDescent="0.25">
      <c r="A12" s="98" t="s">
        <v>0</v>
      </c>
      <c r="B12" s="115" t="s">
        <v>1</v>
      </c>
      <c r="C12" s="116"/>
      <c r="D12" s="116"/>
      <c r="E12" s="116"/>
      <c r="F12" s="117"/>
      <c r="G12" s="95" t="s">
        <v>54</v>
      </c>
      <c r="H12" s="101" t="s">
        <v>2</v>
      </c>
      <c r="I12" s="102"/>
      <c r="J12" s="103"/>
      <c r="K12" s="101" t="s">
        <v>3</v>
      </c>
      <c r="L12" s="102"/>
      <c r="M12" s="103"/>
      <c r="N12" s="101" t="s">
        <v>4</v>
      </c>
      <c r="O12" s="102"/>
      <c r="P12" s="103"/>
      <c r="Q12" s="104" t="s">
        <v>5</v>
      </c>
      <c r="R12" s="104"/>
      <c r="S12" s="104"/>
      <c r="T12" s="58"/>
      <c r="U12" s="57"/>
      <c r="V12" s="57"/>
      <c r="W12" s="57"/>
      <c r="X12" s="58"/>
      <c r="Y12" s="57"/>
      <c r="Z12" s="57"/>
      <c r="AA12" s="57"/>
    </row>
    <row r="13" spans="1:27" s="1" customFormat="1" x14ac:dyDescent="0.25">
      <c r="A13" s="99"/>
      <c r="B13" s="118"/>
      <c r="C13" s="119"/>
      <c r="D13" s="119"/>
      <c r="E13" s="119"/>
      <c r="F13" s="120"/>
      <c r="G13" s="96"/>
      <c r="H13" s="105" t="s">
        <v>6</v>
      </c>
      <c r="I13" s="105" t="s">
        <v>7</v>
      </c>
      <c r="J13" s="105" t="s">
        <v>8</v>
      </c>
      <c r="K13" s="105" t="s">
        <v>9</v>
      </c>
      <c r="L13" s="105" t="s">
        <v>10</v>
      </c>
      <c r="M13" s="105" t="s">
        <v>11</v>
      </c>
      <c r="N13" s="105" t="s">
        <v>12</v>
      </c>
      <c r="O13" s="105" t="s">
        <v>13</v>
      </c>
      <c r="P13" s="105" t="s">
        <v>14</v>
      </c>
      <c r="Q13" s="105" t="s">
        <v>15</v>
      </c>
      <c r="R13" s="105" t="s">
        <v>16</v>
      </c>
      <c r="S13" s="107" t="s">
        <v>17</v>
      </c>
      <c r="T13" s="58"/>
      <c r="U13" s="57"/>
      <c r="V13" s="57"/>
      <c r="W13" s="57"/>
      <c r="X13" s="58"/>
      <c r="Y13" s="57"/>
      <c r="Z13" s="57"/>
      <c r="AA13" s="57"/>
    </row>
    <row r="14" spans="1:27" s="1" customFormat="1" ht="47.25" customHeight="1" x14ac:dyDescent="0.25">
      <c r="A14" s="100"/>
      <c r="B14" s="121"/>
      <c r="C14" s="122"/>
      <c r="D14" s="122"/>
      <c r="E14" s="122"/>
      <c r="F14" s="123"/>
      <c r="G14" s="97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7"/>
      <c r="T14" s="58"/>
      <c r="U14" s="57"/>
      <c r="V14" s="57"/>
      <c r="W14" s="57"/>
      <c r="X14" s="58"/>
      <c r="Y14" s="57"/>
      <c r="Z14" s="57"/>
      <c r="AA14" s="57"/>
    </row>
    <row r="15" spans="1:27" s="1" customFormat="1" ht="31.5" x14ac:dyDescent="0.25">
      <c r="A15" s="28" t="s">
        <v>327</v>
      </c>
      <c r="B15" s="66" t="s">
        <v>176</v>
      </c>
      <c r="C15" s="64"/>
      <c r="D15" s="64"/>
      <c r="E15" s="64"/>
      <c r="F15" s="65"/>
      <c r="G15" s="11">
        <v>10254250.15</v>
      </c>
      <c r="H15" s="11">
        <f>G15</f>
        <v>10254250.15</v>
      </c>
      <c r="I15" s="26">
        <f t="shared" ref="I15:S15" si="0">H218</f>
        <v>15711355.74</v>
      </c>
      <c r="J15" s="26">
        <f t="shared" si="0"/>
        <v>16473406.940000011</v>
      </c>
      <c r="K15" s="26">
        <f t="shared" si="0"/>
        <v>20586786.650000021</v>
      </c>
      <c r="L15" s="52">
        <f t="shared" si="0"/>
        <v>38807331.350000016</v>
      </c>
      <c r="M15" s="54">
        <f t="shared" si="0"/>
        <v>16668831.290000029</v>
      </c>
      <c r="N15" s="54">
        <f t="shared" si="0"/>
        <v>15138050.550000027</v>
      </c>
      <c r="O15" s="56">
        <f t="shared" si="0"/>
        <v>17290181.750000015</v>
      </c>
      <c r="P15" s="26">
        <f t="shared" si="0"/>
        <v>16684473.480000012</v>
      </c>
      <c r="Q15" s="26">
        <f t="shared" si="0"/>
        <v>18546522.350000009</v>
      </c>
      <c r="R15" s="26">
        <f t="shared" si="0"/>
        <v>23230851.580000006</v>
      </c>
      <c r="S15" s="26">
        <f t="shared" si="0"/>
        <v>27565532.810000006</v>
      </c>
      <c r="T15" s="58"/>
      <c r="U15" s="57"/>
      <c r="V15" s="57"/>
      <c r="W15" s="57"/>
      <c r="X15" s="58"/>
      <c r="Y15" s="57"/>
      <c r="Z15" s="57"/>
      <c r="AA15" s="57"/>
    </row>
    <row r="16" spans="1:27" ht="15.75" x14ac:dyDescent="0.25">
      <c r="A16" s="114" t="s">
        <v>18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5">
        <f t="shared" ref="T16:T30" si="1">H19+I19+J19</f>
        <v>17150727.579999998</v>
      </c>
      <c r="U16" s="5">
        <f t="shared" ref="U16:U30" si="2">H19+I19+J19+K19+L19+M19</f>
        <v>39619019.890000001</v>
      </c>
      <c r="V16" s="5">
        <f t="shared" ref="V16:V30" si="3">H19+I19+J19+K19+L19+M19+N19+O19+P19</f>
        <v>61163555.219999999</v>
      </c>
      <c r="W16" s="5">
        <f t="shared" ref="W16:W30" si="4">H19+I19+J19+K19+L19+M19+N19+O19+P19+Q19+R19+S19</f>
        <v>87039268.790000007</v>
      </c>
      <c r="X16" s="5">
        <f t="shared" ref="X16:X30" si="5">G19/100*25</f>
        <v>21759817.197500002</v>
      </c>
      <c r="Y16" s="5">
        <f t="shared" ref="Y16:Y30" si="6">G19/100*50</f>
        <v>43519634.395000003</v>
      </c>
      <c r="Z16" s="5">
        <f t="shared" ref="Z16:Z30" si="7">G19/100*75</f>
        <v>65279451.592500001</v>
      </c>
      <c r="AA16" s="5">
        <f t="shared" ref="AA16:AA30" si="8">G19/100*100</f>
        <v>87039268.790000007</v>
      </c>
    </row>
    <row r="17" spans="1:27" ht="15.75" x14ac:dyDescent="0.25">
      <c r="A17" s="114" t="s">
        <v>19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5">
        <f t="shared" si="1"/>
        <v>13992949.279999999</v>
      </c>
      <c r="U17" s="5">
        <f t="shared" si="2"/>
        <v>33192253.870000001</v>
      </c>
      <c r="V17" s="5">
        <f t="shared" si="3"/>
        <v>51055102.380000003</v>
      </c>
      <c r="W17" s="5">
        <f t="shared" si="4"/>
        <v>74157874.900000006</v>
      </c>
      <c r="X17" s="5">
        <f t="shared" si="5"/>
        <v>18539468.725000001</v>
      </c>
      <c r="Y17" s="5">
        <f t="shared" si="6"/>
        <v>37078937.450000003</v>
      </c>
      <c r="Z17" s="5">
        <f t="shared" si="7"/>
        <v>55618406.175000004</v>
      </c>
      <c r="AA17" s="5">
        <f t="shared" si="8"/>
        <v>74157874.900000006</v>
      </c>
    </row>
    <row r="18" spans="1:27" ht="15.75" x14ac:dyDescent="0.25">
      <c r="A18" s="112" t="s">
        <v>59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5">
        <f t="shared" si="1"/>
        <v>12801369.75</v>
      </c>
      <c r="U18" s="5">
        <f t="shared" si="2"/>
        <v>30820792.649999999</v>
      </c>
      <c r="V18" s="5">
        <f t="shared" si="3"/>
        <v>47419702.200000003</v>
      </c>
      <c r="W18" s="5">
        <f t="shared" si="4"/>
        <v>69419245.000000015</v>
      </c>
      <c r="X18" s="5">
        <f t="shared" si="5"/>
        <v>17354811.25</v>
      </c>
      <c r="Y18" s="5">
        <f t="shared" si="6"/>
        <v>34709622.5</v>
      </c>
      <c r="Z18" s="5">
        <f t="shared" si="7"/>
        <v>52064433.75</v>
      </c>
      <c r="AA18" s="5">
        <f t="shared" si="8"/>
        <v>69419245</v>
      </c>
    </row>
    <row r="19" spans="1:27" ht="47.25" x14ac:dyDescent="0.25">
      <c r="A19" s="12" t="s">
        <v>20</v>
      </c>
      <c r="B19" s="63" t="s">
        <v>21</v>
      </c>
      <c r="C19" s="64"/>
      <c r="D19" s="64"/>
      <c r="E19" s="64"/>
      <c r="F19" s="65"/>
      <c r="G19" s="13">
        <f>G20+G57</f>
        <v>87039268.790000007</v>
      </c>
      <c r="H19" s="13">
        <f t="shared" ref="H19:S19" si="9">H20+H57</f>
        <v>2090129.8199999998</v>
      </c>
      <c r="I19" s="13">
        <f>I20+I57</f>
        <v>6983606.6600000001</v>
      </c>
      <c r="J19" s="13">
        <f t="shared" si="9"/>
        <v>8076991.0999999996</v>
      </c>
      <c r="K19" s="13">
        <f t="shared" si="9"/>
        <v>7120981.9700000007</v>
      </c>
      <c r="L19" s="13">
        <f t="shared" si="9"/>
        <v>7836463.5499999998</v>
      </c>
      <c r="M19" s="13">
        <f t="shared" si="9"/>
        <v>7510846.7899999991</v>
      </c>
      <c r="N19" s="13">
        <f t="shared" si="9"/>
        <v>6592535.8900000006</v>
      </c>
      <c r="O19" s="13">
        <f t="shared" si="9"/>
        <v>6042805.0099999998</v>
      </c>
      <c r="P19" s="13">
        <f t="shared" si="9"/>
        <v>8909194.4299999997</v>
      </c>
      <c r="Q19" s="13">
        <f t="shared" si="9"/>
        <v>8765945.3699999992</v>
      </c>
      <c r="R19" s="13">
        <f t="shared" si="9"/>
        <v>8863529.6400000006</v>
      </c>
      <c r="S19" s="13">
        <f t="shared" si="9"/>
        <v>8246238.5600000061</v>
      </c>
      <c r="T19" s="5">
        <f t="shared" si="1"/>
        <v>12801369.75</v>
      </c>
      <c r="U19" s="5">
        <f t="shared" si="2"/>
        <v>30820792.649999999</v>
      </c>
      <c r="V19" s="5">
        <f t="shared" si="3"/>
        <v>47419702.200000003</v>
      </c>
      <c r="W19" s="5">
        <f>H22+I22+J22+K22+L22+M22+N22+O22+P22+Q22+R22+S22</f>
        <v>69419245.000000015</v>
      </c>
      <c r="X19" s="5">
        <f t="shared" si="5"/>
        <v>17354811.25</v>
      </c>
      <c r="Y19" s="5">
        <f t="shared" si="6"/>
        <v>34709622.5</v>
      </c>
      <c r="Z19" s="5">
        <f t="shared" si="7"/>
        <v>52064433.75</v>
      </c>
      <c r="AA19" s="5">
        <f t="shared" si="8"/>
        <v>69419245</v>
      </c>
    </row>
    <row r="20" spans="1:27" ht="31.5" x14ac:dyDescent="0.25">
      <c r="A20" s="12" t="s">
        <v>60</v>
      </c>
      <c r="B20" s="124"/>
      <c r="C20" s="64"/>
      <c r="D20" s="64"/>
      <c r="E20" s="64"/>
      <c r="F20" s="65"/>
      <c r="G20" s="13">
        <f>G21+G36+G54+G46+G26</f>
        <v>74157874.900000006</v>
      </c>
      <c r="H20" s="13">
        <f t="shared" ref="H20:S20" si="10">H21+H36+H54+H46+H26</f>
        <v>1074413.19</v>
      </c>
      <c r="I20" s="13">
        <f t="shared" si="10"/>
        <v>6157707.1699999999</v>
      </c>
      <c r="J20" s="13">
        <f t="shared" si="10"/>
        <v>6760828.9199999999</v>
      </c>
      <c r="K20" s="13">
        <f t="shared" si="10"/>
        <v>5955800.2700000005</v>
      </c>
      <c r="L20" s="13">
        <f t="shared" si="10"/>
        <v>6868710.7999999998</v>
      </c>
      <c r="M20" s="13">
        <f t="shared" si="10"/>
        <v>6374793.5199999986</v>
      </c>
      <c r="N20" s="13">
        <f t="shared" si="10"/>
        <v>5310405.7500000009</v>
      </c>
      <c r="O20" s="13">
        <f t="shared" si="10"/>
        <v>4851518.66</v>
      </c>
      <c r="P20" s="13">
        <f t="shared" si="10"/>
        <v>7700924.0999999996</v>
      </c>
      <c r="Q20" s="13">
        <f t="shared" si="10"/>
        <v>7700924.1599999992</v>
      </c>
      <c r="R20" s="13">
        <f t="shared" si="10"/>
        <v>7700924.1699999999</v>
      </c>
      <c r="S20" s="13">
        <f t="shared" si="10"/>
        <v>7700924.190000006</v>
      </c>
      <c r="T20" s="5">
        <f t="shared" si="1"/>
        <v>12756844.890000001</v>
      </c>
      <c r="U20" s="5">
        <f t="shared" si="2"/>
        <v>30767474.689999998</v>
      </c>
      <c r="V20" s="5">
        <f t="shared" si="3"/>
        <v>47284805.519999996</v>
      </c>
      <c r="W20" s="5">
        <f t="shared" si="4"/>
        <v>69247235</v>
      </c>
      <c r="X20" s="5">
        <f t="shared" si="5"/>
        <v>17311808.75</v>
      </c>
      <c r="Y20" s="5">
        <f t="shared" si="6"/>
        <v>34623617.5</v>
      </c>
      <c r="Z20" s="5">
        <f t="shared" si="7"/>
        <v>51935426.25</v>
      </c>
      <c r="AA20" s="5">
        <f>G23/100*100</f>
        <v>69247235</v>
      </c>
    </row>
    <row r="21" spans="1:27" ht="31.5" customHeight="1" x14ac:dyDescent="0.25">
      <c r="A21" s="12" t="s">
        <v>22</v>
      </c>
      <c r="B21" s="63" t="s">
        <v>23</v>
      </c>
      <c r="C21" s="72"/>
      <c r="D21" s="72"/>
      <c r="E21" s="72"/>
      <c r="F21" s="73"/>
      <c r="G21" s="14">
        <f>G22</f>
        <v>69419245</v>
      </c>
      <c r="H21" s="14">
        <f t="shared" ref="H21:S21" si="11">H22</f>
        <v>511951.43</v>
      </c>
      <c r="I21" s="14">
        <f t="shared" si="11"/>
        <v>6051099.6100000003</v>
      </c>
      <c r="J21" s="14">
        <f t="shared" si="11"/>
        <v>6238318.71</v>
      </c>
      <c r="K21" s="14">
        <f t="shared" si="11"/>
        <v>5414073.0700000003</v>
      </c>
      <c r="L21" s="14">
        <f t="shared" si="11"/>
        <v>6566045.6399999997</v>
      </c>
      <c r="M21" s="14">
        <f t="shared" si="11"/>
        <v>6039304.1899999995</v>
      </c>
      <c r="N21" s="14">
        <f t="shared" si="11"/>
        <v>4904011.9000000004</v>
      </c>
      <c r="O21" s="14">
        <f t="shared" si="11"/>
        <v>4361716.7300000004</v>
      </c>
      <c r="P21" s="14">
        <f t="shared" si="11"/>
        <v>7333180.9199999999</v>
      </c>
      <c r="Q21" s="14">
        <f t="shared" si="11"/>
        <v>7333180.9199999999</v>
      </c>
      <c r="R21" s="14">
        <f t="shared" si="11"/>
        <v>7333180.9299999997</v>
      </c>
      <c r="S21" s="14">
        <f t="shared" si="11"/>
        <v>7333180.9500000058</v>
      </c>
      <c r="T21" s="5">
        <f t="shared" si="1"/>
        <v>0</v>
      </c>
      <c r="U21" s="5">
        <f t="shared" si="2"/>
        <v>0</v>
      </c>
      <c r="V21" s="5">
        <f t="shared" si="3"/>
        <v>7177.61</v>
      </c>
      <c r="W21" s="5">
        <f t="shared" si="4"/>
        <v>27810</v>
      </c>
      <c r="X21" s="5">
        <f t="shared" si="5"/>
        <v>6952.5000000000009</v>
      </c>
      <c r="Y21" s="5">
        <f t="shared" si="6"/>
        <v>13905.000000000002</v>
      </c>
      <c r="Z21" s="5">
        <f t="shared" si="7"/>
        <v>20857.5</v>
      </c>
      <c r="AA21" s="5">
        <f t="shared" si="8"/>
        <v>27810.000000000004</v>
      </c>
    </row>
    <row r="22" spans="1:27" ht="31.5" x14ac:dyDescent="0.25">
      <c r="A22" s="12" t="s">
        <v>24</v>
      </c>
      <c r="B22" s="63" t="s">
        <v>25</v>
      </c>
      <c r="C22" s="72"/>
      <c r="D22" s="72"/>
      <c r="E22" s="72"/>
      <c r="F22" s="73"/>
      <c r="G22" s="14">
        <f>G23+G24+G25</f>
        <v>69419245</v>
      </c>
      <c r="H22" s="14">
        <f t="shared" ref="H22:S22" si="12">H23+H24+H25</f>
        <v>511951.43</v>
      </c>
      <c r="I22" s="14">
        <f t="shared" si="12"/>
        <v>6051099.6100000003</v>
      </c>
      <c r="J22" s="14">
        <f t="shared" si="12"/>
        <v>6238318.71</v>
      </c>
      <c r="K22" s="14">
        <f t="shared" si="12"/>
        <v>5414073.0700000003</v>
      </c>
      <c r="L22" s="14">
        <f t="shared" si="12"/>
        <v>6566045.6399999997</v>
      </c>
      <c r="M22" s="14">
        <f t="shared" si="12"/>
        <v>6039304.1899999995</v>
      </c>
      <c r="N22" s="14">
        <f t="shared" si="12"/>
        <v>4904011.9000000004</v>
      </c>
      <c r="O22" s="14">
        <f t="shared" si="12"/>
        <v>4361716.7300000004</v>
      </c>
      <c r="P22" s="14">
        <f t="shared" si="12"/>
        <v>7333180.9199999999</v>
      </c>
      <c r="Q22" s="14">
        <f t="shared" si="12"/>
        <v>7333180.9199999999</v>
      </c>
      <c r="R22" s="14">
        <f t="shared" si="12"/>
        <v>7333180.9299999997</v>
      </c>
      <c r="S22" s="14">
        <f t="shared" si="12"/>
        <v>7333180.9500000058</v>
      </c>
      <c r="T22" s="5">
        <f t="shared" si="1"/>
        <v>44524.86</v>
      </c>
      <c r="U22" s="5">
        <f t="shared" si="2"/>
        <v>53317.96</v>
      </c>
      <c r="V22" s="5">
        <f t="shared" si="3"/>
        <v>127719.06999999999</v>
      </c>
      <c r="W22" s="5">
        <f t="shared" si="4"/>
        <v>144200</v>
      </c>
      <c r="X22" s="5">
        <f t="shared" si="5"/>
        <v>36050</v>
      </c>
      <c r="Y22" s="5">
        <f t="shared" si="6"/>
        <v>72100</v>
      </c>
      <c r="Z22" s="5">
        <f t="shared" si="7"/>
        <v>108150</v>
      </c>
      <c r="AA22" s="5">
        <f t="shared" si="8"/>
        <v>144200</v>
      </c>
    </row>
    <row r="23" spans="1:27" ht="223.5" customHeight="1" x14ac:dyDescent="0.25">
      <c r="A23" s="12" t="s">
        <v>61</v>
      </c>
      <c r="B23" s="63" t="s">
        <v>253</v>
      </c>
      <c r="C23" s="64"/>
      <c r="D23" s="64"/>
      <c r="E23" s="64"/>
      <c r="F23" s="65"/>
      <c r="G23" s="14">
        <v>69247235</v>
      </c>
      <c r="H23" s="15">
        <v>511769.81</v>
      </c>
      <c r="I23" s="15">
        <v>6044460.4100000001</v>
      </c>
      <c r="J23" s="15">
        <v>6200614.6699999999</v>
      </c>
      <c r="K23" s="15">
        <v>5408962.2000000002</v>
      </c>
      <c r="L23" s="15">
        <v>6560414.04</v>
      </c>
      <c r="M23" s="15">
        <v>6041253.5599999996</v>
      </c>
      <c r="N23" s="15">
        <v>4869410.1900000004</v>
      </c>
      <c r="O23" s="15">
        <v>4327110.82</v>
      </c>
      <c r="P23" s="15">
        <f>TRUNC((G23-SUM(H23:O23))/4,2)</f>
        <v>7320809.8200000003</v>
      </c>
      <c r="Q23" s="15">
        <f>TRUNC((G23-SUM(H23:P23))/3,2)</f>
        <v>7320809.8200000003</v>
      </c>
      <c r="R23" s="15">
        <f>TRUNC((G23-SUM(H23:Q23))/2,2)</f>
        <v>7320809.8300000001</v>
      </c>
      <c r="S23" s="15">
        <f>G23-SUM(H23:R23)</f>
        <v>7320809.8300000057</v>
      </c>
      <c r="T23" s="5">
        <f t="shared" si="1"/>
        <v>531572.22000000009</v>
      </c>
      <c r="U23" s="5">
        <f t="shared" si="2"/>
        <v>1115299.6300000001</v>
      </c>
      <c r="V23" s="5">
        <f t="shared" si="3"/>
        <v>1738428.6700000004</v>
      </c>
      <c r="W23" s="5">
        <f t="shared" si="4"/>
        <v>2370760.0000000005</v>
      </c>
      <c r="X23" s="5">
        <f t="shared" si="5"/>
        <v>592690</v>
      </c>
      <c r="Y23" s="5">
        <f t="shared" si="6"/>
        <v>1185380</v>
      </c>
      <c r="Z23" s="5">
        <f t="shared" si="7"/>
        <v>1778070</v>
      </c>
      <c r="AA23" s="5">
        <f t="shared" si="8"/>
        <v>2370760</v>
      </c>
    </row>
    <row r="24" spans="1:27" ht="365.25" customHeight="1" x14ac:dyDescent="0.25">
      <c r="A24" s="12" t="s">
        <v>62</v>
      </c>
      <c r="B24" s="63" t="s">
        <v>254</v>
      </c>
      <c r="C24" s="64"/>
      <c r="D24" s="64"/>
      <c r="E24" s="64"/>
      <c r="F24" s="65"/>
      <c r="G24" s="14">
        <v>27810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300.14999999999998</v>
      </c>
      <c r="O24" s="15">
        <v>0</v>
      </c>
      <c r="P24" s="15">
        <f>TRUNC((G24-SUM(H24:O24))/4,2)</f>
        <v>6877.46</v>
      </c>
      <c r="Q24" s="15">
        <f>TRUNC((G24-SUM(H24:P24))/3,2)</f>
        <v>6877.46</v>
      </c>
      <c r="R24" s="15">
        <f>TRUNC((G24-SUM(H24:Q24))/2,2)</f>
        <v>6877.46</v>
      </c>
      <c r="S24" s="15">
        <f>G24-SUM(H24:R24)</f>
        <v>6877.4700000000012</v>
      </c>
      <c r="T24" s="5">
        <f t="shared" si="1"/>
        <v>531572.22000000009</v>
      </c>
      <c r="U24" s="5">
        <f t="shared" si="2"/>
        <v>1115299.6300000001</v>
      </c>
      <c r="V24" s="5">
        <f t="shared" si="3"/>
        <v>1738428.6700000004</v>
      </c>
      <c r="W24" s="5">
        <f t="shared" si="4"/>
        <v>2370760.0000000005</v>
      </c>
      <c r="X24" s="5">
        <f t="shared" si="5"/>
        <v>592690</v>
      </c>
      <c r="Y24" s="5">
        <f t="shared" si="6"/>
        <v>1185380</v>
      </c>
      <c r="Z24" s="5">
        <f t="shared" si="7"/>
        <v>1778070</v>
      </c>
      <c r="AA24" s="5">
        <f t="shared" si="8"/>
        <v>2370760</v>
      </c>
    </row>
    <row r="25" spans="1:27" ht="141.75" x14ac:dyDescent="0.25">
      <c r="A25" s="12" t="s">
        <v>63</v>
      </c>
      <c r="B25" s="63" t="s">
        <v>257</v>
      </c>
      <c r="C25" s="64"/>
      <c r="D25" s="64"/>
      <c r="E25" s="64"/>
      <c r="F25" s="65"/>
      <c r="G25" s="14">
        <v>144200</v>
      </c>
      <c r="H25" s="15">
        <v>181.62</v>
      </c>
      <c r="I25" s="15">
        <v>6639.2</v>
      </c>
      <c r="J25" s="15">
        <v>37704.04</v>
      </c>
      <c r="K25" s="15">
        <v>5110.87</v>
      </c>
      <c r="L25" s="15">
        <v>5631.6</v>
      </c>
      <c r="M25" s="15">
        <v>-1949.37</v>
      </c>
      <c r="N25" s="15">
        <v>34301.56</v>
      </c>
      <c r="O25" s="15">
        <v>34605.910000000003</v>
      </c>
      <c r="P25" s="15">
        <f>TRUNC((G25-SUM(H25:O25))/4,2)</f>
        <v>5493.64</v>
      </c>
      <c r="Q25" s="15">
        <f>TRUNC((G25-SUM(H25:P25))/3,2)</f>
        <v>5493.64</v>
      </c>
      <c r="R25" s="15">
        <f>TRUNC((G25-SUM(H25:Q25))/2,2)</f>
        <v>5493.64</v>
      </c>
      <c r="S25" s="15">
        <f>G25-SUM(H25:R25)</f>
        <v>5493.6499999999942</v>
      </c>
      <c r="T25" s="5">
        <f t="shared" si="1"/>
        <v>238560.12</v>
      </c>
      <c r="U25" s="5">
        <f t="shared" si="2"/>
        <v>504344.44999999995</v>
      </c>
      <c r="V25" s="5">
        <f t="shared" si="3"/>
        <v>789958.59</v>
      </c>
      <c r="W25" s="5">
        <f t="shared" si="4"/>
        <v>1088570</v>
      </c>
      <c r="X25" s="5">
        <f t="shared" si="5"/>
        <v>272142.5</v>
      </c>
      <c r="Y25" s="5">
        <f t="shared" si="6"/>
        <v>544285</v>
      </c>
      <c r="Z25" s="5">
        <f t="shared" si="7"/>
        <v>816427.5</v>
      </c>
      <c r="AA25" s="5">
        <f t="shared" si="8"/>
        <v>1088570</v>
      </c>
    </row>
    <row r="26" spans="1:27" ht="110.25" x14ac:dyDescent="0.25">
      <c r="A26" s="12" t="s">
        <v>26</v>
      </c>
      <c r="B26" s="63" t="s">
        <v>268</v>
      </c>
      <c r="C26" s="64"/>
      <c r="D26" s="64"/>
      <c r="E26" s="64"/>
      <c r="F26" s="65"/>
      <c r="G26" s="14">
        <f>G27</f>
        <v>2370760</v>
      </c>
      <c r="H26" s="14">
        <f t="shared" ref="H26:S26" si="13">H27</f>
        <v>181611.41999999998</v>
      </c>
      <c r="I26" s="14">
        <f t="shared" si="13"/>
        <v>1303.9199999999996</v>
      </c>
      <c r="J26" s="14">
        <f t="shared" si="13"/>
        <v>348656.88000000006</v>
      </c>
      <c r="K26" s="14">
        <f t="shared" si="13"/>
        <v>199518.79</v>
      </c>
      <c r="L26" s="14">
        <f t="shared" si="13"/>
        <v>194379.24</v>
      </c>
      <c r="M26" s="14">
        <f t="shared" si="13"/>
        <v>189829.38</v>
      </c>
      <c r="N26" s="14">
        <f t="shared" si="13"/>
        <v>205424.61000000002</v>
      </c>
      <c r="O26" s="14">
        <f t="shared" si="13"/>
        <v>206927.34999999998</v>
      </c>
      <c r="P26" s="14">
        <f t="shared" si="13"/>
        <v>210777.08000000002</v>
      </c>
      <c r="Q26" s="14">
        <f t="shared" si="13"/>
        <v>210777.1</v>
      </c>
      <c r="R26" s="14">
        <f t="shared" si="13"/>
        <v>210777.11</v>
      </c>
      <c r="S26" s="14">
        <f t="shared" si="13"/>
        <v>210777.12000000005</v>
      </c>
      <c r="T26" s="5">
        <f t="shared" si="1"/>
        <v>238560.12</v>
      </c>
      <c r="U26" s="5">
        <f t="shared" si="2"/>
        <v>504344.44999999995</v>
      </c>
      <c r="V26" s="5">
        <f t="shared" si="3"/>
        <v>789958.59</v>
      </c>
      <c r="W26" s="5">
        <f t="shared" si="4"/>
        <v>1088570</v>
      </c>
      <c r="X26" s="5">
        <f t="shared" si="5"/>
        <v>272142.5</v>
      </c>
      <c r="Y26" s="5">
        <f t="shared" si="6"/>
        <v>544285</v>
      </c>
      <c r="Z26" s="5">
        <f t="shared" si="7"/>
        <v>816427.5</v>
      </c>
      <c r="AA26" s="5">
        <f t="shared" si="8"/>
        <v>1088570</v>
      </c>
    </row>
    <row r="27" spans="1:27" ht="110.25" x14ac:dyDescent="0.25">
      <c r="A27" s="12" t="s">
        <v>64</v>
      </c>
      <c r="B27" s="63" t="s">
        <v>269</v>
      </c>
      <c r="C27" s="64"/>
      <c r="D27" s="64"/>
      <c r="E27" s="64"/>
      <c r="F27" s="65"/>
      <c r="G27" s="14">
        <f>G28+G30+G32+G34</f>
        <v>2370760</v>
      </c>
      <c r="H27" s="14">
        <f t="shared" ref="H27:S27" si="14">H28+H30+H32+H34</f>
        <v>181611.41999999998</v>
      </c>
      <c r="I27" s="14">
        <f t="shared" si="14"/>
        <v>1303.9199999999996</v>
      </c>
      <c r="J27" s="14">
        <f t="shared" si="14"/>
        <v>348656.88000000006</v>
      </c>
      <c r="K27" s="14">
        <f t="shared" si="14"/>
        <v>199518.79</v>
      </c>
      <c r="L27" s="14">
        <f t="shared" si="14"/>
        <v>194379.24</v>
      </c>
      <c r="M27" s="14">
        <f t="shared" si="14"/>
        <v>189829.38</v>
      </c>
      <c r="N27" s="14">
        <f t="shared" si="14"/>
        <v>205424.61000000002</v>
      </c>
      <c r="O27" s="14">
        <f t="shared" si="14"/>
        <v>206927.34999999998</v>
      </c>
      <c r="P27" s="14">
        <f t="shared" si="14"/>
        <v>210777.08000000002</v>
      </c>
      <c r="Q27" s="14">
        <f t="shared" si="14"/>
        <v>210777.1</v>
      </c>
      <c r="R27" s="14">
        <f t="shared" si="14"/>
        <v>210777.11</v>
      </c>
      <c r="S27" s="14">
        <f t="shared" si="14"/>
        <v>210777.12000000005</v>
      </c>
      <c r="T27" s="5">
        <f t="shared" si="1"/>
        <v>1673.17</v>
      </c>
      <c r="U27" s="5">
        <f t="shared" si="2"/>
        <v>3799.23</v>
      </c>
      <c r="V27" s="5">
        <f t="shared" si="3"/>
        <v>5408.15</v>
      </c>
      <c r="W27" s="5">
        <f t="shared" si="4"/>
        <v>6200</v>
      </c>
      <c r="X27" s="5">
        <f t="shared" si="5"/>
        <v>1550</v>
      </c>
      <c r="Y27" s="5">
        <f t="shared" si="6"/>
        <v>3100</v>
      </c>
      <c r="Z27" s="5">
        <f t="shared" si="7"/>
        <v>4650</v>
      </c>
      <c r="AA27" s="5">
        <f t="shared" si="8"/>
        <v>6200</v>
      </c>
    </row>
    <row r="28" spans="1:27" ht="198.75" customHeight="1" x14ac:dyDescent="0.25">
      <c r="A28" s="12" t="s">
        <v>65</v>
      </c>
      <c r="B28" s="63" t="s">
        <v>260</v>
      </c>
      <c r="C28" s="64"/>
      <c r="D28" s="64"/>
      <c r="E28" s="64"/>
      <c r="F28" s="65"/>
      <c r="G28" s="14">
        <f>G29</f>
        <v>1088570</v>
      </c>
      <c r="H28" s="14">
        <f t="shared" ref="H28:S28" si="15">H29</f>
        <v>83413.53</v>
      </c>
      <c r="I28" s="14">
        <f t="shared" si="15"/>
        <v>2482.4899999999998</v>
      </c>
      <c r="J28" s="14">
        <f t="shared" si="15"/>
        <v>152664.1</v>
      </c>
      <c r="K28" s="14">
        <f t="shared" si="15"/>
        <v>91751.22</v>
      </c>
      <c r="L28" s="14">
        <f t="shared" si="15"/>
        <v>89109.87</v>
      </c>
      <c r="M28" s="14">
        <f t="shared" si="15"/>
        <v>84923.24</v>
      </c>
      <c r="N28" s="14">
        <f t="shared" si="15"/>
        <v>89102.75</v>
      </c>
      <c r="O28" s="14">
        <f t="shared" si="15"/>
        <v>96974.26</v>
      </c>
      <c r="P28" s="14">
        <f t="shared" si="15"/>
        <v>99537.13</v>
      </c>
      <c r="Q28" s="14">
        <f t="shared" si="15"/>
        <v>99537.13</v>
      </c>
      <c r="R28" s="14">
        <f t="shared" si="15"/>
        <v>99537.14</v>
      </c>
      <c r="S28" s="14">
        <f t="shared" si="15"/>
        <v>99537.140000000014</v>
      </c>
      <c r="T28" s="5">
        <f t="shared" si="1"/>
        <v>1673.17</v>
      </c>
      <c r="U28" s="5">
        <f t="shared" si="2"/>
        <v>3799.23</v>
      </c>
      <c r="V28" s="5">
        <f t="shared" si="3"/>
        <v>5408.15</v>
      </c>
      <c r="W28" s="5">
        <f t="shared" si="4"/>
        <v>6200</v>
      </c>
      <c r="X28" s="5">
        <f t="shared" si="5"/>
        <v>1550</v>
      </c>
      <c r="Y28" s="5">
        <f t="shared" si="6"/>
        <v>3100</v>
      </c>
      <c r="Z28" s="5">
        <f t="shared" si="7"/>
        <v>4650</v>
      </c>
      <c r="AA28" s="5">
        <f t="shared" si="8"/>
        <v>6200</v>
      </c>
    </row>
    <row r="29" spans="1:27" ht="333.75" customHeight="1" x14ac:dyDescent="0.25">
      <c r="A29" s="12" t="s">
        <v>66</v>
      </c>
      <c r="B29" s="63" t="s">
        <v>261</v>
      </c>
      <c r="C29" s="64"/>
      <c r="D29" s="64"/>
      <c r="E29" s="64"/>
      <c r="F29" s="65"/>
      <c r="G29" s="14">
        <v>1088570</v>
      </c>
      <c r="H29" s="15">
        <v>83413.53</v>
      </c>
      <c r="I29" s="15">
        <v>2482.4899999999998</v>
      </c>
      <c r="J29" s="15">
        <v>152664.1</v>
      </c>
      <c r="K29" s="15">
        <v>91751.22</v>
      </c>
      <c r="L29" s="15">
        <v>89109.87</v>
      </c>
      <c r="M29" s="15">
        <v>84923.24</v>
      </c>
      <c r="N29" s="15">
        <v>89102.75</v>
      </c>
      <c r="O29" s="15">
        <v>96974.26</v>
      </c>
      <c r="P29" s="15">
        <f>TRUNC((G29-SUM(H29:O29))/4,2)</f>
        <v>99537.13</v>
      </c>
      <c r="Q29" s="15">
        <f>TRUNC((G29-SUM(H29:P29))/3,2)</f>
        <v>99537.13</v>
      </c>
      <c r="R29" s="15">
        <f>TRUNC((G29-SUM(H29:Q29))/2,2)</f>
        <v>99537.14</v>
      </c>
      <c r="S29" s="15">
        <f>G29-SUM(H29:R29)</f>
        <v>99537.140000000014</v>
      </c>
      <c r="T29" s="5">
        <f t="shared" si="1"/>
        <v>333944.11</v>
      </c>
      <c r="U29" s="5">
        <f t="shared" si="2"/>
        <v>701295.29</v>
      </c>
      <c r="V29" s="5">
        <f t="shared" si="3"/>
        <v>1037663.24</v>
      </c>
      <c r="W29" s="5">
        <f t="shared" si="4"/>
        <v>1275990</v>
      </c>
      <c r="X29" s="5">
        <f t="shared" si="5"/>
        <v>318997.5</v>
      </c>
      <c r="Y29" s="5">
        <f t="shared" si="6"/>
        <v>637995</v>
      </c>
      <c r="Z29" s="5">
        <f t="shared" si="7"/>
        <v>956992.5</v>
      </c>
      <c r="AA29" s="5">
        <f t="shared" si="8"/>
        <v>1275990</v>
      </c>
    </row>
    <row r="30" spans="1:27" ht="283.5" customHeight="1" x14ac:dyDescent="0.25">
      <c r="A30" s="12" t="s">
        <v>67</v>
      </c>
      <c r="B30" s="63" t="s">
        <v>262</v>
      </c>
      <c r="C30" s="64"/>
      <c r="D30" s="64"/>
      <c r="E30" s="64"/>
      <c r="F30" s="65"/>
      <c r="G30" s="14">
        <f>G31</f>
        <v>6200</v>
      </c>
      <c r="H30" s="14">
        <f t="shared" ref="H30:S30" si="16">H31</f>
        <v>491.7</v>
      </c>
      <c r="I30" s="14">
        <f t="shared" si="16"/>
        <v>59.55</v>
      </c>
      <c r="J30" s="14">
        <f t="shared" si="16"/>
        <v>1121.92</v>
      </c>
      <c r="K30" s="14">
        <f t="shared" si="16"/>
        <v>765.8</v>
      </c>
      <c r="L30" s="14">
        <f t="shared" si="16"/>
        <v>718.74</v>
      </c>
      <c r="M30" s="14">
        <f t="shared" si="16"/>
        <v>641.52</v>
      </c>
      <c r="N30" s="14">
        <f t="shared" si="16"/>
        <v>648.14</v>
      </c>
      <c r="O30" s="14">
        <f t="shared" si="16"/>
        <v>696.84</v>
      </c>
      <c r="P30" s="14">
        <f t="shared" si="16"/>
        <v>263.94</v>
      </c>
      <c r="Q30" s="14">
        <f t="shared" si="16"/>
        <v>263.95</v>
      </c>
      <c r="R30" s="14">
        <f t="shared" si="16"/>
        <v>263.95</v>
      </c>
      <c r="S30" s="14">
        <f t="shared" si="16"/>
        <v>263.95000000000073</v>
      </c>
      <c r="T30" s="5">
        <f t="shared" si="1"/>
        <v>333944.11</v>
      </c>
      <c r="U30" s="5">
        <f t="shared" si="2"/>
        <v>701295.29</v>
      </c>
      <c r="V30" s="5">
        <f t="shared" si="3"/>
        <v>1037663.24</v>
      </c>
      <c r="W30" s="5">
        <f t="shared" si="4"/>
        <v>1275990</v>
      </c>
      <c r="X30" s="5">
        <f t="shared" si="5"/>
        <v>318997.5</v>
      </c>
      <c r="Y30" s="5">
        <f t="shared" si="6"/>
        <v>637995</v>
      </c>
      <c r="Z30" s="5">
        <f t="shared" si="7"/>
        <v>956992.5</v>
      </c>
      <c r="AA30" s="5">
        <f t="shared" si="8"/>
        <v>1275990</v>
      </c>
    </row>
    <row r="31" spans="1:27" ht="409.5" x14ac:dyDescent="0.25">
      <c r="A31" s="12" t="s">
        <v>68</v>
      </c>
      <c r="B31" s="63" t="s">
        <v>263</v>
      </c>
      <c r="C31" s="64"/>
      <c r="D31" s="64"/>
      <c r="E31" s="64"/>
      <c r="F31" s="65"/>
      <c r="G31" s="14">
        <v>6200</v>
      </c>
      <c r="H31" s="15">
        <v>491.7</v>
      </c>
      <c r="I31" s="15">
        <v>59.55</v>
      </c>
      <c r="J31" s="15">
        <v>1121.92</v>
      </c>
      <c r="K31" s="15">
        <v>765.8</v>
      </c>
      <c r="L31" s="15">
        <v>718.74</v>
      </c>
      <c r="M31" s="15">
        <v>641.52</v>
      </c>
      <c r="N31" s="15">
        <v>648.14</v>
      </c>
      <c r="O31" s="15">
        <v>696.84</v>
      </c>
      <c r="P31" s="15">
        <f>TRUNC((G31-SUM(H31:O31))/4,2)</f>
        <v>263.94</v>
      </c>
      <c r="Q31" s="15">
        <f>TRUNC((G31-SUM(H31:P31))/3,2)</f>
        <v>263.95</v>
      </c>
      <c r="R31" s="15">
        <f>TRUNC((G31-SUM(H31:Q31))/2,2)</f>
        <v>263.95</v>
      </c>
      <c r="S31" s="15">
        <f>G31-SUM(H31:R31)</f>
        <v>263.95000000000073</v>
      </c>
      <c r="T31" s="5"/>
      <c r="U31" s="5"/>
      <c r="V31" s="5"/>
      <c r="W31" s="5"/>
      <c r="X31" s="5"/>
      <c r="Y31" s="5"/>
      <c r="Z31" s="5"/>
      <c r="AA31" s="5"/>
    </row>
    <row r="32" spans="1:27" ht="236.25" x14ac:dyDescent="0.25">
      <c r="A32" s="12" t="s">
        <v>69</v>
      </c>
      <c r="B32" s="63" t="s">
        <v>264</v>
      </c>
      <c r="C32" s="64"/>
      <c r="D32" s="64"/>
      <c r="E32" s="64"/>
      <c r="F32" s="65"/>
      <c r="G32" s="14">
        <f>G33</f>
        <v>1275990</v>
      </c>
      <c r="H32" s="14">
        <f t="shared" ref="H32:S32" si="17">H33</f>
        <v>111921.42</v>
      </c>
      <c r="I32" s="14">
        <f t="shared" si="17"/>
        <v>1967.66</v>
      </c>
      <c r="J32" s="14">
        <f t="shared" si="17"/>
        <v>220055.03</v>
      </c>
      <c r="K32" s="14">
        <f t="shared" si="17"/>
        <v>124372.86</v>
      </c>
      <c r="L32" s="14">
        <f t="shared" si="17"/>
        <v>117577.07</v>
      </c>
      <c r="M32" s="14">
        <f t="shared" si="17"/>
        <v>125401.25</v>
      </c>
      <c r="N32" s="14">
        <f t="shared" si="17"/>
        <v>129937.27</v>
      </c>
      <c r="O32" s="14">
        <f t="shared" si="17"/>
        <v>126988.43</v>
      </c>
      <c r="P32" s="14">
        <f t="shared" si="17"/>
        <v>79442.25</v>
      </c>
      <c r="Q32" s="14">
        <f t="shared" si="17"/>
        <v>79442.25</v>
      </c>
      <c r="R32" s="14">
        <f t="shared" si="17"/>
        <v>79442.25</v>
      </c>
      <c r="S32" s="14">
        <f t="shared" si="17"/>
        <v>79442.260000000009</v>
      </c>
      <c r="T32" s="5"/>
      <c r="U32" s="5"/>
      <c r="V32" s="5"/>
      <c r="W32" s="5"/>
      <c r="X32" s="5"/>
      <c r="Y32" s="5"/>
      <c r="Z32" s="5"/>
      <c r="AA32" s="5"/>
    </row>
    <row r="33" spans="1:27" ht="377.25" customHeight="1" x14ac:dyDescent="0.25">
      <c r="A33" s="12" t="s">
        <v>70</v>
      </c>
      <c r="B33" s="63" t="s">
        <v>265</v>
      </c>
      <c r="C33" s="64"/>
      <c r="D33" s="64"/>
      <c r="E33" s="64"/>
      <c r="F33" s="65"/>
      <c r="G33" s="14">
        <v>1275990</v>
      </c>
      <c r="H33" s="15">
        <v>111921.42</v>
      </c>
      <c r="I33" s="15">
        <v>1967.66</v>
      </c>
      <c r="J33" s="15">
        <v>220055.03</v>
      </c>
      <c r="K33" s="15">
        <v>124372.86</v>
      </c>
      <c r="L33" s="15">
        <v>117577.07</v>
      </c>
      <c r="M33" s="15">
        <v>125401.25</v>
      </c>
      <c r="N33" s="15">
        <v>129937.27</v>
      </c>
      <c r="O33" s="15">
        <v>126988.43</v>
      </c>
      <c r="P33" s="15">
        <f>TRUNC((G33-SUM(H33:O33))/4,2)</f>
        <v>79442.25</v>
      </c>
      <c r="Q33" s="15">
        <f>TRUNC((G33-SUM(H33:P33))/3,2)</f>
        <v>79442.25</v>
      </c>
      <c r="R33" s="15">
        <f>TRUNC((G33-SUM(H33:Q33))/2,2)</f>
        <v>79442.25</v>
      </c>
      <c r="S33" s="15">
        <f>G33-SUM(H33:R33)</f>
        <v>79442.260000000009</v>
      </c>
      <c r="T33" s="5">
        <f t="shared" ref="T33:T74" si="18">H36+I36+J36</f>
        <v>569725.04</v>
      </c>
      <c r="U33" s="5">
        <f t="shared" ref="U33:U74" si="19">H36+I36+J36+K36+L36+M36</f>
        <v>952624.90999999992</v>
      </c>
      <c r="V33" s="5">
        <f t="shared" ref="V33:V74" si="20">H36+I36+J36+K36+L36+M36+N36+O36+P36</f>
        <v>1463471.3699999999</v>
      </c>
      <c r="W33" s="5">
        <f t="shared" ref="W33:W74" si="21">H36+I36+J36+K36+L36+M36+N36+O36+P36+Q36+R36+S36</f>
        <v>2033409.9</v>
      </c>
      <c r="X33" s="5">
        <f t="shared" ref="X33:X74" si="22">G36/100*25</f>
        <v>508352.47499999998</v>
      </c>
      <c r="Y33" s="5">
        <f t="shared" ref="Y33:Y74" si="23">G36/100*50</f>
        <v>1016704.95</v>
      </c>
      <c r="Z33" s="5">
        <f t="shared" ref="Z33:Z74" si="24">G36/100*75</f>
        <v>1525057.4249999998</v>
      </c>
      <c r="AA33" s="5">
        <f t="shared" ref="AA33:AA74" si="25">G36/100*100</f>
        <v>2033409.9</v>
      </c>
    </row>
    <row r="34" spans="1:27" ht="237.75" customHeight="1" x14ac:dyDescent="0.25">
      <c r="A34" s="12" t="s">
        <v>359</v>
      </c>
      <c r="B34" s="63" t="s">
        <v>356</v>
      </c>
      <c r="C34" s="64"/>
      <c r="D34" s="64"/>
      <c r="E34" s="64"/>
      <c r="F34" s="65"/>
      <c r="G34" s="14">
        <f>G35</f>
        <v>0</v>
      </c>
      <c r="H34" s="14">
        <f t="shared" ref="H34:S34" si="26">H35</f>
        <v>-14215.23</v>
      </c>
      <c r="I34" s="14">
        <f t="shared" si="26"/>
        <v>-3205.78</v>
      </c>
      <c r="J34" s="14">
        <f t="shared" si="26"/>
        <v>-25184.17</v>
      </c>
      <c r="K34" s="14">
        <f t="shared" si="26"/>
        <v>-17371.09</v>
      </c>
      <c r="L34" s="14">
        <f t="shared" si="26"/>
        <v>-13026.44</v>
      </c>
      <c r="M34" s="14">
        <f t="shared" si="26"/>
        <v>-21136.63</v>
      </c>
      <c r="N34" s="14">
        <f t="shared" si="26"/>
        <v>-14263.55</v>
      </c>
      <c r="O34" s="14">
        <f t="shared" si="26"/>
        <v>-17732.18</v>
      </c>
      <c r="P34" s="14">
        <f t="shared" si="26"/>
        <v>31533.759999999998</v>
      </c>
      <c r="Q34" s="14">
        <f t="shared" si="26"/>
        <v>31533.77</v>
      </c>
      <c r="R34" s="14">
        <f t="shared" si="26"/>
        <v>31533.77</v>
      </c>
      <c r="S34" s="14">
        <f t="shared" si="26"/>
        <v>31533.770000000008</v>
      </c>
      <c r="T34" s="5">
        <f t="shared" si="18"/>
        <v>111924.73999999999</v>
      </c>
      <c r="U34" s="5">
        <f t="shared" si="19"/>
        <v>478683.74</v>
      </c>
      <c r="V34" s="5">
        <f t="shared" si="20"/>
        <v>888301.74</v>
      </c>
      <c r="W34" s="5">
        <f t="shared" si="21"/>
        <v>1157229.8999999999</v>
      </c>
      <c r="X34" s="5">
        <f t="shared" si="22"/>
        <v>289307.47499999998</v>
      </c>
      <c r="Y34" s="5">
        <f t="shared" si="23"/>
        <v>578614.94999999995</v>
      </c>
      <c r="Z34" s="5">
        <f t="shared" si="24"/>
        <v>867922.42499999993</v>
      </c>
      <c r="AA34" s="5">
        <f t="shared" si="25"/>
        <v>1157229.8999999999</v>
      </c>
    </row>
    <row r="35" spans="1:27" ht="364.5" customHeight="1" x14ac:dyDescent="0.25">
      <c r="A35" s="12" t="s">
        <v>358</v>
      </c>
      <c r="B35" s="63" t="s">
        <v>357</v>
      </c>
      <c r="C35" s="64"/>
      <c r="D35" s="64"/>
      <c r="E35" s="64"/>
      <c r="F35" s="65"/>
      <c r="G35" s="14">
        <v>0</v>
      </c>
      <c r="H35" s="15">
        <v>-14215.23</v>
      </c>
      <c r="I35" s="15">
        <v>-3205.78</v>
      </c>
      <c r="J35" s="15">
        <v>-25184.17</v>
      </c>
      <c r="K35" s="15">
        <v>-17371.09</v>
      </c>
      <c r="L35" s="15">
        <v>-13026.44</v>
      </c>
      <c r="M35" s="15">
        <v>-21136.63</v>
      </c>
      <c r="N35" s="15">
        <v>-14263.55</v>
      </c>
      <c r="O35" s="15">
        <v>-17732.18</v>
      </c>
      <c r="P35" s="15">
        <f>TRUNC((G35-SUM(H35:O35))/4,2)</f>
        <v>31533.759999999998</v>
      </c>
      <c r="Q35" s="15">
        <f>TRUNC((G35-SUM(H35:P35))/3,2)</f>
        <v>31533.77</v>
      </c>
      <c r="R35" s="15">
        <f>TRUNC((G35-SUM(H35:Q35))/2,2)</f>
        <v>31533.77</v>
      </c>
      <c r="S35" s="15">
        <f>G35-SUM(H35:R35)</f>
        <v>31533.770000000008</v>
      </c>
      <c r="T35" s="5">
        <f t="shared" si="18"/>
        <v>31384.74</v>
      </c>
      <c r="U35" s="5">
        <f t="shared" si="19"/>
        <v>322523.05</v>
      </c>
      <c r="V35" s="5">
        <f t="shared" si="20"/>
        <v>713338.20000000007</v>
      </c>
      <c r="W35" s="5">
        <f t="shared" si="21"/>
        <v>1007229.9</v>
      </c>
      <c r="X35" s="5">
        <f t="shared" si="22"/>
        <v>251807.47500000003</v>
      </c>
      <c r="Y35" s="5">
        <f t="shared" si="23"/>
        <v>503614.95000000007</v>
      </c>
      <c r="Z35" s="5">
        <f t="shared" si="24"/>
        <v>755422.42500000005</v>
      </c>
      <c r="AA35" s="5">
        <f t="shared" si="25"/>
        <v>1007229.9000000001</v>
      </c>
    </row>
    <row r="36" spans="1:27" ht="47.25" x14ac:dyDescent="0.25">
      <c r="A36" s="12" t="s">
        <v>27</v>
      </c>
      <c r="B36" s="63" t="s">
        <v>270</v>
      </c>
      <c r="C36" s="64"/>
      <c r="D36" s="64"/>
      <c r="E36" s="64"/>
      <c r="F36" s="65"/>
      <c r="G36" s="14">
        <f t="shared" ref="G36:S36" si="27">G42+G37+G44</f>
        <v>2033409.9</v>
      </c>
      <c r="H36" s="14">
        <f t="shared" si="27"/>
        <v>379036.27</v>
      </c>
      <c r="I36" s="14">
        <f t="shared" si="27"/>
        <v>66601.17</v>
      </c>
      <c r="J36" s="14">
        <f t="shared" si="27"/>
        <v>124087.59999999999</v>
      </c>
      <c r="K36" s="14">
        <f t="shared" si="27"/>
        <v>248246.11000000002</v>
      </c>
      <c r="L36" s="14">
        <f t="shared" si="27"/>
        <v>60116.2</v>
      </c>
      <c r="M36" s="14">
        <f t="shared" si="27"/>
        <v>74537.56</v>
      </c>
      <c r="N36" s="14">
        <f t="shared" si="27"/>
        <v>109701.50000000001</v>
      </c>
      <c r="O36" s="14">
        <f t="shared" si="27"/>
        <v>211165.46000000002</v>
      </c>
      <c r="P36" s="14">
        <f t="shared" si="27"/>
        <v>189979.5</v>
      </c>
      <c r="Q36" s="14">
        <f t="shared" si="27"/>
        <v>189979.51999999999</v>
      </c>
      <c r="R36" s="14">
        <f t="shared" si="27"/>
        <v>189979.51</v>
      </c>
      <c r="S36" s="14">
        <f t="shared" si="27"/>
        <v>189979.50000000003</v>
      </c>
      <c r="T36" s="5">
        <f t="shared" si="18"/>
        <v>31384.74</v>
      </c>
      <c r="U36" s="5">
        <f t="shared" si="19"/>
        <v>322523.05</v>
      </c>
      <c r="V36" s="5">
        <f t="shared" si="20"/>
        <v>713338.20000000007</v>
      </c>
      <c r="W36" s="5">
        <f t="shared" si="21"/>
        <v>1007229.9</v>
      </c>
      <c r="X36" s="5">
        <f t="shared" si="22"/>
        <v>251807.47500000003</v>
      </c>
      <c r="Y36" s="5">
        <f t="shared" si="23"/>
        <v>503614.95000000007</v>
      </c>
      <c r="Z36" s="5">
        <f t="shared" si="24"/>
        <v>755422.42500000005</v>
      </c>
      <c r="AA36" s="5">
        <f t="shared" si="25"/>
        <v>1007229.9000000001</v>
      </c>
    </row>
    <row r="37" spans="1:27" ht="63" x14ac:dyDescent="0.25">
      <c r="A37" s="12" t="s">
        <v>71</v>
      </c>
      <c r="B37" s="63" t="s">
        <v>271</v>
      </c>
      <c r="C37" s="64"/>
      <c r="D37" s="64"/>
      <c r="E37" s="64"/>
      <c r="F37" s="65"/>
      <c r="G37" s="14">
        <f>G38+G40</f>
        <v>1157229.8999999999</v>
      </c>
      <c r="H37" s="14">
        <f t="shared" ref="H37:S37" si="28">H38+H40</f>
        <v>36.270000000000003</v>
      </c>
      <c r="I37" s="14">
        <f t="shared" si="28"/>
        <v>3263.63</v>
      </c>
      <c r="J37" s="14">
        <f t="shared" si="28"/>
        <v>108624.84</v>
      </c>
      <c r="K37" s="14">
        <f t="shared" si="28"/>
        <v>238041.64</v>
      </c>
      <c r="L37" s="14">
        <f t="shared" si="28"/>
        <v>54530</v>
      </c>
      <c r="M37" s="14">
        <f t="shared" si="28"/>
        <v>74187.360000000001</v>
      </c>
      <c r="N37" s="14">
        <f t="shared" si="28"/>
        <v>114539.02</v>
      </c>
      <c r="O37" s="14">
        <f t="shared" si="28"/>
        <v>205436.26</v>
      </c>
      <c r="P37" s="14">
        <f t="shared" si="28"/>
        <v>89642.72</v>
      </c>
      <c r="Q37" s="14">
        <f t="shared" si="28"/>
        <v>89642.73</v>
      </c>
      <c r="R37" s="14">
        <f t="shared" si="28"/>
        <v>89642.72</v>
      </c>
      <c r="S37" s="14">
        <f t="shared" si="28"/>
        <v>89642.709999999934</v>
      </c>
      <c r="T37" s="5">
        <f t="shared" si="18"/>
        <v>80540</v>
      </c>
      <c r="U37" s="5">
        <f t="shared" si="19"/>
        <v>156160.69</v>
      </c>
      <c r="V37" s="5">
        <f t="shared" si="20"/>
        <v>174963.53999999998</v>
      </c>
      <c r="W37" s="5">
        <f t="shared" si="21"/>
        <v>150000</v>
      </c>
      <c r="X37" s="5">
        <f t="shared" si="22"/>
        <v>37500</v>
      </c>
      <c r="Y37" s="5">
        <f t="shared" si="23"/>
        <v>75000</v>
      </c>
      <c r="Z37" s="5">
        <f t="shared" si="24"/>
        <v>112500</v>
      </c>
      <c r="AA37" s="5">
        <f t="shared" si="25"/>
        <v>150000</v>
      </c>
    </row>
    <row r="38" spans="1:27" ht="66" customHeight="1" x14ac:dyDescent="0.25">
      <c r="A38" s="12" t="s">
        <v>72</v>
      </c>
      <c r="B38" s="63" t="s">
        <v>272</v>
      </c>
      <c r="C38" s="64"/>
      <c r="D38" s="64"/>
      <c r="E38" s="64"/>
      <c r="F38" s="65"/>
      <c r="G38" s="14">
        <f>G39</f>
        <v>1007229.9</v>
      </c>
      <c r="H38" s="14">
        <f t="shared" ref="H38:S38" si="29">H39</f>
        <v>36.270000000000003</v>
      </c>
      <c r="I38" s="14">
        <f t="shared" si="29"/>
        <v>3263.63</v>
      </c>
      <c r="J38" s="14">
        <f t="shared" si="29"/>
        <v>28084.84</v>
      </c>
      <c r="K38" s="14">
        <f t="shared" si="29"/>
        <v>174107</v>
      </c>
      <c r="L38" s="14">
        <f t="shared" si="29"/>
        <v>54530</v>
      </c>
      <c r="M38" s="14">
        <f t="shared" si="29"/>
        <v>62501.31</v>
      </c>
      <c r="N38" s="14">
        <f t="shared" si="29"/>
        <v>87415</v>
      </c>
      <c r="O38" s="14">
        <f t="shared" si="29"/>
        <v>205436.26</v>
      </c>
      <c r="P38" s="14">
        <f t="shared" si="29"/>
        <v>97963.89</v>
      </c>
      <c r="Q38" s="14">
        <f t="shared" si="29"/>
        <v>97963.9</v>
      </c>
      <c r="R38" s="14">
        <f t="shared" si="29"/>
        <v>97963.9</v>
      </c>
      <c r="S38" s="14">
        <f t="shared" si="29"/>
        <v>97963.899999999907</v>
      </c>
      <c r="T38" s="5">
        <f t="shared" si="18"/>
        <v>80540</v>
      </c>
      <c r="U38" s="5">
        <f t="shared" si="19"/>
        <v>156160.69</v>
      </c>
      <c r="V38" s="5">
        <f t="shared" si="20"/>
        <v>174963.53999999998</v>
      </c>
      <c r="W38" s="5">
        <f t="shared" si="21"/>
        <v>150000</v>
      </c>
      <c r="X38" s="5">
        <f t="shared" si="22"/>
        <v>37500</v>
      </c>
      <c r="Y38" s="5">
        <f t="shared" si="23"/>
        <v>75000</v>
      </c>
      <c r="Z38" s="5">
        <f t="shared" si="24"/>
        <v>112500</v>
      </c>
      <c r="AA38" s="5">
        <f t="shared" si="25"/>
        <v>150000</v>
      </c>
    </row>
    <row r="39" spans="1:27" ht="94.5" x14ac:dyDescent="0.25">
      <c r="A39" s="12" t="s">
        <v>72</v>
      </c>
      <c r="B39" s="63" t="s">
        <v>273</v>
      </c>
      <c r="C39" s="64"/>
      <c r="D39" s="64"/>
      <c r="E39" s="64"/>
      <c r="F39" s="65"/>
      <c r="G39" s="14">
        <v>1007229.9</v>
      </c>
      <c r="H39" s="15">
        <v>36.270000000000003</v>
      </c>
      <c r="I39" s="15">
        <v>3263.63</v>
      </c>
      <c r="J39" s="15">
        <v>28084.84</v>
      </c>
      <c r="K39" s="15">
        <v>174107</v>
      </c>
      <c r="L39" s="15">
        <v>54530</v>
      </c>
      <c r="M39" s="15">
        <v>62501.31</v>
      </c>
      <c r="N39" s="15">
        <v>87415</v>
      </c>
      <c r="O39" s="15">
        <v>205436.26</v>
      </c>
      <c r="P39" s="15">
        <f>TRUNC((G39-SUM(H39:O39))/4,2)</f>
        <v>97963.89</v>
      </c>
      <c r="Q39" s="15">
        <f>TRUNC((G39-SUM(H39:P39))/3,2)</f>
        <v>97963.9</v>
      </c>
      <c r="R39" s="15">
        <f>TRUNC((G39-SUM(H39:Q39))/2,2)</f>
        <v>97963.9</v>
      </c>
      <c r="S39" s="15">
        <f>G39-SUM(H39:R39)</f>
        <v>97963.899999999907</v>
      </c>
      <c r="T39" s="5">
        <f t="shared" si="18"/>
        <v>452800.3</v>
      </c>
      <c r="U39" s="5">
        <f t="shared" si="19"/>
        <v>454012.17</v>
      </c>
      <c r="V39" s="5">
        <f t="shared" si="20"/>
        <v>450373.67</v>
      </c>
      <c r="W39" s="5">
        <f t="shared" si="21"/>
        <v>467000</v>
      </c>
      <c r="X39" s="5">
        <f t="shared" si="22"/>
        <v>116750</v>
      </c>
      <c r="Y39" s="5">
        <f t="shared" si="23"/>
        <v>233500</v>
      </c>
      <c r="Z39" s="5">
        <f t="shared" si="24"/>
        <v>350250</v>
      </c>
      <c r="AA39" s="5">
        <f t="shared" si="25"/>
        <v>467000</v>
      </c>
    </row>
    <row r="40" spans="1:27" ht="113.25" customHeight="1" x14ac:dyDescent="0.25">
      <c r="A40" s="12" t="s">
        <v>73</v>
      </c>
      <c r="B40" s="63" t="s">
        <v>274</v>
      </c>
      <c r="C40" s="64"/>
      <c r="D40" s="64"/>
      <c r="E40" s="64"/>
      <c r="F40" s="65"/>
      <c r="G40" s="14">
        <f>G41</f>
        <v>150000</v>
      </c>
      <c r="H40" s="14">
        <f t="shared" ref="H40:S40" si="30">H41</f>
        <v>0</v>
      </c>
      <c r="I40" s="14">
        <f t="shared" si="30"/>
        <v>0</v>
      </c>
      <c r="J40" s="14">
        <f t="shared" si="30"/>
        <v>80540</v>
      </c>
      <c r="K40" s="14">
        <f t="shared" si="30"/>
        <v>63934.64</v>
      </c>
      <c r="L40" s="14">
        <f t="shared" si="30"/>
        <v>0</v>
      </c>
      <c r="M40" s="14">
        <f t="shared" si="30"/>
        <v>11686.05</v>
      </c>
      <c r="N40" s="14">
        <f t="shared" si="30"/>
        <v>27124.02</v>
      </c>
      <c r="O40" s="14">
        <f t="shared" si="30"/>
        <v>0</v>
      </c>
      <c r="P40" s="14">
        <f t="shared" si="30"/>
        <v>-8321.17</v>
      </c>
      <c r="Q40" s="14">
        <f t="shared" si="30"/>
        <v>-8321.17</v>
      </c>
      <c r="R40" s="14">
        <f t="shared" si="30"/>
        <v>-8321.18</v>
      </c>
      <c r="S40" s="14">
        <f t="shared" si="30"/>
        <v>-8321.1899999999732</v>
      </c>
      <c r="T40" s="5">
        <f t="shared" si="18"/>
        <v>452800.3</v>
      </c>
      <c r="U40" s="5">
        <f t="shared" si="19"/>
        <v>454012.17</v>
      </c>
      <c r="V40" s="5">
        <f t="shared" si="20"/>
        <v>450373.67</v>
      </c>
      <c r="W40" s="5">
        <f t="shared" si="21"/>
        <v>467000</v>
      </c>
      <c r="X40" s="5">
        <f t="shared" si="22"/>
        <v>116750</v>
      </c>
      <c r="Y40" s="5">
        <f t="shared" si="23"/>
        <v>233500</v>
      </c>
      <c r="Z40" s="5">
        <f t="shared" si="24"/>
        <v>350250</v>
      </c>
      <c r="AA40" s="5">
        <f t="shared" si="25"/>
        <v>467000</v>
      </c>
    </row>
    <row r="41" spans="1:27" ht="202.5" customHeight="1" x14ac:dyDescent="0.25">
      <c r="A41" s="12" t="s">
        <v>74</v>
      </c>
      <c r="B41" s="63" t="s">
        <v>275</v>
      </c>
      <c r="C41" s="64"/>
      <c r="D41" s="64"/>
      <c r="E41" s="64"/>
      <c r="F41" s="65"/>
      <c r="G41" s="14">
        <v>150000</v>
      </c>
      <c r="H41" s="15">
        <v>0</v>
      </c>
      <c r="I41" s="15">
        <v>0</v>
      </c>
      <c r="J41" s="15">
        <v>80540</v>
      </c>
      <c r="K41" s="15">
        <v>63934.64</v>
      </c>
      <c r="L41" s="15">
        <v>0</v>
      </c>
      <c r="M41" s="15">
        <v>11686.05</v>
      </c>
      <c r="N41" s="15">
        <v>27124.02</v>
      </c>
      <c r="O41" s="15">
        <v>0</v>
      </c>
      <c r="P41" s="15">
        <f>TRUNC((G41-SUM(H41:O41))/4,2)</f>
        <v>-8321.17</v>
      </c>
      <c r="Q41" s="15">
        <f>TRUNC((G41-SUM(H41:P41))/3,2)</f>
        <v>-8321.17</v>
      </c>
      <c r="R41" s="15">
        <f>TRUNC((G41-SUM(H41:Q41))/2,2)</f>
        <v>-8321.18</v>
      </c>
      <c r="S41" s="15">
        <f>G41-SUM(H41:R41)</f>
        <v>-8321.1899999999732</v>
      </c>
      <c r="T41" s="5">
        <f t="shared" si="18"/>
        <v>5000</v>
      </c>
      <c r="U41" s="5">
        <f t="shared" si="19"/>
        <v>19929</v>
      </c>
      <c r="V41" s="5">
        <f t="shared" si="20"/>
        <v>124795.95999999999</v>
      </c>
      <c r="W41" s="5">
        <f t="shared" si="21"/>
        <v>409180</v>
      </c>
      <c r="X41" s="5">
        <f t="shared" si="22"/>
        <v>102295</v>
      </c>
      <c r="Y41" s="5">
        <f t="shared" si="23"/>
        <v>204590</v>
      </c>
      <c r="Z41" s="5">
        <f t="shared" si="24"/>
        <v>306885</v>
      </c>
      <c r="AA41" s="5">
        <f t="shared" si="25"/>
        <v>409180</v>
      </c>
    </row>
    <row r="42" spans="1:27" ht="63" x14ac:dyDescent="0.25">
      <c r="A42" s="12" t="s">
        <v>75</v>
      </c>
      <c r="B42" s="63" t="s">
        <v>276</v>
      </c>
      <c r="C42" s="64"/>
      <c r="D42" s="64"/>
      <c r="E42" s="64"/>
      <c r="F42" s="65"/>
      <c r="G42" s="14">
        <f>G43</f>
        <v>467000</v>
      </c>
      <c r="H42" s="14">
        <f t="shared" ref="H42:S42" si="31">H43</f>
        <v>379000</v>
      </c>
      <c r="I42" s="14">
        <f t="shared" si="31"/>
        <v>63337.54</v>
      </c>
      <c r="J42" s="14">
        <f t="shared" si="31"/>
        <v>10462.76</v>
      </c>
      <c r="K42" s="14">
        <f t="shared" si="31"/>
        <v>765.47</v>
      </c>
      <c r="L42" s="14">
        <f t="shared" si="31"/>
        <v>96.2</v>
      </c>
      <c r="M42" s="14">
        <f t="shared" si="31"/>
        <v>350.2</v>
      </c>
      <c r="N42" s="14">
        <f t="shared" si="31"/>
        <v>-10308.870000000001</v>
      </c>
      <c r="O42" s="14">
        <f t="shared" si="31"/>
        <v>1128.26</v>
      </c>
      <c r="P42" s="14">
        <f t="shared" si="31"/>
        <v>5542.11</v>
      </c>
      <c r="Q42" s="14">
        <f t="shared" si="31"/>
        <v>5542.11</v>
      </c>
      <c r="R42" s="14">
        <f t="shared" si="31"/>
        <v>5542.11</v>
      </c>
      <c r="S42" s="14">
        <f t="shared" si="31"/>
        <v>5542.1100000000442</v>
      </c>
      <c r="T42" s="5">
        <f t="shared" si="18"/>
        <v>5000</v>
      </c>
      <c r="U42" s="5">
        <f t="shared" si="19"/>
        <v>19929</v>
      </c>
      <c r="V42" s="5">
        <f t="shared" si="20"/>
        <v>124795.95999999999</v>
      </c>
      <c r="W42" s="5">
        <f t="shared" si="21"/>
        <v>409180</v>
      </c>
      <c r="X42" s="5">
        <f t="shared" si="22"/>
        <v>102295</v>
      </c>
      <c r="Y42" s="5">
        <f t="shared" si="23"/>
        <v>204590</v>
      </c>
      <c r="Z42" s="5">
        <f t="shared" si="24"/>
        <v>306885</v>
      </c>
      <c r="AA42" s="5">
        <f t="shared" si="25"/>
        <v>409180</v>
      </c>
    </row>
    <row r="43" spans="1:27" ht="63" x14ac:dyDescent="0.25">
      <c r="A43" s="12" t="s">
        <v>75</v>
      </c>
      <c r="B43" s="63" t="s">
        <v>277</v>
      </c>
      <c r="C43" s="64"/>
      <c r="D43" s="64"/>
      <c r="E43" s="64"/>
      <c r="F43" s="65"/>
      <c r="G43" s="14">
        <v>467000</v>
      </c>
      <c r="H43" s="15">
        <v>379000</v>
      </c>
      <c r="I43" s="15">
        <v>63337.54</v>
      </c>
      <c r="J43" s="15">
        <v>10462.76</v>
      </c>
      <c r="K43" s="15">
        <v>765.47</v>
      </c>
      <c r="L43" s="15">
        <v>96.2</v>
      </c>
      <c r="M43" s="15">
        <v>350.2</v>
      </c>
      <c r="N43" s="15">
        <v>-10308.870000000001</v>
      </c>
      <c r="O43" s="15">
        <v>1128.26</v>
      </c>
      <c r="P43" s="15">
        <f>TRUNC((G43-SUM(H43:O43))/4,2)</f>
        <v>5542.11</v>
      </c>
      <c r="Q43" s="15">
        <f>TRUNC((G43-SUM(H43:P43))/3,2)</f>
        <v>5542.11</v>
      </c>
      <c r="R43" s="15">
        <f>TRUNC((G43-SUM(H43:Q43))/2,2)</f>
        <v>5542.11</v>
      </c>
      <c r="S43" s="15">
        <f>G43-SUM(H43:R43)</f>
        <v>5542.1100000000442</v>
      </c>
      <c r="T43" s="5">
        <f t="shared" si="18"/>
        <v>3</v>
      </c>
      <c r="U43" s="5">
        <f t="shared" si="19"/>
        <v>12246.13</v>
      </c>
      <c r="V43" s="5">
        <f t="shared" si="20"/>
        <v>35755.609999999993</v>
      </c>
      <c r="W43" s="5">
        <f t="shared" si="21"/>
        <v>84460</v>
      </c>
      <c r="X43" s="5">
        <f t="shared" si="22"/>
        <v>21115</v>
      </c>
      <c r="Y43" s="5">
        <f t="shared" si="23"/>
        <v>42230</v>
      </c>
      <c r="Z43" s="5">
        <f t="shared" si="24"/>
        <v>63345</v>
      </c>
      <c r="AA43" s="5">
        <f t="shared" si="25"/>
        <v>84460</v>
      </c>
    </row>
    <row r="44" spans="1:27" ht="63" x14ac:dyDescent="0.25">
      <c r="A44" s="12" t="s">
        <v>76</v>
      </c>
      <c r="B44" s="63" t="s">
        <v>278</v>
      </c>
      <c r="C44" s="64"/>
      <c r="D44" s="64"/>
      <c r="E44" s="64"/>
      <c r="F44" s="65"/>
      <c r="G44" s="14">
        <f>G45</f>
        <v>409180</v>
      </c>
      <c r="H44" s="14">
        <f t="shared" ref="H44:S44" si="32">H45</f>
        <v>0</v>
      </c>
      <c r="I44" s="14">
        <f t="shared" si="32"/>
        <v>0</v>
      </c>
      <c r="J44" s="14">
        <f t="shared" si="32"/>
        <v>5000</v>
      </c>
      <c r="K44" s="14">
        <f t="shared" si="32"/>
        <v>9439</v>
      </c>
      <c r="L44" s="14">
        <f t="shared" si="32"/>
        <v>5490</v>
      </c>
      <c r="M44" s="14">
        <f t="shared" si="32"/>
        <v>0</v>
      </c>
      <c r="N44" s="14">
        <f t="shared" si="32"/>
        <v>5471.35</v>
      </c>
      <c r="O44" s="14">
        <f t="shared" si="32"/>
        <v>4600.9399999999996</v>
      </c>
      <c r="P44" s="14">
        <f t="shared" si="32"/>
        <v>94794.67</v>
      </c>
      <c r="Q44" s="14">
        <f t="shared" si="32"/>
        <v>94794.68</v>
      </c>
      <c r="R44" s="14">
        <f t="shared" si="32"/>
        <v>94794.68</v>
      </c>
      <c r="S44" s="14">
        <f t="shared" si="32"/>
        <v>94794.680000000051</v>
      </c>
      <c r="T44" s="5">
        <f t="shared" si="18"/>
        <v>0</v>
      </c>
      <c r="U44" s="5">
        <f t="shared" si="19"/>
        <v>0</v>
      </c>
      <c r="V44" s="5">
        <f t="shared" si="20"/>
        <v>2241.5</v>
      </c>
      <c r="W44" s="5">
        <f t="shared" si="21"/>
        <v>4460</v>
      </c>
      <c r="X44" s="5">
        <f t="shared" si="22"/>
        <v>1115</v>
      </c>
      <c r="Y44" s="5">
        <f t="shared" si="23"/>
        <v>2230</v>
      </c>
      <c r="Z44" s="5">
        <f t="shared" si="24"/>
        <v>3345</v>
      </c>
      <c r="AA44" s="5">
        <f t="shared" si="25"/>
        <v>4460</v>
      </c>
    </row>
    <row r="45" spans="1:27" ht="110.25" x14ac:dyDescent="0.25">
      <c r="A45" s="12" t="s">
        <v>77</v>
      </c>
      <c r="B45" s="63" t="s">
        <v>279</v>
      </c>
      <c r="C45" s="64"/>
      <c r="D45" s="64"/>
      <c r="E45" s="64"/>
      <c r="F45" s="65"/>
      <c r="G45" s="14">
        <v>409180</v>
      </c>
      <c r="H45" s="15">
        <v>0</v>
      </c>
      <c r="I45" s="15">
        <v>0</v>
      </c>
      <c r="J45" s="15">
        <v>5000</v>
      </c>
      <c r="K45" s="15">
        <v>9439</v>
      </c>
      <c r="L45" s="15">
        <v>5490</v>
      </c>
      <c r="M45" s="15">
        <v>0</v>
      </c>
      <c r="N45" s="15">
        <v>5471.35</v>
      </c>
      <c r="O45" s="15">
        <v>4600.9399999999996</v>
      </c>
      <c r="P45" s="15">
        <f>TRUNC((G45-SUM(H45:O45))/4,2)</f>
        <v>94794.67</v>
      </c>
      <c r="Q45" s="15">
        <f>TRUNC((G45-SUM(H45:P45))/3,2)</f>
        <v>94794.68</v>
      </c>
      <c r="R45" s="15">
        <f>TRUNC((G45-SUM(H45:Q45))/2,2)</f>
        <v>94794.68</v>
      </c>
      <c r="S45" s="15">
        <f>G45-SUM(H45:R45)</f>
        <v>94794.680000000051</v>
      </c>
      <c r="T45" s="5">
        <f t="shared" si="18"/>
        <v>0</v>
      </c>
      <c r="U45" s="5">
        <f t="shared" si="19"/>
        <v>0</v>
      </c>
      <c r="V45" s="5">
        <f t="shared" si="20"/>
        <v>2241.5</v>
      </c>
      <c r="W45" s="5">
        <f t="shared" si="21"/>
        <v>4460</v>
      </c>
      <c r="X45" s="5">
        <f t="shared" si="22"/>
        <v>1115</v>
      </c>
      <c r="Y45" s="5">
        <f t="shared" si="23"/>
        <v>2230</v>
      </c>
      <c r="Z45" s="5">
        <f t="shared" si="24"/>
        <v>3345</v>
      </c>
      <c r="AA45" s="5">
        <f t="shared" si="25"/>
        <v>4460</v>
      </c>
    </row>
    <row r="46" spans="1:27" ht="31.5" x14ac:dyDescent="0.25">
      <c r="A46" s="12" t="s">
        <v>28</v>
      </c>
      <c r="B46" s="63" t="s">
        <v>280</v>
      </c>
      <c r="C46" s="72"/>
      <c r="D46" s="72"/>
      <c r="E46" s="72"/>
      <c r="F46" s="73"/>
      <c r="G46" s="14">
        <f>G47+G49</f>
        <v>84460</v>
      </c>
      <c r="H46" s="14">
        <f t="shared" ref="H46:S46" si="33">H47+H49</f>
        <v>0</v>
      </c>
      <c r="I46" s="14">
        <f t="shared" si="33"/>
        <v>0</v>
      </c>
      <c r="J46" s="14">
        <f t="shared" si="33"/>
        <v>3</v>
      </c>
      <c r="K46" s="14">
        <f t="shared" si="33"/>
        <v>12242.13</v>
      </c>
      <c r="L46" s="14">
        <f t="shared" si="33"/>
        <v>1</v>
      </c>
      <c r="M46" s="14">
        <f t="shared" si="33"/>
        <v>0</v>
      </c>
      <c r="N46" s="14">
        <f t="shared" si="33"/>
        <v>6121</v>
      </c>
      <c r="O46" s="14">
        <f>O47+O49</f>
        <v>1153.71</v>
      </c>
      <c r="P46" s="14">
        <f t="shared" si="33"/>
        <v>16234.769999999999</v>
      </c>
      <c r="Q46" s="14">
        <f t="shared" si="33"/>
        <v>16234.789999999999</v>
      </c>
      <c r="R46" s="14">
        <f t="shared" si="33"/>
        <v>16234.8</v>
      </c>
      <c r="S46" s="14">
        <f t="shared" si="33"/>
        <v>16234.800000000001</v>
      </c>
      <c r="T46" s="5">
        <f t="shared" si="18"/>
        <v>3</v>
      </c>
      <c r="U46" s="5">
        <f t="shared" si="19"/>
        <v>12246.13</v>
      </c>
      <c r="V46" s="5">
        <f t="shared" si="20"/>
        <v>33514.11</v>
      </c>
      <c r="W46" s="5">
        <f t="shared" si="21"/>
        <v>80000</v>
      </c>
      <c r="X46" s="5">
        <f t="shared" si="22"/>
        <v>20000</v>
      </c>
      <c r="Y46" s="5">
        <f t="shared" si="23"/>
        <v>40000</v>
      </c>
      <c r="Z46" s="5">
        <f t="shared" si="24"/>
        <v>60000</v>
      </c>
      <c r="AA46" s="5">
        <f t="shared" si="25"/>
        <v>80000</v>
      </c>
    </row>
    <row r="47" spans="1:27" ht="31.5" x14ac:dyDescent="0.25">
      <c r="A47" s="12" t="s">
        <v>78</v>
      </c>
      <c r="B47" s="63" t="s">
        <v>281</v>
      </c>
      <c r="C47" s="72"/>
      <c r="D47" s="72"/>
      <c r="E47" s="72"/>
      <c r="F47" s="73"/>
      <c r="G47" s="14">
        <f>G48</f>
        <v>4460</v>
      </c>
      <c r="H47" s="14">
        <f t="shared" ref="H47:S47" si="34">H48</f>
        <v>0</v>
      </c>
      <c r="I47" s="14">
        <f t="shared" si="34"/>
        <v>0</v>
      </c>
      <c r="J47" s="14">
        <f t="shared" si="34"/>
        <v>0</v>
      </c>
      <c r="K47" s="14">
        <f t="shared" si="34"/>
        <v>0</v>
      </c>
      <c r="L47" s="14">
        <f t="shared" si="34"/>
        <v>0</v>
      </c>
      <c r="M47" s="14">
        <f t="shared" si="34"/>
        <v>0</v>
      </c>
      <c r="N47" s="14">
        <f t="shared" si="34"/>
        <v>0</v>
      </c>
      <c r="O47" s="14">
        <f t="shared" si="34"/>
        <v>1502.01</v>
      </c>
      <c r="P47" s="14">
        <f t="shared" si="34"/>
        <v>739.49</v>
      </c>
      <c r="Q47" s="14">
        <f t="shared" si="34"/>
        <v>739.5</v>
      </c>
      <c r="R47" s="14">
        <f t="shared" si="34"/>
        <v>739.5</v>
      </c>
      <c r="S47" s="14">
        <f t="shared" si="34"/>
        <v>739.5</v>
      </c>
      <c r="T47" s="5">
        <f t="shared" si="18"/>
        <v>3</v>
      </c>
      <c r="U47" s="5">
        <f t="shared" si="19"/>
        <v>12246.13</v>
      </c>
      <c r="V47" s="5">
        <f t="shared" si="20"/>
        <v>33775.339999999997</v>
      </c>
      <c r="W47" s="5">
        <f t="shared" si="21"/>
        <v>80000</v>
      </c>
      <c r="X47" s="5">
        <f t="shared" si="22"/>
        <v>20000</v>
      </c>
      <c r="Y47" s="5">
        <f t="shared" si="23"/>
        <v>40000</v>
      </c>
      <c r="Z47" s="5">
        <f t="shared" si="24"/>
        <v>60000</v>
      </c>
      <c r="AA47" s="5">
        <f t="shared" si="25"/>
        <v>80000</v>
      </c>
    </row>
    <row r="48" spans="1:27" ht="157.5" x14ac:dyDescent="0.25">
      <c r="A48" s="12" t="s">
        <v>79</v>
      </c>
      <c r="B48" s="88" t="s">
        <v>282</v>
      </c>
      <c r="C48" s="72"/>
      <c r="D48" s="72"/>
      <c r="E48" s="72"/>
      <c r="F48" s="73"/>
      <c r="G48" s="14">
        <v>4460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1502.01</v>
      </c>
      <c r="P48" s="15">
        <f>TRUNC((G48-SUM(H48:O48))/4,2)</f>
        <v>739.49</v>
      </c>
      <c r="Q48" s="15">
        <f>TRUNC((G48-SUM(H48:P48))/3,2)</f>
        <v>739.5</v>
      </c>
      <c r="R48" s="15">
        <f>TRUNC((G48-SUM(H48:Q48))/2,2)</f>
        <v>739.5</v>
      </c>
      <c r="S48" s="15">
        <f>G48-SUM(H48:R48)</f>
        <v>739.5</v>
      </c>
      <c r="T48" s="5">
        <f t="shared" si="18"/>
        <v>3</v>
      </c>
      <c r="U48" s="5">
        <f t="shared" si="19"/>
        <v>12246.13</v>
      </c>
      <c r="V48" s="5">
        <f t="shared" si="20"/>
        <v>33775.339999999997</v>
      </c>
      <c r="W48" s="5">
        <f t="shared" si="21"/>
        <v>80000</v>
      </c>
      <c r="X48" s="5">
        <f t="shared" si="22"/>
        <v>20000</v>
      </c>
      <c r="Y48" s="5">
        <f t="shared" si="23"/>
        <v>40000</v>
      </c>
      <c r="Z48" s="5">
        <f t="shared" si="24"/>
        <v>60000</v>
      </c>
      <c r="AA48" s="5">
        <f t="shared" si="25"/>
        <v>80000</v>
      </c>
    </row>
    <row r="49" spans="1:27" ht="15.75" x14ac:dyDescent="0.25">
      <c r="A49" s="12" t="s">
        <v>80</v>
      </c>
      <c r="B49" s="88" t="s">
        <v>283</v>
      </c>
      <c r="C49" s="72"/>
      <c r="D49" s="72"/>
      <c r="E49" s="72"/>
      <c r="F49" s="73"/>
      <c r="G49" s="14">
        <f>G50</f>
        <v>80000</v>
      </c>
      <c r="H49" s="14">
        <f>H50+H52</f>
        <v>0</v>
      </c>
      <c r="I49" s="14">
        <f t="shared" ref="I49:S49" si="35">I50+I52</f>
        <v>0</v>
      </c>
      <c r="J49" s="14">
        <f t="shared" si="35"/>
        <v>3</v>
      </c>
      <c r="K49" s="14">
        <f t="shared" si="35"/>
        <v>12242.13</v>
      </c>
      <c r="L49" s="14">
        <f t="shared" si="35"/>
        <v>1</v>
      </c>
      <c r="M49" s="14">
        <f t="shared" si="35"/>
        <v>0</v>
      </c>
      <c r="N49" s="14">
        <f t="shared" si="35"/>
        <v>6121</v>
      </c>
      <c r="O49" s="14">
        <f t="shared" si="35"/>
        <v>-348.3</v>
      </c>
      <c r="P49" s="14">
        <f t="shared" si="35"/>
        <v>15495.279999999999</v>
      </c>
      <c r="Q49" s="14">
        <f t="shared" si="35"/>
        <v>15495.289999999999</v>
      </c>
      <c r="R49" s="14">
        <f t="shared" si="35"/>
        <v>15495.3</v>
      </c>
      <c r="S49" s="14">
        <f t="shared" si="35"/>
        <v>15495.300000000001</v>
      </c>
      <c r="T49" s="5">
        <f>H54+I54+J54</f>
        <v>90279.27</v>
      </c>
      <c r="U49" s="5">
        <f>H54+I54+J54+K54+L54+M54</f>
        <v>291290.55</v>
      </c>
      <c r="V49" s="5">
        <f>H54+I54+J54+K54+L54+M54+N54+O54+P54</f>
        <v>397744.52999999997</v>
      </c>
      <c r="W49" s="5">
        <f>H54+I54+J54+K54+L54+M54+N54+O54+P54+Q54+R54+S54</f>
        <v>250000</v>
      </c>
      <c r="X49" s="5">
        <f>G54/100*25</f>
        <v>62500</v>
      </c>
      <c r="Y49" s="5">
        <f>G54/100*50</f>
        <v>125000</v>
      </c>
      <c r="Z49" s="5">
        <f>G54/100*75</f>
        <v>187500</v>
      </c>
      <c r="AA49" s="5">
        <f>G54/100*100</f>
        <v>250000</v>
      </c>
    </row>
    <row r="50" spans="1:27" ht="31.5" x14ac:dyDescent="0.25">
      <c r="A50" s="12" t="s">
        <v>81</v>
      </c>
      <c r="B50" s="88" t="s">
        <v>284</v>
      </c>
      <c r="C50" s="72"/>
      <c r="D50" s="72"/>
      <c r="E50" s="72"/>
      <c r="F50" s="73"/>
      <c r="G50" s="14">
        <f>G51</f>
        <v>80000</v>
      </c>
      <c r="H50" s="14">
        <f t="shared" ref="H50:S52" si="36">H51</f>
        <v>0</v>
      </c>
      <c r="I50" s="14">
        <f t="shared" si="36"/>
        <v>0</v>
      </c>
      <c r="J50" s="14">
        <f t="shared" si="36"/>
        <v>3</v>
      </c>
      <c r="K50" s="14">
        <f t="shared" si="36"/>
        <v>12242.13</v>
      </c>
      <c r="L50" s="14">
        <f t="shared" si="36"/>
        <v>1</v>
      </c>
      <c r="M50" s="14">
        <f t="shared" si="36"/>
        <v>0</v>
      </c>
      <c r="N50" s="14">
        <f>N51</f>
        <v>6121</v>
      </c>
      <c r="O50" s="14">
        <f t="shared" si="36"/>
        <v>0</v>
      </c>
      <c r="P50" s="14">
        <f t="shared" si="36"/>
        <v>15408.21</v>
      </c>
      <c r="Q50" s="14">
        <f t="shared" si="36"/>
        <v>15408.22</v>
      </c>
      <c r="R50" s="14">
        <f t="shared" si="36"/>
        <v>15408.22</v>
      </c>
      <c r="S50" s="14">
        <f t="shared" si="36"/>
        <v>15408.220000000001</v>
      </c>
      <c r="T50" s="5">
        <f>H55+I55+J55</f>
        <v>90279.27</v>
      </c>
      <c r="U50" s="5">
        <f>H55+I55+J55+K55+L55+M55</f>
        <v>291290.55</v>
      </c>
      <c r="V50" s="5">
        <f>H55+I55+J55+K55+L55+M55+N55+O55+P55</f>
        <v>397744.52999999997</v>
      </c>
      <c r="W50" s="5">
        <f>H55+I55+J55+K55+L55+M55+N55+O55+P55+Q55+R55+S55</f>
        <v>250000</v>
      </c>
      <c r="X50" s="5">
        <f>G55/100*25</f>
        <v>62500</v>
      </c>
      <c r="Y50" s="5">
        <f>G55/100*50</f>
        <v>125000</v>
      </c>
      <c r="Z50" s="5">
        <f>G55/100*75</f>
        <v>187500</v>
      </c>
      <c r="AA50" s="5">
        <f>G55/100*100</f>
        <v>250000</v>
      </c>
    </row>
    <row r="51" spans="1:27" ht="110.25" x14ac:dyDescent="0.25">
      <c r="A51" s="12" t="s">
        <v>82</v>
      </c>
      <c r="B51" s="88" t="s">
        <v>285</v>
      </c>
      <c r="C51" s="72"/>
      <c r="D51" s="72"/>
      <c r="E51" s="72"/>
      <c r="F51" s="73"/>
      <c r="G51" s="14">
        <v>80000</v>
      </c>
      <c r="H51" s="15">
        <v>0</v>
      </c>
      <c r="I51" s="15">
        <v>0</v>
      </c>
      <c r="J51" s="15">
        <v>3</v>
      </c>
      <c r="K51" s="15">
        <v>12242.13</v>
      </c>
      <c r="L51" s="15">
        <v>1</v>
      </c>
      <c r="M51" s="15">
        <v>0</v>
      </c>
      <c r="N51" s="15">
        <v>6121</v>
      </c>
      <c r="O51" s="15">
        <v>0</v>
      </c>
      <c r="P51" s="15">
        <f>TRUNC((G51-SUM(H51:O51))/4,2)</f>
        <v>15408.21</v>
      </c>
      <c r="Q51" s="15">
        <f>TRUNC((G51-SUM(H51:P51))/3,2)</f>
        <v>15408.22</v>
      </c>
      <c r="R51" s="15">
        <f>TRUNC((G51-SUM(H51:Q51))/2,2)</f>
        <v>15408.22</v>
      </c>
      <c r="S51" s="15">
        <f>G51-SUM(H51:R51)</f>
        <v>15408.220000000001</v>
      </c>
      <c r="T51" s="5">
        <f>H56+I56+J56</f>
        <v>90279.27</v>
      </c>
      <c r="U51" s="5">
        <f>H56+I56+J56+K56+L56+M56</f>
        <v>291290.55</v>
      </c>
      <c r="V51" s="5">
        <f>H56+I56+J56+K56+L56+M56+N56+O56+P56</f>
        <v>397744.52999999997</v>
      </c>
      <c r="W51" s="5">
        <f>H56+I56+J56+K56+L56+M56+N56+O56+P56+Q56+R56+S56</f>
        <v>250000</v>
      </c>
      <c r="X51" s="5">
        <f>G56/100*25</f>
        <v>62500</v>
      </c>
      <c r="Y51" s="5">
        <f>G56/100*50</f>
        <v>125000</v>
      </c>
      <c r="Z51" s="5">
        <f>G56/100*75</f>
        <v>187500</v>
      </c>
      <c r="AA51" s="5">
        <f>G56/100*100</f>
        <v>250000</v>
      </c>
    </row>
    <row r="52" spans="1:27" ht="31.5" x14ac:dyDescent="0.25">
      <c r="A52" s="12" t="s">
        <v>389</v>
      </c>
      <c r="B52" s="88" t="s">
        <v>391</v>
      </c>
      <c r="C52" s="72"/>
      <c r="D52" s="72"/>
      <c r="E52" s="72"/>
      <c r="F52" s="73"/>
      <c r="G52" s="14">
        <v>0</v>
      </c>
      <c r="H52" s="14">
        <f t="shared" si="36"/>
        <v>0</v>
      </c>
      <c r="I52" s="14">
        <f t="shared" si="36"/>
        <v>0</v>
      </c>
      <c r="J52" s="14">
        <f t="shared" si="36"/>
        <v>0</v>
      </c>
      <c r="K52" s="14">
        <f t="shared" si="36"/>
        <v>0</v>
      </c>
      <c r="L52" s="14">
        <f t="shared" si="36"/>
        <v>0</v>
      </c>
      <c r="M52" s="14">
        <f t="shared" si="36"/>
        <v>0</v>
      </c>
      <c r="N52" s="14">
        <f t="shared" si="36"/>
        <v>0</v>
      </c>
      <c r="O52" s="14">
        <f t="shared" si="36"/>
        <v>-348.3</v>
      </c>
      <c r="P52" s="14">
        <f t="shared" si="36"/>
        <v>87.07</v>
      </c>
      <c r="Q52" s="14">
        <f t="shared" si="36"/>
        <v>87.07</v>
      </c>
      <c r="R52" s="14">
        <f t="shared" si="36"/>
        <v>87.08</v>
      </c>
      <c r="S52" s="14">
        <f t="shared" si="36"/>
        <v>87.080000000000027</v>
      </c>
      <c r="T52" s="5"/>
      <c r="U52" s="5"/>
      <c r="V52" s="5"/>
      <c r="W52" s="5"/>
      <c r="X52" s="5"/>
      <c r="Y52" s="5"/>
      <c r="Z52" s="5"/>
      <c r="AA52" s="5"/>
    </row>
    <row r="53" spans="1:27" ht="110.25" x14ac:dyDescent="0.25">
      <c r="A53" s="12" t="s">
        <v>388</v>
      </c>
      <c r="B53" s="88" t="s">
        <v>390</v>
      </c>
      <c r="C53" s="72"/>
      <c r="D53" s="72"/>
      <c r="E53" s="72"/>
      <c r="F53" s="73"/>
      <c r="G53" s="14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-348.3</v>
      </c>
      <c r="P53" s="15">
        <f>TRUNC((G53-SUM(H53:O53))/4,2)</f>
        <v>87.07</v>
      </c>
      <c r="Q53" s="15">
        <f>TRUNC((G53-SUM(H53:P53))/3,2)</f>
        <v>87.07</v>
      </c>
      <c r="R53" s="15">
        <f>TRUNC((G53-SUM(H53:Q53))/2,2)</f>
        <v>87.08</v>
      </c>
      <c r="S53" s="15">
        <f>G53-SUM(H53:R53)</f>
        <v>87.080000000000027</v>
      </c>
      <c r="T53" s="5"/>
      <c r="U53" s="5"/>
      <c r="V53" s="5"/>
      <c r="W53" s="5"/>
      <c r="X53" s="5"/>
      <c r="Y53" s="5"/>
      <c r="Z53" s="5"/>
      <c r="AA53" s="5"/>
    </row>
    <row r="54" spans="1:27" ht="31.5" x14ac:dyDescent="0.25">
      <c r="A54" s="12" t="s">
        <v>29</v>
      </c>
      <c r="B54" s="88" t="s">
        <v>288</v>
      </c>
      <c r="C54" s="72"/>
      <c r="D54" s="72"/>
      <c r="E54" s="72"/>
      <c r="F54" s="73"/>
      <c r="G54" s="14">
        <f>G55</f>
        <v>250000</v>
      </c>
      <c r="H54" s="14">
        <f t="shared" ref="H54:S54" si="37">H55</f>
        <v>1814.07</v>
      </c>
      <c r="I54" s="14">
        <f t="shared" si="37"/>
        <v>38702.47</v>
      </c>
      <c r="J54" s="14">
        <f t="shared" si="37"/>
        <v>49762.73</v>
      </c>
      <c r="K54" s="14">
        <f t="shared" si="37"/>
        <v>81720.17</v>
      </c>
      <c r="L54" s="14">
        <f t="shared" si="37"/>
        <v>48168.72</v>
      </c>
      <c r="M54" s="14">
        <f t="shared" si="37"/>
        <v>71122.39</v>
      </c>
      <c r="N54" s="14">
        <f t="shared" si="37"/>
        <v>85146.74</v>
      </c>
      <c r="O54" s="14">
        <f t="shared" si="37"/>
        <v>70555.41</v>
      </c>
      <c r="P54" s="14">
        <f t="shared" si="37"/>
        <v>-49248.17</v>
      </c>
      <c r="Q54" s="14">
        <f t="shared" si="37"/>
        <v>-49248.17</v>
      </c>
      <c r="R54" s="14">
        <f t="shared" si="37"/>
        <v>-49248.18</v>
      </c>
      <c r="S54" s="14">
        <f t="shared" si="37"/>
        <v>-49248.179999999993</v>
      </c>
      <c r="T54" s="5">
        <f t="shared" si="18"/>
        <v>3157778.3000000003</v>
      </c>
      <c r="U54" s="5">
        <f t="shared" si="19"/>
        <v>6426766.0199999996</v>
      </c>
      <c r="V54" s="5">
        <f t="shared" si="20"/>
        <v>10108452.84</v>
      </c>
      <c r="W54" s="5">
        <f t="shared" si="21"/>
        <v>12881393.890000002</v>
      </c>
      <c r="X54" s="5">
        <f t="shared" si="22"/>
        <v>3220348.4725000001</v>
      </c>
      <c r="Y54" s="5">
        <f t="shared" si="23"/>
        <v>6440696.9450000003</v>
      </c>
      <c r="Z54" s="5">
        <f t="shared" si="24"/>
        <v>9661045.4175000004</v>
      </c>
      <c r="AA54" s="5">
        <f t="shared" si="25"/>
        <v>12881393.890000001</v>
      </c>
    </row>
    <row r="55" spans="1:27" ht="94.5" x14ac:dyDescent="0.25">
      <c r="A55" s="12" t="s">
        <v>83</v>
      </c>
      <c r="B55" s="88" t="s">
        <v>286</v>
      </c>
      <c r="C55" s="72"/>
      <c r="D55" s="72"/>
      <c r="E55" s="72"/>
      <c r="F55" s="73"/>
      <c r="G55" s="14">
        <f>G56</f>
        <v>250000</v>
      </c>
      <c r="H55" s="14">
        <f t="shared" ref="H55:S55" si="38">H56</f>
        <v>1814.07</v>
      </c>
      <c r="I55" s="14">
        <f t="shared" si="38"/>
        <v>38702.47</v>
      </c>
      <c r="J55" s="14">
        <f t="shared" si="38"/>
        <v>49762.73</v>
      </c>
      <c r="K55" s="14">
        <f t="shared" si="38"/>
        <v>81720.17</v>
      </c>
      <c r="L55" s="14">
        <f t="shared" si="38"/>
        <v>48168.72</v>
      </c>
      <c r="M55" s="14">
        <f t="shared" si="38"/>
        <v>71122.39</v>
      </c>
      <c r="N55" s="14">
        <f t="shared" si="38"/>
        <v>85146.74</v>
      </c>
      <c r="O55" s="14">
        <f t="shared" si="38"/>
        <v>70555.41</v>
      </c>
      <c r="P55" s="14">
        <f t="shared" si="38"/>
        <v>-49248.17</v>
      </c>
      <c r="Q55" s="14">
        <f t="shared" si="38"/>
        <v>-49248.17</v>
      </c>
      <c r="R55" s="14">
        <f t="shared" si="38"/>
        <v>-49248.18</v>
      </c>
      <c r="S55" s="14">
        <f t="shared" si="38"/>
        <v>-49248.179999999993</v>
      </c>
      <c r="T55" s="5">
        <f t="shared" si="18"/>
        <v>3116814.68</v>
      </c>
      <c r="U55" s="5">
        <f t="shared" si="19"/>
        <v>6170926.1500000004</v>
      </c>
      <c r="V55" s="5">
        <f t="shared" si="20"/>
        <v>9561943.870000001</v>
      </c>
      <c r="W55" s="5">
        <f t="shared" si="21"/>
        <v>12264000.000000002</v>
      </c>
      <c r="X55" s="5">
        <f t="shared" si="22"/>
        <v>3066000</v>
      </c>
      <c r="Y55" s="5">
        <f t="shared" si="23"/>
        <v>6132000</v>
      </c>
      <c r="Z55" s="5">
        <f t="shared" si="24"/>
        <v>9198000</v>
      </c>
      <c r="AA55" s="5">
        <f t="shared" si="25"/>
        <v>12264000</v>
      </c>
    </row>
    <row r="56" spans="1:27" ht="157.5" x14ac:dyDescent="0.25">
      <c r="A56" s="12" t="s">
        <v>84</v>
      </c>
      <c r="B56" s="88" t="s">
        <v>287</v>
      </c>
      <c r="C56" s="72"/>
      <c r="D56" s="72"/>
      <c r="E56" s="72"/>
      <c r="F56" s="73"/>
      <c r="G56" s="14">
        <v>250000</v>
      </c>
      <c r="H56" s="15">
        <v>1814.07</v>
      </c>
      <c r="I56" s="15">
        <v>38702.47</v>
      </c>
      <c r="J56" s="15">
        <v>49762.73</v>
      </c>
      <c r="K56" s="15">
        <v>81720.17</v>
      </c>
      <c r="L56" s="15">
        <v>48168.72</v>
      </c>
      <c r="M56" s="15">
        <v>71122.39</v>
      </c>
      <c r="N56" s="15">
        <v>85146.74</v>
      </c>
      <c r="O56" s="15">
        <v>70555.41</v>
      </c>
      <c r="P56" s="15">
        <f>TRUNC((G56-SUM(H56:O56))/4,2)</f>
        <v>-49248.17</v>
      </c>
      <c r="Q56" s="15">
        <f>TRUNC((G56-SUM(H56:P56))/3,2)</f>
        <v>-49248.17</v>
      </c>
      <c r="R56" s="15">
        <f>TRUNC((G56-SUM(H56:Q56))/2,2)</f>
        <v>-49248.18</v>
      </c>
      <c r="S56" s="15">
        <f>G56-SUM(H56:R56)</f>
        <v>-49248.179999999993</v>
      </c>
      <c r="T56" s="5">
        <f t="shared" si="18"/>
        <v>1219395.56</v>
      </c>
      <c r="U56" s="5">
        <f t="shared" si="19"/>
        <v>2374307.39</v>
      </c>
      <c r="V56" s="5">
        <f t="shared" si="20"/>
        <v>3959569.93</v>
      </c>
      <c r="W56" s="5">
        <f t="shared" si="21"/>
        <v>4764000.0000000009</v>
      </c>
      <c r="X56" s="5">
        <f t="shared" si="22"/>
        <v>1191000</v>
      </c>
      <c r="Y56" s="5">
        <f t="shared" si="23"/>
        <v>2382000</v>
      </c>
      <c r="Z56" s="5">
        <f t="shared" si="24"/>
        <v>3573000</v>
      </c>
      <c r="AA56" s="5">
        <f t="shared" si="25"/>
        <v>4764000</v>
      </c>
    </row>
    <row r="57" spans="1:27" ht="31.5" x14ac:dyDescent="0.25">
      <c r="A57" s="12" t="s">
        <v>85</v>
      </c>
      <c r="B57" s="89"/>
      <c r="C57" s="72"/>
      <c r="D57" s="72"/>
      <c r="E57" s="72"/>
      <c r="F57" s="73"/>
      <c r="G57" s="14">
        <f t="shared" ref="G57:S57" si="39">G58+G77+G69+G73+G87</f>
        <v>12881393.890000001</v>
      </c>
      <c r="H57" s="14">
        <f t="shared" si="39"/>
        <v>1015716.63</v>
      </c>
      <c r="I57" s="14">
        <f t="shared" si="39"/>
        <v>825899.49000000011</v>
      </c>
      <c r="J57" s="14">
        <f t="shared" si="39"/>
        <v>1316162.1800000002</v>
      </c>
      <c r="K57" s="14">
        <f t="shared" si="39"/>
        <v>1165181.6999999997</v>
      </c>
      <c r="L57" s="14">
        <f t="shared" si="39"/>
        <v>967752.75</v>
      </c>
      <c r="M57" s="14">
        <f t="shared" si="39"/>
        <v>1136053.27</v>
      </c>
      <c r="N57" s="14">
        <f t="shared" si="39"/>
        <v>1282130.1400000001</v>
      </c>
      <c r="O57" s="14">
        <f t="shared" si="39"/>
        <v>1191286.3500000001</v>
      </c>
      <c r="P57" s="14">
        <f t="shared" si="39"/>
        <v>1208270.3299999998</v>
      </c>
      <c r="Q57" s="14">
        <f t="shared" si="39"/>
        <v>1065021.21</v>
      </c>
      <c r="R57" s="14">
        <f t="shared" si="39"/>
        <v>1162605.47</v>
      </c>
      <c r="S57" s="14">
        <f t="shared" si="39"/>
        <v>545314.37000000046</v>
      </c>
      <c r="T57" s="5">
        <f t="shared" si="18"/>
        <v>1175.0999999999999</v>
      </c>
      <c r="U57" s="5">
        <f t="shared" si="19"/>
        <v>2350.2199999999998</v>
      </c>
      <c r="V57" s="5">
        <f t="shared" si="20"/>
        <v>9802.869999999999</v>
      </c>
      <c r="W57" s="5">
        <f t="shared" si="21"/>
        <v>39000</v>
      </c>
      <c r="X57" s="5">
        <f t="shared" si="22"/>
        <v>9750</v>
      </c>
      <c r="Y57" s="5">
        <f t="shared" si="23"/>
        <v>19500</v>
      </c>
      <c r="Z57" s="5">
        <f t="shared" si="24"/>
        <v>29250</v>
      </c>
      <c r="AA57" s="5">
        <f t="shared" si="25"/>
        <v>39000</v>
      </c>
    </row>
    <row r="58" spans="1:27" ht="128.25" customHeight="1" x14ac:dyDescent="0.25">
      <c r="A58" s="12" t="s">
        <v>30</v>
      </c>
      <c r="B58" s="88" t="s">
        <v>289</v>
      </c>
      <c r="C58" s="72"/>
      <c r="D58" s="72"/>
      <c r="E58" s="72"/>
      <c r="F58" s="73"/>
      <c r="G58" s="14">
        <f>G59+G66</f>
        <v>12264000</v>
      </c>
      <c r="H58" s="14">
        <f t="shared" ref="H58:S58" si="40">H59+H66</f>
        <v>1011795.53</v>
      </c>
      <c r="I58" s="14">
        <f t="shared" si="40"/>
        <v>829820.59000000008</v>
      </c>
      <c r="J58" s="14">
        <f t="shared" si="40"/>
        <v>1275198.56</v>
      </c>
      <c r="K58" s="14">
        <f t="shared" si="40"/>
        <v>1063583.8799999999</v>
      </c>
      <c r="L58" s="14">
        <f t="shared" si="40"/>
        <v>967747.94</v>
      </c>
      <c r="M58" s="14">
        <f t="shared" si="40"/>
        <v>1022779.6499999999</v>
      </c>
      <c r="N58" s="14">
        <f t="shared" si="40"/>
        <v>1217904.33</v>
      </c>
      <c r="O58" s="14">
        <f t="shared" si="40"/>
        <v>1028216.21</v>
      </c>
      <c r="P58" s="14">
        <f t="shared" si="40"/>
        <v>1144897.18</v>
      </c>
      <c r="Q58" s="14">
        <f t="shared" si="40"/>
        <v>1001648.05</v>
      </c>
      <c r="R58" s="14">
        <f t="shared" si="40"/>
        <v>1099232.29</v>
      </c>
      <c r="S58" s="14">
        <f t="shared" si="40"/>
        <v>601175.79000000062</v>
      </c>
      <c r="T58" s="5">
        <f t="shared" si="18"/>
        <v>1175.0999999999999</v>
      </c>
      <c r="U58" s="5">
        <f t="shared" si="19"/>
        <v>2350.2199999999998</v>
      </c>
      <c r="V58" s="5">
        <f t="shared" si="20"/>
        <v>9802.869999999999</v>
      </c>
      <c r="W58" s="5">
        <f t="shared" si="21"/>
        <v>39000</v>
      </c>
      <c r="X58" s="5">
        <f t="shared" si="22"/>
        <v>9750</v>
      </c>
      <c r="Y58" s="5">
        <f t="shared" si="23"/>
        <v>19500</v>
      </c>
      <c r="Z58" s="5">
        <f t="shared" si="24"/>
        <v>29250</v>
      </c>
      <c r="AA58" s="5">
        <f t="shared" si="25"/>
        <v>39000</v>
      </c>
    </row>
    <row r="59" spans="1:27" ht="299.25" x14ac:dyDescent="0.25">
      <c r="A59" s="12" t="s">
        <v>31</v>
      </c>
      <c r="B59" s="88" t="s">
        <v>225</v>
      </c>
      <c r="C59" s="72"/>
      <c r="D59" s="72"/>
      <c r="E59" s="72"/>
      <c r="F59" s="73"/>
      <c r="G59" s="14">
        <f>G60+G62+G64</f>
        <v>4764000</v>
      </c>
      <c r="H59" s="14">
        <f t="shared" ref="H59:R59" si="41">H60+H62+H64</f>
        <v>280559.07</v>
      </c>
      <c r="I59" s="14">
        <f t="shared" si="41"/>
        <v>323601.06</v>
      </c>
      <c r="J59" s="14">
        <f t="shared" si="41"/>
        <v>615235.43000000005</v>
      </c>
      <c r="K59" s="14">
        <f t="shared" si="41"/>
        <v>420225.26</v>
      </c>
      <c r="L59" s="14">
        <f t="shared" si="41"/>
        <v>335295.67</v>
      </c>
      <c r="M59" s="14">
        <f t="shared" si="41"/>
        <v>399390.89999999997</v>
      </c>
      <c r="N59" s="14">
        <f t="shared" si="41"/>
        <v>599294</v>
      </c>
      <c r="O59" s="14">
        <f t="shared" si="41"/>
        <v>471071.36000000004</v>
      </c>
      <c r="P59" s="14">
        <f t="shared" si="41"/>
        <v>514897.18</v>
      </c>
      <c r="Q59" s="14">
        <f t="shared" si="41"/>
        <v>371648.05</v>
      </c>
      <c r="R59" s="14">
        <f t="shared" si="41"/>
        <v>489973.16000000003</v>
      </c>
      <c r="S59" s="14">
        <f>S60+S62+S64</f>
        <v>-57191.139999999446</v>
      </c>
      <c r="T59" s="5">
        <f t="shared" si="18"/>
        <v>96906.93</v>
      </c>
      <c r="U59" s="5">
        <f t="shared" si="19"/>
        <v>196612.44999999998</v>
      </c>
      <c r="V59" s="5">
        <f t="shared" si="20"/>
        <v>428925.63</v>
      </c>
      <c r="W59" s="5">
        <f t="shared" si="21"/>
        <v>465000.00000000012</v>
      </c>
      <c r="X59" s="5">
        <f t="shared" si="22"/>
        <v>116250</v>
      </c>
      <c r="Y59" s="5">
        <f t="shared" si="23"/>
        <v>232500</v>
      </c>
      <c r="Z59" s="5">
        <f t="shared" si="24"/>
        <v>348750</v>
      </c>
      <c r="AA59" s="5">
        <f t="shared" si="25"/>
        <v>465000</v>
      </c>
    </row>
    <row r="60" spans="1:27" ht="202.5" customHeight="1" x14ac:dyDescent="0.25">
      <c r="A60" s="12" t="s">
        <v>86</v>
      </c>
      <c r="B60" s="88" t="s">
        <v>224</v>
      </c>
      <c r="C60" s="72"/>
      <c r="D60" s="72"/>
      <c r="E60" s="72"/>
      <c r="F60" s="73"/>
      <c r="G60" s="14">
        <f>G61</f>
        <v>39000</v>
      </c>
      <c r="H60" s="14">
        <f t="shared" ref="H60:S60" si="42">H61</f>
        <v>0</v>
      </c>
      <c r="I60" s="14">
        <f t="shared" si="42"/>
        <v>0</v>
      </c>
      <c r="J60" s="14">
        <f t="shared" si="42"/>
        <v>1175.0999999999999</v>
      </c>
      <c r="K60" s="14">
        <f t="shared" si="42"/>
        <v>0</v>
      </c>
      <c r="L60" s="14">
        <f t="shared" si="42"/>
        <v>0</v>
      </c>
      <c r="M60" s="14">
        <f t="shared" si="42"/>
        <v>1175.1199999999999</v>
      </c>
      <c r="N60" s="14">
        <f t="shared" si="42"/>
        <v>0</v>
      </c>
      <c r="O60" s="14">
        <f t="shared" si="42"/>
        <v>4202.8500000000004</v>
      </c>
      <c r="P60" s="14">
        <f t="shared" si="42"/>
        <v>3249.8</v>
      </c>
      <c r="Q60" s="14">
        <f t="shared" si="42"/>
        <v>0</v>
      </c>
      <c r="R60" s="14">
        <f t="shared" si="42"/>
        <v>33400</v>
      </c>
      <c r="S60" s="14">
        <f t="shared" si="42"/>
        <v>-4202.869999999999</v>
      </c>
      <c r="T60" s="5">
        <f t="shared" si="18"/>
        <v>96906.93</v>
      </c>
      <c r="U60" s="5">
        <f t="shared" si="19"/>
        <v>196612.44999999998</v>
      </c>
      <c r="V60" s="5">
        <f t="shared" si="20"/>
        <v>428925.63</v>
      </c>
      <c r="W60" s="5">
        <f t="shared" si="21"/>
        <v>465000.00000000012</v>
      </c>
      <c r="X60" s="5">
        <f t="shared" si="22"/>
        <v>116250</v>
      </c>
      <c r="Y60" s="5">
        <f t="shared" si="23"/>
        <v>232500</v>
      </c>
      <c r="Z60" s="5">
        <f t="shared" si="24"/>
        <v>348750</v>
      </c>
      <c r="AA60" s="5">
        <f t="shared" si="25"/>
        <v>465000</v>
      </c>
    </row>
    <row r="61" spans="1:27" ht="252" x14ac:dyDescent="0.25">
      <c r="A61" s="12" t="s">
        <v>87</v>
      </c>
      <c r="B61" s="88" t="s">
        <v>223</v>
      </c>
      <c r="C61" s="91"/>
      <c r="D61" s="91"/>
      <c r="E61" s="91"/>
      <c r="F61" s="92"/>
      <c r="G61" s="14">
        <v>39000</v>
      </c>
      <c r="H61" s="26">
        <v>0</v>
      </c>
      <c r="I61" s="26">
        <v>0</v>
      </c>
      <c r="J61" s="26">
        <v>1175.0999999999999</v>
      </c>
      <c r="K61" s="26">
        <v>0</v>
      </c>
      <c r="L61" s="52">
        <v>0</v>
      </c>
      <c r="M61" s="54">
        <v>1175.1199999999999</v>
      </c>
      <c r="N61" s="54">
        <v>0</v>
      </c>
      <c r="O61" s="56">
        <v>4202.8500000000004</v>
      </c>
      <c r="P61" s="26">
        <v>3249.8</v>
      </c>
      <c r="Q61" s="26">
        <v>0</v>
      </c>
      <c r="R61" s="26">
        <v>33400</v>
      </c>
      <c r="S61" s="26">
        <f>G61-H61-I61-J61-K61-L61-M61-N61-O61-P61-Q61-R61</f>
        <v>-4202.869999999999</v>
      </c>
      <c r="T61" s="5">
        <f t="shared" si="18"/>
        <v>1121313.53</v>
      </c>
      <c r="U61" s="5">
        <f t="shared" si="19"/>
        <v>2175344.7199999997</v>
      </c>
      <c r="V61" s="5">
        <f t="shared" si="20"/>
        <v>3520841.4299999997</v>
      </c>
      <c r="W61" s="5">
        <f t="shared" si="21"/>
        <v>4260000</v>
      </c>
      <c r="X61" s="5">
        <f t="shared" si="22"/>
        <v>1065000</v>
      </c>
      <c r="Y61" s="5">
        <f t="shared" si="23"/>
        <v>2130000</v>
      </c>
      <c r="Z61" s="5">
        <f t="shared" si="24"/>
        <v>3195000</v>
      </c>
      <c r="AA61" s="5">
        <f t="shared" si="25"/>
        <v>4260000</v>
      </c>
    </row>
    <row r="62" spans="1:27" ht="267.75" x14ac:dyDescent="0.25">
      <c r="A62" s="12" t="s">
        <v>88</v>
      </c>
      <c r="B62" s="88" t="s">
        <v>227</v>
      </c>
      <c r="C62" s="72"/>
      <c r="D62" s="72"/>
      <c r="E62" s="72"/>
      <c r="F62" s="73"/>
      <c r="G62" s="14">
        <f>G63</f>
        <v>465000</v>
      </c>
      <c r="H62" s="14">
        <f t="shared" ref="H62:S62" si="43">H63</f>
        <v>11848</v>
      </c>
      <c r="I62" s="14">
        <f t="shared" si="43"/>
        <v>12399.39</v>
      </c>
      <c r="J62" s="14">
        <f t="shared" si="43"/>
        <v>72659.539999999994</v>
      </c>
      <c r="K62" s="14">
        <f t="shared" si="43"/>
        <v>41303.660000000003</v>
      </c>
      <c r="L62" s="14">
        <f t="shared" si="43"/>
        <v>21178.68</v>
      </c>
      <c r="M62" s="14">
        <f t="shared" si="43"/>
        <v>37223.18</v>
      </c>
      <c r="N62" s="14">
        <f t="shared" si="43"/>
        <v>54879.31</v>
      </c>
      <c r="O62" s="14">
        <f t="shared" si="43"/>
        <v>49466.86</v>
      </c>
      <c r="P62" s="14">
        <f t="shared" si="43"/>
        <v>127967.01</v>
      </c>
      <c r="Q62" s="14">
        <f t="shared" si="43"/>
        <v>0</v>
      </c>
      <c r="R62" s="14">
        <f t="shared" si="43"/>
        <v>128493.16</v>
      </c>
      <c r="S62" s="14">
        <f t="shared" si="43"/>
        <v>-92418.789999999935</v>
      </c>
      <c r="T62" s="5">
        <f t="shared" si="18"/>
        <v>1121313.53</v>
      </c>
      <c r="U62" s="5">
        <f t="shared" si="19"/>
        <v>2175344.7199999997</v>
      </c>
      <c r="V62" s="5">
        <f t="shared" si="20"/>
        <v>3520841.4299999997</v>
      </c>
      <c r="W62" s="5">
        <f t="shared" si="21"/>
        <v>4260000</v>
      </c>
      <c r="X62" s="5">
        <f t="shared" si="22"/>
        <v>1065000</v>
      </c>
      <c r="Y62" s="5">
        <f t="shared" si="23"/>
        <v>2130000</v>
      </c>
      <c r="Z62" s="5">
        <f t="shared" si="24"/>
        <v>3195000</v>
      </c>
      <c r="AA62" s="5">
        <f t="shared" si="25"/>
        <v>4260000</v>
      </c>
    </row>
    <row r="63" spans="1:27" ht="236.25" x14ac:dyDescent="0.25">
      <c r="A63" s="12" t="s">
        <v>89</v>
      </c>
      <c r="B63" s="88" t="s">
        <v>226</v>
      </c>
      <c r="C63" s="72"/>
      <c r="D63" s="72"/>
      <c r="E63" s="72"/>
      <c r="F63" s="73"/>
      <c r="G63" s="14">
        <v>465000</v>
      </c>
      <c r="H63" s="11">
        <v>11848</v>
      </c>
      <c r="I63" s="11">
        <v>12399.39</v>
      </c>
      <c r="J63" s="11">
        <v>72659.539999999994</v>
      </c>
      <c r="K63" s="11">
        <v>41303.660000000003</v>
      </c>
      <c r="L63" s="11">
        <v>21178.68</v>
      </c>
      <c r="M63" s="11">
        <v>37223.18</v>
      </c>
      <c r="N63" s="11">
        <v>54879.31</v>
      </c>
      <c r="O63" s="11">
        <v>49466.86</v>
      </c>
      <c r="P63" s="11">
        <v>127967.01</v>
      </c>
      <c r="Q63" s="11">
        <v>0</v>
      </c>
      <c r="R63" s="11">
        <v>128493.16</v>
      </c>
      <c r="S63" s="11">
        <f>G63-H63-I63-J63-K63-L63-M63-N63-O63-P63-Q63-R63</f>
        <v>-92418.789999999935</v>
      </c>
      <c r="T63" s="5">
        <f t="shared" si="18"/>
        <v>1897419.12</v>
      </c>
      <c r="U63" s="5">
        <f t="shared" si="19"/>
        <v>3796618.7600000002</v>
      </c>
      <c r="V63" s="5">
        <f t="shared" si="20"/>
        <v>5602373.9399999995</v>
      </c>
      <c r="W63" s="5">
        <f t="shared" si="21"/>
        <v>7499999.9999999991</v>
      </c>
      <c r="X63" s="5">
        <f t="shared" si="22"/>
        <v>1875000</v>
      </c>
      <c r="Y63" s="5">
        <f t="shared" si="23"/>
        <v>3750000</v>
      </c>
      <c r="Z63" s="5">
        <f t="shared" si="24"/>
        <v>5625000</v>
      </c>
      <c r="AA63" s="5">
        <f t="shared" si="25"/>
        <v>7500000</v>
      </c>
    </row>
    <row r="64" spans="1:27" ht="126" x14ac:dyDescent="0.25">
      <c r="A64" s="12" t="s">
        <v>90</v>
      </c>
      <c r="B64" s="88" t="s">
        <v>228</v>
      </c>
      <c r="C64" s="72"/>
      <c r="D64" s="72"/>
      <c r="E64" s="72"/>
      <c r="F64" s="73"/>
      <c r="G64" s="14">
        <f>G65</f>
        <v>4260000</v>
      </c>
      <c r="H64" s="14">
        <f t="shared" ref="H64:S64" si="44">H65</f>
        <v>268711.07</v>
      </c>
      <c r="I64" s="14">
        <f t="shared" si="44"/>
        <v>311201.67</v>
      </c>
      <c r="J64" s="14">
        <f t="shared" si="44"/>
        <v>541400.79</v>
      </c>
      <c r="K64" s="14">
        <f t="shared" si="44"/>
        <v>378921.6</v>
      </c>
      <c r="L64" s="14">
        <f t="shared" si="44"/>
        <v>314116.99</v>
      </c>
      <c r="M64" s="14">
        <f t="shared" si="44"/>
        <v>360992.6</v>
      </c>
      <c r="N64" s="14">
        <f t="shared" si="44"/>
        <v>544414.68999999994</v>
      </c>
      <c r="O64" s="14">
        <f t="shared" si="44"/>
        <v>417401.65</v>
      </c>
      <c r="P64" s="14">
        <f t="shared" si="44"/>
        <v>383680.37</v>
      </c>
      <c r="Q64" s="14">
        <f t="shared" si="44"/>
        <v>371648.05</v>
      </c>
      <c r="R64" s="14">
        <f t="shared" si="44"/>
        <v>328080</v>
      </c>
      <c r="S64" s="14">
        <f t="shared" si="44"/>
        <v>39430.520000000484</v>
      </c>
      <c r="T64" s="5">
        <f t="shared" si="18"/>
        <v>1897419.12</v>
      </c>
      <c r="U64" s="5">
        <f t="shared" si="19"/>
        <v>3796618.7600000002</v>
      </c>
      <c r="V64" s="5">
        <f t="shared" si="20"/>
        <v>5602373.9399999995</v>
      </c>
      <c r="W64" s="5">
        <f t="shared" si="21"/>
        <v>7499999.9999999991</v>
      </c>
      <c r="X64" s="5">
        <f t="shared" si="22"/>
        <v>1875000</v>
      </c>
      <c r="Y64" s="5">
        <f t="shared" si="23"/>
        <v>3750000</v>
      </c>
      <c r="Z64" s="5">
        <f t="shared" si="24"/>
        <v>5625000</v>
      </c>
      <c r="AA64" s="5">
        <f t="shared" si="25"/>
        <v>7500000</v>
      </c>
    </row>
    <row r="65" spans="1:27" ht="94.5" x14ac:dyDescent="0.25">
      <c r="A65" s="12" t="s">
        <v>91</v>
      </c>
      <c r="B65" s="88" t="s">
        <v>229</v>
      </c>
      <c r="C65" s="72"/>
      <c r="D65" s="72"/>
      <c r="E65" s="72"/>
      <c r="F65" s="73"/>
      <c r="G65" s="14">
        <v>4260000</v>
      </c>
      <c r="H65" s="15">
        <v>268711.07</v>
      </c>
      <c r="I65" s="15">
        <v>311201.67</v>
      </c>
      <c r="J65" s="15">
        <v>541400.79</v>
      </c>
      <c r="K65" s="15">
        <v>378921.6</v>
      </c>
      <c r="L65" s="15">
        <v>314116.99</v>
      </c>
      <c r="M65" s="15">
        <v>360992.6</v>
      </c>
      <c r="N65" s="15">
        <v>544414.68999999994</v>
      </c>
      <c r="O65" s="15">
        <v>417401.65</v>
      </c>
      <c r="P65" s="15">
        <v>383680.37</v>
      </c>
      <c r="Q65" s="15">
        <v>371648.05</v>
      </c>
      <c r="R65" s="15">
        <v>328080</v>
      </c>
      <c r="S65" s="15">
        <f>G65-SUM(H65:R65)</f>
        <v>39430.520000000484</v>
      </c>
      <c r="T65" s="5">
        <f t="shared" si="18"/>
        <v>1897419.12</v>
      </c>
      <c r="U65" s="5">
        <f t="shared" si="19"/>
        <v>3796618.7600000002</v>
      </c>
      <c r="V65" s="5">
        <f t="shared" si="20"/>
        <v>5602373.9399999995</v>
      </c>
      <c r="W65" s="5">
        <f t="shared" si="21"/>
        <v>7499999.9999999991</v>
      </c>
      <c r="X65" s="5">
        <f t="shared" si="22"/>
        <v>1875000</v>
      </c>
      <c r="Y65" s="5">
        <f t="shared" si="23"/>
        <v>3750000</v>
      </c>
      <c r="Z65" s="5">
        <f t="shared" si="24"/>
        <v>5625000</v>
      </c>
      <c r="AA65" s="5">
        <f t="shared" si="25"/>
        <v>7500000</v>
      </c>
    </row>
    <row r="66" spans="1:27" ht="283.5" x14ac:dyDescent="0.25">
      <c r="A66" s="12" t="s">
        <v>32</v>
      </c>
      <c r="B66" s="88" t="s">
        <v>230</v>
      </c>
      <c r="C66" s="72"/>
      <c r="D66" s="72"/>
      <c r="E66" s="72"/>
      <c r="F66" s="73"/>
      <c r="G66" s="14">
        <f>G67</f>
        <v>7500000</v>
      </c>
      <c r="H66" s="14">
        <f>H67</f>
        <v>731236.46</v>
      </c>
      <c r="I66" s="14">
        <f t="shared" ref="I66:R66" si="45">I67</f>
        <v>506219.53</v>
      </c>
      <c r="J66" s="14">
        <f t="shared" si="45"/>
        <v>659963.13</v>
      </c>
      <c r="K66" s="14">
        <f t="shared" si="45"/>
        <v>643358.62</v>
      </c>
      <c r="L66" s="14">
        <f t="shared" si="45"/>
        <v>632452.27</v>
      </c>
      <c r="M66" s="14">
        <f t="shared" si="45"/>
        <v>623388.75</v>
      </c>
      <c r="N66" s="14">
        <f t="shared" si="45"/>
        <v>618610.32999999996</v>
      </c>
      <c r="O66" s="14">
        <f t="shared" si="45"/>
        <v>557144.85</v>
      </c>
      <c r="P66" s="14">
        <f t="shared" si="45"/>
        <v>630000</v>
      </c>
      <c r="Q66" s="14">
        <f t="shared" si="45"/>
        <v>630000</v>
      </c>
      <c r="R66" s="14">
        <f t="shared" si="45"/>
        <v>609259.13</v>
      </c>
      <c r="S66" s="14">
        <f>S67</f>
        <v>658366.93000000005</v>
      </c>
      <c r="T66" s="5">
        <f t="shared" si="18"/>
        <v>40963.620000000003</v>
      </c>
      <c r="U66" s="5">
        <f t="shared" si="19"/>
        <v>140729.66</v>
      </c>
      <c r="V66" s="5">
        <f t="shared" si="20"/>
        <v>170209.34</v>
      </c>
      <c r="W66" s="5">
        <f t="shared" si="21"/>
        <v>215143.89</v>
      </c>
      <c r="X66" s="5">
        <f t="shared" si="22"/>
        <v>53785.972500000003</v>
      </c>
      <c r="Y66" s="5">
        <f t="shared" si="23"/>
        <v>107571.94500000001</v>
      </c>
      <c r="Z66" s="5">
        <f t="shared" si="24"/>
        <v>161357.91750000001</v>
      </c>
      <c r="AA66" s="5">
        <f t="shared" si="25"/>
        <v>215143.89</v>
      </c>
    </row>
    <row r="67" spans="1:27" ht="283.5" x14ac:dyDescent="0.25">
      <c r="A67" s="12" t="s">
        <v>92</v>
      </c>
      <c r="B67" s="88" t="s">
        <v>231</v>
      </c>
      <c r="C67" s="72"/>
      <c r="D67" s="72"/>
      <c r="E67" s="72"/>
      <c r="F67" s="73"/>
      <c r="G67" s="14">
        <f>G68</f>
        <v>7500000</v>
      </c>
      <c r="H67" s="11">
        <f>H68</f>
        <v>731236.46</v>
      </c>
      <c r="I67" s="11">
        <f t="shared" ref="I67:S67" si="46">I68</f>
        <v>506219.53</v>
      </c>
      <c r="J67" s="11">
        <f t="shared" si="46"/>
        <v>659963.13</v>
      </c>
      <c r="K67" s="11">
        <f t="shared" si="46"/>
        <v>643358.62</v>
      </c>
      <c r="L67" s="11">
        <f t="shared" si="46"/>
        <v>632452.27</v>
      </c>
      <c r="M67" s="11">
        <f t="shared" si="46"/>
        <v>623388.75</v>
      </c>
      <c r="N67" s="11">
        <f t="shared" si="46"/>
        <v>618610.32999999996</v>
      </c>
      <c r="O67" s="11">
        <f t="shared" si="46"/>
        <v>557144.85</v>
      </c>
      <c r="P67" s="11">
        <f t="shared" si="46"/>
        <v>630000</v>
      </c>
      <c r="Q67" s="11">
        <f t="shared" si="46"/>
        <v>630000</v>
      </c>
      <c r="R67" s="11">
        <f t="shared" si="46"/>
        <v>609259.13</v>
      </c>
      <c r="S67" s="11">
        <f t="shared" si="46"/>
        <v>658366.93000000005</v>
      </c>
      <c r="T67" s="5">
        <f t="shared" si="18"/>
        <v>40963.620000000003</v>
      </c>
      <c r="U67" s="5">
        <f t="shared" si="19"/>
        <v>73982.73000000001</v>
      </c>
      <c r="V67" s="5">
        <f t="shared" si="20"/>
        <v>87888.610000000015</v>
      </c>
      <c r="W67" s="5">
        <f t="shared" si="21"/>
        <v>105037.71</v>
      </c>
      <c r="X67" s="5">
        <f t="shared" si="22"/>
        <v>26259.427500000005</v>
      </c>
      <c r="Y67" s="5">
        <f t="shared" si="23"/>
        <v>52518.85500000001</v>
      </c>
      <c r="Z67" s="5">
        <f t="shared" si="24"/>
        <v>78778.282500000016</v>
      </c>
      <c r="AA67" s="5">
        <f t="shared" si="25"/>
        <v>105037.71000000002</v>
      </c>
    </row>
    <row r="68" spans="1:27" ht="267.75" x14ac:dyDescent="0.25">
      <c r="A68" s="12" t="s">
        <v>93</v>
      </c>
      <c r="B68" s="88" t="s">
        <v>232</v>
      </c>
      <c r="C68" s="72"/>
      <c r="D68" s="72"/>
      <c r="E68" s="72"/>
      <c r="F68" s="73"/>
      <c r="G68" s="14">
        <v>7500000</v>
      </c>
      <c r="H68" s="14">
        <v>731236.46</v>
      </c>
      <c r="I68" s="14">
        <v>506219.53</v>
      </c>
      <c r="J68" s="14">
        <v>659963.13</v>
      </c>
      <c r="K68" s="14">
        <v>643358.62</v>
      </c>
      <c r="L68" s="14">
        <v>632452.27</v>
      </c>
      <c r="M68" s="14">
        <v>623388.75</v>
      </c>
      <c r="N68" s="14">
        <v>618610.32999999996</v>
      </c>
      <c r="O68" s="14">
        <v>557144.85</v>
      </c>
      <c r="P68" s="14">
        <v>630000</v>
      </c>
      <c r="Q68" s="14">
        <v>630000</v>
      </c>
      <c r="R68" s="14">
        <v>609259.13</v>
      </c>
      <c r="S68" s="14">
        <f>G68-H68-I68-J68-K68-L68-M68-N68-O68-P68-Q68-R68</f>
        <v>658366.93000000005</v>
      </c>
      <c r="T68" s="5">
        <f t="shared" si="18"/>
        <v>0</v>
      </c>
      <c r="U68" s="5">
        <f t="shared" si="19"/>
        <v>25238.54</v>
      </c>
      <c r="V68" s="5">
        <f t="shared" si="20"/>
        <v>35161.4</v>
      </c>
      <c r="W68" s="5">
        <f t="shared" si="21"/>
        <v>46000</v>
      </c>
      <c r="X68" s="5">
        <f t="shared" si="22"/>
        <v>11500</v>
      </c>
      <c r="Y68" s="5">
        <f t="shared" si="23"/>
        <v>23000</v>
      </c>
      <c r="Z68" s="5">
        <f t="shared" si="24"/>
        <v>34500</v>
      </c>
      <c r="AA68" s="5">
        <f t="shared" si="25"/>
        <v>46000</v>
      </c>
    </row>
    <row r="69" spans="1:27" ht="63" x14ac:dyDescent="0.25">
      <c r="A69" s="12" t="s">
        <v>33</v>
      </c>
      <c r="B69" s="88" t="s">
        <v>290</v>
      </c>
      <c r="C69" s="72"/>
      <c r="D69" s="72"/>
      <c r="E69" s="72"/>
      <c r="F69" s="73"/>
      <c r="G69" s="14">
        <f>G70+G71+G72</f>
        <v>215143.89</v>
      </c>
      <c r="H69" s="14">
        <f t="shared" ref="H69:S69" si="47">H70+H71+H72</f>
        <v>0</v>
      </c>
      <c r="I69" s="14">
        <f t="shared" si="47"/>
        <v>0</v>
      </c>
      <c r="J69" s="14">
        <f t="shared" si="47"/>
        <v>40963.620000000003</v>
      </c>
      <c r="K69" s="14">
        <f t="shared" si="47"/>
        <v>98758.19</v>
      </c>
      <c r="L69" s="14">
        <f t="shared" si="47"/>
        <v>4.8099999999999996</v>
      </c>
      <c r="M69" s="14">
        <f t="shared" si="47"/>
        <v>1003.04</v>
      </c>
      <c r="N69" s="14">
        <f t="shared" si="47"/>
        <v>8090.52</v>
      </c>
      <c r="O69" s="14">
        <f t="shared" si="47"/>
        <v>6411</v>
      </c>
      <c r="P69" s="14">
        <f t="shared" si="47"/>
        <v>14978.16</v>
      </c>
      <c r="Q69" s="14">
        <f t="shared" si="47"/>
        <v>14978.169999999998</v>
      </c>
      <c r="R69" s="14">
        <f t="shared" si="47"/>
        <v>14978.189999999999</v>
      </c>
      <c r="S69" s="14">
        <f t="shared" si="47"/>
        <v>14978.189999999995</v>
      </c>
      <c r="T69" s="5">
        <f t="shared" si="18"/>
        <v>0</v>
      </c>
      <c r="U69" s="5">
        <f t="shared" si="19"/>
        <v>41508.39</v>
      </c>
      <c r="V69" s="5">
        <f t="shared" si="20"/>
        <v>47159.33</v>
      </c>
      <c r="W69" s="5">
        <f t="shared" si="21"/>
        <v>64106.18</v>
      </c>
      <c r="X69" s="5">
        <f t="shared" si="22"/>
        <v>16026.544999999998</v>
      </c>
      <c r="Y69" s="5">
        <f t="shared" si="23"/>
        <v>32053.089999999997</v>
      </c>
      <c r="Z69" s="5">
        <f t="shared" si="24"/>
        <v>48079.634999999995</v>
      </c>
      <c r="AA69" s="5">
        <f t="shared" si="25"/>
        <v>64106.179999999993</v>
      </c>
    </row>
    <row r="70" spans="1:27" ht="78" customHeight="1" x14ac:dyDescent="0.25">
      <c r="A70" s="12" t="s">
        <v>94</v>
      </c>
      <c r="B70" s="88" t="s">
        <v>291</v>
      </c>
      <c r="C70" s="72"/>
      <c r="D70" s="72"/>
      <c r="E70" s="72"/>
      <c r="F70" s="73"/>
      <c r="G70" s="14">
        <v>105037.71</v>
      </c>
      <c r="H70" s="15">
        <v>0</v>
      </c>
      <c r="I70" s="15">
        <v>0</v>
      </c>
      <c r="J70" s="15">
        <v>40963.620000000003</v>
      </c>
      <c r="K70" s="15">
        <v>33014.300000000003</v>
      </c>
      <c r="L70" s="15">
        <v>4.8099999999999996</v>
      </c>
      <c r="M70" s="15">
        <v>0</v>
      </c>
      <c r="N70" s="15">
        <v>8090.52</v>
      </c>
      <c r="O70" s="15">
        <v>99</v>
      </c>
      <c r="P70" s="15">
        <f>TRUNC((G70-SUM(H70:O70))/4,2)</f>
        <v>5716.36</v>
      </c>
      <c r="Q70" s="15">
        <f>TRUNC((G70-SUM(H70:P70))/3,2)</f>
        <v>5716.36</v>
      </c>
      <c r="R70" s="15">
        <f>TRUNC((G70-SUM(H70:Q70))/2,2)</f>
        <v>5716.37</v>
      </c>
      <c r="S70" s="15">
        <f>G70-SUM(H70:R70)</f>
        <v>5716.3699999999953</v>
      </c>
      <c r="T70" s="5">
        <f t="shared" si="18"/>
        <v>0</v>
      </c>
      <c r="U70" s="5">
        <f t="shared" si="19"/>
        <v>112270.58</v>
      </c>
      <c r="V70" s="5">
        <f t="shared" si="20"/>
        <v>371844.91000000003</v>
      </c>
      <c r="W70" s="5">
        <f t="shared" si="21"/>
        <v>392950</v>
      </c>
      <c r="X70" s="5">
        <f t="shared" si="22"/>
        <v>98237.5</v>
      </c>
      <c r="Y70" s="5">
        <f t="shared" si="23"/>
        <v>196475</v>
      </c>
      <c r="Z70" s="5">
        <f t="shared" si="24"/>
        <v>294712.5</v>
      </c>
      <c r="AA70" s="5">
        <f t="shared" si="25"/>
        <v>392950</v>
      </c>
    </row>
    <row r="71" spans="1:27" ht="48.75" customHeight="1" x14ac:dyDescent="0.25">
      <c r="A71" s="12" t="s">
        <v>95</v>
      </c>
      <c r="B71" s="88" t="s">
        <v>292</v>
      </c>
      <c r="C71" s="72"/>
      <c r="D71" s="72"/>
      <c r="E71" s="72"/>
      <c r="F71" s="73"/>
      <c r="G71" s="14">
        <v>46000</v>
      </c>
      <c r="H71" s="15">
        <v>0</v>
      </c>
      <c r="I71" s="15">
        <v>0</v>
      </c>
      <c r="J71" s="15">
        <v>0</v>
      </c>
      <c r="K71" s="15">
        <v>25238.54</v>
      </c>
      <c r="L71" s="15">
        <v>0</v>
      </c>
      <c r="M71" s="15">
        <v>0</v>
      </c>
      <c r="N71" s="15">
        <v>0</v>
      </c>
      <c r="O71" s="15">
        <v>6310</v>
      </c>
      <c r="P71" s="15">
        <f>TRUNC((G71-SUM(H71:O71))/4,2)</f>
        <v>3612.86</v>
      </c>
      <c r="Q71" s="15">
        <f>TRUNC((G71-SUM(H71:P71))/3,2)</f>
        <v>3612.86</v>
      </c>
      <c r="R71" s="15">
        <f>TRUNC((G71-SUM(H71:Q71))/2,2)</f>
        <v>3612.87</v>
      </c>
      <c r="S71" s="15">
        <f>G71-SUM(H71:R71)</f>
        <v>3612.8699999999953</v>
      </c>
      <c r="T71" s="5">
        <f t="shared" si="18"/>
        <v>0</v>
      </c>
      <c r="U71" s="5">
        <f t="shared" si="19"/>
        <v>112270.58</v>
      </c>
      <c r="V71" s="5">
        <f t="shared" si="20"/>
        <v>371844.91000000003</v>
      </c>
      <c r="W71" s="5">
        <f t="shared" si="21"/>
        <v>392950</v>
      </c>
      <c r="X71" s="5">
        <f t="shared" si="22"/>
        <v>98237.5</v>
      </c>
      <c r="Y71" s="5">
        <f t="shared" si="23"/>
        <v>196475</v>
      </c>
      <c r="Z71" s="5">
        <f t="shared" si="24"/>
        <v>294712.5</v>
      </c>
      <c r="AA71" s="5">
        <f t="shared" si="25"/>
        <v>392950</v>
      </c>
    </row>
    <row r="72" spans="1:27" ht="47.25" customHeight="1" x14ac:dyDescent="0.25">
      <c r="A72" s="12" t="s">
        <v>96</v>
      </c>
      <c r="B72" s="88" t="s">
        <v>293</v>
      </c>
      <c r="C72" s="72"/>
      <c r="D72" s="72"/>
      <c r="E72" s="72"/>
      <c r="F72" s="73"/>
      <c r="G72" s="14">
        <v>64106.18</v>
      </c>
      <c r="H72" s="15">
        <v>0</v>
      </c>
      <c r="I72" s="15">
        <v>0</v>
      </c>
      <c r="J72" s="15">
        <v>0</v>
      </c>
      <c r="K72" s="15">
        <v>40505.35</v>
      </c>
      <c r="L72" s="15">
        <v>0</v>
      </c>
      <c r="M72" s="15">
        <v>1003.04</v>
      </c>
      <c r="N72" s="15">
        <v>0</v>
      </c>
      <c r="O72" s="15">
        <v>2</v>
      </c>
      <c r="P72" s="15">
        <f>TRUNC((G72-SUM(H72:O72))/4,2)</f>
        <v>5648.94</v>
      </c>
      <c r="Q72" s="15">
        <f>TRUNC((G72-SUM(H72:P72))/3,2)</f>
        <v>5648.95</v>
      </c>
      <c r="R72" s="15">
        <f>TRUNC((G72-SUM(H72:Q72))/2,2)</f>
        <v>5648.95</v>
      </c>
      <c r="S72" s="15">
        <f>G72-SUM(H72:R72)</f>
        <v>5648.9500000000044</v>
      </c>
      <c r="T72" s="5">
        <f t="shared" si="18"/>
        <v>0</v>
      </c>
      <c r="U72" s="5">
        <f t="shared" si="19"/>
        <v>112270.58</v>
      </c>
      <c r="V72" s="5">
        <f t="shared" si="20"/>
        <v>371844.91000000003</v>
      </c>
      <c r="W72" s="5">
        <f t="shared" si="21"/>
        <v>392950</v>
      </c>
      <c r="X72" s="5">
        <f t="shared" si="22"/>
        <v>98237.5</v>
      </c>
      <c r="Y72" s="5">
        <f t="shared" si="23"/>
        <v>196475</v>
      </c>
      <c r="Z72" s="5">
        <f t="shared" si="24"/>
        <v>294712.5</v>
      </c>
      <c r="AA72" s="5">
        <f t="shared" si="25"/>
        <v>392950</v>
      </c>
    </row>
    <row r="73" spans="1:27" ht="78.75" x14ac:dyDescent="0.25">
      <c r="A73" s="16" t="s">
        <v>97</v>
      </c>
      <c r="B73" s="88" t="s">
        <v>233</v>
      </c>
      <c r="C73" s="72"/>
      <c r="D73" s="72"/>
      <c r="E73" s="72"/>
      <c r="F73" s="73"/>
      <c r="G73" s="14">
        <f>G74</f>
        <v>392950</v>
      </c>
      <c r="H73" s="14">
        <f t="shared" ref="H73:S75" si="48">H74</f>
        <v>0</v>
      </c>
      <c r="I73" s="14">
        <f t="shared" si="48"/>
        <v>0</v>
      </c>
      <c r="J73" s="14">
        <f t="shared" si="48"/>
        <v>0</v>
      </c>
      <c r="K73" s="14">
        <f t="shared" si="48"/>
        <v>0</v>
      </c>
      <c r="L73" s="14">
        <f t="shared" si="48"/>
        <v>0</v>
      </c>
      <c r="M73" s="14">
        <f t="shared" si="48"/>
        <v>112270.58</v>
      </c>
      <c r="N73" s="14">
        <f t="shared" si="48"/>
        <v>56135.29</v>
      </c>
      <c r="O73" s="14">
        <f t="shared" si="48"/>
        <v>156659.14000000001</v>
      </c>
      <c r="P73" s="14">
        <f t="shared" si="48"/>
        <v>46779.9</v>
      </c>
      <c r="Q73" s="14">
        <f t="shared" si="48"/>
        <v>46779.9</v>
      </c>
      <c r="R73" s="14">
        <f t="shared" si="48"/>
        <v>46779.9</v>
      </c>
      <c r="S73" s="14">
        <f t="shared" si="48"/>
        <v>-72454.71000000005</v>
      </c>
      <c r="T73" s="5">
        <f t="shared" si="18"/>
        <v>0</v>
      </c>
      <c r="U73" s="5">
        <f t="shared" si="19"/>
        <v>112270.58</v>
      </c>
      <c r="V73" s="5">
        <f t="shared" si="20"/>
        <v>371844.91000000003</v>
      </c>
      <c r="W73" s="5">
        <f t="shared" si="21"/>
        <v>392950</v>
      </c>
      <c r="X73" s="5">
        <f t="shared" si="22"/>
        <v>98237.5</v>
      </c>
      <c r="Y73" s="5">
        <f t="shared" si="23"/>
        <v>196475</v>
      </c>
      <c r="Z73" s="5">
        <f t="shared" si="24"/>
        <v>294712.5</v>
      </c>
      <c r="AA73" s="5">
        <f t="shared" si="25"/>
        <v>392950</v>
      </c>
    </row>
    <row r="74" spans="1:27" ht="269.25" customHeight="1" x14ac:dyDescent="0.25">
      <c r="A74" s="16" t="s">
        <v>98</v>
      </c>
      <c r="B74" s="88" t="s">
        <v>234</v>
      </c>
      <c r="C74" s="72"/>
      <c r="D74" s="72"/>
      <c r="E74" s="72"/>
      <c r="F74" s="73"/>
      <c r="G74" s="14">
        <f>G75</f>
        <v>392950</v>
      </c>
      <c r="H74" s="14">
        <f t="shared" si="48"/>
        <v>0</v>
      </c>
      <c r="I74" s="14">
        <f t="shared" si="48"/>
        <v>0</v>
      </c>
      <c r="J74" s="14">
        <f t="shared" si="48"/>
        <v>0</v>
      </c>
      <c r="K74" s="14">
        <f t="shared" si="48"/>
        <v>0</v>
      </c>
      <c r="L74" s="14">
        <f t="shared" si="48"/>
        <v>0</v>
      </c>
      <c r="M74" s="14">
        <f t="shared" si="48"/>
        <v>112270.58</v>
      </c>
      <c r="N74" s="14">
        <f t="shared" si="48"/>
        <v>56135.29</v>
      </c>
      <c r="O74" s="14">
        <f t="shared" si="48"/>
        <v>156659.14000000001</v>
      </c>
      <c r="P74" s="14">
        <f t="shared" si="48"/>
        <v>46779.9</v>
      </c>
      <c r="Q74" s="14">
        <f t="shared" si="48"/>
        <v>46779.9</v>
      </c>
      <c r="R74" s="14">
        <f t="shared" si="48"/>
        <v>46779.9</v>
      </c>
      <c r="S74" s="14">
        <f t="shared" si="48"/>
        <v>-72454.71000000005</v>
      </c>
      <c r="T74" s="5">
        <f t="shared" si="18"/>
        <v>0</v>
      </c>
      <c r="U74" s="5">
        <f t="shared" si="19"/>
        <v>2839.63</v>
      </c>
      <c r="V74" s="5">
        <f t="shared" si="20"/>
        <v>4454.72</v>
      </c>
      <c r="W74" s="5">
        <f t="shared" si="21"/>
        <v>9300</v>
      </c>
      <c r="X74" s="5">
        <f t="shared" si="22"/>
        <v>2325</v>
      </c>
      <c r="Y74" s="5">
        <f t="shared" si="23"/>
        <v>4650</v>
      </c>
      <c r="Z74" s="5">
        <f t="shared" si="24"/>
        <v>6975</v>
      </c>
      <c r="AA74" s="5">
        <f t="shared" si="25"/>
        <v>9300</v>
      </c>
    </row>
    <row r="75" spans="1:27" ht="299.25" customHeight="1" x14ac:dyDescent="0.25">
      <c r="A75" s="16" t="s">
        <v>99</v>
      </c>
      <c r="B75" s="88" t="s">
        <v>235</v>
      </c>
      <c r="C75" s="72"/>
      <c r="D75" s="72"/>
      <c r="E75" s="72"/>
      <c r="F75" s="73"/>
      <c r="G75" s="14">
        <f>G76</f>
        <v>392950</v>
      </c>
      <c r="H75" s="14">
        <f t="shared" si="48"/>
        <v>0</v>
      </c>
      <c r="I75" s="14">
        <f t="shared" si="48"/>
        <v>0</v>
      </c>
      <c r="J75" s="14">
        <f t="shared" si="48"/>
        <v>0</v>
      </c>
      <c r="K75" s="14">
        <f t="shared" si="48"/>
        <v>0</v>
      </c>
      <c r="L75" s="14">
        <f t="shared" si="48"/>
        <v>0</v>
      </c>
      <c r="M75" s="14">
        <f t="shared" si="48"/>
        <v>112270.58</v>
      </c>
      <c r="N75" s="14">
        <f t="shared" si="48"/>
        <v>56135.29</v>
      </c>
      <c r="O75" s="14">
        <f t="shared" si="48"/>
        <v>156659.14000000001</v>
      </c>
      <c r="P75" s="14">
        <f t="shared" si="48"/>
        <v>46779.9</v>
      </c>
      <c r="Q75" s="14">
        <f t="shared" si="48"/>
        <v>46779.9</v>
      </c>
      <c r="R75" s="14">
        <f t="shared" si="48"/>
        <v>46779.9</v>
      </c>
      <c r="S75" s="14">
        <f t="shared" si="48"/>
        <v>-72454.71000000005</v>
      </c>
      <c r="T75" s="5">
        <f>H81+I81+J81</f>
        <v>0</v>
      </c>
      <c r="U75" s="5">
        <f>H81+I81+J81+K81+L81+M81</f>
        <v>1839.63</v>
      </c>
      <c r="V75" s="5">
        <f>H81+I81+J81+K81+L81+M81+N81+O81+P81</f>
        <v>2454.7200000000003</v>
      </c>
      <c r="W75" s="5">
        <f>H81+I81+J81+K81+L81+M81+N81+O81+P81+Q81+R81+S81</f>
        <v>4300.0000000000009</v>
      </c>
      <c r="X75" s="5">
        <f>G81/100*25</f>
        <v>1075</v>
      </c>
      <c r="Y75" s="5">
        <f>G81/100*50</f>
        <v>2150</v>
      </c>
      <c r="Z75" s="5">
        <f>G81/100*75</f>
        <v>3225</v>
      </c>
      <c r="AA75" s="5">
        <f>G81/100*100</f>
        <v>4300</v>
      </c>
    </row>
    <row r="76" spans="1:27" ht="298.5" customHeight="1" x14ac:dyDescent="0.25">
      <c r="A76" s="16" t="s">
        <v>100</v>
      </c>
      <c r="B76" s="88" t="s">
        <v>236</v>
      </c>
      <c r="C76" s="72"/>
      <c r="D76" s="72"/>
      <c r="E76" s="72"/>
      <c r="F76" s="73"/>
      <c r="G76" s="14">
        <v>392950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112270.58</v>
      </c>
      <c r="N76" s="11">
        <v>56135.29</v>
      </c>
      <c r="O76" s="11">
        <v>156659.14000000001</v>
      </c>
      <c r="P76" s="11">
        <v>46779.9</v>
      </c>
      <c r="Q76" s="11">
        <v>46779.9</v>
      </c>
      <c r="R76" s="11">
        <v>46779.9</v>
      </c>
      <c r="S76" s="11">
        <f>G76-H76-I76-J76-K76-L76-M76-N76-O76-P76-Q76-R76</f>
        <v>-72454.71000000005</v>
      </c>
      <c r="T76" s="5">
        <f>H84+I84+J84</f>
        <v>0</v>
      </c>
      <c r="U76" s="5">
        <f>H84+I84+J84+K84+L84+M84</f>
        <v>100</v>
      </c>
      <c r="V76" s="5">
        <f>H84+I84+J84+K84+L84+M84+N84+O84+P84</f>
        <v>715</v>
      </c>
      <c r="W76" s="5">
        <f>H84+I84+J84+K84+L84+M84+N84+O84+P84+Q84+R84+S84</f>
        <v>2560</v>
      </c>
      <c r="X76" s="5">
        <f>G84/100*25</f>
        <v>640</v>
      </c>
      <c r="Y76" s="5">
        <f>G84/100*50</f>
        <v>1280</v>
      </c>
      <c r="Z76" s="5">
        <f>G84/100*75</f>
        <v>1920</v>
      </c>
      <c r="AA76" s="5">
        <f>G84/100*100</f>
        <v>2560</v>
      </c>
    </row>
    <row r="77" spans="1:27" ht="63" x14ac:dyDescent="0.25">
      <c r="A77" s="12" t="s">
        <v>34</v>
      </c>
      <c r="B77" s="88" t="s">
        <v>35</v>
      </c>
      <c r="C77" s="72"/>
      <c r="D77" s="72"/>
      <c r="E77" s="72"/>
      <c r="F77" s="73"/>
      <c r="G77" s="14">
        <f>G78+G81</f>
        <v>9300</v>
      </c>
      <c r="H77" s="14">
        <f t="shared" ref="H77:S77" si="49">H78+H81</f>
        <v>0</v>
      </c>
      <c r="I77" s="14">
        <f t="shared" si="49"/>
        <v>0</v>
      </c>
      <c r="J77" s="14">
        <f t="shared" si="49"/>
        <v>0</v>
      </c>
      <c r="K77" s="14">
        <f t="shared" si="49"/>
        <v>2839.63</v>
      </c>
      <c r="L77" s="14">
        <f t="shared" si="49"/>
        <v>0</v>
      </c>
      <c r="M77" s="14">
        <f t="shared" si="49"/>
        <v>0</v>
      </c>
      <c r="N77" s="14">
        <f t="shared" si="49"/>
        <v>0</v>
      </c>
      <c r="O77" s="14">
        <f t="shared" si="49"/>
        <v>0</v>
      </c>
      <c r="P77" s="14">
        <f t="shared" si="49"/>
        <v>1615.0900000000001</v>
      </c>
      <c r="Q77" s="14">
        <f t="shared" si="49"/>
        <v>1615.0900000000001</v>
      </c>
      <c r="R77" s="14">
        <f t="shared" si="49"/>
        <v>1615.0900000000001</v>
      </c>
      <c r="S77" s="14">
        <f t="shared" si="49"/>
        <v>1615.1000000000001</v>
      </c>
      <c r="T77" s="5">
        <f>H86+I86+J86</f>
        <v>0</v>
      </c>
      <c r="U77" s="5">
        <f>H86+I86+J86+K86+L86+M86</f>
        <v>0</v>
      </c>
      <c r="V77" s="5">
        <f>H86+I86+J86+K86+L86+M86+N86+O86+P86</f>
        <v>515</v>
      </c>
      <c r="W77" s="5">
        <f>H86+I86+J86+K86+L86+M86+N86+O86+P86+Q86+R86+S86</f>
        <v>2060</v>
      </c>
      <c r="X77" s="5">
        <f>G86/100*25</f>
        <v>515</v>
      </c>
      <c r="Y77" s="5">
        <f>G86/100*50</f>
        <v>1030</v>
      </c>
      <c r="Z77" s="5">
        <f>G86/100*75</f>
        <v>1545</v>
      </c>
      <c r="AA77" s="5">
        <f>G86/100*100</f>
        <v>2060</v>
      </c>
    </row>
    <row r="78" spans="1:27" ht="110.25" x14ac:dyDescent="0.25">
      <c r="A78" s="29" t="s">
        <v>367</v>
      </c>
      <c r="B78" s="90" t="s">
        <v>366</v>
      </c>
      <c r="C78" s="90"/>
      <c r="D78" s="90"/>
      <c r="E78" s="90"/>
      <c r="F78" s="90"/>
      <c r="G78" s="14">
        <f>G79</f>
        <v>5000</v>
      </c>
      <c r="H78" s="14">
        <f>H79</f>
        <v>0</v>
      </c>
      <c r="I78" s="14">
        <f t="shared" ref="I78:S78" si="50">I79</f>
        <v>0</v>
      </c>
      <c r="J78" s="14">
        <f t="shared" si="50"/>
        <v>0</v>
      </c>
      <c r="K78" s="14">
        <f t="shared" si="50"/>
        <v>1000</v>
      </c>
      <c r="L78" s="14">
        <f t="shared" si="50"/>
        <v>0</v>
      </c>
      <c r="M78" s="14">
        <f t="shared" si="50"/>
        <v>0</v>
      </c>
      <c r="N78" s="14">
        <f t="shared" si="50"/>
        <v>0</v>
      </c>
      <c r="O78" s="14">
        <f t="shared" si="50"/>
        <v>0</v>
      </c>
      <c r="P78" s="14">
        <f t="shared" si="50"/>
        <v>1000</v>
      </c>
      <c r="Q78" s="14">
        <f t="shared" si="50"/>
        <v>1000</v>
      </c>
      <c r="R78" s="14">
        <f t="shared" si="50"/>
        <v>1000</v>
      </c>
      <c r="S78" s="14">
        <f t="shared" si="50"/>
        <v>1000</v>
      </c>
      <c r="T78" s="5"/>
      <c r="U78" s="5"/>
      <c r="V78" s="5"/>
      <c r="W78" s="5"/>
      <c r="X78" s="5"/>
      <c r="Y78" s="5"/>
      <c r="Z78" s="5"/>
      <c r="AA78" s="5"/>
    </row>
    <row r="79" spans="1:27" ht="189" x14ac:dyDescent="0.25">
      <c r="A79" s="29" t="s">
        <v>368</v>
      </c>
      <c r="B79" s="90" t="s">
        <v>376</v>
      </c>
      <c r="C79" s="90"/>
      <c r="D79" s="90"/>
      <c r="E79" s="90"/>
      <c r="F79" s="90"/>
      <c r="G79" s="14">
        <f>G80</f>
        <v>5000</v>
      </c>
      <c r="H79" s="14">
        <f>H80</f>
        <v>0</v>
      </c>
      <c r="I79" s="14">
        <f t="shared" ref="I79:S79" si="51">I80</f>
        <v>0</v>
      </c>
      <c r="J79" s="14">
        <f t="shared" si="51"/>
        <v>0</v>
      </c>
      <c r="K79" s="14">
        <f t="shared" si="51"/>
        <v>1000</v>
      </c>
      <c r="L79" s="14">
        <f t="shared" si="51"/>
        <v>0</v>
      </c>
      <c r="M79" s="14">
        <f t="shared" si="51"/>
        <v>0</v>
      </c>
      <c r="N79" s="14">
        <f t="shared" si="51"/>
        <v>0</v>
      </c>
      <c r="O79" s="14">
        <f t="shared" si="51"/>
        <v>0</v>
      </c>
      <c r="P79" s="14">
        <f t="shared" si="51"/>
        <v>1000</v>
      </c>
      <c r="Q79" s="14">
        <f t="shared" si="51"/>
        <v>1000</v>
      </c>
      <c r="R79" s="14">
        <f t="shared" si="51"/>
        <v>1000</v>
      </c>
      <c r="S79" s="14">
        <f t="shared" si="51"/>
        <v>1000</v>
      </c>
      <c r="T79" s="5"/>
      <c r="U79" s="5"/>
      <c r="V79" s="5"/>
      <c r="W79" s="5"/>
      <c r="X79" s="5"/>
      <c r="Y79" s="5"/>
      <c r="Z79" s="5"/>
      <c r="AA79" s="5"/>
    </row>
    <row r="80" spans="1:27" ht="267.75" x14ac:dyDescent="0.25">
      <c r="A80" s="29" t="s">
        <v>369</v>
      </c>
      <c r="B80" s="90" t="s">
        <v>379</v>
      </c>
      <c r="C80" s="90"/>
      <c r="D80" s="90"/>
      <c r="E80" s="90"/>
      <c r="F80" s="90"/>
      <c r="G80" s="14">
        <v>5000</v>
      </c>
      <c r="H80" s="14">
        <v>0</v>
      </c>
      <c r="I80" s="14">
        <v>0</v>
      </c>
      <c r="J80" s="14">
        <v>0</v>
      </c>
      <c r="K80" s="15">
        <v>1000</v>
      </c>
      <c r="L80" s="15">
        <v>0</v>
      </c>
      <c r="M80" s="15">
        <v>0</v>
      </c>
      <c r="N80" s="15">
        <v>0</v>
      </c>
      <c r="O80" s="15">
        <v>0</v>
      </c>
      <c r="P80" s="15">
        <f>TRUNC((G80-SUM(H80:O80))/4,2)</f>
        <v>1000</v>
      </c>
      <c r="Q80" s="15">
        <f>TRUNC((G80-SUM(H80:P80))/3,2)</f>
        <v>1000</v>
      </c>
      <c r="R80" s="15">
        <f>TRUNC((G80-SUM(H80:Q80))/2,2)</f>
        <v>1000</v>
      </c>
      <c r="S80" s="15">
        <f>G80-SUM(H80:R80)</f>
        <v>1000</v>
      </c>
      <c r="T80" s="5"/>
      <c r="U80" s="5"/>
      <c r="V80" s="5"/>
      <c r="W80" s="5"/>
      <c r="X80" s="5"/>
      <c r="Y80" s="5"/>
      <c r="Z80" s="5"/>
      <c r="AA80" s="5"/>
    </row>
    <row r="81" spans="1:27" ht="63" x14ac:dyDescent="0.25">
      <c r="A81" s="29" t="s">
        <v>330</v>
      </c>
      <c r="B81" s="90" t="s">
        <v>349</v>
      </c>
      <c r="C81" s="90"/>
      <c r="D81" s="90"/>
      <c r="E81" s="90"/>
      <c r="F81" s="90"/>
      <c r="G81" s="14">
        <f>G84+G82</f>
        <v>4300</v>
      </c>
      <c r="H81" s="14">
        <f t="shared" ref="H81:S81" si="52">H84+H82</f>
        <v>0</v>
      </c>
      <c r="I81" s="14">
        <f t="shared" si="52"/>
        <v>0</v>
      </c>
      <c r="J81" s="14">
        <f t="shared" si="52"/>
        <v>0</v>
      </c>
      <c r="K81" s="14">
        <f t="shared" si="52"/>
        <v>1839.63</v>
      </c>
      <c r="L81" s="14">
        <f t="shared" si="52"/>
        <v>0</v>
      </c>
      <c r="M81" s="14">
        <f t="shared" si="52"/>
        <v>0</v>
      </c>
      <c r="N81" s="14">
        <f t="shared" si="52"/>
        <v>0</v>
      </c>
      <c r="O81" s="14">
        <f t="shared" si="52"/>
        <v>0</v>
      </c>
      <c r="P81" s="14">
        <f t="shared" si="52"/>
        <v>615.09</v>
      </c>
      <c r="Q81" s="14">
        <f t="shared" si="52"/>
        <v>615.09</v>
      </c>
      <c r="R81" s="14">
        <f t="shared" si="52"/>
        <v>615.09</v>
      </c>
      <c r="S81" s="14">
        <f t="shared" si="52"/>
        <v>615.10000000000014</v>
      </c>
      <c r="T81" s="5"/>
      <c r="U81" s="5"/>
      <c r="V81" s="5"/>
      <c r="W81" s="5"/>
      <c r="X81" s="5"/>
      <c r="Y81" s="5"/>
      <c r="Z81" s="5"/>
      <c r="AA81" s="5"/>
    </row>
    <row r="82" spans="1:27" ht="141.75" x14ac:dyDescent="0.25">
      <c r="A82" s="29" t="s">
        <v>371</v>
      </c>
      <c r="B82" s="90" t="s">
        <v>373</v>
      </c>
      <c r="C82" s="90"/>
      <c r="D82" s="90"/>
      <c r="E82" s="90"/>
      <c r="F82" s="90"/>
      <c r="G82" s="14">
        <f>G83</f>
        <v>1740</v>
      </c>
      <c r="H82" s="14">
        <f t="shared" ref="H82:S82" si="53">H83</f>
        <v>0</v>
      </c>
      <c r="I82" s="14">
        <f t="shared" si="53"/>
        <v>0</v>
      </c>
      <c r="J82" s="14">
        <f t="shared" si="53"/>
        <v>0</v>
      </c>
      <c r="K82" s="14">
        <f t="shared" si="53"/>
        <v>1739.63</v>
      </c>
      <c r="L82" s="14">
        <f t="shared" si="53"/>
        <v>0</v>
      </c>
      <c r="M82" s="14">
        <f t="shared" si="53"/>
        <v>0</v>
      </c>
      <c r="N82" s="14">
        <f t="shared" si="53"/>
        <v>0</v>
      </c>
      <c r="O82" s="14">
        <f t="shared" si="53"/>
        <v>0</v>
      </c>
      <c r="P82" s="14">
        <f t="shared" si="53"/>
        <v>0.09</v>
      </c>
      <c r="Q82" s="14">
        <f t="shared" si="53"/>
        <v>0.09</v>
      </c>
      <c r="R82" s="14">
        <f t="shared" si="53"/>
        <v>0.09</v>
      </c>
      <c r="S82" s="14">
        <f t="shared" si="53"/>
        <v>0.10000000000013642</v>
      </c>
      <c r="T82" s="5"/>
      <c r="U82" s="5"/>
      <c r="V82" s="5"/>
      <c r="W82" s="5"/>
      <c r="X82" s="5"/>
      <c r="Y82" s="5"/>
      <c r="Z82" s="5"/>
      <c r="AA82" s="5"/>
    </row>
    <row r="83" spans="1:27" ht="173.25" x14ac:dyDescent="0.25">
      <c r="A83" s="29" t="s">
        <v>372</v>
      </c>
      <c r="B83" s="90" t="s">
        <v>374</v>
      </c>
      <c r="C83" s="90"/>
      <c r="D83" s="90"/>
      <c r="E83" s="90"/>
      <c r="F83" s="90"/>
      <c r="G83" s="14">
        <v>1740</v>
      </c>
      <c r="H83" s="14">
        <v>0</v>
      </c>
      <c r="I83" s="14">
        <v>0</v>
      </c>
      <c r="J83" s="14">
        <v>0</v>
      </c>
      <c r="K83" s="15">
        <v>1739.63</v>
      </c>
      <c r="L83" s="15">
        <v>0</v>
      </c>
      <c r="M83" s="15">
        <v>0</v>
      </c>
      <c r="N83" s="15">
        <v>0</v>
      </c>
      <c r="O83" s="15">
        <v>0</v>
      </c>
      <c r="P83" s="15">
        <f>TRUNC((G83-SUM(H83:O83))/4,2)</f>
        <v>0.09</v>
      </c>
      <c r="Q83" s="15">
        <f>TRUNC((G83-SUM(H83:P83))/3,2)</f>
        <v>0.09</v>
      </c>
      <c r="R83" s="15">
        <f>TRUNC((G83-SUM(H83:Q83))/2,2)</f>
        <v>0.09</v>
      </c>
      <c r="S83" s="15">
        <f>G83-SUM(H83:R83)</f>
        <v>0.10000000000013642</v>
      </c>
      <c r="T83" s="5"/>
      <c r="U83" s="5"/>
      <c r="V83" s="5"/>
      <c r="W83" s="5"/>
      <c r="X83" s="5"/>
      <c r="Y83" s="5"/>
      <c r="Z83" s="5"/>
      <c r="AA83" s="5"/>
    </row>
    <row r="84" spans="1:27" ht="235.5" customHeight="1" x14ac:dyDescent="0.25">
      <c r="A84" s="29" t="s">
        <v>331</v>
      </c>
      <c r="B84" s="88" t="s">
        <v>348</v>
      </c>
      <c r="C84" s="91"/>
      <c r="D84" s="91"/>
      <c r="E84" s="91"/>
      <c r="F84" s="92"/>
      <c r="G84" s="14">
        <f>G86+G85</f>
        <v>2560</v>
      </c>
      <c r="H84" s="14">
        <f t="shared" ref="H84:S84" si="54">H86+H85</f>
        <v>0</v>
      </c>
      <c r="I84" s="14">
        <f t="shared" si="54"/>
        <v>0</v>
      </c>
      <c r="J84" s="14">
        <f t="shared" si="54"/>
        <v>0</v>
      </c>
      <c r="K84" s="14">
        <f t="shared" si="54"/>
        <v>100</v>
      </c>
      <c r="L84" s="14">
        <f t="shared" si="54"/>
        <v>0</v>
      </c>
      <c r="M84" s="14">
        <f t="shared" si="54"/>
        <v>0</v>
      </c>
      <c r="N84" s="14">
        <f t="shared" si="54"/>
        <v>0</v>
      </c>
      <c r="O84" s="14">
        <f t="shared" si="54"/>
        <v>0</v>
      </c>
      <c r="P84" s="14">
        <f t="shared" si="54"/>
        <v>615</v>
      </c>
      <c r="Q84" s="14">
        <f t="shared" si="54"/>
        <v>615</v>
      </c>
      <c r="R84" s="14">
        <f t="shared" si="54"/>
        <v>615</v>
      </c>
      <c r="S84" s="14">
        <f t="shared" si="54"/>
        <v>615</v>
      </c>
      <c r="T84" s="5"/>
      <c r="U84" s="5"/>
      <c r="V84" s="5"/>
      <c r="W84" s="5"/>
      <c r="X84" s="5"/>
      <c r="Y84" s="5"/>
      <c r="Z84" s="5"/>
      <c r="AA84" s="5"/>
    </row>
    <row r="85" spans="1:27" ht="235.5" customHeight="1" x14ac:dyDescent="0.25">
      <c r="A85" s="29" t="s">
        <v>370</v>
      </c>
      <c r="B85" s="88" t="s">
        <v>375</v>
      </c>
      <c r="C85" s="91"/>
      <c r="D85" s="91"/>
      <c r="E85" s="91"/>
      <c r="F85" s="92"/>
      <c r="G85" s="14">
        <v>500</v>
      </c>
      <c r="H85" s="14">
        <v>0</v>
      </c>
      <c r="I85" s="14">
        <v>0</v>
      </c>
      <c r="J85" s="14">
        <v>0</v>
      </c>
      <c r="K85" s="15">
        <v>100</v>
      </c>
      <c r="L85" s="15">
        <v>0</v>
      </c>
      <c r="M85" s="15">
        <v>0</v>
      </c>
      <c r="N85" s="15">
        <v>0</v>
      </c>
      <c r="O85" s="15">
        <v>0</v>
      </c>
      <c r="P85" s="15">
        <f>TRUNC((G85-SUM(H85:O85))/4,2)</f>
        <v>100</v>
      </c>
      <c r="Q85" s="15">
        <f>TRUNC((G85-SUM(H85:P85))/3,2)</f>
        <v>100</v>
      </c>
      <c r="R85" s="15">
        <f>TRUNC((G85-SUM(H85:Q85))/2,2)</f>
        <v>100</v>
      </c>
      <c r="S85" s="15">
        <f>G85-SUM(H85:R85)</f>
        <v>100</v>
      </c>
      <c r="T85" s="5"/>
      <c r="U85" s="5"/>
      <c r="V85" s="5"/>
      <c r="W85" s="5"/>
      <c r="X85" s="5"/>
      <c r="Y85" s="5"/>
      <c r="Z85" s="5"/>
      <c r="AA85" s="5"/>
    </row>
    <row r="86" spans="1:27" ht="252" customHeight="1" x14ac:dyDescent="0.25">
      <c r="A86" s="29" t="s">
        <v>332</v>
      </c>
      <c r="B86" s="88" t="s">
        <v>347</v>
      </c>
      <c r="C86" s="91"/>
      <c r="D86" s="91"/>
      <c r="E86" s="91"/>
      <c r="F86" s="92"/>
      <c r="G86" s="14">
        <v>2060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f>TRUNC((G86-SUM(H86:O86))/4,2)</f>
        <v>515</v>
      </c>
      <c r="Q86" s="15">
        <f>TRUNC((G86-SUM(H86:P86))/3,2)</f>
        <v>515</v>
      </c>
      <c r="R86" s="15">
        <f>TRUNC((G86-SUM(H86:Q86))/2,2)</f>
        <v>515</v>
      </c>
      <c r="S86" s="15">
        <f>G86-SUM(H86:R86)</f>
        <v>515</v>
      </c>
      <c r="T86" s="5"/>
      <c r="U86" s="5"/>
      <c r="V86" s="5"/>
      <c r="W86" s="5"/>
      <c r="X86" s="5"/>
      <c r="Y86" s="5"/>
      <c r="Z86" s="5"/>
      <c r="AA86" s="5"/>
    </row>
    <row r="87" spans="1:27" ht="47.25" x14ac:dyDescent="0.25">
      <c r="A87" s="29" t="s">
        <v>354</v>
      </c>
      <c r="B87" s="88" t="s">
        <v>350</v>
      </c>
      <c r="C87" s="75"/>
      <c r="D87" s="75"/>
      <c r="E87" s="75"/>
      <c r="F87" s="76"/>
      <c r="G87" s="14">
        <f>G88</f>
        <v>0</v>
      </c>
      <c r="H87" s="14">
        <f t="shared" ref="H87:S88" si="55">H88</f>
        <v>3921.1</v>
      </c>
      <c r="I87" s="14">
        <f t="shared" si="55"/>
        <v>-3921.1</v>
      </c>
      <c r="J87" s="14">
        <f t="shared" si="55"/>
        <v>0</v>
      </c>
      <c r="K87" s="14">
        <f t="shared" si="55"/>
        <v>0</v>
      </c>
      <c r="L87" s="14">
        <f t="shared" si="55"/>
        <v>0</v>
      </c>
      <c r="M87" s="14">
        <f t="shared" si="55"/>
        <v>0</v>
      </c>
      <c r="N87" s="14">
        <f t="shared" si="55"/>
        <v>0</v>
      </c>
      <c r="O87" s="14">
        <f t="shared" si="55"/>
        <v>0</v>
      </c>
      <c r="P87" s="14">
        <f t="shared" si="55"/>
        <v>0</v>
      </c>
      <c r="Q87" s="14">
        <f t="shared" si="55"/>
        <v>0</v>
      </c>
      <c r="R87" s="14">
        <f t="shared" si="55"/>
        <v>0</v>
      </c>
      <c r="S87" s="14">
        <f t="shared" si="55"/>
        <v>0</v>
      </c>
      <c r="T87" s="5">
        <f t="shared" ref="T87:T92" si="56">H90+I90+J90</f>
        <v>17150727.579999998</v>
      </c>
      <c r="U87" s="5">
        <f t="shared" ref="U87:U92" si="57">H90+I90+J90+K90+L90+M90</f>
        <v>39619019.890000001</v>
      </c>
      <c r="V87" s="5">
        <f t="shared" ref="V87:V92" si="58">H90+I90+J90+K90+L90+M90+N90+O90+P90</f>
        <v>61163555.219999999</v>
      </c>
      <c r="W87" s="5">
        <f t="shared" ref="W87:W92" si="59">H90+I90+J90+K90+L90+M90+N90+O90+P90+Q90+R90+S90</f>
        <v>87039268.790000007</v>
      </c>
      <c r="X87" s="5">
        <f t="shared" ref="X87:X125" si="60">G90/100*25</f>
        <v>21759817.197500002</v>
      </c>
      <c r="Y87" s="5">
        <f t="shared" ref="Y87:Y125" si="61">G90/100*50</f>
        <v>43519634.395000003</v>
      </c>
      <c r="Z87" s="5">
        <f t="shared" ref="Z87:Z125" si="62">G90/100*75</f>
        <v>65279451.592500001</v>
      </c>
      <c r="AA87" s="5">
        <f t="shared" ref="AA87:AA125" si="63">G90/100*100</f>
        <v>87039268.790000007</v>
      </c>
    </row>
    <row r="88" spans="1:27" ht="31.5" x14ac:dyDescent="0.25">
      <c r="A88" s="29" t="s">
        <v>353</v>
      </c>
      <c r="B88" s="88" t="s">
        <v>351</v>
      </c>
      <c r="C88" s="75"/>
      <c r="D88" s="75"/>
      <c r="E88" s="75"/>
      <c r="F88" s="76"/>
      <c r="G88" s="14">
        <f>G89</f>
        <v>0</v>
      </c>
      <c r="H88" s="14">
        <f t="shared" si="55"/>
        <v>3921.1</v>
      </c>
      <c r="I88" s="14">
        <f t="shared" si="55"/>
        <v>-3921.1</v>
      </c>
      <c r="J88" s="14">
        <f t="shared" si="55"/>
        <v>0</v>
      </c>
      <c r="K88" s="14">
        <f t="shared" si="55"/>
        <v>0</v>
      </c>
      <c r="L88" s="14">
        <f t="shared" si="55"/>
        <v>0</v>
      </c>
      <c r="M88" s="14">
        <f t="shared" si="55"/>
        <v>0</v>
      </c>
      <c r="N88" s="14">
        <f t="shared" si="55"/>
        <v>0</v>
      </c>
      <c r="O88" s="14">
        <f t="shared" si="55"/>
        <v>0</v>
      </c>
      <c r="P88" s="14">
        <f t="shared" si="55"/>
        <v>0</v>
      </c>
      <c r="Q88" s="14">
        <f t="shared" si="55"/>
        <v>0</v>
      </c>
      <c r="R88" s="14">
        <f t="shared" si="55"/>
        <v>0</v>
      </c>
      <c r="S88" s="14">
        <f t="shared" si="55"/>
        <v>0</v>
      </c>
      <c r="T88" s="5">
        <f t="shared" si="56"/>
        <v>107787602.80000001</v>
      </c>
      <c r="U88" s="5">
        <f t="shared" si="57"/>
        <v>246755949.51999998</v>
      </c>
      <c r="V88" s="5">
        <f t="shared" si="58"/>
        <v>364419904.86999995</v>
      </c>
      <c r="W88" s="5">
        <f t="shared" si="59"/>
        <v>558510119.76999998</v>
      </c>
      <c r="X88" s="5">
        <f t="shared" si="60"/>
        <v>139627529.9425</v>
      </c>
      <c r="Y88" s="5">
        <f t="shared" si="61"/>
        <v>279255059.88499999</v>
      </c>
      <c r="Z88" s="5">
        <f t="shared" si="62"/>
        <v>418882589.82749999</v>
      </c>
      <c r="AA88" s="5">
        <f t="shared" si="63"/>
        <v>558510119.76999998</v>
      </c>
    </row>
    <row r="89" spans="1:27" ht="78.75" x14ac:dyDescent="0.25">
      <c r="A89" s="29" t="s">
        <v>352</v>
      </c>
      <c r="B89" s="88" t="s">
        <v>355</v>
      </c>
      <c r="C89" s="75"/>
      <c r="D89" s="75"/>
      <c r="E89" s="75"/>
      <c r="F89" s="76"/>
      <c r="G89" s="14">
        <v>0</v>
      </c>
      <c r="H89" s="15">
        <v>3921.1</v>
      </c>
      <c r="I89" s="15">
        <v>-3921.1</v>
      </c>
      <c r="J89" s="15">
        <v>0</v>
      </c>
      <c r="K89" s="15">
        <v>0</v>
      </c>
      <c r="L89" s="15">
        <v>0</v>
      </c>
      <c r="M89" s="15">
        <v>0</v>
      </c>
      <c r="N89" s="15">
        <f>TRUNC((G89-SUM(H89:M89))/6,2)</f>
        <v>0</v>
      </c>
      <c r="O89" s="15">
        <f>TRUNC((G89-SUM(H89:N89))/5,2)</f>
        <v>0</v>
      </c>
      <c r="P89" s="15">
        <f>TRUNC((G89-SUM(H89:O89))/4,2)</f>
        <v>0</v>
      </c>
      <c r="Q89" s="15">
        <f>TRUNC((G89-SUM(H89:P89))/3,2)</f>
        <v>0</v>
      </c>
      <c r="R89" s="15">
        <f>TRUNC((G89-SUM(H89:Q89))/2,2)</f>
        <v>0</v>
      </c>
      <c r="S89" s="15">
        <f>G89-SUM(H89:R89)</f>
        <v>0</v>
      </c>
      <c r="T89" s="5">
        <f t="shared" si="56"/>
        <v>107658229.39000002</v>
      </c>
      <c r="U89" s="5">
        <f t="shared" si="57"/>
        <v>246626576.11000001</v>
      </c>
      <c r="V89" s="5">
        <f t="shared" si="58"/>
        <v>364290531.45999998</v>
      </c>
      <c r="W89" s="5">
        <f t="shared" si="59"/>
        <v>558510119.76999998</v>
      </c>
      <c r="X89" s="5">
        <f t="shared" si="60"/>
        <v>139627529.9425</v>
      </c>
      <c r="Y89" s="5">
        <f t="shared" si="61"/>
        <v>279255059.88499999</v>
      </c>
      <c r="Z89" s="5">
        <f t="shared" si="62"/>
        <v>418882589.82749999</v>
      </c>
      <c r="AA89" s="5">
        <f t="shared" si="63"/>
        <v>558510119.76999998</v>
      </c>
    </row>
    <row r="90" spans="1:27" ht="46.5" customHeight="1" x14ac:dyDescent="0.25">
      <c r="A90" s="12" t="s">
        <v>101</v>
      </c>
      <c r="B90" s="89"/>
      <c r="C90" s="72"/>
      <c r="D90" s="72"/>
      <c r="E90" s="72"/>
      <c r="F90" s="73"/>
      <c r="G90" s="14">
        <f t="shared" ref="G90:S90" si="64">G19</f>
        <v>87039268.790000007</v>
      </c>
      <c r="H90" s="14">
        <f t="shared" si="64"/>
        <v>2090129.8199999998</v>
      </c>
      <c r="I90" s="14">
        <f t="shared" si="64"/>
        <v>6983606.6600000001</v>
      </c>
      <c r="J90" s="14">
        <f t="shared" si="64"/>
        <v>8076991.0999999996</v>
      </c>
      <c r="K90" s="14">
        <f t="shared" si="64"/>
        <v>7120981.9700000007</v>
      </c>
      <c r="L90" s="14">
        <f t="shared" si="64"/>
        <v>7836463.5499999998</v>
      </c>
      <c r="M90" s="14">
        <f t="shared" si="64"/>
        <v>7510846.7899999991</v>
      </c>
      <c r="N90" s="14">
        <f t="shared" si="64"/>
        <v>6592535.8900000006</v>
      </c>
      <c r="O90" s="14">
        <f t="shared" si="64"/>
        <v>6042805.0099999998</v>
      </c>
      <c r="P90" s="14">
        <f t="shared" si="64"/>
        <v>8909194.4299999997</v>
      </c>
      <c r="Q90" s="14">
        <f t="shared" si="64"/>
        <v>8765945.3699999992</v>
      </c>
      <c r="R90" s="14">
        <f t="shared" si="64"/>
        <v>8863529.6400000006</v>
      </c>
      <c r="S90" s="14">
        <f t="shared" si="64"/>
        <v>8246238.5600000061</v>
      </c>
      <c r="T90" s="5">
        <f t="shared" si="56"/>
        <v>56816662.469999999</v>
      </c>
      <c r="U90" s="5">
        <f t="shared" si="57"/>
        <v>113633324.94</v>
      </c>
      <c r="V90" s="5">
        <f t="shared" si="58"/>
        <v>170449987.44</v>
      </c>
      <c r="W90" s="5">
        <f t="shared" si="59"/>
        <v>227266650</v>
      </c>
      <c r="X90" s="5">
        <f t="shared" si="60"/>
        <v>56816662.5</v>
      </c>
      <c r="Y90" s="5">
        <f t="shared" si="61"/>
        <v>113633325</v>
      </c>
      <c r="Z90" s="5">
        <f t="shared" si="62"/>
        <v>170449987.5</v>
      </c>
      <c r="AA90" s="5">
        <f t="shared" si="63"/>
        <v>227266650</v>
      </c>
    </row>
    <row r="91" spans="1:27" ht="31.5" x14ac:dyDescent="0.25">
      <c r="A91" s="12" t="s">
        <v>36</v>
      </c>
      <c r="B91" s="88" t="s">
        <v>37</v>
      </c>
      <c r="C91" s="72"/>
      <c r="D91" s="72"/>
      <c r="E91" s="72"/>
      <c r="F91" s="73"/>
      <c r="G91" s="14">
        <f t="shared" ref="G91:R91" si="65">G92+G131+G136</f>
        <v>558510119.76999998</v>
      </c>
      <c r="H91" s="14">
        <f t="shared" si="65"/>
        <v>22514325.050000001</v>
      </c>
      <c r="I91" s="14">
        <f t="shared" si="65"/>
        <v>44942545.940000005</v>
      </c>
      <c r="J91" s="14">
        <f t="shared" si="65"/>
        <v>40330731.810000002</v>
      </c>
      <c r="K91" s="14">
        <f t="shared" si="65"/>
        <v>55578701.329999998</v>
      </c>
      <c r="L91" s="14">
        <f t="shared" si="65"/>
        <v>32612757.940000001</v>
      </c>
      <c r="M91" s="14">
        <f t="shared" si="65"/>
        <v>50776887.449999988</v>
      </c>
      <c r="N91" s="14">
        <f t="shared" si="65"/>
        <v>55418553.539999992</v>
      </c>
      <c r="O91" s="14">
        <f t="shared" si="65"/>
        <v>43306514.310000002</v>
      </c>
      <c r="P91" s="14">
        <f t="shared" si="65"/>
        <v>18938887.5</v>
      </c>
      <c r="Q91" s="14">
        <f t="shared" si="65"/>
        <v>18938887.5</v>
      </c>
      <c r="R91" s="14">
        <f t="shared" si="65"/>
        <v>18938887.5</v>
      </c>
      <c r="S91" s="14">
        <f>G91-H91-I91-J91-K91-L91-M91-N91-O91-P91-Q91-R91</f>
        <v>156212439.90000001</v>
      </c>
      <c r="T91" s="5">
        <f t="shared" si="56"/>
        <v>20261863.98</v>
      </c>
      <c r="U91" s="5">
        <f t="shared" si="57"/>
        <v>40523727.959999993</v>
      </c>
      <c r="V91" s="5">
        <f t="shared" si="58"/>
        <v>60785591.94666665</v>
      </c>
      <c r="W91" s="5">
        <f t="shared" si="59"/>
        <v>81047456</v>
      </c>
      <c r="X91" s="5">
        <f t="shared" si="60"/>
        <v>20261864</v>
      </c>
      <c r="Y91" s="5">
        <f t="shared" si="61"/>
        <v>40523728</v>
      </c>
      <c r="Z91" s="5">
        <f t="shared" si="62"/>
        <v>60785592.000000007</v>
      </c>
      <c r="AA91" s="5">
        <f t="shared" si="63"/>
        <v>81047456</v>
      </c>
    </row>
    <row r="92" spans="1:27" ht="111.75" customHeight="1" x14ac:dyDescent="0.25">
      <c r="A92" s="12" t="s">
        <v>38</v>
      </c>
      <c r="B92" s="88" t="s">
        <v>39</v>
      </c>
      <c r="C92" s="72"/>
      <c r="D92" s="72"/>
      <c r="E92" s="72"/>
      <c r="F92" s="73"/>
      <c r="G92" s="14">
        <f>G93+G107+G100+G126</f>
        <v>558510119.76999998</v>
      </c>
      <c r="H92" s="14">
        <f t="shared" ref="H92:R92" si="66">H93+H107+H100+H126</f>
        <v>22514451.640000001</v>
      </c>
      <c r="I92" s="14">
        <f t="shared" si="66"/>
        <v>44942545.940000005</v>
      </c>
      <c r="J92" s="14">
        <f t="shared" si="66"/>
        <v>40201231.810000002</v>
      </c>
      <c r="K92" s="14">
        <f t="shared" si="66"/>
        <v>55578701.329999998</v>
      </c>
      <c r="L92" s="14">
        <f t="shared" si="66"/>
        <v>32612757.940000001</v>
      </c>
      <c r="M92" s="14">
        <f t="shared" si="66"/>
        <v>50776887.449999988</v>
      </c>
      <c r="N92" s="14">
        <f t="shared" si="66"/>
        <v>55418553.539999992</v>
      </c>
      <c r="O92" s="14">
        <f t="shared" si="66"/>
        <v>43306514.310000002</v>
      </c>
      <c r="P92" s="14">
        <f t="shared" si="66"/>
        <v>18938887.5</v>
      </c>
      <c r="Q92" s="14">
        <f t="shared" si="66"/>
        <v>18938887.5</v>
      </c>
      <c r="R92" s="14">
        <f t="shared" si="66"/>
        <v>18938887.5</v>
      </c>
      <c r="S92" s="14">
        <f t="shared" ref="S92:S130" si="67">G92-H92-I92-J92-K92-L92-M92-N92-O92-P92-Q92-R92</f>
        <v>156341813.31000003</v>
      </c>
      <c r="T92" s="5">
        <f t="shared" si="56"/>
        <v>20261863.98</v>
      </c>
      <c r="U92" s="5">
        <f t="shared" si="57"/>
        <v>40523727.959999993</v>
      </c>
      <c r="V92" s="5">
        <f t="shared" si="58"/>
        <v>60785591.94666665</v>
      </c>
      <c r="W92" s="5">
        <f t="shared" si="59"/>
        <v>81047456</v>
      </c>
      <c r="X92" s="5">
        <f t="shared" si="60"/>
        <v>20261864</v>
      </c>
      <c r="Y92" s="5">
        <f t="shared" si="61"/>
        <v>40523728</v>
      </c>
      <c r="Z92" s="5">
        <f t="shared" si="62"/>
        <v>60785592.000000007</v>
      </c>
      <c r="AA92" s="5">
        <f t="shared" si="63"/>
        <v>81047456</v>
      </c>
    </row>
    <row r="93" spans="1:27" ht="63" x14ac:dyDescent="0.25">
      <c r="A93" s="12" t="s">
        <v>40</v>
      </c>
      <c r="B93" s="88" t="s">
        <v>220</v>
      </c>
      <c r="C93" s="72"/>
      <c r="D93" s="72"/>
      <c r="E93" s="72"/>
      <c r="F93" s="73"/>
      <c r="G93" s="14">
        <f>G94+G98+G96</f>
        <v>227266650</v>
      </c>
      <c r="H93" s="14">
        <f t="shared" ref="H93:R93" si="68">H94+H98+H96</f>
        <v>12100000</v>
      </c>
      <c r="I93" s="14">
        <f t="shared" si="68"/>
        <v>25777774.98</v>
      </c>
      <c r="J93" s="14">
        <f t="shared" si="68"/>
        <v>18938887.489999998</v>
      </c>
      <c r="K93" s="14">
        <f t="shared" si="68"/>
        <v>25777774.98</v>
      </c>
      <c r="L93" s="14">
        <f t="shared" si="68"/>
        <v>12100000</v>
      </c>
      <c r="M93" s="14">
        <f t="shared" si="68"/>
        <v>18938887.489999998</v>
      </c>
      <c r="N93" s="14">
        <f t="shared" si="68"/>
        <v>18938887.489999998</v>
      </c>
      <c r="O93" s="14">
        <f t="shared" si="68"/>
        <v>18938887.510000002</v>
      </c>
      <c r="P93" s="14">
        <f t="shared" si="68"/>
        <v>18938887.5</v>
      </c>
      <c r="Q93" s="14">
        <f t="shared" si="68"/>
        <v>18938887.5</v>
      </c>
      <c r="R93" s="14">
        <f t="shared" si="68"/>
        <v>18938887.5</v>
      </c>
      <c r="S93" s="14">
        <f t="shared" si="67"/>
        <v>18938887.560000017</v>
      </c>
      <c r="T93" s="5"/>
      <c r="U93" s="5"/>
      <c r="V93" s="5"/>
      <c r="W93" s="5"/>
      <c r="X93" s="5">
        <f t="shared" si="60"/>
        <v>254798.5</v>
      </c>
      <c r="Y93" s="5">
        <f t="shared" si="61"/>
        <v>509597</v>
      </c>
      <c r="Z93" s="5">
        <f t="shared" si="62"/>
        <v>764395.5</v>
      </c>
      <c r="AA93" s="5">
        <f t="shared" si="63"/>
        <v>1019194</v>
      </c>
    </row>
    <row r="94" spans="1:27" ht="63" x14ac:dyDescent="0.25">
      <c r="A94" s="12" t="s">
        <v>102</v>
      </c>
      <c r="B94" s="88" t="s">
        <v>219</v>
      </c>
      <c r="C94" s="72"/>
      <c r="D94" s="72"/>
      <c r="E94" s="72"/>
      <c r="F94" s="73"/>
      <c r="G94" s="14">
        <f>G95</f>
        <v>81047456</v>
      </c>
      <c r="H94" s="14">
        <f t="shared" ref="H94:R94" si="69">H95</f>
        <v>0</v>
      </c>
      <c r="I94" s="14">
        <f t="shared" si="69"/>
        <v>13507909.32</v>
      </c>
      <c r="J94" s="14">
        <f t="shared" si="69"/>
        <v>6753954.6600000001</v>
      </c>
      <c r="K94" s="14">
        <f t="shared" si="69"/>
        <v>13507909.32</v>
      </c>
      <c r="L94" s="14">
        <f t="shared" si="69"/>
        <v>0</v>
      </c>
      <c r="M94" s="14">
        <f t="shared" si="69"/>
        <v>6753954.6600000001</v>
      </c>
      <c r="N94" s="14">
        <f t="shared" si="69"/>
        <v>6753954.6600000001</v>
      </c>
      <c r="O94" s="14">
        <f t="shared" si="69"/>
        <v>6753954.6600000001</v>
      </c>
      <c r="P94" s="14">
        <f t="shared" si="69"/>
        <v>6753954.666666667</v>
      </c>
      <c r="Q94" s="14">
        <f t="shared" si="69"/>
        <v>6753954.666666667</v>
      </c>
      <c r="R94" s="14">
        <f t="shared" si="69"/>
        <v>6753954.666666667</v>
      </c>
      <c r="S94" s="14">
        <f t="shared" si="67"/>
        <v>6753954.7200000072</v>
      </c>
      <c r="T94" s="5"/>
      <c r="U94" s="5"/>
      <c r="V94" s="5"/>
      <c r="W94" s="5"/>
      <c r="X94" s="5">
        <f t="shared" si="60"/>
        <v>254798.5</v>
      </c>
      <c r="Y94" s="5">
        <f t="shared" si="61"/>
        <v>509597</v>
      </c>
      <c r="Z94" s="5">
        <f t="shared" si="62"/>
        <v>764395.5</v>
      </c>
      <c r="AA94" s="5">
        <f t="shared" si="63"/>
        <v>1019194</v>
      </c>
    </row>
    <row r="95" spans="1:27" ht="173.25" x14ac:dyDescent="0.25">
      <c r="A95" s="12" t="s">
        <v>103</v>
      </c>
      <c r="B95" s="88" t="s">
        <v>216</v>
      </c>
      <c r="C95" s="72"/>
      <c r="D95" s="72"/>
      <c r="E95" s="72"/>
      <c r="F95" s="73"/>
      <c r="G95" s="14">
        <v>81047456</v>
      </c>
      <c r="H95" s="11">
        <v>0</v>
      </c>
      <c r="I95" s="11">
        <v>13507909.32</v>
      </c>
      <c r="J95" s="11">
        <v>6753954.6600000001</v>
      </c>
      <c r="K95" s="11">
        <v>13507909.32</v>
      </c>
      <c r="L95" s="11">
        <v>0</v>
      </c>
      <c r="M95" s="11">
        <v>6753954.6600000001</v>
      </c>
      <c r="N95" s="11">
        <v>6753954.6600000001</v>
      </c>
      <c r="O95" s="11">
        <v>6753954.6600000001</v>
      </c>
      <c r="P95" s="11">
        <f>G95/12</f>
        <v>6753954.666666667</v>
      </c>
      <c r="Q95" s="11">
        <f>G95/12</f>
        <v>6753954.666666667</v>
      </c>
      <c r="R95" s="11">
        <f>G95/12</f>
        <v>6753954.666666667</v>
      </c>
      <c r="S95" s="14">
        <f t="shared" si="67"/>
        <v>6753954.7200000072</v>
      </c>
      <c r="T95" s="5">
        <f t="shared" ref="T95:T121" si="70">H98+I98+J98</f>
        <v>36300000</v>
      </c>
      <c r="U95" s="5">
        <f t="shared" ref="U95:U121" si="71">H98+I98+J98+K98+L98+M98</f>
        <v>72600000</v>
      </c>
      <c r="V95" s="5">
        <f t="shared" ref="V95:V121" si="72">H98+I98+J98+K98+L98+M98+N98+O98+P98</f>
        <v>108900000</v>
      </c>
      <c r="W95" s="5">
        <f t="shared" ref="W95:W121" si="73">H98+I98+J98+K98+L98+M98+N98+O98+P98+Q98+R98+S98</f>
        <v>145200000</v>
      </c>
      <c r="X95" s="5">
        <f t="shared" si="60"/>
        <v>36300000</v>
      </c>
      <c r="Y95" s="5">
        <f t="shared" si="61"/>
        <v>72600000</v>
      </c>
      <c r="Z95" s="5">
        <f t="shared" si="62"/>
        <v>108900000</v>
      </c>
      <c r="AA95" s="5">
        <f t="shared" si="63"/>
        <v>145200000</v>
      </c>
    </row>
    <row r="96" spans="1:27" ht="78.75" x14ac:dyDescent="0.25">
      <c r="A96" s="24" t="s">
        <v>333</v>
      </c>
      <c r="B96" s="88" t="s">
        <v>335</v>
      </c>
      <c r="C96" s="72"/>
      <c r="D96" s="72"/>
      <c r="E96" s="72"/>
      <c r="F96" s="73"/>
      <c r="G96" s="14">
        <f>G97</f>
        <v>1019194</v>
      </c>
      <c r="H96" s="14">
        <f t="shared" ref="H96:R96" si="74">H97</f>
        <v>0</v>
      </c>
      <c r="I96" s="14">
        <f t="shared" si="74"/>
        <v>169865.66</v>
      </c>
      <c r="J96" s="14">
        <f t="shared" si="74"/>
        <v>84932.83</v>
      </c>
      <c r="K96" s="14">
        <f t="shared" si="74"/>
        <v>169865.66</v>
      </c>
      <c r="L96" s="14">
        <f t="shared" si="74"/>
        <v>0</v>
      </c>
      <c r="M96" s="14">
        <f t="shared" si="74"/>
        <v>84932.83</v>
      </c>
      <c r="N96" s="14">
        <f t="shared" si="74"/>
        <v>84932.83</v>
      </c>
      <c r="O96" s="14">
        <f t="shared" si="74"/>
        <v>84932.85</v>
      </c>
      <c r="P96" s="14">
        <f t="shared" si="74"/>
        <v>84932.833333333328</v>
      </c>
      <c r="Q96" s="14">
        <f t="shared" si="74"/>
        <v>84932.833333333328</v>
      </c>
      <c r="R96" s="14">
        <f t="shared" si="74"/>
        <v>84932.833333333328</v>
      </c>
      <c r="S96" s="14">
        <f t="shared" si="67"/>
        <v>84932.840000000011</v>
      </c>
      <c r="T96" s="5">
        <f t="shared" si="70"/>
        <v>36300000</v>
      </c>
      <c r="U96" s="5">
        <f t="shared" si="71"/>
        <v>72600000</v>
      </c>
      <c r="V96" s="5">
        <f t="shared" si="72"/>
        <v>108900000</v>
      </c>
      <c r="W96" s="5">
        <f t="shared" si="73"/>
        <v>145200000</v>
      </c>
      <c r="X96" s="5">
        <f t="shared" si="60"/>
        <v>36300000</v>
      </c>
      <c r="Y96" s="5">
        <f t="shared" si="61"/>
        <v>72600000</v>
      </c>
      <c r="Z96" s="5">
        <f t="shared" si="62"/>
        <v>108900000</v>
      </c>
      <c r="AA96" s="5">
        <f t="shared" si="63"/>
        <v>145200000</v>
      </c>
    </row>
    <row r="97" spans="1:27" ht="94.5" x14ac:dyDescent="0.25">
      <c r="A97" s="24" t="s">
        <v>334</v>
      </c>
      <c r="B97" s="88" t="s">
        <v>346</v>
      </c>
      <c r="C97" s="72"/>
      <c r="D97" s="72"/>
      <c r="E97" s="72"/>
      <c r="F97" s="73"/>
      <c r="G97" s="14">
        <v>1019194</v>
      </c>
      <c r="H97" s="11">
        <v>0</v>
      </c>
      <c r="I97" s="11">
        <v>169865.66</v>
      </c>
      <c r="J97" s="11">
        <v>84932.83</v>
      </c>
      <c r="K97" s="11">
        <v>169865.66</v>
      </c>
      <c r="L97" s="11">
        <v>0</v>
      </c>
      <c r="M97" s="11">
        <v>84932.83</v>
      </c>
      <c r="N97" s="11">
        <v>84932.83</v>
      </c>
      <c r="O97" s="11">
        <v>84932.85</v>
      </c>
      <c r="P97" s="11">
        <f t="shared" ref="P97" si="75">G97/12</f>
        <v>84932.833333333328</v>
      </c>
      <c r="Q97" s="11">
        <f t="shared" ref="Q97" si="76">G97/12</f>
        <v>84932.833333333328</v>
      </c>
      <c r="R97" s="11">
        <f t="shared" ref="R97" si="77">G97/12</f>
        <v>84932.833333333328</v>
      </c>
      <c r="S97" s="14">
        <f t="shared" si="67"/>
        <v>84932.840000000011</v>
      </c>
      <c r="T97" s="5">
        <f t="shared" si="70"/>
        <v>7170233.9800000004</v>
      </c>
      <c r="U97" s="5">
        <f t="shared" si="71"/>
        <v>16506021.91</v>
      </c>
      <c r="V97" s="5">
        <f t="shared" si="72"/>
        <v>23524362.32</v>
      </c>
      <c r="W97" s="5">
        <f t="shared" si="73"/>
        <v>69744205.200000018</v>
      </c>
      <c r="X97" s="5">
        <f t="shared" si="60"/>
        <v>17436051.300000001</v>
      </c>
      <c r="Y97" s="5">
        <f t="shared" si="61"/>
        <v>34872102.600000001</v>
      </c>
      <c r="Z97" s="5">
        <f t="shared" si="62"/>
        <v>52308153.899999999</v>
      </c>
      <c r="AA97" s="5">
        <f t="shared" si="63"/>
        <v>69744205.200000003</v>
      </c>
    </row>
    <row r="98" spans="1:27" ht="126.75" customHeight="1" x14ac:dyDescent="0.25">
      <c r="A98" s="12" t="s">
        <v>104</v>
      </c>
      <c r="B98" s="88" t="s">
        <v>217</v>
      </c>
      <c r="C98" s="72"/>
      <c r="D98" s="72"/>
      <c r="E98" s="72"/>
      <c r="F98" s="73"/>
      <c r="G98" s="14">
        <f>G99</f>
        <v>145200000</v>
      </c>
      <c r="H98" s="14">
        <f t="shared" ref="H98:R98" si="78">H99</f>
        <v>12100000</v>
      </c>
      <c r="I98" s="14">
        <f t="shared" si="78"/>
        <v>12100000</v>
      </c>
      <c r="J98" s="14">
        <f t="shared" si="78"/>
        <v>12100000</v>
      </c>
      <c r="K98" s="14">
        <f t="shared" si="78"/>
        <v>12100000</v>
      </c>
      <c r="L98" s="14">
        <f t="shared" si="78"/>
        <v>12100000</v>
      </c>
      <c r="M98" s="14">
        <f t="shared" si="78"/>
        <v>12100000</v>
      </c>
      <c r="N98" s="14">
        <f t="shared" si="78"/>
        <v>12100000</v>
      </c>
      <c r="O98" s="14">
        <f t="shared" si="78"/>
        <v>12100000</v>
      </c>
      <c r="P98" s="14">
        <f t="shared" si="78"/>
        <v>12100000</v>
      </c>
      <c r="Q98" s="14">
        <f t="shared" si="78"/>
        <v>12100000</v>
      </c>
      <c r="R98" s="14">
        <f t="shared" si="78"/>
        <v>12100000</v>
      </c>
      <c r="S98" s="14">
        <f t="shared" si="67"/>
        <v>12100000</v>
      </c>
      <c r="T98" s="5">
        <f t="shared" si="70"/>
        <v>0</v>
      </c>
      <c r="U98" s="5">
        <f t="shared" si="71"/>
        <v>0</v>
      </c>
      <c r="V98" s="5">
        <f t="shared" si="72"/>
        <v>0</v>
      </c>
      <c r="W98" s="5">
        <f t="shared" si="73"/>
        <v>9622866.75</v>
      </c>
      <c r="X98" s="5">
        <f t="shared" si="60"/>
        <v>2405716.6875</v>
      </c>
      <c r="Y98" s="5">
        <f t="shared" si="61"/>
        <v>4811433.375</v>
      </c>
      <c r="Z98" s="5">
        <f t="shared" si="62"/>
        <v>7217150.0625</v>
      </c>
      <c r="AA98" s="5">
        <f t="shared" si="63"/>
        <v>9622866.75</v>
      </c>
    </row>
    <row r="99" spans="1:27" ht="139.5" customHeight="1" x14ac:dyDescent="0.25">
      <c r="A99" s="12" t="s">
        <v>105</v>
      </c>
      <c r="B99" s="88" t="s">
        <v>218</v>
      </c>
      <c r="C99" s="72"/>
      <c r="D99" s="72"/>
      <c r="E99" s="72"/>
      <c r="F99" s="73"/>
      <c r="G99" s="14">
        <v>145200000</v>
      </c>
      <c r="H99" s="11">
        <v>12100000</v>
      </c>
      <c r="I99" s="11">
        <v>12100000</v>
      </c>
      <c r="J99" s="11">
        <v>12100000</v>
      </c>
      <c r="K99" s="11">
        <v>12100000</v>
      </c>
      <c r="L99" s="11">
        <v>12100000</v>
      </c>
      <c r="M99" s="11">
        <v>12100000</v>
      </c>
      <c r="N99" s="11">
        <v>12100000</v>
      </c>
      <c r="O99" s="11">
        <f>G99/12</f>
        <v>12100000</v>
      </c>
      <c r="P99" s="11">
        <f>G99/12</f>
        <v>12100000</v>
      </c>
      <c r="Q99" s="11">
        <f>G99/12</f>
        <v>12100000</v>
      </c>
      <c r="R99" s="11">
        <f>G99/12</f>
        <v>12100000</v>
      </c>
      <c r="S99" s="14">
        <f t="shared" si="67"/>
        <v>12100000</v>
      </c>
      <c r="T99" s="5">
        <f t="shared" si="70"/>
        <v>0</v>
      </c>
      <c r="U99" s="5">
        <f t="shared" si="71"/>
        <v>0</v>
      </c>
      <c r="V99" s="5">
        <f t="shared" si="72"/>
        <v>0</v>
      </c>
      <c r="W99" s="5">
        <f t="shared" si="73"/>
        <v>9622866.75</v>
      </c>
      <c r="X99" s="5">
        <f t="shared" si="60"/>
        <v>2405716.6875</v>
      </c>
      <c r="Y99" s="5">
        <f t="shared" si="61"/>
        <v>4811433.375</v>
      </c>
      <c r="Z99" s="5">
        <f t="shared" si="62"/>
        <v>7217150.0625</v>
      </c>
      <c r="AA99" s="5">
        <f t="shared" si="63"/>
        <v>9622866.75</v>
      </c>
    </row>
    <row r="100" spans="1:27" ht="94.5" x14ac:dyDescent="0.25">
      <c r="A100" s="12" t="s">
        <v>41</v>
      </c>
      <c r="B100" s="88" t="s">
        <v>42</v>
      </c>
      <c r="C100" s="72"/>
      <c r="D100" s="72"/>
      <c r="E100" s="72"/>
      <c r="F100" s="73"/>
      <c r="G100" s="14">
        <f>G105+G103+G101</f>
        <v>69744205.200000003</v>
      </c>
      <c r="H100" s="14">
        <f t="shared" ref="H100:R100" si="79">H105+H103+H101</f>
        <v>0</v>
      </c>
      <c r="I100" s="14">
        <f t="shared" si="79"/>
        <v>3536035.2</v>
      </c>
      <c r="J100" s="14">
        <f t="shared" si="79"/>
        <v>3634198.7800000003</v>
      </c>
      <c r="K100" s="14">
        <f t="shared" si="79"/>
        <v>3395198.76</v>
      </c>
      <c r="L100" s="14">
        <f t="shared" si="79"/>
        <v>3835522.55</v>
      </c>
      <c r="M100" s="14">
        <f t="shared" si="79"/>
        <v>2105066.62</v>
      </c>
      <c r="N100" s="14">
        <f t="shared" si="79"/>
        <v>3573709.72</v>
      </c>
      <c r="O100" s="14">
        <f t="shared" si="79"/>
        <v>3444630.69</v>
      </c>
      <c r="P100" s="14">
        <f t="shared" si="79"/>
        <v>0</v>
      </c>
      <c r="Q100" s="14">
        <f t="shared" si="79"/>
        <v>0</v>
      </c>
      <c r="R100" s="14">
        <f t="shared" si="79"/>
        <v>0</v>
      </c>
      <c r="S100" s="14">
        <f t="shared" si="67"/>
        <v>46219842.88000001</v>
      </c>
      <c r="T100" s="5">
        <f t="shared" si="70"/>
        <v>1156344.01</v>
      </c>
      <c r="U100" s="5">
        <f t="shared" si="71"/>
        <v>2024675.01</v>
      </c>
      <c r="V100" s="5">
        <f t="shared" si="72"/>
        <v>2024675.01</v>
      </c>
      <c r="W100" s="5">
        <f t="shared" si="73"/>
        <v>4949462</v>
      </c>
      <c r="X100" s="5">
        <f t="shared" si="60"/>
        <v>1237365.5</v>
      </c>
      <c r="Y100" s="5">
        <f t="shared" si="61"/>
        <v>2474731</v>
      </c>
      <c r="Z100" s="5">
        <f t="shared" si="62"/>
        <v>3712096.5</v>
      </c>
      <c r="AA100" s="5">
        <f t="shared" si="63"/>
        <v>4949462</v>
      </c>
    </row>
    <row r="101" spans="1:27" ht="268.5" customHeight="1" x14ac:dyDescent="0.25">
      <c r="A101" s="12" t="s">
        <v>106</v>
      </c>
      <c r="B101" s="63" t="s">
        <v>237</v>
      </c>
      <c r="C101" s="64"/>
      <c r="D101" s="64"/>
      <c r="E101" s="64"/>
      <c r="F101" s="65"/>
      <c r="G101" s="14">
        <f>G102</f>
        <v>9622866.75</v>
      </c>
      <c r="H101" s="14">
        <f t="shared" ref="H101:R101" si="80">H102</f>
        <v>0</v>
      </c>
      <c r="I101" s="14">
        <f t="shared" si="80"/>
        <v>0</v>
      </c>
      <c r="J101" s="14">
        <f t="shared" si="80"/>
        <v>0</v>
      </c>
      <c r="K101" s="14">
        <f t="shared" si="80"/>
        <v>0</v>
      </c>
      <c r="L101" s="14">
        <f t="shared" si="80"/>
        <v>0</v>
      </c>
      <c r="M101" s="14">
        <f t="shared" si="80"/>
        <v>0</v>
      </c>
      <c r="N101" s="14">
        <f t="shared" si="80"/>
        <v>0</v>
      </c>
      <c r="O101" s="14">
        <f t="shared" si="80"/>
        <v>0</v>
      </c>
      <c r="P101" s="14">
        <f t="shared" si="80"/>
        <v>0</v>
      </c>
      <c r="Q101" s="14">
        <f t="shared" si="80"/>
        <v>0</v>
      </c>
      <c r="R101" s="14">
        <f t="shared" si="80"/>
        <v>0</v>
      </c>
      <c r="S101" s="14">
        <f t="shared" si="67"/>
        <v>9622866.75</v>
      </c>
      <c r="T101" s="5">
        <f t="shared" si="70"/>
        <v>1156344.01</v>
      </c>
      <c r="U101" s="5">
        <f t="shared" si="71"/>
        <v>2024675.01</v>
      </c>
      <c r="V101" s="5">
        <f t="shared" si="72"/>
        <v>2024675.01</v>
      </c>
      <c r="W101" s="5">
        <f t="shared" si="73"/>
        <v>4949462</v>
      </c>
      <c r="X101" s="5">
        <f t="shared" si="60"/>
        <v>1237365.5</v>
      </c>
      <c r="Y101" s="5">
        <f t="shared" si="61"/>
        <v>2474731</v>
      </c>
      <c r="Z101" s="5">
        <f t="shared" si="62"/>
        <v>3712096.5</v>
      </c>
      <c r="AA101" s="5">
        <f t="shared" si="63"/>
        <v>4949462</v>
      </c>
    </row>
    <row r="102" spans="1:27" ht="284.25" customHeight="1" x14ac:dyDescent="0.25">
      <c r="A102" s="12" t="s">
        <v>107</v>
      </c>
      <c r="B102" s="63" t="s">
        <v>238</v>
      </c>
      <c r="C102" s="64"/>
      <c r="D102" s="64"/>
      <c r="E102" s="64"/>
      <c r="F102" s="65"/>
      <c r="G102" s="14">
        <v>9622866.75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4">
        <f t="shared" si="67"/>
        <v>9622866.75</v>
      </c>
      <c r="T102" s="5">
        <f t="shared" si="70"/>
        <v>6013889.9700000007</v>
      </c>
      <c r="U102" s="5">
        <f t="shared" si="71"/>
        <v>14481346.900000002</v>
      </c>
      <c r="V102" s="5">
        <f t="shared" si="72"/>
        <v>21499687.310000002</v>
      </c>
      <c r="W102" s="5">
        <f t="shared" si="73"/>
        <v>55171876.450000003</v>
      </c>
      <c r="X102" s="5">
        <f t="shared" si="60"/>
        <v>13792969.112500001</v>
      </c>
      <c r="Y102" s="5">
        <f t="shared" si="61"/>
        <v>27585938.225000001</v>
      </c>
      <c r="Z102" s="5">
        <f t="shared" si="62"/>
        <v>41378907.337500006</v>
      </c>
      <c r="AA102" s="5">
        <f t="shared" si="63"/>
        <v>55171876.450000003</v>
      </c>
    </row>
    <row r="103" spans="1:27" ht="173.25" customHeight="1" x14ac:dyDescent="0.25">
      <c r="A103" s="24" t="s">
        <v>336</v>
      </c>
      <c r="B103" s="63" t="s">
        <v>338</v>
      </c>
      <c r="C103" s="64"/>
      <c r="D103" s="64"/>
      <c r="E103" s="64"/>
      <c r="F103" s="65"/>
      <c r="G103" s="14">
        <f>G104</f>
        <v>4949462</v>
      </c>
      <c r="H103" s="14">
        <f t="shared" ref="H103:R103" si="81">H104</f>
        <v>0</v>
      </c>
      <c r="I103" s="14">
        <f t="shared" si="81"/>
        <v>70800</v>
      </c>
      <c r="J103" s="14">
        <f t="shared" si="81"/>
        <v>1085544.01</v>
      </c>
      <c r="K103" s="14">
        <f t="shared" si="81"/>
        <v>359323.22</v>
      </c>
      <c r="L103" s="14">
        <f t="shared" si="81"/>
        <v>509007.78</v>
      </c>
      <c r="M103" s="14">
        <f t="shared" si="81"/>
        <v>0</v>
      </c>
      <c r="N103" s="14">
        <f t="shared" si="81"/>
        <v>0</v>
      </c>
      <c r="O103" s="14">
        <f t="shared" si="81"/>
        <v>0</v>
      </c>
      <c r="P103" s="14">
        <f t="shared" si="81"/>
        <v>0</v>
      </c>
      <c r="Q103" s="14">
        <f t="shared" si="81"/>
        <v>0</v>
      </c>
      <c r="R103" s="14">
        <f t="shared" si="81"/>
        <v>0</v>
      </c>
      <c r="S103" s="14">
        <f t="shared" si="67"/>
        <v>2924786.99</v>
      </c>
      <c r="T103" s="5">
        <f t="shared" si="70"/>
        <v>6013889.9700000007</v>
      </c>
      <c r="U103" s="5">
        <f t="shared" si="71"/>
        <v>14481346.900000002</v>
      </c>
      <c r="V103" s="5">
        <f t="shared" si="72"/>
        <v>21499687.310000002</v>
      </c>
      <c r="W103" s="5">
        <f t="shared" si="73"/>
        <v>55171876.450000003</v>
      </c>
      <c r="X103" s="5">
        <f t="shared" si="60"/>
        <v>13792969.112500001</v>
      </c>
      <c r="Y103" s="5">
        <f t="shared" si="61"/>
        <v>27585938.225000001</v>
      </c>
      <c r="Z103" s="5">
        <f t="shared" si="62"/>
        <v>41378907.337500006</v>
      </c>
      <c r="AA103" s="5">
        <f t="shared" si="63"/>
        <v>55171876.450000003</v>
      </c>
    </row>
    <row r="104" spans="1:27" s="1" customFormat="1" ht="186.75" customHeight="1" x14ac:dyDescent="0.25">
      <c r="A104" s="24" t="s">
        <v>337</v>
      </c>
      <c r="B104" s="63" t="s">
        <v>339</v>
      </c>
      <c r="C104" s="64"/>
      <c r="D104" s="64"/>
      <c r="E104" s="64"/>
      <c r="F104" s="65"/>
      <c r="G104" s="14">
        <v>4949462</v>
      </c>
      <c r="H104" s="11">
        <v>0</v>
      </c>
      <c r="I104" s="11">
        <v>70800</v>
      </c>
      <c r="J104" s="11">
        <v>1085544.01</v>
      </c>
      <c r="K104" s="11">
        <v>359323.22</v>
      </c>
      <c r="L104" s="11">
        <v>509007.78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  <c r="S104" s="14">
        <f t="shared" si="67"/>
        <v>2924786.99</v>
      </c>
      <c r="T104" s="5">
        <f t="shared" si="70"/>
        <v>42009329.939999998</v>
      </c>
      <c r="U104" s="5">
        <f t="shared" si="71"/>
        <v>108307605</v>
      </c>
      <c r="V104" s="5">
        <f t="shared" si="72"/>
        <v>122442408.33999999</v>
      </c>
      <c r="W104" s="5">
        <f t="shared" si="73"/>
        <v>172957352.56999999</v>
      </c>
      <c r="X104" s="5">
        <f t="shared" si="60"/>
        <v>43239338.142499998</v>
      </c>
      <c r="Y104" s="5">
        <f t="shared" si="61"/>
        <v>86478676.284999996</v>
      </c>
      <c r="Z104" s="5">
        <f t="shared" si="62"/>
        <v>129718014.42749999</v>
      </c>
      <c r="AA104" s="5">
        <f t="shared" si="63"/>
        <v>172957352.56999999</v>
      </c>
    </row>
    <row r="105" spans="1:27" ht="15.75" x14ac:dyDescent="0.25">
      <c r="A105" s="12" t="s">
        <v>108</v>
      </c>
      <c r="B105" s="63" t="s">
        <v>295</v>
      </c>
      <c r="C105" s="64"/>
      <c r="D105" s="64"/>
      <c r="E105" s="64"/>
      <c r="F105" s="65"/>
      <c r="G105" s="14">
        <f>G106</f>
        <v>55171876.450000003</v>
      </c>
      <c r="H105" s="14">
        <f t="shared" ref="H105:R105" si="82">H106</f>
        <v>0</v>
      </c>
      <c r="I105" s="14">
        <f t="shared" si="82"/>
        <v>3465235.2</v>
      </c>
      <c r="J105" s="14">
        <f t="shared" si="82"/>
        <v>2548654.77</v>
      </c>
      <c r="K105" s="14">
        <f t="shared" si="82"/>
        <v>3035875.54</v>
      </c>
      <c r="L105" s="14">
        <f t="shared" si="82"/>
        <v>3326514.77</v>
      </c>
      <c r="M105" s="14">
        <f t="shared" si="82"/>
        <v>2105066.62</v>
      </c>
      <c r="N105" s="14">
        <f t="shared" si="82"/>
        <v>3573709.72</v>
      </c>
      <c r="O105" s="14">
        <f t="shared" si="82"/>
        <v>3444630.69</v>
      </c>
      <c r="P105" s="14">
        <f t="shared" si="82"/>
        <v>0</v>
      </c>
      <c r="Q105" s="14">
        <f t="shared" si="82"/>
        <v>0</v>
      </c>
      <c r="R105" s="14">
        <f t="shared" si="82"/>
        <v>0</v>
      </c>
      <c r="S105" s="14">
        <f t="shared" si="67"/>
        <v>33672189.140000001</v>
      </c>
      <c r="T105" s="5">
        <f t="shared" si="70"/>
        <v>3856291.2700000005</v>
      </c>
      <c r="U105" s="5">
        <f t="shared" si="71"/>
        <v>7717048.54</v>
      </c>
      <c r="V105" s="5">
        <f t="shared" si="72"/>
        <v>9514602.4500000011</v>
      </c>
      <c r="W105" s="5">
        <f t="shared" si="73"/>
        <v>16461902.000000002</v>
      </c>
      <c r="X105" s="5">
        <f t="shared" si="60"/>
        <v>4115475.4999999995</v>
      </c>
      <c r="Y105" s="5">
        <f t="shared" si="61"/>
        <v>8230950.9999999991</v>
      </c>
      <c r="Z105" s="5">
        <f t="shared" si="62"/>
        <v>12346426.5</v>
      </c>
      <c r="AA105" s="5">
        <f t="shared" si="63"/>
        <v>16461901.999999998</v>
      </c>
    </row>
    <row r="106" spans="1:27" ht="47.25" x14ac:dyDescent="0.25">
      <c r="A106" s="12" t="s">
        <v>109</v>
      </c>
      <c r="B106" s="63" t="s">
        <v>294</v>
      </c>
      <c r="C106" s="64"/>
      <c r="D106" s="64"/>
      <c r="E106" s="64"/>
      <c r="F106" s="65"/>
      <c r="G106" s="14">
        <f>43894120.29+11277756.16</f>
        <v>55171876.450000003</v>
      </c>
      <c r="H106" s="11">
        <v>0</v>
      </c>
      <c r="I106" s="11">
        <v>3465235.2</v>
      </c>
      <c r="J106" s="11">
        <v>2548654.77</v>
      </c>
      <c r="K106" s="11">
        <v>3035875.54</v>
      </c>
      <c r="L106" s="11">
        <v>3326514.77</v>
      </c>
      <c r="M106" s="11">
        <v>2105066.62</v>
      </c>
      <c r="N106" s="11">
        <v>3573709.72</v>
      </c>
      <c r="O106" s="11">
        <v>3444630.69</v>
      </c>
      <c r="P106" s="11">
        <v>0</v>
      </c>
      <c r="Q106" s="11">
        <v>0</v>
      </c>
      <c r="R106" s="11">
        <v>0</v>
      </c>
      <c r="S106" s="14">
        <f t="shared" si="67"/>
        <v>33672189.140000001</v>
      </c>
      <c r="T106" s="5">
        <f t="shared" si="70"/>
        <v>708366.27</v>
      </c>
      <c r="U106" s="5">
        <f t="shared" si="71"/>
        <v>1886198.54</v>
      </c>
      <c r="V106" s="5">
        <f t="shared" si="72"/>
        <v>2221777.4499999997</v>
      </c>
      <c r="W106" s="5">
        <f t="shared" si="73"/>
        <v>4239702</v>
      </c>
      <c r="X106" s="5">
        <f t="shared" si="60"/>
        <v>1059925.5</v>
      </c>
      <c r="Y106" s="5">
        <f t="shared" si="61"/>
        <v>2119851</v>
      </c>
      <c r="Z106" s="5">
        <f t="shared" si="62"/>
        <v>3179776.4999999995</v>
      </c>
      <c r="AA106" s="5">
        <f t="shared" si="63"/>
        <v>4239702</v>
      </c>
    </row>
    <row r="107" spans="1:27" ht="65.25" customHeight="1" x14ac:dyDescent="0.25">
      <c r="A107" s="12" t="s">
        <v>43</v>
      </c>
      <c r="B107" s="63" t="s">
        <v>44</v>
      </c>
      <c r="C107" s="64"/>
      <c r="D107" s="64"/>
      <c r="E107" s="64"/>
      <c r="F107" s="65"/>
      <c r="G107" s="14">
        <f t="shared" ref="G107:R107" si="83">G121+G115+G123+G111+G113+G117+G108+G119</f>
        <v>172957352.56999999</v>
      </c>
      <c r="H107" s="14">
        <f t="shared" si="83"/>
        <v>10414451.639999999</v>
      </c>
      <c r="I107" s="14">
        <f t="shared" si="83"/>
        <v>15584335.76</v>
      </c>
      <c r="J107" s="14">
        <f t="shared" si="83"/>
        <v>16010542.540000001</v>
      </c>
      <c r="K107" s="14">
        <f t="shared" si="83"/>
        <v>25851726.59</v>
      </c>
      <c r="L107" s="14">
        <f t="shared" si="83"/>
        <v>15572635.389999999</v>
      </c>
      <c r="M107" s="14">
        <f t="shared" si="83"/>
        <v>24873913.079999998</v>
      </c>
      <c r="N107" s="14">
        <f t="shared" si="83"/>
        <v>7203590.8799999999</v>
      </c>
      <c r="O107" s="14">
        <f t="shared" si="83"/>
        <v>6931212.46</v>
      </c>
      <c r="P107" s="14">
        <f t="shared" si="83"/>
        <v>0</v>
      </c>
      <c r="Q107" s="14">
        <f t="shared" si="83"/>
        <v>0</v>
      </c>
      <c r="R107" s="14">
        <f t="shared" si="83"/>
        <v>0</v>
      </c>
      <c r="S107" s="14">
        <f t="shared" si="67"/>
        <v>50514944.230000004</v>
      </c>
      <c r="T107" s="5">
        <f t="shared" si="70"/>
        <v>3147925</v>
      </c>
      <c r="U107" s="5">
        <f t="shared" si="71"/>
        <v>5830850</v>
      </c>
      <c r="V107" s="5">
        <f t="shared" si="72"/>
        <v>7292825</v>
      </c>
      <c r="W107" s="5">
        <f t="shared" si="73"/>
        <v>12222200</v>
      </c>
      <c r="X107" s="5">
        <f t="shared" si="60"/>
        <v>3055550</v>
      </c>
      <c r="Y107" s="5">
        <f t="shared" si="61"/>
        <v>6111100</v>
      </c>
      <c r="Z107" s="5">
        <f t="shared" si="62"/>
        <v>9166650</v>
      </c>
      <c r="AA107" s="5">
        <f t="shared" si="63"/>
        <v>12222200</v>
      </c>
    </row>
    <row r="108" spans="1:27" ht="110.25" customHeight="1" x14ac:dyDescent="0.25">
      <c r="A108" s="12" t="s">
        <v>110</v>
      </c>
      <c r="B108" s="63" t="s">
        <v>111</v>
      </c>
      <c r="C108" s="64"/>
      <c r="D108" s="64"/>
      <c r="E108" s="64"/>
      <c r="F108" s="65"/>
      <c r="G108" s="14">
        <f>G109+G110</f>
        <v>16461902</v>
      </c>
      <c r="H108" s="14">
        <f t="shared" ref="H108:R108" si="84">H109+H110</f>
        <v>127775.54</v>
      </c>
      <c r="I108" s="14">
        <f t="shared" si="84"/>
        <v>2460257.91</v>
      </c>
      <c r="J108" s="14">
        <f t="shared" si="84"/>
        <v>1268257.82</v>
      </c>
      <c r="K108" s="14">
        <f t="shared" si="84"/>
        <v>1076050.54</v>
      </c>
      <c r="L108" s="14">
        <f t="shared" si="84"/>
        <v>1626671.26</v>
      </c>
      <c r="M108" s="14">
        <f t="shared" si="84"/>
        <v>1158035.47</v>
      </c>
      <c r="N108" s="14">
        <f t="shared" si="84"/>
        <v>908907.59</v>
      </c>
      <c r="O108" s="14">
        <f t="shared" si="84"/>
        <v>888646.32000000007</v>
      </c>
      <c r="P108" s="14">
        <f t="shared" si="84"/>
        <v>0</v>
      </c>
      <c r="Q108" s="14">
        <f t="shared" si="84"/>
        <v>0</v>
      </c>
      <c r="R108" s="14">
        <f t="shared" si="84"/>
        <v>0</v>
      </c>
      <c r="S108" s="14">
        <f t="shared" si="67"/>
        <v>6947299.5500000007</v>
      </c>
      <c r="T108" s="5">
        <f t="shared" si="70"/>
        <v>823964.8</v>
      </c>
      <c r="U108" s="5">
        <f t="shared" si="71"/>
        <v>1958098.3900000001</v>
      </c>
      <c r="V108" s="5">
        <f t="shared" si="72"/>
        <v>2747347.97</v>
      </c>
      <c r="W108" s="5">
        <f t="shared" si="73"/>
        <v>4781500</v>
      </c>
      <c r="X108" s="5">
        <f t="shared" si="60"/>
        <v>1195375</v>
      </c>
      <c r="Y108" s="5">
        <f t="shared" si="61"/>
        <v>2390750</v>
      </c>
      <c r="Z108" s="5">
        <f t="shared" si="62"/>
        <v>3586125</v>
      </c>
      <c r="AA108" s="5">
        <f t="shared" si="63"/>
        <v>4781500</v>
      </c>
    </row>
    <row r="109" spans="1:27" ht="111.75" customHeight="1" x14ac:dyDescent="0.25">
      <c r="A109" s="12" t="s">
        <v>112</v>
      </c>
      <c r="B109" s="63" t="s">
        <v>222</v>
      </c>
      <c r="C109" s="86"/>
      <c r="D109" s="86"/>
      <c r="E109" s="86"/>
      <c r="F109" s="87"/>
      <c r="G109" s="14">
        <v>4239702</v>
      </c>
      <c r="H109" s="11">
        <v>127775.54</v>
      </c>
      <c r="I109" s="11">
        <v>307907.90999999997</v>
      </c>
      <c r="J109" s="11">
        <v>272682.82</v>
      </c>
      <c r="K109" s="11">
        <v>290475.53999999998</v>
      </c>
      <c r="L109" s="11">
        <v>576096.26</v>
      </c>
      <c r="M109" s="14">
        <v>311260.46999999997</v>
      </c>
      <c r="N109" s="11">
        <f>908907.59-N110</f>
        <v>252932.58999999997</v>
      </c>
      <c r="O109" s="11">
        <v>82646.320000000007</v>
      </c>
      <c r="P109" s="11">
        <v>0</v>
      </c>
      <c r="Q109" s="11">
        <v>0</v>
      </c>
      <c r="R109" s="11">
        <v>0</v>
      </c>
      <c r="S109" s="14">
        <f t="shared" si="67"/>
        <v>2017924.55</v>
      </c>
      <c r="T109" s="5">
        <f t="shared" si="70"/>
        <v>823964.8</v>
      </c>
      <c r="U109" s="5">
        <f t="shared" si="71"/>
        <v>1958098.3900000001</v>
      </c>
      <c r="V109" s="5">
        <f t="shared" si="72"/>
        <v>2747347.97</v>
      </c>
      <c r="W109" s="5">
        <f t="shared" si="73"/>
        <v>4781500</v>
      </c>
      <c r="X109" s="5">
        <f t="shared" si="60"/>
        <v>1195375</v>
      </c>
      <c r="Y109" s="5">
        <f t="shared" si="61"/>
        <v>2390750</v>
      </c>
      <c r="Z109" s="5">
        <f t="shared" si="62"/>
        <v>3586125</v>
      </c>
      <c r="AA109" s="5">
        <f t="shared" si="63"/>
        <v>4781500</v>
      </c>
    </row>
    <row r="110" spans="1:27" ht="111.75" customHeight="1" x14ac:dyDescent="0.25">
      <c r="A110" s="12" t="s">
        <v>112</v>
      </c>
      <c r="B110" s="63" t="s">
        <v>221</v>
      </c>
      <c r="C110" s="86"/>
      <c r="D110" s="86"/>
      <c r="E110" s="86"/>
      <c r="F110" s="87"/>
      <c r="G110" s="14">
        <v>12222200</v>
      </c>
      <c r="H110" s="14">
        <v>0</v>
      </c>
      <c r="I110" s="14">
        <v>2152350</v>
      </c>
      <c r="J110" s="14">
        <v>995575</v>
      </c>
      <c r="K110" s="14">
        <v>785575</v>
      </c>
      <c r="L110" s="14">
        <v>1050575</v>
      </c>
      <c r="M110" s="14">
        <v>846775</v>
      </c>
      <c r="N110" s="14">
        <v>655975</v>
      </c>
      <c r="O110" s="14">
        <v>806000</v>
      </c>
      <c r="P110" s="14">
        <v>0</v>
      </c>
      <c r="Q110" s="14">
        <v>0</v>
      </c>
      <c r="R110" s="14">
        <v>0</v>
      </c>
      <c r="S110" s="14">
        <f t="shared" si="67"/>
        <v>4929375</v>
      </c>
      <c r="T110" s="5">
        <f t="shared" si="70"/>
        <v>667275</v>
      </c>
      <c r="U110" s="5">
        <f t="shared" si="71"/>
        <v>1179775</v>
      </c>
      <c r="V110" s="5">
        <f t="shared" si="72"/>
        <v>1210075</v>
      </c>
      <c r="W110" s="5">
        <f t="shared" si="73"/>
        <v>2669100</v>
      </c>
      <c r="X110" s="5">
        <f t="shared" si="60"/>
        <v>667275</v>
      </c>
      <c r="Y110" s="5">
        <f t="shared" si="61"/>
        <v>1334550</v>
      </c>
      <c r="Z110" s="5">
        <f t="shared" si="62"/>
        <v>2001825</v>
      </c>
      <c r="AA110" s="5">
        <f t="shared" si="63"/>
        <v>2669100</v>
      </c>
    </row>
    <row r="111" spans="1:27" ht="111" customHeight="1" x14ac:dyDescent="0.25">
      <c r="A111" s="12" t="s">
        <v>113</v>
      </c>
      <c r="B111" s="63" t="s">
        <v>296</v>
      </c>
      <c r="C111" s="64"/>
      <c r="D111" s="64"/>
      <c r="E111" s="64"/>
      <c r="F111" s="65"/>
      <c r="G111" s="14">
        <f>G112</f>
        <v>4781500</v>
      </c>
      <c r="H111" s="14">
        <f t="shared" ref="H111:R111" si="85">H112</f>
        <v>248148.78</v>
      </c>
      <c r="I111" s="14">
        <f t="shared" si="85"/>
        <v>304966.52</v>
      </c>
      <c r="J111" s="14">
        <f t="shared" si="85"/>
        <v>270849.5</v>
      </c>
      <c r="K111" s="14">
        <f t="shared" si="85"/>
        <v>270849.46000000002</v>
      </c>
      <c r="L111" s="14">
        <f t="shared" si="85"/>
        <v>492387.52</v>
      </c>
      <c r="M111" s="14">
        <f t="shared" si="85"/>
        <v>370896.61</v>
      </c>
      <c r="N111" s="14">
        <f t="shared" si="85"/>
        <v>385284.12</v>
      </c>
      <c r="O111" s="14">
        <f t="shared" si="85"/>
        <v>403965.46</v>
      </c>
      <c r="P111" s="14">
        <f t="shared" si="85"/>
        <v>0</v>
      </c>
      <c r="Q111" s="14">
        <f t="shared" si="85"/>
        <v>0</v>
      </c>
      <c r="R111" s="14">
        <f t="shared" si="85"/>
        <v>0</v>
      </c>
      <c r="S111" s="14">
        <f t="shared" si="67"/>
        <v>2034152.0299999993</v>
      </c>
      <c r="T111" s="5">
        <f t="shared" si="70"/>
        <v>667275</v>
      </c>
      <c r="U111" s="5">
        <f t="shared" si="71"/>
        <v>1179775</v>
      </c>
      <c r="V111" s="5">
        <f t="shared" si="72"/>
        <v>1210075</v>
      </c>
      <c r="W111" s="5">
        <f t="shared" si="73"/>
        <v>2669100</v>
      </c>
      <c r="X111" s="5">
        <f t="shared" si="60"/>
        <v>667275</v>
      </c>
      <c r="Y111" s="5">
        <f t="shared" si="61"/>
        <v>1334550</v>
      </c>
      <c r="Z111" s="5">
        <f t="shared" si="62"/>
        <v>2001825</v>
      </c>
      <c r="AA111" s="5">
        <f t="shared" si="63"/>
        <v>2669100</v>
      </c>
    </row>
    <row r="112" spans="1:27" ht="141.75" customHeight="1" x14ac:dyDescent="0.25">
      <c r="A112" s="12" t="s">
        <v>114</v>
      </c>
      <c r="B112" s="63" t="s">
        <v>297</v>
      </c>
      <c r="C112" s="64"/>
      <c r="D112" s="64"/>
      <c r="E112" s="64"/>
      <c r="F112" s="65"/>
      <c r="G112" s="14">
        <v>4781500</v>
      </c>
      <c r="H112" s="11">
        <v>248148.78</v>
      </c>
      <c r="I112" s="11">
        <v>304966.52</v>
      </c>
      <c r="J112" s="11">
        <v>270849.5</v>
      </c>
      <c r="K112" s="11">
        <v>270849.46000000002</v>
      </c>
      <c r="L112" s="11">
        <v>492387.52</v>
      </c>
      <c r="M112" s="11">
        <v>370896.61</v>
      </c>
      <c r="N112" s="11">
        <v>385284.12</v>
      </c>
      <c r="O112" s="11">
        <v>403965.46</v>
      </c>
      <c r="P112" s="11">
        <v>0</v>
      </c>
      <c r="Q112" s="11">
        <v>0</v>
      </c>
      <c r="R112" s="11">
        <v>0</v>
      </c>
      <c r="S112" s="14">
        <f t="shared" si="67"/>
        <v>2034152.0299999993</v>
      </c>
      <c r="T112" s="5">
        <f t="shared" si="70"/>
        <v>115581.97</v>
      </c>
      <c r="U112" s="5">
        <f t="shared" si="71"/>
        <v>204636.62</v>
      </c>
      <c r="V112" s="5">
        <f t="shared" si="72"/>
        <v>312075.90000000002</v>
      </c>
      <c r="W112" s="5">
        <f t="shared" si="73"/>
        <v>496700</v>
      </c>
      <c r="X112" s="5">
        <f t="shared" si="60"/>
        <v>124175</v>
      </c>
      <c r="Y112" s="5">
        <f t="shared" si="61"/>
        <v>248350</v>
      </c>
      <c r="Z112" s="5">
        <f t="shared" si="62"/>
        <v>372525</v>
      </c>
      <c r="AA112" s="5">
        <f t="shared" si="63"/>
        <v>496700</v>
      </c>
    </row>
    <row r="113" spans="1:27" ht="141.75" customHeight="1" x14ac:dyDescent="0.25">
      <c r="A113" s="12" t="s">
        <v>115</v>
      </c>
      <c r="B113" s="63" t="s">
        <v>298</v>
      </c>
      <c r="C113" s="64"/>
      <c r="D113" s="64"/>
      <c r="E113" s="64"/>
      <c r="F113" s="65"/>
      <c r="G113" s="14">
        <f>G114</f>
        <v>2669100</v>
      </c>
      <c r="H113" s="14">
        <f>H114</f>
        <v>0</v>
      </c>
      <c r="I113" s="14">
        <f t="shared" ref="I113:R113" si="86">I114</f>
        <v>516528</v>
      </c>
      <c r="J113" s="14">
        <f t="shared" si="86"/>
        <v>150747</v>
      </c>
      <c r="K113" s="14">
        <f t="shared" si="86"/>
        <v>256250</v>
      </c>
      <c r="L113" s="14">
        <f t="shared" si="86"/>
        <v>205000</v>
      </c>
      <c r="M113" s="14">
        <f t="shared" si="86"/>
        <v>51250</v>
      </c>
      <c r="N113" s="14">
        <f t="shared" si="86"/>
        <v>0</v>
      </c>
      <c r="O113" s="14">
        <f t="shared" si="86"/>
        <v>30300</v>
      </c>
      <c r="P113" s="14">
        <f t="shared" si="86"/>
        <v>0</v>
      </c>
      <c r="Q113" s="14">
        <f t="shared" si="86"/>
        <v>0</v>
      </c>
      <c r="R113" s="14">
        <f t="shared" si="86"/>
        <v>0</v>
      </c>
      <c r="S113" s="14">
        <f t="shared" si="67"/>
        <v>1459025</v>
      </c>
      <c r="T113" s="5">
        <f t="shared" si="70"/>
        <v>115581.97</v>
      </c>
      <c r="U113" s="5">
        <f t="shared" si="71"/>
        <v>204636.62</v>
      </c>
      <c r="V113" s="5">
        <f t="shared" si="72"/>
        <v>312075.90000000002</v>
      </c>
      <c r="W113" s="5">
        <f t="shared" si="73"/>
        <v>496700</v>
      </c>
      <c r="X113" s="5">
        <f t="shared" si="60"/>
        <v>124175</v>
      </c>
      <c r="Y113" s="5">
        <f t="shared" si="61"/>
        <v>248350</v>
      </c>
      <c r="Z113" s="5">
        <f t="shared" si="62"/>
        <v>372525</v>
      </c>
      <c r="AA113" s="5">
        <f t="shared" si="63"/>
        <v>496700</v>
      </c>
    </row>
    <row r="114" spans="1:27" ht="204.75" customHeight="1" x14ac:dyDescent="0.25">
      <c r="A114" s="12" t="s">
        <v>116</v>
      </c>
      <c r="B114" s="63" t="s">
        <v>299</v>
      </c>
      <c r="C114" s="64"/>
      <c r="D114" s="64"/>
      <c r="E114" s="64"/>
      <c r="F114" s="65"/>
      <c r="G114" s="14">
        <v>2669100</v>
      </c>
      <c r="H114" s="11">
        <v>0</v>
      </c>
      <c r="I114" s="11">
        <v>516528</v>
      </c>
      <c r="J114" s="11">
        <v>150747</v>
      </c>
      <c r="K114" s="11">
        <v>256250</v>
      </c>
      <c r="L114" s="11">
        <v>205000</v>
      </c>
      <c r="M114" s="11">
        <v>51250</v>
      </c>
      <c r="N114" s="11">
        <v>0</v>
      </c>
      <c r="O114" s="11">
        <v>30300</v>
      </c>
      <c r="P114" s="11">
        <v>0</v>
      </c>
      <c r="Q114" s="11">
        <v>0</v>
      </c>
      <c r="R114" s="11">
        <v>0</v>
      </c>
      <c r="S114" s="14">
        <f t="shared" si="67"/>
        <v>1459025</v>
      </c>
      <c r="T114" s="5">
        <f t="shared" si="70"/>
        <v>0</v>
      </c>
      <c r="U114" s="5">
        <f t="shared" si="71"/>
        <v>0</v>
      </c>
      <c r="V114" s="5">
        <f t="shared" si="72"/>
        <v>0</v>
      </c>
      <c r="W114" s="5">
        <f t="shared" si="73"/>
        <v>640.57000000000005</v>
      </c>
      <c r="X114" s="5">
        <f t="shared" si="60"/>
        <v>160.14250000000001</v>
      </c>
      <c r="Y114" s="5">
        <f t="shared" si="61"/>
        <v>320.28500000000003</v>
      </c>
      <c r="Z114" s="5">
        <f t="shared" si="62"/>
        <v>480.42750000000001</v>
      </c>
      <c r="AA114" s="5">
        <f t="shared" si="63"/>
        <v>640.57000000000005</v>
      </c>
    </row>
    <row r="115" spans="1:27" ht="109.5" customHeight="1" x14ac:dyDescent="0.25">
      <c r="A115" s="12" t="s">
        <v>117</v>
      </c>
      <c r="B115" s="63" t="s">
        <v>300</v>
      </c>
      <c r="C115" s="64"/>
      <c r="D115" s="64"/>
      <c r="E115" s="64"/>
      <c r="F115" s="65"/>
      <c r="G115" s="14">
        <f>G116</f>
        <v>496700</v>
      </c>
      <c r="H115" s="14">
        <f t="shared" ref="H115:R115" si="87">H116</f>
        <v>38527.32</v>
      </c>
      <c r="I115" s="14">
        <f t="shared" si="87"/>
        <v>38527.33</v>
      </c>
      <c r="J115" s="14">
        <f t="shared" si="87"/>
        <v>38527.32</v>
      </c>
      <c r="K115" s="14">
        <f t="shared" si="87"/>
        <v>38527.32</v>
      </c>
      <c r="L115" s="14">
        <f t="shared" si="87"/>
        <v>38527.33</v>
      </c>
      <c r="M115" s="14">
        <f t="shared" si="87"/>
        <v>12000</v>
      </c>
      <c r="N115" s="14">
        <f t="shared" si="87"/>
        <v>77668.160000000003</v>
      </c>
      <c r="O115" s="14">
        <f t="shared" si="87"/>
        <v>29771.119999999999</v>
      </c>
      <c r="P115" s="14">
        <f t="shared" si="87"/>
        <v>0</v>
      </c>
      <c r="Q115" s="14">
        <f t="shared" si="87"/>
        <v>0</v>
      </c>
      <c r="R115" s="14">
        <f t="shared" si="87"/>
        <v>0</v>
      </c>
      <c r="S115" s="14">
        <f t="shared" si="67"/>
        <v>184624.09999999995</v>
      </c>
      <c r="T115" s="5">
        <f t="shared" si="70"/>
        <v>0</v>
      </c>
      <c r="U115" s="5">
        <f t="shared" si="71"/>
        <v>0</v>
      </c>
      <c r="V115" s="5">
        <f t="shared" si="72"/>
        <v>0</v>
      </c>
      <c r="W115" s="5">
        <f t="shared" si="73"/>
        <v>640.57000000000005</v>
      </c>
      <c r="X115" s="5">
        <f t="shared" si="60"/>
        <v>160.14250000000001</v>
      </c>
      <c r="Y115" s="5">
        <f t="shared" si="61"/>
        <v>320.28500000000003</v>
      </c>
      <c r="Z115" s="5">
        <f t="shared" si="62"/>
        <v>480.42750000000001</v>
      </c>
      <c r="AA115" s="5">
        <f t="shared" si="63"/>
        <v>640.57000000000005</v>
      </c>
    </row>
    <row r="116" spans="1:27" ht="129.75" customHeight="1" x14ac:dyDescent="0.25">
      <c r="A116" s="12" t="s">
        <v>118</v>
      </c>
      <c r="B116" s="63" t="s">
        <v>301</v>
      </c>
      <c r="C116" s="64"/>
      <c r="D116" s="64"/>
      <c r="E116" s="64"/>
      <c r="F116" s="65"/>
      <c r="G116" s="14">
        <v>496700</v>
      </c>
      <c r="H116" s="11">
        <v>38527.32</v>
      </c>
      <c r="I116" s="11">
        <v>38527.33</v>
      </c>
      <c r="J116" s="11">
        <v>38527.32</v>
      </c>
      <c r="K116" s="11">
        <v>38527.32</v>
      </c>
      <c r="L116" s="11">
        <v>38527.33</v>
      </c>
      <c r="M116" s="11">
        <v>12000</v>
      </c>
      <c r="N116" s="11">
        <v>77668.160000000003</v>
      </c>
      <c r="O116" s="11">
        <v>29771.119999999999</v>
      </c>
      <c r="P116" s="11">
        <v>0</v>
      </c>
      <c r="Q116" s="11">
        <v>0</v>
      </c>
      <c r="R116" s="11">
        <v>0</v>
      </c>
      <c r="S116" s="14">
        <f t="shared" si="67"/>
        <v>184624.09999999995</v>
      </c>
      <c r="T116" s="5">
        <f t="shared" si="70"/>
        <v>0</v>
      </c>
      <c r="U116" s="5">
        <f t="shared" si="71"/>
        <v>0</v>
      </c>
      <c r="V116" s="5">
        <f t="shared" si="72"/>
        <v>0</v>
      </c>
      <c r="W116" s="5">
        <f t="shared" si="73"/>
        <v>62300</v>
      </c>
      <c r="X116" s="5">
        <f t="shared" si="60"/>
        <v>15575</v>
      </c>
      <c r="Y116" s="5">
        <f t="shared" si="61"/>
        <v>31150</v>
      </c>
      <c r="Z116" s="5">
        <f t="shared" si="62"/>
        <v>46725</v>
      </c>
      <c r="AA116" s="5">
        <f t="shared" si="63"/>
        <v>62300</v>
      </c>
    </row>
    <row r="117" spans="1:27" ht="173.25" customHeight="1" x14ac:dyDescent="0.25">
      <c r="A117" s="12" t="s">
        <v>119</v>
      </c>
      <c r="B117" s="63" t="s">
        <v>302</v>
      </c>
      <c r="C117" s="64"/>
      <c r="D117" s="64"/>
      <c r="E117" s="64"/>
      <c r="F117" s="65"/>
      <c r="G117" s="14">
        <f>G118</f>
        <v>640.57000000000005</v>
      </c>
      <c r="H117" s="14">
        <f t="shared" ref="H117:R117" si="88">H118</f>
        <v>0</v>
      </c>
      <c r="I117" s="14">
        <f t="shared" si="88"/>
        <v>0</v>
      </c>
      <c r="J117" s="14">
        <f t="shared" si="88"/>
        <v>0</v>
      </c>
      <c r="K117" s="14">
        <f t="shared" si="88"/>
        <v>0</v>
      </c>
      <c r="L117" s="14">
        <f t="shared" si="88"/>
        <v>0</v>
      </c>
      <c r="M117" s="14">
        <f t="shared" si="88"/>
        <v>0</v>
      </c>
      <c r="N117" s="14">
        <f t="shared" si="88"/>
        <v>0</v>
      </c>
      <c r="O117" s="14">
        <f t="shared" si="88"/>
        <v>0</v>
      </c>
      <c r="P117" s="14">
        <f t="shared" si="88"/>
        <v>0</v>
      </c>
      <c r="Q117" s="14">
        <f t="shared" si="88"/>
        <v>0</v>
      </c>
      <c r="R117" s="14">
        <f t="shared" si="88"/>
        <v>0</v>
      </c>
      <c r="S117" s="14">
        <f t="shared" si="67"/>
        <v>640.57000000000005</v>
      </c>
      <c r="T117" s="5">
        <f t="shared" si="70"/>
        <v>0</v>
      </c>
      <c r="U117" s="5">
        <f t="shared" si="71"/>
        <v>0</v>
      </c>
      <c r="V117" s="5">
        <f t="shared" si="72"/>
        <v>0</v>
      </c>
      <c r="W117" s="5">
        <f t="shared" si="73"/>
        <v>62300</v>
      </c>
      <c r="X117" s="5">
        <f t="shared" si="60"/>
        <v>15575</v>
      </c>
      <c r="Y117" s="5">
        <f t="shared" si="61"/>
        <v>31150</v>
      </c>
      <c r="Z117" s="5">
        <f t="shared" si="62"/>
        <v>46725</v>
      </c>
      <c r="AA117" s="5">
        <f t="shared" si="63"/>
        <v>62300</v>
      </c>
    </row>
    <row r="118" spans="1:27" ht="204.75" customHeight="1" x14ac:dyDescent="0.25">
      <c r="A118" s="12" t="s">
        <v>120</v>
      </c>
      <c r="B118" s="63" t="s">
        <v>303</v>
      </c>
      <c r="C118" s="64"/>
      <c r="D118" s="64"/>
      <c r="E118" s="64"/>
      <c r="F118" s="65"/>
      <c r="G118" s="14">
        <v>640.57000000000005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4">
        <f t="shared" si="67"/>
        <v>640.57000000000005</v>
      </c>
      <c r="T118" s="5">
        <f t="shared" si="70"/>
        <v>433566.9</v>
      </c>
      <c r="U118" s="5">
        <f t="shared" si="71"/>
        <v>535396.45000000007</v>
      </c>
      <c r="V118" s="5">
        <f t="shared" si="72"/>
        <v>695657.02</v>
      </c>
      <c r="W118" s="5">
        <f t="shared" si="73"/>
        <v>1120010</v>
      </c>
      <c r="X118" s="5">
        <f t="shared" si="60"/>
        <v>280002.5</v>
      </c>
      <c r="Y118" s="5">
        <f t="shared" si="61"/>
        <v>560005</v>
      </c>
      <c r="Z118" s="5">
        <f t="shared" si="62"/>
        <v>840007.5</v>
      </c>
      <c r="AA118" s="5">
        <f t="shared" si="63"/>
        <v>1120010</v>
      </c>
    </row>
    <row r="119" spans="1:27" ht="81" customHeight="1" x14ac:dyDescent="0.25">
      <c r="A119" s="12" t="s">
        <v>121</v>
      </c>
      <c r="B119" s="63" t="s">
        <v>304</v>
      </c>
      <c r="C119" s="64"/>
      <c r="D119" s="64"/>
      <c r="E119" s="64"/>
      <c r="F119" s="65"/>
      <c r="G119" s="14">
        <f>G120</f>
        <v>62300</v>
      </c>
      <c r="H119" s="14">
        <f t="shared" ref="H119:R119" si="89">H120</f>
        <v>0</v>
      </c>
      <c r="I119" s="14">
        <f t="shared" si="89"/>
        <v>0</v>
      </c>
      <c r="J119" s="14">
        <f t="shared" si="89"/>
        <v>0</v>
      </c>
      <c r="K119" s="14">
        <f t="shared" si="89"/>
        <v>0</v>
      </c>
      <c r="L119" s="14">
        <f t="shared" si="89"/>
        <v>0</v>
      </c>
      <c r="M119" s="14">
        <f t="shared" si="89"/>
        <v>0</v>
      </c>
      <c r="N119" s="14">
        <f t="shared" si="89"/>
        <v>0</v>
      </c>
      <c r="O119" s="14">
        <f t="shared" si="89"/>
        <v>0</v>
      </c>
      <c r="P119" s="14">
        <f t="shared" si="89"/>
        <v>0</v>
      </c>
      <c r="Q119" s="14">
        <f t="shared" si="89"/>
        <v>0</v>
      </c>
      <c r="R119" s="14">
        <f t="shared" si="89"/>
        <v>0</v>
      </c>
      <c r="S119" s="14">
        <f t="shared" si="67"/>
        <v>62300</v>
      </c>
      <c r="T119" s="5">
        <f t="shared" si="70"/>
        <v>433566.9</v>
      </c>
      <c r="U119" s="5">
        <f t="shared" si="71"/>
        <v>535396.45000000007</v>
      </c>
      <c r="V119" s="5">
        <f t="shared" si="72"/>
        <v>695657.02</v>
      </c>
      <c r="W119" s="5">
        <f t="shared" si="73"/>
        <v>1120010</v>
      </c>
      <c r="X119" s="5">
        <f t="shared" si="60"/>
        <v>280002.5</v>
      </c>
      <c r="Y119" s="5">
        <f t="shared" si="61"/>
        <v>560005</v>
      </c>
      <c r="Z119" s="5">
        <f t="shared" si="62"/>
        <v>840007.5</v>
      </c>
      <c r="AA119" s="5">
        <f t="shared" si="63"/>
        <v>1120010</v>
      </c>
    </row>
    <row r="120" spans="1:27" ht="96" customHeight="1" x14ac:dyDescent="0.25">
      <c r="A120" s="12" t="s">
        <v>122</v>
      </c>
      <c r="B120" s="63" t="s">
        <v>305</v>
      </c>
      <c r="C120" s="64"/>
      <c r="D120" s="64"/>
      <c r="E120" s="64"/>
      <c r="F120" s="65"/>
      <c r="G120" s="14">
        <v>62300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4">
        <f t="shared" si="67"/>
        <v>62300</v>
      </c>
      <c r="T120" s="5">
        <f t="shared" si="70"/>
        <v>36112650</v>
      </c>
      <c r="U120" s="5">
        <f t="shared" si="71"/>
        <v>96712650</v>
      </c>
      <c r="V120" s="5">
        <f t="shared" si="72"/>
        <v>107962650</v>
      </c>
      <c r="W120" s="5">
        <f t="shared" si="73"/>
        <v>147365200</v>
      </c>
      <c r="X120" s="5">
        <f t="shared" si="60"/>
        <v>36841300</v>
      </c>
      <c r="Y120" s="5">
        <f t="shared" si="61"/>
        <v>73682600</v>
      </c>
      <c r="Z120" s="5">
        <f t="shared" si="62"/>
        <v>110523900</v>
      </c>
      <c r="AA120" s="5">
        <f t="shared" si="63"/>
        <v>147365200</v>
      </c>
    </row>
    <row r="121" spans="1:27" ht="81" customHeight="1" x14ac:dyDescent="0.25">
      <c r="A121" s="12" t="s">
        <v>123</v>
      </c>
      <c r="B121" s="63" t="s">
        <v>306</v>
      </c>
      <c r="C121" s="64"/>
      <c r="D121" s="64"/>
      <c r="E121" s="64"/>
      <c r="F121" s="65"/>
      <c r="G121" s="14">
        <f>G122</f>
        <v>1120010</v>
      </c>
      <c r="H121" s="14">
        <f t="shared" ref="H121:R121" si="90">H122</f>
        <v>0</v>
      </c>
      <c r="I121" s="14">
        <f t="shared" si="90"/>
        <v>164056</v>
      </c>
      <c r="J121" s="14">
        <f t="shared" si="90"/>
        <v>269510.90000000002</v>
      </c>
      <c r="K121" s="14">
        <f t="shared" si="90"/>
        <v>10049.27</v>
      </c>
      <c r="L121" s="14">
        <f t="shared" si="90"/>
        <v>10049.280000000001</v>
      </c>
      <c r="M121" s="14">
        <f t="shared" si="90"/>
        <v>81731</v>
      </c>
      <c r="N121" s="14">
        <f t="shared" si="90"/>
        <v>81731.009999999995</v>
      </c>
      <c r="O121" s="14">
        <f t="shared" si="90"/>
        <v>78529.56</v>
      </c>
      <c r="P121" s="14">
        <f t="shared" si="90"/>
        <v>0</v>
      </c>
      <c r="Q121" s="14">
        <f t="shared" si="90"/>
        <v>0</v>
      </c>
      <c r="R121" s="14">
        <f t="shared" si="90"/>
        <v>0</v>
      </c>
      <c r="S121" s="14">
        <f t="shared" si="67"/>
        <v>424352.97999999992</v>
      </c>
      <c r="T121" s="5">
        <f t="shared" si="70"/>
        <v>36112650</v>
      </c>
      <c r="U121" s="5">
        <f t="shared" si="71"/>
        <v>96712650</v>
      </c>
      <c r="V121" s="5">
        <f t="shared" si="72"/>
        <v>107962650</v>
      </c>
      <c r="W121" s="5">
        <f t="shared" si="73"/>
        <v>147365200</v>
      </c>
      <c r="X121" s="5">
        <f t="shared" si="60"/>
        <v>36841300</v>
      </c>
      <c r="Y121" s="5">
        <f t="shared" si="61"/>
        <v>73682600</v>
      </c>
      <c r="Z121" s="5">
        <f t="shared" si="62"/>
        <v>110523900</v>
      </c>
      <c r="AA121" s="5">
        <f t="shared" si="63"/>
        <v>147365200</v>
      </c>
    </row>
    <row r="122" spans="1:27" ht="81" customHeight="1" x14ac:dyDescent="0.25">
      <c r="A122" s="12" t="s">
        <v>124</v>
      </c>
      <c r="B122" s="63" t="s">
        <v>307</v>
      </c>
      <c r="C122" s="64"/>
      <c r="D122" s="64"/>
      <c r="E122" s="64"/>
      <c r="F122" s="65"/>
      <c r="G122" s="14">
        <v>1120010</v>
      </c>
      <c r="H122" s="11">
        <v>0</v>
      </c>
      <c r="I122" s="11">
        <v>164056</v>
      </c>
      <c r="J122" s="11">
        <v>269510.90000000002</v>
      </c>
      <c r="K122" s="11">
        <v>10049.27</v>
      </c>
      <c r="L122" s="11">
        <v>10049.280000000001</v>
      </c>
      <c r="M122" s="11">
        <v>81731</v>
      </c>
      <c r="N122" s="11">
        <v>81731.009999999995</v>
      </c>
      <c r="O122" s="11">
        <v>78529.56</v>
      </c>
      <c r="P122" s="11">
        <v>0</v>
      </c>
      <c r="Q122" s="11">
        <v>0</v>
      </c>
      <c r="R122" s="11">
        <v>0</v>
      </c>
      <c r="S122" s="14">
        <f t="shared" si="67"/>
        <v>424352.97999999992</v>
      </c>
      <c r="T122" s="5"/>
      <c r="U122" s="5"/>
      <c r="V122" s="5"/>
      <c r="W122" s="5"/>
      <c r="X122" s="5">
        <f t="shared" si="60"/>
        <v>36841300</v>
      </c>
      <c r="Y122" s="5">
        <f t="shared" si="61"/>
        <v>73682600</v>
      </c>
      <c r="Z122" s="5">
        <f t="shared" si="62"/>
        <v>110523900</v>
      </c>
      <c r="AA122" s="5">
        <f t="shared" si="63"/>
        <v>147365200</v>
      </c>
    </row>
    <row r="123" spans="1:27" ht="31.5" x14ac:dyDescent="0.25">
      <c r="A123" s="12" t="s">
        <v>125</v>
      </c>
      <c r="B123" s="63" t="s">
        <v>308</v>
      </c>
      <c r="C123" s="64"/>
      <c r="D123" s="64"/>
      <c r="E123" s="64"/>
      <c r="F123" s="65"/>
      <c r="G123" s="14">
        <f>G124</f>
        <v>147365200</v>
      </c>
      <c r="H123" s="14">
        <f t="shared" ref="H123:R123" si="91">H124</f>
        <v>10000000</v>
      </c>
      <c r="I123" s="14">
        <f t="shared" si="91"/>
        <v>12100000</v>
      </c>
      <c r="J123" s="14">
        <f t="shared" si="91"/>
        <v>14012650</v>
      </c>
      <c r="K123" s="14">
        <f t="shared" si="91"/>
        <v>24200000</v>
      </c>
      <c r="L123" s="14">
        <f t="shared" si="91"/>
        <v>13200000</v>
      </c>
      <c r="M123" s="14">
        <f t="shared" si="91"/>
        <v>23200000</v>
      </c>
      <c r="N123" s="14">
        <f t="shared" si="91"/>
        <v>5750000</v>
      </c>
      <c r="O123" s="14">
        <f t="shared" si="91"/>
        <v>5500000</v>
      </c>
      <c r="P123" s="14">
        <f t="shared" si="91"/>
        <v>0</v>
      </c>
      <c r="Q123" s="14">
        <f t="shared" si="91"/>
        <v>0</v>
      </c>
      <c r="R123" s="14">
        <f t="shared" si="91"/>
        <v>0</v>
      </c>
      <c r="S123" s="14">
        <f t="shared" si="67"/>
        <v>39402550</v>
      </c>
      <c r="T123" s="5"/>
      <c r="U123" s="5"/>
      <c r="V123" s="5"/>
      <c r="W123" s="5"/>
      <c r="X123" s="5">
        <f t="shared" si="60"/>
        <v>22135478</v>
      </c>
      <c r="Y123" s="5">
        <f t="shared" si="61"/>
        <v>44270956</v>
      </c>
      <c r="Z123" s="5">
        <f t="shared" si="62"/>
        <v>66406434</v>
      </c>
      <c r="AA123" s="5">
        <f t="shared" si="63"/>
        <v>88541912</v>
      </c>
    </row>
    <row r="124" spans="1:27" ht="47.25" x14ac:dyDescent="0.25">
      <c r="A124" s="12" t="s">
        <v>126</v>
      </c>
      <c r="B124" s="63" t="s">
        <v>309</v>
      </c>
      <c r="C124" s="64"/>
      <c r="D124" s="64"/>
      <c r="E124" s="64"/>
      <c r="F124" s="65"/>
      <c r="G124" s="14">
        <f>G125</f>
        <v>147365200</v>
      </c>
      <c r="H124" s="14">
        <f t="shared" ref="H124:R124" si="92">H125</f>
        <v>10000000</v>
      </c>
      <c r="I124" s="14">
        <f t="shared" si="92"/>
        <v>12100000</v>
      </c>
      <c r="J124" s="14">
        <f t="shared" si="92"/>
        <v>14012650</v>
      </c>
      <c r="K124" s="14">
        <f t="shared" si="92"/>
        <v>24200000</v>
      </c>
      <c r="L124" s="14">
        <f t="shared" si="92"/>
        <v>13200000</v>
      </c>
      <c r="M124" s="14">
        <f t="shared" si="92"/>
        <v>23200000</v>
      </c>
      <c r="N124" s="14">
        <f t="shared" si="92"/>
        <v>5750000</v>
      </c>
      <c r="O124" s="14">
        <f t="shared" si="92"/>
        <v>5500000</v>
      </c>
      <c r="P124" s="14">
        <f t="shared" si="92"/>
        <v>0</v>
      </c>
      <c r="Q124" s="14">
        <f t="shared" si="92"/>
        <v>0</v>
      </c>
      <c r="R124" s="14">
        <f t="shared" si="92"/>
        <v>0</v>
      </c>
      <c r="S124" s="14">
        <f t="shared" si="67"/>
        <v>39402550</v>
      </c>
      <c r="T124" s="5"/>
      <c r="U124" s="5"/>
      <c r="V124" s="5"/>
      <c r="W124" s="5"/>
      <c r="X124" s="5">
        <f t="shared" si="60"/>
        <v>1662003</v>
      </c>
      <c r="Y124" s="5">
        <f t="shared" si="61"/>
        <v>3324006</v>
      </c>
      <c r="Z124" s="5">
        <f t="shared" si="62"/>
        <v>4986009</v>
      </c>
      <c r="AA124" s="5">
        <f t="shared" si="63"/>
        <v>6648012</v>
      </c>
    </row>
    <row r="125" spans="1:27" ht="157.5" x14ac:dyDescent="0.25">
      <c r="A125" s="12" t="s">
        <v>127</v>
      </c>
      <c r="B125" s="63" t="s">
        <v>309</v>
      </c>
      <c r="C125" s="64"/>
      <c r="D125" s="64"/>
      <c r="E125" s="64"/>
      <c r="F125" s="65"/>
      <c r="G125" s="14">
        <v>147365200</v>
      </c>
      <c r="H125" s="11">
        <v>10000000</v>
      </c>
      <c r="I125" s="11">
        <v>12100000</v>
      </c>
      <c r="J125" s="11">
        <v>14012650</v>
      </c>
      <c r="K125" s="11">
        <v>24200000</v>
      </c>
      <c r="L125" s="11">
        <v>13200000</v>
      </c>
      <c r="M125" s="11">
        <v>23200000</v>
      </c>
      <c r="N125" s="11">
        <v>5750000</v>
      </c>
      <c r="O125" s="11">
        <v>5500000</v>
      </c>
      <c r="P125" s="11">
        <v>0</v>
      </c>
      <c r="Q125" s="11">
        <v>0</v>
      </c>
      <c r="R125" s="11">
        <v>0</v>
      </c>
      <c r="S125" s="14">
        <f t="shared" si="67"/>
        <v>39402550</v>
      </c>
      <c r="T125" s="5">
        <f>H125+I125+J125</f>
        <v>36112650</v>
      </c>
      <c r="U125" s="5">
        <f>H125+I125+J125+K125+L125+M125</f>
        <v>96712650</v>
      </c>
      <c r="V125" s="5">
        <f>H125+I125+J125+K125+L125+M125+N125+O125+P125</f>
        <v>107962650</v>
      </c>
      <c r="W125" s="5">
        <f>H125+I125+J125+K125+L125+M125+N125+O125+P125+Q125+R125+S125</f>
        <v>147365200</v>
      </c>
      <c r="X125" s="5">
        <f t="shared" si="60"/>
        <v>1662003</v>
      </c>
      <c r="Y125" s="5">
        <f t="shared" si="61"/>
        <v>3324006</v>
      </c>
      <c r="Z125" s="5">
        <f t="shared" si="62"/>
        <v>4986009</v>
      </c>
      <c r="AA125" s="5">
        <f t="shared" si="63"/>
        <v>6648012</v>
      </c>
    </row>
    <row r="126" spans="1:27" ht="32.25" customHeight="1" x14ac:dyDescent="0.25">
      <c r="A126" s="24" t="s">
        <v>340</v>
      </c>
      <c r="B126" s="63" t="s">
        <v>342</v>
      </c>
      <c r="C126" s="64"/>
      <c r="D126" s="64"/>
      <c r="E126" s="64"/>
      <c r="F126" s="65"/>
      <c r="G126" s="14">
        <f>G127+G129</f>
        <v>88541912</v>
      </c>
      <c r="H126" s="14">
        <f t="shared" ref="H126:R126" si="93">H127+H129</f>
        <v>0</v>
      </c>
      <c r="I126" s="14">
        <f t="shared" si="93"/>
        <v>44400</v>
      </c>
      <c r="J126" s="14">
        <f t="shared" si="93"/>
        <v>1617603</v>
      </c>
      <c r="K126" s="14">
        <f t="shared" si="93"/>
        <v>554001</v>
      </c>
      <c r="L126" s="14">
        <f t="shared" si="93"/>
        <v>1104600</v>
      </c>
      <c r="M126" s="14">
        <f t="shared" si="93"/>
        <v>4859020.26</v>
      </c>
      <c r="N126" s="14">
        <f t="shared" si="93"/>
        <v>25702365.449999999</v>
      </c>
      <c r="O126" s="14">
        <f t="shared" si="93"/>
        <v>13991783.65</v>
      </c>
      <c r="P126" s="14">
        <f t="shared" si="93"/>
        <v>0</v>
      </c>
      <c r="Q126" s="14">
        <f t="shared" si="93"/>
        <v>0</v>
      </c>
      <c r="R126" s="14">
        <f t="shared" si="93"/>
        <v>0</v>
      </c>
      <c r="S126" s="14">
        <f t="shared" si="67"/>
        <v>40668138.639999993</v>
      </c>
      <c r="T126" s="5">
        <f>H131+I131+J131</f>
        <v>129500</v>
      </c>
      <c r="U126" s="5">
        <f>H131+I131+J131+K131+L131+M131</f>
        <v>129500</v>
      </c>
      <c r="V126" s="5">
        <f>H131+I131+J131+K131+L131+M131+N131+O131+P131</f>
        <v>129500</v>
      </c>
      <c r="W126" s="5">
        <f>H131+I131+J131+K131+L131+M131+N131+O131+P131+Q131+R131+S131</f>
        <v>129500</v>
      </c>
      <c r="X126" s="5">
        <f>G131/100*25</f>
        <v>0</v>
      </c>
      <c r="Y126" s="5">
        <f>G131/100*50</f>
        <v>0</v>
      </c>
      <c r="Z126" s="5">
        <f>G131/100*75</f>
        <v>0</v>
      </c>
      <c r="AA126" s="5">
        <f>G131/100*100</f>
        <v>0</v>
      </c>
    </row>
    <row r="127" spans="1:27" ht="191.25" customHeight="1" x14ac:dyDescent="0.25">
      <c r="A127" s="24" t="s">
        <v>341</v>
      </c>
      <c r="B127" s="63" t="s">
        <v>343</v>
      </c>
      <c r="C127" s="64"/>
      <c r="D127" s="64"/>
      <c r="E127" s="64"/>
      <c r="F127" s="65"/>
      <c r="G127" s="14">
        <f>G128</f>
        <v>6648012</v>
      </c>
      <c r="H127" s="14">
        <f t="shared" ref="H127:R127" si="94">H128</f>
        <v>0</v>
      </c>
      <c r="I127" s="14">
        <f t="shared" si="94"/>
        <v>44400</v>
      </c>
      <c r="J127" s="14">
        <f t="shared" si="94"/>
        <v>1617603</v>
      </c>
      <c r="K127" s="14">
        <f t="shared" si="94"/>
        <v>554001</v>
      </c>
      <c r="L127" s="14">
        <f t="shared" si="94"/>
        <v>1104600</v>
      </c>
      <c r="M127" s="14">
        <f t="shared" si="94"/>
        <v>1128000</v>
      </c>
      <c r="N127" s="14">
        <f t="shared" si="94"/>
        <v>0</v>
      </c>
      <c r="O127" s="14">
        <f t="shared" si="94"/>
        <v>0</v>
      </c>
      <c r="P127" s="14">
        <f t="shared" si="94"/>
        <v>0</v>
      </c>
      <c r="Q127" s="14">
        <f t="shared" si="94"/>
        <v>0</v>
      </c>
      <c r="R127" s="14">
        <f t="shared" si="94"/>
        <v>0</v>
      </c>
      <c r="S127" s="14">
        <f t="shared" si="67"/>
        <v>2199408</v>
      </c>
      <c r="T127" s="5">
        <f>H132+I132+J132</f>
        <v>129500</v>
      </c>
      <c r="U127" s="5">
        <f>H132+I132+J132+K132+L132+M132</f>
        <v>129500</v>
      </c>
      <c r="V127" s="5">
        <f>H132+I132+J132+K132+L132+M132+N132+O132+P132</f>
        <v>129500</v>
      </c>
      <c r="W127" s="5">
        <f>H132+I132+J132+K132+L132+M132+N132+O132+P132+Q132+R132+S132</f>
        <v>129500</v>
      </c>
      <c r="X127" s="5">
        <f>G132/100*25</f>
        <v>0</v>
      </c>
      <c r="Y127" s="5">
        <f>G132/100*50</f>
        <v>0</v>
      </c>
      <c r="Z127" s="5">
        <f>G132/100*75</f>
        <v>0</v>
      </c>
      <c r="AA127" s="5">
        <f>G132/100*100</f>
        <v>0</v>
      </c>
    </row>
    <row r="128" spans="1:27" ht="189.75" customHeight="1" x14ac:dyDescent="0.25">
      <c r="A128" s="12" t="s">
        <v>344</v>
      </c>
      <c r="B128" s="63" t="s">
        <v>345</v>
      </c>
      <c r="C128" s="64"/>
      <c r="D128" s="64"/>
      <c r="E128" s="64"/>
      <c r="F128" s="65"/>
      <c r="G128" s="14">
        <v>6648012</v>
      </c>
      <c r="H128" s="14">
        <v>0</v>
      </c>
      <c r="I128" s="14">
        <v>44400</v>
      </c>
      <c r="J128" s="14">
        <v>1617603</v>
      </c>
      <c r="K128" s="14">
        <v>554001</v>
      </c>
      <c r="L128" s="14">
        <v>1104600</v>
      </c>
      <c r="M128" s="14">
        <v>1128000</v>
      </c>
      <c r="N128" s="14">
        <f t="shared" ref="N128:R128" si="95">N133</f>
        <v>0</v>
      </c>
      <c r="O128" s="14">
        <f t="shared" si="95"/>
        <v>0</v>
      </c>
      <c r="P128" s="14">
        <f t="shared" si="95"/>
        <v>0</v>
      </c>
      <c r="Q128" s="14">
        <f t="shared" si="95"/>
        <v>0</v>
      </c>
      <c r="R128" s="14">
        <f t="shared" si="95"/>
        <v>0</v>
      </c>
      <c r="S128" s="14">
        <f t="shared" si="67"/>
        <v>2199408</v>
      </c>
      <c r="T128" s="5">
        <f>H133+I133+J133</f>
        <v>129500</v>
      </c>
      <c r="U128" s="5">
        <f>H133+I133+J133+K133+L133+M133</f>
        <v>129500</v>
      </c>
      <c r="V128" s="5">
        <f>H133+I133+J133+K133+L133+M133+N133+O133+P133</f>
        <v>129500</v>
      </c>
      <c r="W128" s="5">
        <f>H133+I133+J133+K133+L133+M133+N133+O133+P133+Q133+R133+S133</f>
        <v>129500</v>
      </c>
      <c r="X128" s="5">
        <f>G133/100*25</f>
        <v>0</v>
      </c>
      <c r="Y128" s="5">
        <f>G133/100*50</f>
        <v>0</v>
      </c>
      <c r="Z128" s="5">
        <f>G133/100*75</f>
        <v>0</v>
      </c>
      <c r="AA128" s="5">
        <f>G133/100*100</f>
        <v>0</v>
      </c>
    </row>
    <row r="129" spans="1:27" ht="129.75" customHeight="1" x14ac:dyDescent="0.25">
      <c r="A129" s="12" t="s">
        <v>384</v>
      </c>
      <c r="B129" s="63" t="s">
        <v>383</v>
      </c>
      <c r="C129" s="64"/>
      <c r="D129" s="64"/>
      <c r="E129" s="64"/>
      <c r="F129" s="65"/>
      <c r="G129" s="14">
        <f>G130</f>
        <v>81893900</v>
      </c>
      <c r="H129" s="14">
        <f t="shared" ref="H129:R129" si="96">H130</f>
        <v>0</v>
      </c>
      <c r="I129" s="14">
        <f t="shared" si="96"/>
        <v>0</v>
      </c>
      <c r="J129" s="14">
        <f t="shared" si="96"/>
        <v>0</v>
      </c>
      <c r="K129" s="14">
        <f t="shared" si="96"/>
        <v>0</v>
      </c>
      <c r="L129" s="14">
        <f t="shared" si="96"/>
        <v>0</v>
      </c>
      <c r="M129" s="14">
        <f t="shared" si="96"/>
        <v>3731020.26</v>
      </c>
      <c r="N129" s="14">
        <f t="shared" si="96"/>
        <v>25702365.449999999</v>
      </c>
      <c r="O129" s="14">
        <f t="shared" si="96"/>
        <v>13991783.65</v>
      </c>
      <c r="P129" s="14">
        <f t="shared" si="96"/>
        <v>0</v>
      </c>
      <c r="Q129" s="14">
        <f t="shared" si="96"/>
        <v>0</v>
      </c>
      <c r="R129" s="14">
        <f t="shared" si="96"/>
        <v>0</v>
      </c>
      <c r="S129" s="14">
        <f t="shared" si="67"/>
        <v>38468730.639999993</v>
      </c>
      <c r="T129" s="5"/>
      <c r="U129" s="5"/>
      <c r="V129" s="5"/>
      <c r="W129" s="5"/>
      <c r="X129" s="5"/>
      <c r="Y129" s="5"/>
      <c r="Z129" s="5"/>
      <c r="AA129" s="5"/>
    </row>
    <row r="130" spans="1:27" ht="146.25" customHeight="1" x14ac:dyDescent="0.25">
      <c r="A130" s="12" t="s">
        <v>382</v>
      </c>
      <c r="B130" s="63" t="s">
        <v>385</v>
      </c>
      <c r="C130" s="64"/>
      <c r="D130" s="64"/>
      <c r="E130" s="64"/>
      <c r="F130" s="65"/>
      <c r="G130" s="14">
        <v>81893900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3731020.26</v>
      </c>
      <c r="N130" s="14">
        <v>25702365.449999999</v>
      </c>
      <c r="O130" s="14">
        <v>13991783.65</v>
      </c>
      <c r="P130" s="14">
        <f t="shared" ref="P130:R130" si="97">P134</f>
        <v>0</v>
      </c>
      <c r="Q130" s="14">
        <f t="shared" si="97"/>
        <v>0</v>
      </c>
      <c r="R130" s="14">
        <f t="shared" si="97"/>
        <v>0</v>
      </c>
      <c r="S130" s="14">
        <f t="shared" si="67"/>
        <v>38468730.639999993</v>
      </c>
      <c r="T130" s="5"/>
      <c r="U130" s="5"/>
      <c r="V130" s="5"/>
      <c r="W130" s="5"/>
      <c r="X130" s="5"/>
      <c r="Y130" s="5"/>
      <c r="Z130" s="5"/>
      <c r="AA130" s="5"/>
    </row>
    <row r="131" spans="1:27" ht="267.75" x14ac:dyDescent="0.25">
      <c r="A131" s="30" t="s">
        <v>241</v>
      </c>
      <c r="B131" s="61" t="s">
        <v>310</v>
      </c>
      <c r="C131" s="62"/>
      <c r="D131" s="62"/>
      <c r="E131" s="62"/>
      <c r="F131" s="62"/>
      <c r="G131" s="14">
        <f>G132</f>
        <v>0</v>
      </c>
      <c r="H131" s="14">
        <f t="shared" ref="H131:S134" si="98">H132</f>
        <v>0</v>
      </c>
      <c r="I131" s="14">
        <f t="shared" si="98"/>
        <v>0</v>
      </c>
      <c r="J131" s="14">
        <f t="shared" si="98"/>
        <v>129500</v>
      </c>
      <c r="K131" s="14">
        <f t="shared" si="98"/>
        <v>0</v>
      </c>
      <c r="L131" s="14">
        <f t="shared" si="98"/>
        <v>0</v>
      </c>
      <c r="M131" s="14">
        <f t="shared" si="98"/>
        <v>0</v>
      </c>
      <c r="N131" s="14">
        <f t="shared" si="98"/>
        <v>0</v>
      </c>
      <c r="O131" s="14">
        <f t="shared" si="98"/>
        <v>0</v>
      </c>
      <c r="P131" s="14">
        <f t="shared" si="98"/>
        <v>0</v>
      </c>
      <c r="Q131" s="14">
        <f t="shared" si="98"/>
        <v>0</v>
      </c>
      <c r="R131" s="14">
        <f t="shared" si="98"/>
        <v>0</v>
      </c>
      <c r="S131" s="14">
        <f t="shared" si="98"/>
        <v>0</v>
      </c>
      <c r="T131" s="5">
        <f t="shared" ref="T131:T139" si="99">H134+I134+J134</f>
        <v>129500</v>
      </c>
      <c r="U131" s="5">
        <f t="shared" ref="U131:U139" si="100">H134+I134+J134+K134+L134+M134</f>
        <v>129500</v>
      </c>
      <c r="V131" s="5">
        <f t="shared" ref="V131:V139" si="101">H134+I134+J134+K134+L134+M134+N134+O134+P134</f>
        <v>129500</v>
      </c>
      <c r="W131" s="5">
        <f t="shared" ref="W131:W139" si="102">H134+I134+J134+K134+L134+M134+N134+O134+P134+Q134+R134+S134</f>
        <v>129500</v>
      </c>
      <c r="X131" s="5">
        <f t="shared" ref="X131:X139" si="103">G134/100*25</f>
        <v>0</v>
      </c>
      <c r="Y131" s="5">
        <f t="shared" ref="Y131:Y139" si="104">G134/100*50</f>
        <v>0</v>
      </c>
      <c r="Z131" s="5">
        <f t="shared" ref="Z131:Z139" si="105">G134/100*75</f>
        <v>0</v>
      </c>
      <c r="AA131" s="5">
        <f t="shared" ref="AA131:AA139" si="106">G134/100*100</f>
        <v>0</v>
      </c>
    </row>
    <row r="132" spans="1:27" ht="264.75" customHeight="1" x14ac:dyDescent="0.25">
      <c r="A132" s="30" t="s">
        <v>242</v>
      </c>
      <c r="B132" s="61" t="s">
        <v>311</v>
      </c>
      <c r="C132" s="62"/>
      <c r="D132" s="62"/>
      <c r="E132" s="62"/>
      <c r="F132" s="62"/>
      <c r="G132" s="14">
        <f>G133</f>
        <v>0</v>
      </c>
      <c r="H132" s="14">
        <f t="shared" si="98"/>
        <v>0</v>
      </c>
      <c r="I132" s="14">
        <f t="shared" si="98"/>
        <v>0</v>
      </c>
      <c r="J132" s="14">
        <f t="shared" si="98"/>
        <v>129500</v>
      </c>
      <c r="K132" s="14">
        <f t="shared" si="98"/>
        <v>0</v>
      </c>
      <c r="L132" s="14">
        <f t="shared" si="98"/>
        <v>0</v>
      </c>
      <c r="M132" s="14">
        <f t="shared" si="98"/>
        <v>0</v>
      </c>
      <c r="N132" s="14">
        <f t="shared" si="98"/>
        <v>0</v>
      </c>
      <c r="O132" s="14">
        <f t="shared" si="98"/>
        <v>0</v>
      </c>
      <c r="P132" s="14">
        <f t="shared" si="98"/>
        <v>0</v>
      </c>
      <c r="Q132" s="14">
        <f t="shared" si="98"/>
        <v>0</v>
      </c>
      <c r="R132" s="14">
        <f t="shared" si="98"/>
        <v>0</v>
      </c>
      <c r="S132" s="14">
        <f t="shared" si="98"/>
        <v>0</v>
      </c>
      <c r="T132" s="5">
        <f t="shared" si="99"/>
        <v>129500</v>
      </c>
      <c r="U132" s="5">
        <f t="shared" si="100"/>
        <v>129500</v>
      </c>
      <c r="V132" s="5">
        <f t="shared" si="101"/>
        <v>129500</v>
      </c>
      <c r="W132" s="5">
        <f t="shared" si="102"/>
        <v>129500</v>
      </c>
      <c r="X132" s="5">
        <f t="shared" si="103"/>
        <v>0</v>
      </c>
      <c r="Y132" s="5">
        <f t="shared" si="104"/>
        <v>0</v>
      </c>
      <c r="Z132" s="5">
        <f t="shared" si="105"/>
        <v>0</v>
      </c>
      <c r="AA132" s="5">
        <f t="shared" si="106"/>
        <v>0</v>
      </c>
    </row>
    <row r="133" spans="1:27" ht="232.5" customHeight="1" x14ac:dyDescent="0.25">
      <c r="A133" s="30" t="s">
        <v>243</v>
      </c>
      <c r="B133" s="61" t="s">
        <v>312</v>
      </c>
      <c r="C133" s="62"/>
      <c r="D133" s="62"/>
      <c r="E133" s="62"/>
      <c r="F133" s="62"/>
      <c r="G133" s="14">
        <f>G134</f>
        <v>0</v>
      </c>
      <c r="H133" s="14">
        <f t="shared" si="98"/>
        <v>0</v>
      </c>
      <c r="I133" s="14">
        <f t="shared" si="98"/>
        <v>0</v>
      </c>
      <c r="J133" s="14">
        <f t="shared" si="98"/>
        <v>129500</v>
      </c>
      <c r="K133" s="14">
        <f t="shared" si="98"/>
        <v>0</v>
      </c>
      <c r="L133" s="14">
        <f t="shared" si="98"/>
        <v>0</v>
      </c>
      <c r="M133" s="14">
        <f t="shared" si="98"/>
        <v>0</v>
      </c>
      <c r="N133" s="14">
        <f t="shared" si="98"/>
        <v>0</v>
      </c>
      <c r="O133" s="14">
        <f t="shared" si="98"/>
        <v>0</v>
      </c>
      <c r="P133" s="14">
        <f t="shared" si="98"/>
        <v>0</v>
      </c>
      <c r="Q133" s="14">
        <f t="shared" si="98"/>
        <v>0</v>
      </c>
      <c r="R133" s="14">
        <f t="shared" si="98"/>
        <v>0</v>
      </c>
      <c r="S133" s="14">
        <f t="shared" si="98"/>
        <v>0</v>
      </c>
      <c r="T133" s="5">
        <f t="shared" si="99"/>
        <v>-126.59</v>
      </c>
      <c r="U133" s="5">
        <f t="shared" si="100"/>
        <v>-126.59</v>
      </c>
      <c r="V133" s="5">
        <f t="shared" si="101"/>
        <v>-126.59</v>
      </c>
      <c r="W133" s="5">
        <f t="shared" si="102"/>
        <v>-126.59</v>
      </c>
      <c r="X133" s="5">
        <f t="shared" si="103"/>
        <v>0</v>
      </c>
      <c r="Y133" s="5">
        <f t="shared" si="104"/>
        <v>0</v>
      </c>
      <c r="Z133" s="5">
        <f t="shared" si="105"/>
        <v>0</v>
      </c>
      <c r="AA133" s="5">
        <f t="shared" si="106"/>
        <v>0</v>
      </c>
    </row>
    <row r="134" spans="1:27" ht="94.5" x14ac:dyDescent="0.25">
      <c r="A134" s="30" t="s">
        <v>244</v>
      </c>
      <c r="B134" s="61" t="s">
        <v>313</v>
      </c>
      <c r="C134" s="62"/>
      <c r="D134" s="62"/>
      <c r="E134" s="62"/>
      <c r="F134" s="62"/>
      <c r="G134" s="14">
        <f>G135</f>
        <v>0</v>
      </c>
      <c r="H134" s="14">
        <f t="shared" si="98"/>
        <v>0</v>
      </c>
      <c r="I134" s="14">
        <f t="shared" si="98"/>
        <v>0</v>
      </c>
      <c r="J134" s="14">
        <f t="shared" si="98"/>
        <v>129500</v>
      </c>
      <c r="K134" s="14">
        <f t="shared" si="98"/>
        <v>0</v>
      </c>
      <c r="L134" s="14">
        <f t="shared" si="98"/>
        <v>0</v>
      </c>
      <c r="M134" s="14">
        <f t="shared" si="98"/>
        <v>0</v>
      </c>
      <c r="N134" s="14">
        <f t="shared" si="98"/>
        <v>0</v>
      </c>
      <c r="O134" s="14">
        <f t="shared" si="98"/>
        <v>0</v>
      </c>
      <c r="P134" s="14">
        <f t="shared" si="98"/>
        <v>0</v>
      </c>
      <c r="Q134" s="14">
        <f t="shared" si="98"/>
        <v>0</v>
      </c>
      <c r="R134" s="14">
        <f t="shared" si="98"/>
        <v>0</v>
      </c>
      <c r="S134" s="14">
        <f t="shared" si="98"/>
        <v>0</v>
      </c>
      <c r="T134" s="5">
        <f t="shared" si="99"/>
        <v>-126.59</v>
      </c>
      <c r="U134" s="5">
        <f t="shared" si="100"/>
        <v>-126.59</v>
      </c>
      <c r="V134" s="5">
        <f t="shared" si="101"/>
        <v>-126.59</v>
      </c>
      <c r="W134" s="5">
        <f t="shared" si="102"/>
        <v>-126.59</v>
      </c>
      <c r="X134" s="5">
        <f t="shared" si="103"/>
        <v>0</v>
      </c>
      <c r="Y134" s="5">
        <f t="shared" si="104"/>
        <v>0</v>
      </c>
      <c r="Z134" s="5">
        <f t="shared" si="105"/>
        <v>0</v>
      </c>
      <c r="AA134" s="5">
        <f t="shared" si="106"/>
        <v>0</v>
      </c>
    </row>
    <row r="135" spans="1:27" ht="110.25" x14ac:dyDescent="0.25">
      <c r="A135" s="30" t="s">
        <v>245</v>
      </c>
      <c r="B135" s="61" t="s">
        <v>314</v>
      </c>
      <c r="C135" s="62"/>
      <c r="D135" s="62"/>
      <c r="E135" s="62"/>
      <c r="F135" s="62"/>
      <c r="G135" s="14">
        <v>0</v>
      </c>
      <c r="H135" s="14">
        <v>0</v>
      </c>
      <c r="I135" s="14">
        <v>0</v>
      </c>
      <c r="J135" s="14">
        <v>129500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5">
        <f t="shared" si="99"/>
        <v>-126.59</v>
      </c>
      <c r="U135" s="5">
        <f t="shared" si="100"/>
        <v>-126.59</v>
      </c>
      <c r="V135" s="5">
        <f t="shared" si="101"/>
        <v>-126.59</v>
      </c>
      <c r="W135" s="5">
        <f t="shared" si="102"/>
        <v>-126.59</v>
      </c>
      <c r="X135" s="5">
        <f t="shared" si="103"/>
        <v>0</v>
      </c>
      <c r="Y135" s="5">
        <f t="shared" si="104"/>
        <v>0</v>
      </c>
      <c r="Z135" s="5">
        <f t="shared" si="105"/>
        <v>0</v>
      </c>
      <c r="AA135" s="5">
        <f t="shared" si="106"/>
        <v>0</v>
      </c>
    </row>
    <row r="136" spans="1:27" ht="150" customHeight="1" x14ac:dyDescent="0.25">
      <c r="A136" s="30" t="s">
        <v>246</v>
      </c>
      <c r="B136" s="61" t="s">
        <v>315</v>
      </c>
      <c r="C136" s="62"/>
      <c r="D136" s="62"/>
      <c r="E136" s="62"/>
      <c r="F136" s="62"/>
      <c r="G136" s="14">
        <f>G137</f>
        <v>0</v>
      </c>
      <c r="H136" s="14">
        <f t="shared" ref="H136:S137" si="107">H137</f>
        <v>-126.59</v>
      </c>
      <c r="I136" s="14">
        <f t="shared" si="107"/>
        <v>0</v>
      </c>
      <c r="J136" s="14">
        <f t="shared" si="107"/>
        <v>0</v>
      </c>
      <c r="K136" s="14">
        <f t="shared" si="107"/>
        <v>0</v>
      </c>
      <c r="L136" s="14">
        <f t="shared" si="107"/>
        <v>0</v>
      </c>
      <c r="M136" s="14">
        <f t="shared" si="107"/>
        <v>0</v>
      </c>
      <c r="N136" s="14">
        <f t="shared" si="107"/>
        <v>0</v>
      </c>
      <c r="O136" s="14">
        <f t="shared" si="107"/>
        <v>0</v>
      </c>
      <c r="P136" s="14">
        <f t="shared" si="107"/>
        <v>0</v>
      </c>
      <c r="Q136" s="14">
        <f t="shared" si="107"/>
        <v>0</v>
      </c>
      <c r="R136" s="14">
        <f t="shared" si="107"/>
        <v>0</v>
      </c>
      <c r="S136" s="14">
        <f t="shared" si="107"/>
        <v>0</v>
      </c>
      <c r="T136" s="5">
        <f t="shared" si="99"/>
        <v>0</v>
      </c>
      <c r="U136" s="5">
        <f t="shared" si="100"/>
        <v>0</v>
      </c>
      <c r="V136" s="5">
        <f t="shared" si="101"/>
        <v>0</v>
      </c>
      <c r="W136" s="5">
        <f t="shared" si="102"/>
        <v>0</v>
      </c>
      <c r="X136" s="5">
        <f t="shared" si="103"/>
        <v>0</v>
      </c>
      <c r="Y136" s="5">
        <f t="shared" si="104"/>
        <v>0</v>
      </c>
      <c r="Z136" s="5">
        <f t="shared" si="105"/>
        <v>0</v>
      </c>
      <c r="AA136" s="5">
        <f t="shared" si="106"/>
        <v>0</v>
      </c>
    </row>
    <row r="137" spans="1:27" ht="124.5" customHeight="1" x14ac:dyDescent="0.25">
      <c r="A137" s="30" t="s">
        <v>247</v>
      </c>
      <c r="B137" s="61" t="s">
        <v>316</v>
      </c>
      <c r="C137" s="62"/>
      <c r="D137" s="62"/>
      <c r="E137" s="62"/>
      <c r="F137" s="62"/>
      <c r="G137" s="14">
        <f>G138</f>
        <v>0</v>
      </c>
      <c r="H137" s="14">
        <f t="shared" si="107"/>
        <v>-126.59</v>
      </c>
      <c r="I137" s="14">
        <f t="shared" si="107"/>
        <v>0</v>
      </c>
      <c r="J137" s="14">
        <f t="shared" si="107"/>
        <v>0</v>
      </c>
      <c r="K137" s="14">
        <f t="shared" si="107"/>
        <v>0</v>
      </c>
      <c r="L137" s="14">
        <f t="shared" si="107"/>
        <v>0</v>
      </c>
      <c r="M137" s="14">
        <f t="shared" si="107"/>
        <v>0</v>
      </c>
      <c r="N137" s="14">
        <f t="shared" si="107"/>
        <v>0</v>
      </c>
      <c r="O137" s="14">
        <f t="shared" si="107"/>
        <v>0</v>
      </c>
      <c r="P137" s="14">
        <f t="shared" si="107"/>
        <v>0</v>
      </c>
      <c r="Q137" s="14">
        <f t="shared" si="107"/>
        <v>0</v>
      </c>
      <c r="R137" s="14">
        <f t="shared" si="107"/>
        <v>0</v>
      </c>
      <c r="S137" s="14">
        <f t="shared" si="107"/>
        <v>0</v>
      </c>
      <c r="T137" s="5">
        <f t="shared" si="99"/>
        <v>40963.620000000003</v>
      </c>
      <c r="U137" s="5">
        <f t="shared" si="100"/>
        <v>140729.66</v>
      </c>
      <c r="V137" s="5">
        <f t="shared" si="101"/>
        <v>170209.34</v>
      </c>
      <c r="W137" s="5">
        <f t="shared" si="102"/>
        <v>215143.89</v>
      </c>
      <c r="X137" s="5">
        <f t="shared" si="103"/>
        <v>53785.972500000003</v>
      </c>
      <c r="Y137" s="5">
        <f t="shared" si="104"/>
        <v>107571.94500000001</v>
      </c>
      <c r="Z137" s="5">
        <f t="shared" si="105"/>
        <v>161357.91750000001</v>
      </c>
      <c r="AA137" s="5">
        <f t="shared" si="106"/>
        <v>215143.89</v>
      </c>
    </row>
    <row r="138" spans="1:27" ht="141" customHeight="1" x14ac:dyDescent="0.25">
      <c r="A138" s="30" t="s">
        <v>248</v>
      </c>
      <c r="B138" s="84" t="s">
        <v>317</v>
      </c>
      <c r="C138" s="85"/>
      <c r="D138" s="85"/>
      <c r="E138" s="85"/>
      <c r="F138" s="85"/>
      <c r="G138" s="14">
        <v>0</v>
      </c>
      <c r="H138" s="14">
        <v>-126.59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4">
        <v>0</v>
      </c>
      <c r="S138" s="14">
        <v>0</v>
      </c>
      <c r="T138" s="5">
        <f t="shared" si="99"/>
        <v>531572.22000000009</v>
      </c>
      <c r="U138" s="5">
        <f t="shared" si="100"/>
        <v>1115299.6300000001</v>
      </c>
      <c r="V138" s="5">
        <f t="shared" si="101"/>
        <v>1738428.6700000004</v>
      </c>
      <c r="W138" s="5">
        <f t="shared" si="102"/>
        <v>2370760.0000000005</v>
      </c>
      <c r="X138" s="5">
        <f t="shared" si="103"/>
        <v>592690</v>
      </c>
      <c r="Y138" s="5">
        <f t="shared" si="104"/>
        <v>1185380</v>
      </c>
      <c r="Z138" s="5">
        <f t="shared" si="105"/>
        <v>1778070</v>
      </c>
      <c r="AA138" s="5">
        <f t="shared" si="106"/>
        <v>2370760</v>
      </c>
    </row>
    <row r="139" spans="1:27" ht="31.5" x14ac:dyDescent="0.25">
      <c r="A139" s="30" t="s">
        <v>318</v>
      </c>
      <c r="B139" s="61" t="s">
        <v>176</v>
      </c>
      <c r="C139" s="62"/>
      <c r="D139" s="62"/>
      <c r="E139" s="62"/>
      <c r="F139" s="62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5">
        <f t="shared" si="99"/>
        <v>13461377.059999999</v>
      </c>
      <c r="U139" s="5">
        <f t="shared" si="100"/>
        <v>32076954.239999998</v>
      </c>
      <c r="V139" s="5">
        <f t="shared" si="101"/>
        <v>49317101.640000001</v>
      </c>
      <c r="W139" s="5">
        <f t="shared" si="102"/>
        <v>71788826.600000009</v>
      </c>
      <c r="X139" s="5">
        <f t="shared" si="103"/>
        <v>17947293.725000001</v>
      </c>
      <c r="Y139" s="5">
        <f t="shared" si="104"/>
        <v>35894587.450000003</v>
      </c>
      <c r="Z139" s="5">
        <f t="shared" si="105"/>
        <v>53841881.175000004</v>
      </c>
      <c r="AA139" s="5">
        <f t="shared" si="106"/>
        <v>71789174.900000006</v>
      </c>
    </row>
    <row r="140" spans="1:27" ht="47.25" x14ac:dyDescent="0.25">
      <c r="A140" s="31" t="s">
        <v>256</v>
      </c>
      <c r="B140" s="61" t="s">
        <v>255</v>
      </c>
      <c r="C140" s="62"/>
      <c r="D140" s="62"/>
      <c r="E140" s="62"/>
      <c r="F140" s="62"/>
      <c r="G140" s="14">
        <f t="shared" ref="G140:S140" si="108">G69</f>
        <v>215143.89</v>
      </c>
      <c r="H140" s="14">
        <f t="shared" si="108"/>
        <v>0</v>
      </c>
      <c r="I140" s="14">
        <f t="shared" si="108"/>
        <v>0</v>
      </c>
      <c r="J140" s="14">
        <f t="shared" si="108"/>
        <v>40963.620000000003</v>
      </c>
      <c r="K140" s="14">
        <f t="shared" si="108"/>
        <v>98758.19</v>
      </c>
      <c r="L140" s="14">
        <f t="shared" si="108"/>
        <v>4.8099999999999996</v>
      </c>
      <c r="M140" s="14">
        <f t="shared" si="108"/>
        <v>1003.04</v>
      </c>
      <c r="N140" s="14">
        <f t="shared" si="108"/>
        <v>8090.52</v>
      </c>
      <c r="O140" s="14">
        <f t="shared" si="108"/>
        <v>6411</v>
      </c>
      <c r="P140" s="14">
        <f t="shared" si="108"/>
        <v>14978.16</v>
      </c>
      <c r="Q140" s="14">
        <f t="shared" si="108"/>
        <v>14978.169999999998</v>
      </c>
      <c r="R140" s="14">
        <f t="shared" si="108"/>
        <v>14978.189999999999</v>
      </c>
      <c r="S140" s="14">
        <f t="shared" si="108"/>
        <v>14978.189999999995</v>
      </c>
      <c r="T140" s="5">
        <f>H145+I145+J145</f>
        <v>50939956.600000009</v>
      </c>
      <c r="U140" s="5">
        <f>H145+I145+J145+K145+L145+M145</f>
        <v>133575097.90000001</v>
      </c>
      <c r="V140" s="5">
        <f>H145+I145+J145+K145+L145+M145+N145+O145+P145</f>
        <v>196611007.80000001</v>
      </c>
      <c r="W140" s="5">
        <f>H145+I145+J145+K145+L145+M145+N145+O145+P145+Q145+R145+S145</f>
        <v>331807719.76999998</v>
      </c>
      <c r="X140" s="5">
        <f>G145/100*25</f>
        <v>82919554.942499995</v>
      </c>
      <c r="Y140" s="5">
        <f>G145/100*50</f>
        <v>165839109.88499999</v>
      </c>
      <c r="Z140" s="5">
        <f>G145/100*75</f>
        <v>248758664.82749999</v>
      </c>
      <c r="AA140" s="5">
        <f>G145/100*100</f>
        <v>331678219.76999998</v>
      </c>
    </row>
    <row r="141" spans="1:27" ht="31.5" x14ac:dyDescent="0.25">
      <c r="A141" s="32" t="s">
        <v>259</v>
      </c>
      <c r="B141" s="61" t="s">
        <v>266</v>
      </c>
      <c r="C141" s="62"/>
      <c r="D141" s="62"/>
      <c r="E141" s="62"/>
      <c r="F141" s="62"/>
      <c r="G141" s="14">
        <f t="shared" ref="G141:S141" si="109">G26</f>
        <v>2370760</v>
      </c>
      <c r="H141" s="14">
        <f t="shared" si="109"/>
        <v>181611.41999999998</v>
      </c>
      <c r="I141" s="14">
        <f t="shared" si="109"/>
        <v>1303.9199999999996</v>
      </c>
      <c r="J141" s="14">
        <f t="shared" si="109"/>
        <v>348656.88000000006</v>
      </c>
      <c r="K141" s="14">
        <f t="shared" si="109"/>
        <v>199518.79</v>
      </c>
      <c r="L141" s="14">
        <f t="shared" si="109"/>
        <v>194379.24</v>
      </c>
      <c r="M141" s="14">
        <f t="shared" si="109"/>
        <v>189829.38</v>
      </c>
      <c r="N141" s="14">
        <f t="shared" si="109"/>
        <v>205424.61000000002</v>
      </c>
      <c r="O141" s="14">
        <f t="shared" si="109"/>
        <v>206927.34999999998</v>
      </c>
      <c r="P141" s="14">
        <f t="shared" si="109"/>
        <v>210777.08000000002</v>
      </c>
      <c r="Q141" s="14">
        <f t="shared" si="109"/>
        <v>210777.1</v>
      </c>
      <c r="R141" s="14">
        <f t="shared" si="109"/>
        <v>210777.11</v>
      </c>
      <c r="S141" s="14">
        <f t="shared" si="109"/>
        <v>210777.12000000005</v>
      </c>
      <c r="T141" s="5">
        <f>H146+I146+J146</f>
        <v>59964460.879999995</v>
      </c>
      <c r="U141" s="5">
        <f>H146+I146+J146+K146+L146+M146</f>
        <v>119465787.97999999</v>
      </c>
      <c r="V141" s="5">
        <f>H146+I146+J146+K146+L146+M146+N146+O146+P146</f>
        <v>177744425.56999999</v>
      </c>
      <c r="W141" s="5">
        <f>H146+I146+J146+K146+L146+M146+N146+O146+P146+Q146+R146+S146</f>
        <v>239490463.41</v>
      </c>
      <c r="X141" s="5">
        <f>G146/100*25</f>
        <v>59872647.5</v>
      </c>
      <c r="Y141" s="5">
        <f>G146/100*50</f>
        <v>119745295</v>
      </c>
      <c r="Z141" s="5">
        <f>G146/100*75</f>
        <v>179617942.5</v>
      </c>
      <c r="AA141" s="5">
        <f>G146/100*100</f>
        <v>239490590</v>
      </c>
    </row>
    <row r="142" spans="1:27" ht="31.5" x14ac:dyDescent="0.25">
      <c r="A142" s="32" t="s">
        <v>258</v>
      </c>
      <c r="B142" s="61" t="s">
        <v>267</v>
      </c>
      <c r="C142" s="62"/>
      <c r="D142" s="62"/>
      <c r="E142" s="62"/>
      <c r="F142" s="62"/>
      <c r="G142" s="14">
        <f t="shared" ref="G142:S142" si="110">G56+G51+G48+G45+G43+G41+G39+G25+G24+G23+G86</f>
        <v>71789174.900000006</v>
      </c>
      <c r="H142" s="14">
        <f t="shared" si="110"/>
        <v>892801.77</v>
      </c>
      <c r="I142" s="14">
        <f t="shared" si="110"/>
        <v>6156403.25</v>
      </c>
      <c r="J142" s="14">
        <f t="shared" si="110"/>
        <v>6412172.04</v>
      </c>
      <c r="K142" s="14">
        <f t="shared" si="110"/>
        <v>5756281.4800000004</v>
      </c>
      <c r="L142" s="14">
        <f t="shared" si="110"/>
        <v>6674331.5599999996</v>
      </c>
      <c r="M142" s="14">
        <f t="shared" si="110"/>
        <v>6184964.1399999997</v>
      </c>
      <c r="N142" s="14">
        <f t="shared" si="110"/>
        <v>5104981.1400000006</v>
      </c>
      <c r="O142" s="14">
        <f>O56+O53+O51+O48+O45+O43+O41+O39+O25+O24+O23+O86</f>
        <v>4644591.3100000005</v>
      </c>
      <c r="P142" s="14">
        <f t="shared" si="110"/>
        <v>7490574.9500000002</v>
      </c>
      <c r="Q142" s="14">
        <f t="shared" si="110"/>
        <v>7490574.9900000002</v>
      </c>
      <c r="R142" s="14">
        <f t="shared" si="110"/>
        <v>7490574.9800000004</v>
      </c>
      <c r="S142" s="14">
        <f t="shared" si="110"/>
        <v>7490574.9900000058</v>
      </c>
      <c r="T142" s="5">
        <f>H147+I147+J147</f>
        <v>124938330.38000003</v>
      </c>
      <c r="U142" s="5">
        <f>H147+I147+J147+K147+L147+M147</f>
        <v>286374969.41000003</v>
      </c>
      <c r="V142" s="5">
        <f>H147+I147+J147+K147+L147+M147+N147+O147+P147</f>
        <v>425583460.09000003</v>
      </c>
      <c r="W142" s="5">
        <f>H147+I147+J147+K147+L147+M147+N147+O147+P147+Q147+R147+S147</f>
        <v>645549388.56000006</v>
      </c>
      <c r="X142" s="5">
        <f>G147/100*25</f>
        <v>161387347.13999999</v>
      </c>
      <c r="Y142" s="5">
        <f>G147/100*50</f>
        <v>322774694.27999997</v>
      </c>
      <c r="Z142" s="5">
        <f>G147/100*75</f>
        <v>484162041.41999996</v>
      </c>
      <c r="AA142" s="5">
        <f>G147/100*100</f>
        <v>645549388.55999994</v>
      </c>
    </row>
    <row r="143" spans="1:27" ht="63" x14ac:dyDescent="0.25">
      <c r="A143" s="32" t="s">
        <v>380</v>
      </c>
      <c r="B143" s="61" t="s">
        <v>377</v>
      </c>
      <c r="C143" s="62"/>
      <c r="D143" s="62"/>
      <c r="E143" s="62"/>
      <c r="F143" s="62"/>
      <c r="G143" s="14">
        <f>G85</f>
        <v>500</v>
      </c>
      <c r="H143" s="14">
        <f t="shared" ref="H143:S143" si="111">H85</f>
        <v>0</v>
      </c>
      <c r="I143" s="14">
        <f t="shared" si="111"/>
        <v>0</v>
      </c>
      <c r="J143" s="14">
        <f t="shared" si="111"/>
        <v>0</v>
      </c>
      <c r="K143" s="14">
        <f t="shared" si="111"/>
        <v>100</v>
      </c>
      <c r="L143" s="14">
        <f t="shared" si="111"/>
        <v>0</v>
      </c>
      <c r="M143" s="14">
        <f t="shared" si="111"/>
        <v>0</v>
      </c>
      <c r="N143" s="14">
        <f t="shared" si="111"/>
        <v>0</v>
      </c>
      <c r="O143" s="14">
        <f t="shared" si="111"/>
        <v>0</v>
      </c>
      <c r="P143" s="14">
        <f t="shared" si="111"/>
        <v>100</v>
      </c>
      <c r="Q143" s="14">
        <f t="shared" si="111"/>
        <v>100</v>
      </c>
      <c r="R143" s="14">
        <f t="shared" si="111"/>
        <v>100</v>
      </c>
      <c r="S143" s="14">
        <f t="shared" si="111"/>
        <v>100</v>
      </c>
      <c r="T143" s="5"/>
      <c r="U143" s="5"/>
      <c r="V143" s="5"/>
      <c r="W143" s="5"/>
      <c r="X143" s="5"/>
      <c r="Y143" s="5"/>
      <c r="Z143" s="5"/>
      <c r="AA143" s="5"/>
    </row>
    <row r="144" spans="1:27" ht="47.25" x14ac:dyDescent="0.25">
      <c r="A144" s="32" t="s">
        <v>381</v>
      </c>
      <c r="B144" s="61" t="s">
        <v>378</v>
      </c>
      <c r="C144" s="62"/>
      <c r="D144" s="62"/>
      <c r="E144" s="62"/>
      <c r="F144" s="62"/>
      <c r="G144" s="14">
        <f>G80</f>
        <v>5000</v>
      </c>
      <c r="H144" s="14">
        <f t="shared" ref="H144:S144" si="112">H80</f>
        <v>0</v>
      </c>
      <c r="I144" s="14">
        <f t="shared" si="112"/>
        <v>0</v>
      </c>
      <c r="J144" s="14">
        <f t="shared" si="112"/>
        <v>0</v>
      </c>
      <c r="K144" s="14">
        <f t="shared" si="112"/>
        <v>1000</v>
      </c>
      <c r="L144" s="14">
        <f t="shared" si="112"/>
        <v>0</v>
      </c>
      <c r="M144" s="14">
        <f t="shared" si="112"/>
        <v>0</v>
      </c>
      <c r="N144" s="14">
        <f t="shared" si="112"/>
        <v>0</v>
      </c>
      <c r="O144" s="14">
        <f t="shared" si="112"/>
        <v>0</v>
      </c>
      <c r="P144" s="14">
        <f t="shared" si="112"/>
        <v>1000</v>
      </c>
      <c r="Q144" s="14">
        <f t="shared" si="112"/>
        <v>1000</v>
      </c>
      <c r="R144" s="14">
        <f t="shared" si="112"/>
        <v>1000</v>
      </c>
      <c r="S144" s="14">
        <f t="shared" si="112"/>
        <v>1000</v>
      </c>
      <c r="T144" s="5"/>
      <c r="U144" s="5"/>
      <c r="V144" s="5"/>
      <c r="W144" s="5"/>
      <c r="X144" s="5"/>
      <c r="Y144" s="5"/>
      <c r="Z144" s="5"/>
      <c r="AA144" s="5"/>
    </row>
    <row r="145" spans="1:27" ht="31.5" x14ac:dyDescent="0.25">
      <c r="A145" s="32" t="s">
        <v>129</v>
      </c>
      <c r="B145" s="61" t="s">
        <v>130</v>
      </c>
      <c r="C145" s="62"/>
      <c r="D145" s="62"/>
      <c r="E145" s="62"/>
      <c r="F145" s="62"/>
      <c r="G145" s="14">
        <f>G135+G125+G122+G120+G118+G116+G114+G112+G109+G106+G104+G102+G76+G68+G65+G63+G61+G128+G130</f>
        <v>331678219.76999998</v>
      </c>
      <c r="H145" s="14">
        <f t="shared" ref="H145:S145" si="113">H135+H125+H122+H120+H118+H116+H114+H112+H109+H106+H104+H102+H76+H68+H65+H63+H61+H128+H130</f>
        <v>11426247.169999998</v>
      </c>
      <c r="I145" s="14">
        <f t="shared" si="113"/>
        <v>17842241.550000004</v>
      </c>
      <c r="J145" s="14">
        <f t="shared" si="113"/>
        <v>21671467.880000003</v>
      </c>
      <c r="K145" s="14">
        <f t="shared" si="113"/>
        <v>30078935.23</v>
      </c>
      <c r="L145" s="14">
        <f t="shared" si="113"/>
        <v>20429930.879999999</v>
      </c>
      <c r="M145" s="14">
        <f t="shared" si="113"/>
        <v>32126275.189999998</v>
      </c>
      <c r="N145" s="14">
        <f t="shared" si="113"/>
        <v>37097730.670000002</v>
      </c>
      <c r="O145" s="14">
        <f>O135+O125+O122+O120+O118+O116+O114+O112+O109+O106+O104+O102+O76+O68+O65+O63+O61+O128+O130</f>
        <v>24746502.149999999</v>
      </c>
      <c r="P145" s="14">
        <f t="shared" si="113"/>
        <v>1191677.08</v>
      </c>
      <c r="Q145" s="14">
        <f t="shared" si="113"/>
        <v>1048427.95</v>
      </c>
      <c r="R145" s="14">
        <f t="shared" si="113"/>
        <v>1146012.19</v>
      </c>
      <c r="S145" s="14">
        <f t="shared" si="113"/>
        <v>133002271.82999998</v>
      </c>
      <c r="T145" s="5">
        <f t="shared" ref="T145:T176" si="114">H148+I148+J148</f>
        <v>50841566.920000002</v>
      </c>
      <c r="U145" s="5">
        <f t="shared" ref="U145:U176" si="115">H148+I148+J148+K148+L148+M148</f>
        <v>132993251.17000002</v>
      </c>
      <c r="V145" s="5">
        <f t="shared" ref="V145:V176" si="116">H148+I148+J148+K148+L148+M148+N148+O148+P148</f>
        <v>193840544.02000004</v>
      </c>
      <c r="W145" s="5">
        <f t="shared" ref="W145:W176" si="117">H148+I148+J148+K148+L148+M148+N148+O148+P148+Q148+R148+S148</f>
        <v>331243469.77000004</v>
      </c>
      <c r="X145" s="5">
        <f t="shared" ref="X145:X150" si="118">G148/100*25</f>
        <v>82810867.44250001</v>
      </c>
      <c r="Y145" s="5">
        <f t="shared" ref="Y145:Y150" si="119">G148/100*50</f>
        <v>165621734.88500002</v>
      </c>
      <c r="Z145" s="5">
        <f t="shared" ref="Z145:Z150" si="120">G148/100*75</f>
        <v>248432602.32750002</v>
      </c>
      <c r="AA145" s="5">
        <f t="shared" ref="AA145:AA150" si="121">G148/100*100</f>
        <v>331243469.77000004</v>
      </c>
    </row>
    <row r="146" spans="1:27" ht="78.75" x14ac:dyDescent="0.25">
      <c r="A146" s="32" t="s">
        <v>128</v>
      </c>
      <c r="B146" s="84" t="s">
        <v>172</v>
      </c>
      <c r="C146" s="85"/>
      <c r="D146" s="85"/>
      <c r="E146" s="85"/>
      <c r="F146" s="85"/>
      <c r="G146" s="14">
        <f t="shared" ref="G146:S146" si="122">G138+G110+G99+G95+G97+G89+G83</f>
        <v>239490590</v>
      </c>
      <c r="H146" s="14">
        <f t="shared" si="122"/>
        <v>12103794.51</v>
      </c>
      <c r="I146" s="14">
        <f t="shared" si="122"/>
        <v>27926203.879999999</v>
      </c>
      <c r="J146" s="14">
        <f t="shared" si="122"/>
        <v>19934462.489999998</v>
      </c>
      <c r="K146" s="14">
        <f t="shared" si="122"/>
        <v>26565089.609999999</v>
      </c>
      <c r="L146" s="14">
        <f t="shared" si="122"/>
        <v>13150575</v>
      </c>
      <c r="M146" s="14">
        <f t="shared" si="122"/>
        <v>19785662.489999998</v>
      </c>
      <c r="N146" s="14">
        <f t="shared" si="122"/>
        <v>19594862.489999998</v>
      </c>
      <c r="O146" s="14">
        <f t="shared" si="122"/>
        <v>19744887.510000002</v>
      </c>
      <c r="P146" s="14">
        <f t="shared" si="122"/>
        <v>18938887.59</v>
      </c>
      <c r="Q146" s="14">
        <f t="shared" si="122"/>
        <v>18938887.59</v>
      </c>
      <c r="R146" s="14">
        <f t="shared" si="122"/>
        <v>18938887.59</v>
      </c>
      <c r="S146" s="14">
        <f t="shared" si="122"/>
        <v>23868262.660000008</v>
      </c>
      <c r="T146" s="5">
        <f t="shared" si="114"/>
        <v>0</v>
      </c>
      <c r="U146" s="5">
        <f t="shared" si="115"/>
        <v>0</v>
      </c>
      <c r="V146" s="5">
        <f t="shared" si="116"/>
        <v>0</v>
      </c>
      <c r="W146" s="5">
        <f t="shared" si="117"/>
        <v>0</v>
      </c>
      <c r="X146" s="5">
        <f t="shared" si="118"/>
        <v>0</v>
      </c>
      <c r="Y146" s="5">
        <f t="shared" si="119"/>
        <v>0</v>
      </c>
      <c r="Z146" s="5">
        <f t="shared" si="120"/>
        <v>0</v>
      </c>
      <c r="AA146" s="5">
        <f t="shared" si="121"/>
        <v>0</v>
      </c>
    </row>
    <row r="147" spans="1:27" ht="63" x14ac:dyDescent="0.25">
      <c r="A147" s="33" t="s">
        <v>55</v>
      </c>
      <c r="B147" s="71"/>
      <c r="C147" s="72"/>
      <c r="D147" s="72"/>
      <c r="E147" s="72"/>
      <c r="F147" s="73"/>
      <c r="G147" s="17">
        <f t="shared" ref="G147:S147" si="123">G90+G91</f>
        <v>645549388.55999994</v>
      </c>
      <c r="H147" s="17">
        <f t="shared" si="123"/>
        <v>24604454.870000001</v>
      </c>
      <c r="I147" s="17">
        <f t="shared" si="123"/>
        <v>51926152.600000009</v>
      </c>
      <c r="J147" s="17">
        <f t="shared" si="123"/>
        <v>48407722.910000004</v>
      </c>
      <c r="K147" s="17">
        <f t="shared" si="123"/>
        <v>62699683.299999997</v>
      </c>
      <c r="L147" s="17">
        <f t="shared" si="123"/>
        <v>40449221.490000002</v>
      </c>
      <c r="M147" s="17">
        <f t="shared" si="123"/>
        <v>58287734.239999987</v>
      </c>
      <c r="N147" s="17">
        <f t="shared" si="123"/>
        <v>62011089.429999992</v>
      </c>
      <c r="O147" s="17">
        <f t="shared" si="123"/>
        <v>49349319.32</v>
      </c>
      <c r="P147" s="17">
        <f t="shared" si="123"/>
        <v>27848081.93</v>
      </c>
      <c r="Q147" s="17">
        <f t="shared" si="123"/>
        <v>27704832.869999997</v>
      </c>
      <c r="R147" s="17">
        <f t="shared" si="123"/>
        <v>27802417.140000001</v>
      </c>
      <c r="S147" s="17">
        <f t="shared" si="123"/>
        <v>164458678.46000001</v>
      </c>
      <c r="T147" s="5">
        <f t="shared" si="114"/>
        <v>0</v>
      </c>
      <c r="U147" s="5">
        <f t="shared" si="115"/>
        <v>0</v>
      </c>
      <c r="V147" s="5">
        <f t="shared" si="116"/>
        <v>0</v>
      </c>
      <c r="W147" s="5">
        <f t="shared" si="117"/>
        <v>0</v>
      </c>
      <c r="X147" s="5">
        <f t="shared" si="118"/>
        <v>0</v>
      </c>
      <c r="Y147" s="5">
        <f t="shared" si="119"/>
        <v>0</v>
      </c>
      <c r="Z147" s="5">
        <f t="shared" si="120"/>
        <v>0</v>
      </c>
      <c r="AA147" s="5">
        <f t="shared" si="121"/>
        <v>0</v>
      </c>
    </row>
    <row r="148" spans="1:27" ht="31.5" x14ac:dyDescent="0.25">
      <c r="A148" s="28" t="s">
        <v>45</v>
      </c>
      <c r="B148" s="66"/>
      <c r="C148" s="64"/>
      <c r="D148" s="64"/>
      <c r="E148" s="64"/>
      <c r="F148" s="65"/>
      <c r="G148" s="18">
        <f>H148+I148+J148+K148+L148+M148+N148+O148+P148+Q148+R148+S148</f>
        <v>331243469.77000004</v>
      </c>
      <c r="H148" s="11">
        <f>H100+H107+H126</f>
        <v>10414451.639999999</v>
      </c>
      <c r="I148" s="11">
        <f t="shared" ref="I148:S148" si="124">I100+I107+I126</f>
        <v>19164770.960000001</v>
      </c>
      <c r="J148" s="11">
        <f t="shared" si="124"/>
        <v>21262344.32</v>
      </c>
      <c r="K148" s="11">
        <f t="shared" si="124"/>
        <v>29800926.350000001</v>
      </c>
      <c r="L148" s="11">
        <f t="shared" si="124"/>
        <v>20512757.939999998</v>
      </c>
      <c r="M148" s="11">
        <f t="shared" si="124"/>
        <v>31837999.960000001</v>
      </c>
      <c r="N148" s="11">
        <f t="shared" si="124"/>
        <v>36479666.049999997</v>
      </c>
      <c r="O148" s="11">
        <f t="shared" si="124"/>
        <v>24367626.800000001</v>
      </c>
      <c r="P148" s="11">
        <f t="shared" si="124"/>
        <v>0</v>
      </c>
      <c r="Q148" s="11">
        <f t="shared" si="124"/>
        <v>0</v>
      </c>
      <c r="R148" s="11">
        <f t="shared" si="124"/>
        <v>0</v>
      </c>
      <c r="S148" s="11">
        <f t="shared" si="124"/>
        <v>137402925.75</v>
      </c>
      <c r="T148" s="5">
        <f t="shared" si="114"/>
        <v>0</v>
      </c>
      <c r="U148" s="5">
        <f t="shared" si="115"/>
        <v>0</v>
      </c>
      <c r="V148" s="5">
        <f t="shared" si="116"/>
        <v>0</v>
      </c>
      <c r="W148" s="5">
        <f t="shared" si="117"/>
        <v>0</v>
      </c>
      <c r="X148" s="5">
        <f t="shared" si="118"/>
        <v>0</v>
      </c>
      <c r="Y148" s="5">
        <f t="shared" si="119"/>
        <v>0</v>
      </c>
      <c r="Z148" s="5">
        <f t="shared" si="120"/>
        <v>0</v>
      </c>
      <c r="AA148" s="5">
        <f t="shared" si="121"/>
        <v>0</v>
      </c>
    </row>
    <row r="149" spans="1:27" ht="15.75" x14ac:dyDescent="0.25">
      <c r="A149" s="68" t="s">
        <v>56</v>
      </c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70"/>
      <c r="T149" s="5">
        <f t="shared" si="114"/>
        <v>0</v>
      </c>
      <c r="U149" s="5">
        <f t="shared" si="115"/>
        <v>0</v>
      </c>
      <c r="V149" s="5">
        <f t="shared" si="116"/>
        <v>0</v>
      </c>
      <c r="W149" s="5">
        <f t="shared" si="117"/>
        <v>0</v>
      </c>
      <c r="X149" s="5">
        <f t="shared" si="118"/>
        <v>0</v>
      </c>
      <c r="Y149" s="5">
        <f t="shared" si="119"/>
        <v>0</v>
      </c>
      <c r="Z149" s="5">
        <f t="shared" si="120"/>
        <v>0</v>
      </c>
      <c r="AA149" s="5">
        <f t="shared" si="121"/>
        <v>0</v>
      </c>
    </row>
    <row r="150" spans="1:27" ht="78.75" x14ac:dyDescent="0.25">
      <c r="A150" s="34" t="s">
        <v>128</v>
      </c>
      <c r="B150" s="74">
        <v>915</v>
      </c>
      <c r="C150" s="75"/>
      <c r="D150" s="75"/>
      <c r="E150" s="75"/>
      <c r="F150" s="76"/>
      <c r="G150" s="26">
        <f>G151</f>
        <v>0</v>
      </c>
      <c r="H150" s="26">
        <f t="shared" ref="H150:S150" si="125">H151</f>
        <v>0</v>
      </c>
      <c r="I150" s="26">
        <f t="shared" si="125"/>
        <v>0</v>
      </c>
      <c r="J150" s="26">
        <f t="shared" si="125"/>
        <v>0</v>
      </c>
      <c r="K150" s="26">
        <f t="shared" si="125"/>
        <v>0</v>
      </c>
      <c r="L150" s="52">
        <f t="shared" si="125"/>
        <v>0</v>
      </c>
      <c r="M150" s="54">
        <f t="shared" si="125"/>
        <v>0</v>
      </c>
      <c r="N150" s="54">
        <f t="shared" si="125"/>
        <v>0</v>
      </c>
      <c r="O150" s="56">
        <f t="shared" si="125"/>
        <v>0</v>
      </c>
      <c r="P150" s="26">
        <f t="shared" si="125"/>
        <v>0</v>
      </c>
      <c r="Q150" s="26">
        <f t="shared" si="125"/>
        <v>0</v>
      </c>
      <c r="R150" s="26">
        <f t="shared" si="125"/>
        <v>0</v>
      </c>
      <c r="S150" s="26">
        <f t="shared" si="125"/>
        <v>0</v>
      </c>
      <c r="T150" s="5">
        <f t="shared" si="114"/>
        <v>124938330.38000003</v>
      </c>
      <c r="U150" s="5">
        <f t="shared" si="115"/>
        <v>286374969.41000003</v>
      </c>
      <c r="V150" s="5">
        <f t="shared" si="116"/>
        <v>425583460.09000003</v>
      </c>
      <c r="W150" s="5">
        <f t="shared" si="117"/>
        <v>645549388.56000006</v>
      </c>
      <c r="X150" s="5">
        <f t="shared" si="118"/>
        <v>161387347.13999999</v>
      </c>
      <c r="Y150" s="5">
        <f t="shared" si="119"/>
        <v>322774694.27999997</v>
      </c>
      <c r="Z150" s="5">
        <f t="shared" si="120"/>
        <v>484162041.41999996</v>
      </c>
      <c r="AA150" s="5">
        <f t="shared" si="121"/>
        <v>645549388.55999994</v>
      </c>
    </row>
    <row r="151" spans="1:27" ht="141.75" x14ac:dyDescent="0.25">
      <c r="A151" s="35" t="s">
        <v>251</v>
      </c>
      <c r="B151" s="81" t="s">
        <v>252</v>
      </c>
      <c r="C151" s="82"/>
      <c r="D151" s="82"/>
      <c r="E151" s="82"/>
      <c r="F151" s="83"/>
      <c r="G151" s="26">
        <v>0</v>
      </c>
      <c r="H151" s="26">
        <v>0</v>
      </c>
      <c r="I151" s="26">
        <v>0</v>
      </c>
      <c r="J151" s="26">
        <v>0</v>
      </c>
      <c r="K151" s="26">
        <v>0</v>
      </c>
      <c r="L151" s="52">
        <v>0</v>
      </c>
      <c r="M151" s="54">
        <v>0</v>
      </c>
      <c r="N151" s="54">
        <v>0</v>
      </c>
      <c r="O151" s="56">
        <v>0</v>
      </c>
      <c r="P151" s="26">
        <v>0</v>
      </c>
      <c r="Q151" s="26">
        <v>0</v>
      </c>
      <c r="R151" s="26">
        <v>0</v>
      </c>
      <c r="S151" s="26">
        <v>0</v>
      </c>
      <c r="T151" s="5">
        <f t="shared" si="114"/>
        <v>0</v>
      </c>
      <c r="U151" s="5">
        <f t="shared" si="115"/>
        <v>0</v>
      </c>
      <c r="V151" s="5">
        <f t="shared" si="116"/>
        <v>0</v>
      </c>
      <c r="W151" s="5">
        <f t="shared" si="117"/>
        <v>0</v>
      </c>
      <c r="X151" s="59" t="s">
        <v>321</v>
      </c>
      <c r="Y151" s="59" t="s">
        <v>322</v>
      </c>
      <c r="Z151" s="59" t="s">
        <v>323</v>
      </c>
      <c r="AA151" s="59" t="s">
        <v>324</v>
      </c>
    </row>
    <row r="152" spans="1:27" ht="94.5" x14ac:dyDescent="0.25">
      <c r="A152" s="28" t="s">
        <v>57</v>
      </c>
      <c r="B152" s="66" t="s">
        <v>176</v>
      </c>
      <c r="C152" s="64"/>
      <c r="D152" s="64"/>
      <c r="E152" s="64"/>
      <c r="F152" s="65"/>
      <c r="G152" s="26">
        <f>G150</f>
        <v>0</v>
      </c>
      <c r="H152" s="26">
        <f t="shared" ref="H152:S152" si="126">H150</f>
        <v>0</v>
      </c>
      <c r="I152" s="26">
        <f t="shared" si="126"/>
        <v>0</v>
      </c>
      <c r="J152" s="26">
        <f t="shared" si="126"/>
        <v>0</v>
      </c>
      <c r="K152" s="26">
        <f t="shared" si="126"/>
        <v>0</v>
      </c>
      <c r="L152" s="52">
        <f t="shared" si="126"/>
        <v>0</v>
      </c>
      <c r="M152" s="54">
        <f t="shared" si="126"/>
        <v>0</v>
      </c>
      <c r="N152" s="54">
        <f t="shared" si="126"/>
        <v>0</v>
      </c>
      <c r="O152" s="56">
        <f t="shared" si="126"/>
        <v>0</v>
      </c>
      <c r="P152" s="26">
        <f t="shared" si="126"/>
        <v>0</v>
      </c>
      <c r="Q152" s="26">
        <f t="shared" si="126"/>
        <v>0</v>
      </c>
      <c r="R152" s="26">
        <f t="shared" si="126"/>
        <v>0</v>
      </c>
      <c r="S152" s="26">
        <f t="shared" si="126"/>
        <v>0</v>
      </c>
      <c r="T152" s="5">
        <f t="shared" si="114"/>
        <v>0</v>
      </c>
      <c r="U152" s="5">
        <f t="shared" si="115"/>
        <v>0</v>
      </c>
      <c r="V152" s="5">
        <f t="shared" si="116"/>
        <v>0</v>
      </c>
      <c r="W152" s="5">
        <f t="shared" si="117"/>
        <v>0</v>
      </c>
      <c r="X152" s="60"/>
      <c r="Y152" s="60"/>
      <c r="Z152" s="60"/>
      <c r="AA152" s="60"/>
    </row>
    <row r="153" spans="1:27" ht="47.25" x14ac:dyDescent="0.25">
      <c r="A153" s="36" t="s">
        <v>46</v>
      </c>
      <c r="B153" s="67"/>
      <c r="C153" s="64"/>
      <c r="D153" s="64"/>
      <c r="E153" s="64"/>
      <c r="F153" s="65"/>
      <c r="G153" s="19">
        <f>G147+G152</f>
        <v>645549388.55999994</v>
      </c>
      <c r="H153" s="19">
        <f t="shared" ref="H153:S153" si="127">H147+H152</f>
        <v>24604454.870000001</v>
      </c>
      <c r="I153" s="19">
        <f t="shared" si="127"/>
        <v>51926152.600000009</v>
      </c>
      <c r="J153" s="19">
        <f t="shared" si="127"/>
        <v>48407722.910000004</v>
      </c>
      <c r="K153" s="19">
        <f t="shared" si="127"/>
        <v>62699683.299999997</v>
      </c>
      <c r="L153" s="19">
        <f t="shared" si="127"/>
        <v>40449221.490000002</v>
      </c>
      <c r="M153" s="19">
        <f t="shared" si="127"/>
        <v>58287734.239999987</v>
      </c>
      <c r="N153" s="19">
        <f t="shared" si="127"/>
        <v>62011089.429999992</v>
      </c>
      <c r="O153" s="19">
        <f t="shared" si="127"/>
        <v>49349319.32</v>
      </c>
      <c r="P153" s="19">
        <f t="shared" si="127"/>
        <v>27848081.93</v>
      </c>
      <c r="Q153" s="19">
        <f t="shared" si="127"/>
        <v>27704832.869999997</v>
      </c>
      <c r="R153" s="19">
        <f t="shared" si="127"/>
        <v>27802417.140000001</v>
      </c>
      <c r="S153" s="19">
        <f t="shared" si="127"/>
        <v>164458678.46000001</v>
      </c>
      <c r="T153" s="5">
        <f t="shared" si="114"/>
        <v>111522457.63</v>
      </c>
      <c r="U153" s="5">
        <f t="shared" si="115"/>
        <v>274323583.75</v>
      </c>
      <c r="V153" s="5">
        <f t="shared" si="116"/>
        <v>406300057.23000002</v>
      </c>
      <c r="W153" s="5">
        <f t="shared" si="117"/>
        <v>629026603.51999998</v>
      </c>
      <c r="X153" s="37">
        <f t="shared" ref="X153:X184" si="128">G156/100*20</f>
        <v>125805320.704</v>
      </c>
      <c r="Y153" s="38">
        <f t="shared" ref="Y153:Y184" si="129">G156/100*40</f>
        <v>251610641.40799999</v>
      </c>
      <c r="Z153" s="38">
        <f t="shared" ref="Z153:Z184" si="130">G156/100*70</f>
        <v>440318622.46399999</v>
      </c>
      <c r="AA153" s="38">
        <f t="shared" ref="AA153:AA184" si="131">G156/100*95</f>
        <v>597575273.34399998</v>
      </c>
    </row>
    <row r="154" spans="1:27" ht="15.75" x14ac:dyDescent="0.25">
      <c r="A154" s="77" t="s">
        <v>47</v>
      </c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70"/>
      <c r="T154" s="5">
        <f t="shared" si="114"/>
        <v>10052926.379999999</v>
      </c>
      <c r="U154" s="5">
        <f t="shared" si="115"/>
        <v>25501101.710000001</v>
      </c>
      <c r="V154" s="5">
        <f t="shared" si="116"/>
        <v>39246138.140000001</v>
      </c>
      <c r="W154" s="5">
        <f t="shared" si="117"/>
        <v>58970331.620000005</v>
      </c>
      <c r="X154" s="37">
        <f t="shared" si="128"/>
        <v>11794066.324000001</v>
      </c>
      <c r="Y154" s="38">
        <f t="shared" si="129"/>
        <v>23588132.648000002</v>
      </c>
      <c r="Z154" s="38">
        <f t="shared" si="130"/>
        <v>41279232.134000003</v>
      </c>
      <c r="AA154" s="38">
        <f t="shared" si="131"/>
        <v>56021815.038999997</v>
      </c>
    </row>
    <row r="155" spans="1:27" ht="15.75" x14ac:dyDescent="0.25">
      <c r="A155" s="78" t="s">
        <v>58</v>
      </c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80"/>
      <c r="T155" s="5">
        <f t="shared" si="114"/>
        <v>578459.31000000006</v>
      </c>
      <c r="U155" s="5">
        <f t="shared" si="115"/>
        <v>1478267.2400000002</v>
      </c>
      <c r="V155" s="5">
        <f t="shared" si="116"/>
        <v>1885206.3200000003</v>
      </c>
      <c r="W155" s="5">
        <f t="shared" si="117"/>
        <v>2604000</v>
      </c>
      <c r="X155" s="37">
        <f t="shared" si="128"/>
        <v>520800</v>
      </c>
      <c r="Y155" s="38">
        <f t="shared" si="129"/>
        <v>1041600</v>
      </c>
      <c r="Z155" s="38">
        <f t="shared" si="130"/>
        <v>1822800</v>
      </c>
      <c r="AA155" s="38">
        <f t="shared" si="131"/>
        <v>2473800</v>
      </c>
    </row>
    <row r="156" spans="1:27" ht="31.5" x14ac:dyDescent="0.25">
      <c r="A156" s="39" t="s">
        <v>129</v>
      </c>
      <c r="B156" s="40" t="s">
        <v>130</v>
      </c>
      <c r="C156" s="41"/>
      <c r="D156" s="41"/>
      <c r="E156" s="41"/>
      <c r="F156" s="41"/>
      <c r="G156" s="20">
        <f>G157+G163+G165+G169+G174+G179+G181+G187+G189+G193+G196</f>
        <v>629026603.51999998</v>
      </c>
      <c r="H156" s="20">
        <f t="shared" ref="H156:S156" si="132">H157+H163+H165+H169+H174+H179+H181+H187+H189+H193+H196</f>
        <v>18205022.259999998</v>
      </c>
      <c r="I156" s="20">
        <f t="shared" si="132"/>
        <v>50191007.939999998</v>
      </c>
      <c r="J156" s="20">
        <f t="shared" si="132"/>
        <v>43126427.43</v>
      </c>
      <c r="K156" s="20">
        <f t="shared" si="132"/>
        <v>43396179.289999999</v>
      </c>
      <c r="L156" s="20">
        <f t="shared" si="132"/>
        <v>60916328.769999996</v>
      </c>
      <c r="M156" s="20">
        <f t="shared" si="132"/>
        <v>58488618.059999995</v>
      </c>
      <c r="N156" s="20">
        <f t="shared" si="132"/>
        <v>57818724.730000004</v>
      </c>
      <c r="O156" s="20">
        <f t="shared" si="132"/>
        <v>49379715.689999998</v>
      </c>
      <c r="P156" s="20">
        <f t="shared" si="132"/>
        <v>24778033.060000002</v>
      </c>
      <c r="Q156" s="20">
        <f t="shared" si="132"/>
        <v>21429503.640000001</v>
      </c>
      <c r="R156" s="20">
        <f t="shared" si="132"/>
        <v>21876735.91</v>
      </c>
      <c r="S156" s="21">
        <f t="shared" si="132"/>
        <v>179420306.74000001</v>
      </c>
      <c r="T156" s="5">
        <f t="shared" si="114"/>
        <v>5511968.1600000001</v>
      </c>
      <c r="U156" s="5">
        <f t="shared" si="115"/>
        <v>13075566.550000001</v>
      </c>
      <c r="V156" s="5">
        <f t="shared" si="116"/>
        <v>20459706.460000001</v>
      </c>
      <c r="W156" s="5">
        <f t="shared" si="117"/>
        <v>28709349.600000009</v>
      </c>
      <c r="X156" s="37">
        <f t="shared" si="128"/>
        <v>5741869.9200000009</v>
      </c>
      <c r="Y156" s="38">
        <f t="shared" si="129"/>
        <v>11483739.840000002</v>
      </c>
      <c r="Z156" s="38">
        <f t="shared" si="130"/>
        <v>20096544.720000003</v>
      </c>
      <c r="AA156" s="38">
        <f t="shared" si="131"/>
        <v>27273882.120000005</v>
      </c>
    </row>
    <row r="157" spans="1:27" ht="31.5" x14ac:dyDescent="0.25">
      <c r="A157" s="39" t="s">
        <v>181</v>
      </c>
      <c r="B157" s="40" t="s">
        <v>130</v>
      </c>
      <c r="C157" s="40" t="s">
        <v>131</v>
      </c>
      <c r="D157" s="41"/>
      <c r="E157" s="41"/>
      <c r="F157" s="41"/>
      <c r="G157" s="20">
        <f>G158+G159+G160+G161+G162</f>
        <v>58970331.620000005</v>
      </c>
      <c r="H157" s="20">
        <f t="shared" ref="H157:S157" si="133">H158+H159+H160+H161+H162</f>
        <v>1973408.65</v>
      </c>
      <c r="I157" s="20">
        <f t="shared" si="133"/>
        <v>4401965.1899999995</v>
      </c>
      <c r="J157" s="20">
        <f t="shared" si="133"/>
        <v>3677552.54</v>
      </c>
      <c r="K157" s="20">
        <f t="shared" si="133"/>
        <v>4114351.78</v>
      </c>
      <c r="L157" s="20">
        <f t="shared" si="133"/>
        <v>6377534.9000000004</v>
      </c>
      <c r="M157" s="20">
        <f t="shared" si="133"/>
        <v>4956288.6500000004</v>
      </c>
      <c r="N157" s="20">
        <f t="shared" si="133"/>
        <v>4704340.42</v>
      </c>
      <c r="O157" s="20">
        <f t="shared" si="133"/>
        <v>4516553.6999999993</v>
      </c>
      <c r="P157" s="20">
        <f t="shared" si="133"/>
        <v>4524142.3100000005</v>
      </c>
      <c r="Q157" s="20">
        <f t="shared" si="133"/>
        <v>4569648.05</v>
      </c>
      <c r="R157" s="20">
        <f t="shared" si="133"/>
        <v>4176009.13</v>
      </c>
      <c r="S157" s="21">
        <f t="shared" si="133"/>
        <v>10978536.300000008</v>
      </c>
      <c r="T157" s="5">
        <f t="shared" si="114"/>
        <v>0</v>
      </c>
      <c r="U157" s="5">
        <f t="shared" si="115"/>
        <v>0</v>
      </c>
      <c r="V157" s="5">
        <f t="shared" si="116"/>
        <v>0</v>
      </c>
      <c r="W157" s="5">
        <f t="shared" si="117"/>
        <v>640.57000000000005</v>
      </c>
      <c r="X157" s="37">
        <f t="shared" si="128"/>
        <v>128.114</v>
      </c>
      <c r="Y157" s="38">
        <f t="shared" si="129"/>
        <v>256.22800000000001</v>
      </c>
      <c r="Z157" s="38">
        <f t="shared" si="130"/>
        <v>448.399</v>
      </c>
      <c r="AA157" s="38">
        <f t="shared" si="131"/>
        <v>608.54150000000004</v>
      </c>
    </row>
    <row r="158" spans="1:27" ht="110.25" x14ac:dyDescent="0.25">
      <c r="A158" s="39" t="s">
        <v>215</v>
      </c>
      <c r="B158" s="40" t="s">
        <v>130</v>
      </c>
      <c r="C158" s="40" t="s">
        <v>132</v>
      </c>
      <c r="D158" s="41"/>
      <c r="E158" s="41"/>
      <c r="F158" s="41"/>
      <c r="G158" s="20">
        <v>2604000</v>
      </c>
      <c r="H158" s="26">
        <v>194015.51</v>
      </c>
      <c r="I158" s="26">
        <v>187181.2</v>
      </c>
      <c r="J158" s="26">
        <v>197262.6</v>
      </c>
      <c r="K158" s="26">
        <v>194015.51</v>
      </c>
      <c r="L158" s="52">
        <v>705792.42</v>
      </c>
      <c r="M158" s="54">
        <v>0</v>
      </c>
      <c r="N158" s="54">
        <v>17244.96</v>
      </c>
      <c r="O158" s="56">
        <v>189694.12</v>
      </c>
      <c r="P158" s="26">
        <v>200000</v>
      </c>
      <c r="Q158" s="26">
        <v>300000</v>
      </c>
      <c r="R158" s="26">
        <v>200000</v>
      </c>
      <c r="S158" s="26">
        <f>G158-H158-I158-J158-K158-L158-M158-N158-O158-P158-Q158-R158</f>
        <v>218793.67999999982</v>
      </c>
      <c r="T158" s="5">
        <f t="shared" si="114"/>
        <v>0</v>
      </c>
      <c r="U158" s="5">
        <f t="shared" si="115"/>
        <v>0</v>
      </c>
      <c r="V158" s="5">
        <f t="shared" si="116"/>
        <v>0</v>
      </c>
      <c r="W158" s="5">
        <f t="shared" si="117"/>
        <v>1000000</v>
      </c>
      <c r="X158" s="37">
        <f t="shared" si="128"/>
        <v>200000</v>
      </c>
      <c r="Y158" s="38">
        <f t="shared" si="129"/>
        <v>400000</v>
      </c>
      <c r="Z158" s="38">
        <f t="shared" si="130"/>
        <v>700000</v>
      </c>
      <c r="AA158" s="38">
        <f t="shared" si="131"/>
        <v>950000</v>
      </c>
    </row>
    <row r="159" spans="1:27" ht="173.25" x14ac:dyDescent="0.25">
      <c r="A159" s="39" t="s">
        <v>214</v>
      </c>
      <c r="B159" s="40" t="s">
        <v>130</v>
      </c>
      <c r="C159" s="40" t="s">
        <v>133</v>
      </c>
      <c r="D159" s="41"/>
      <c r="E159" s="41"/>
      <c r="F159" s="41"/>
      <c r="G159" s="20">
        <v>28709349.600000001</v>
      </c>
      <c r="H159" s="26">
        <v>1751734.49</v>
      </c>
      <c r="I159" s="26">
        <v>1893412.36</v>
      </c>
      <c r="J159" s="26">
        <v>1866821.31</v>
      </c>
      <c r="K159" s="26">
        <v>2224429</v>
      </c>
      <c r="L159" s="52">
        <v>2538329.84</v>
      </c>
      <c r="M159" s="54">
        <v>2800839.55</v>
      </c>
      <c r="N159" s="54">
        <v>3484301.88</v>
      </c>
      <c r="O159" s="56">
        <v>1599838.03</v>
      </c>
      <c r="P159" s="26">
        <v>2300000</v>
      </c>
      <c r="Q159" s="26">
        <v>2300000</v>
      </c>
      <c r="R159" s="26">
        <v>2300000</v>
      </c>
      <c r="S159" s="26">
        <f>G159-H159-I159-J159-K159-L159-M159-N159-O159-P159-Q159-R159</f>
        <v>3649643.1400000062</v>
      </c>
      <c r="T159" s="5">
        <f t="shared" si="114"/>
        <v>3962498.9099999997</v>
      </c>
      <c r="U159" s="5">
        <f t="shared" si="115"/>
        <v>10947267.92</v>
      </c>
      <c r="V159" s="5">
        <f t="shared" si="116"/>
        <v>16901225.359999999</v>
      </c>
      <c r="W159" s="5">
        <f t="shared" si="117"/>
        <v>26656341.450000003</v>
      </c>
      <c r="X159" s="37">
        <f t="shared" si="128"/>
        <v>5331268.29</v>
      </c>
      <c r="Y159" s="38">
        <f t="shared" si="129"/>
        <v>10662536.58</v>
      </c>
      <c r="Z159" s="38">
        <f t="shared" si="130"/>
        <v>18659439.015000001</v>
      </c>
      <c r="AA159" s="38">
        <f t="shared" si="131"/>
        <v>25323524.377500001</v>
      </c>
    </row>
    <row r="160" spans="1:27" ht="15.75" x14ac:dyDescent="0.25">
      <c r="A160" s="39" t="s">
        <v>213</v>
      </c>
      <c r="B160" s="40" t="s">
        <v>130</v>
      </c>
      <c r="C160" s="40" t="s">
        <v>134</v>
      </c>
      <c r="D160" s="41"/>
      <c r="E160" s="41"/>
      <c r="F160" s="41"/>
      <c r="G160" s="20">
        <v>640.57000000000005</v>
      </c>
      <c r="H160" s="26">
        <v>0</v>
      </c>
      <c r="I160" s="26">
        <v>0</v>
      </c>
      <c r="J160" s="26">
        <v>0</v>
      </c>
      <c r="K160" s="26">
        <v>0</v>
      </c>
      <c r="L160" s="52">
        <v>0</v>
      </c>
      <c r="M160" s="54">
        <v>0</v>
      </c>
      <c r="N160" s="54">
        <v>0</v>
      </c>
      <c r="O160" s="56">
        <v>0</v>
      </c>
      <c r="P160" s="26">
        <v>0</v>
      </c>
      <c r="Q160" s="26">
        <v>0</v>
      </c>
      <c r="R160" s="26">
        <v>0</v>
      </c>
      <c r="S160" s="26">
        <f>G160-H160-I160-J160-K160-L160-M160-N160-O160-P160-Q160-R160</f>
        <v>640.57000000000005</v>
      </c>
      <c r="T160" s="5">
        <f t="shared" si="114"/>
        <v>115581.97</v>
      </c>
      <c r="U160" s="5">
        <f t="shared" si="115"/>
        <v>204636.62</v>
      </c>
      <c r="V160" s="5">
        <f t="shared" si="116"/>
        <v>312075.90000000002</v>
      </c>
      <c r="W160" s="5">
        <f t="shared" si="117"/>
        <v>496700</v>
      </c>
      <c r="X160" s="37">
        <f t="shared" si="128"/>
        <v>99340</v>
      </c>
      <c r="Y160" s="38">
        <f t="shared" si="129"/>
        <v>198680</v>
      </c>
      <c r="Z160" s="38">
        <f t="shared" si="130"/>
        <v>347690</v>
      </c>
      <c r="AA160" s="38">
        <f t="shared" si="131"/>
        <v>471865</v>
      </c>
    </row>
    <row r="161" spans="1:27" ht="15.75" x14ac:dyDescent="0.25">
      <c r="A161" s="39" t="s">
        <v>212</v>
      </c>
      <c r="B161" s="40" t="s">
        <v>130</v>
      </c>
      <c r="C161" s="40" t="s">
        <v>135</v>
      </c>
      <c r="D161" s="41"/>
      <c r="E161" s="41"/>
      <c r="F161" s="41"/>
      <c r="G161" s="20">
        <v>1000000</v>
      </c>
      <c r="H161" s="26">
        <v>0</v>
      </c>
      <c r="I161" s="26">
        <v>0</v>
      </c>
      <c r="J161" s="26">
        <v>0</v>
      </c>
      <c r="K161" s="26">
        <v>0</v>
      </c>
      <c r="L161" s="52">
        <v>0</v>
      </c>
      <c r="M161" s="54">
        <v>0</v>
      </c>
      <c r="N161" s="54">
        <v>0</v>
      </c>
      <c r="O161" s="56">
        <v>0</v>
      </c>
      <c r="P161" s="26">
        <v>0</v>
      </c>
      <c r="Q161" s="26">
        <v>0</v>
      </c>
      <c r="R161" s="26">
        <v>0</v>
      </c>
      <c r="S161" s="26">
        <f>G161-H161-I161-J161-K161-L161-M161-N161-O161-P161-Q161-R161</f>
        <v>1000000</v>
      </c>
      <c r="T161" s="5">
        <f t="shared" si="114"/>
        <v>115581.97</v>
      </c>
      <c r="U161" s="5">
        <f t="shared" si="115"/>
        <v>204636.62</v>
      </c>
      <c r="V161" s="5">
        <f t="shared" si="116"/>
        <v>312075.90000000002</v>
      </c>
      <c r="W161" s="5">
        <f t="shared" si="117"/>
        <v>496700</v>
      </c>
      <c r="X161" s="37">
        <f t="shared" si="128"/>
        <v>99340</v>
      </c>
      <c r="Y161" s="38">
        <f t="shared" si="129"/>
        <v>198680</v>
      </c>
      <c r="Z161" s="38">
        <f t="shared" si="130"/>
        <v>347690</v>
      </c>
      <c r="AA161" s="38">
        <f t="shared" si="131"/>
        <v>471865</v>
      </c>
    </row>
    <row r="162" spans="1:27" ht="47.25" x14ac:dyDescent="0.25">
      <c r="A162" s="39" t="s">
        <v>179</v>
      </c>
      <c r="B162" s="40" t="s">
        <v>130</v>
      </c>
      <c r="C162" s="40" t="s">
        <v>136</v>
      </c>
      <c r="D162" s="41"/>
      <c r="E162" s="41"/>
      <c r="F162" s="41"/>
      <c r="G162" s="20">
        <v>26656341.449999999</v>
      </c>
      <c r="H162" s="26">
        <v>27658.65</v>
      </c>
      <c r="I162" s="26">
        <v>2321371.63</v>
      </c>
      <c r="J162" s="26">
        <v>1613468.63</v>
      </c>
      <c r="K162" s="26">
        <v>1695907.27</v>
      </c>
      <c r="L162" s="52">
        <v>3133412.64</v>
      </c>
      <c r="M162" s="54">
        <v>2155449.1</v>
      </c>
      <c r="N162" s="54">
        <v>1202793.58</v>
      </c>
      <c r="O162" s="56">
        <v>2727021.55</v>
      </c>
      <c r="P162" s="26">
        <v>2024142.31</v>
      </c>
      <c r="Q162" s="26">
        <v>1969648.05</v>
      </c>
      <c r="R162" s="26">
        <v>1676009.13</v>
      </c>
      <c r="S162" s="26">
        <f>G162-H162-I162-J162-K162-L162-M162-N162-O162-P162-Q162-R162</f>
        <v>6109458.910000002</v>
      </c>
      <c r="T162" s="5">
        <f t="shared" si="114"/>
        <v>4602739.6899999995</v>
      </c>
      <c r="U162" s="5">
        <f t="shared" si="115"/>
        <v>10182605.710000001</v>
      </c>
      <c r="V162" s="5">
        <f t="shared" si="116"/>
        <v>14046807.500000002</v>
      </c>
      <c r="W162" s="5">
        <f t="shared" si="117"/>
        <v>19950194.050000001</v>
      </c>
      <c r="X162" s="37">
        <f t="shared" si="128"/>
        <v>3990038.81</v>
      </c>
      <c r="Y162" s="38">
        <f t="shared" si="129"/>
        <v>7980077.6200000001</v>
      </c>
      <c r="Z162" s="38">
        <f t="shared" si="130"/>
        <v>13965135.834999999</v>
      </c>
      <c r="AA162" s="38">
        <f t="shared" si="131"/>
        <v>18952684.3475</v>
      </c>
    </row>
    <row r="163" spans="1:27" ht="31.5" x14ac:dyDescent="0.25">
      <c r="A163" s="39" t="s">
        <v>319</v>
      </c>
      <c r="B163" s="40" t="s">
        <v>130</v>
      </c>
      <c r="C163" s="40" t="s">
        <v>137</v>
      </c>
      <c r="D163" s="41"/>
      <c r="E163" s="41"/>
      <c r="F163" s="41"/>
      <c r="G163" s="20">
        <f>G164</f>
        <v>496700</v>
      </c>
      <c r="H163" s="26">
        <f>H164</f>
        <v>38527.32</v>
      </c>
      <c r="I163" s="26">
        <f t="shared" ref="I163:S163" si="134">I164</f>
        <v>38527.33</v>
      </c>
      <c r="J163" s="26">
        <f t="shared" si="134"/>
        <v>38527.32</v>
      </c>
      <c r="K163" s="26">
        <f t="shared" si="134"/>
        <v>38527.32</v>
      </c>
      <c r="L163" s="52">
        <f t="shared" si="134"/>
        <v>38527.33</v>
      </c>
      <c r="M163" s="54">
        <f t="shared" si="134"/>
        <v>12000</v>
      </c>
      <c r="N163" s="54">
        <f t="shared" si="134"/>
        <v>77668.160000000003</v>
      </c>
      <c r="O163" s="56">
        <f t="shared" si="134"/>
        <v>29771.119999999999</v>
      </c>
      <c r="P163" s="26">
        <f t="shared" si="134"/>
        <v>0</v>
      </c>
      <c r="Q163" s="26">
        <f t="shared" si="134"/>
        <v>0</v>
      </c>
      <c r="R163" s="26">
        <f t="shared" si="134"/>
        <v>0</v>
      </c>
      <c r="S163" s="26">
        <f t="shared" si="134"/>
        <v>184624.09999999995</v>
      </c>
      <c r="T163" s="5">
        <f t="shared" si="114"/>
        <v>433566.9</v>
      </c>
      <c r="U163" s="5">
        <f t="shared" si="115"/>
        <v>535396.45000000007</v>
      </c>
      <c r="V163" s="5">
        <f t="shared" si="116"/>
        <v>695657.02</v>
      </c>
      <c r="W163" s="5">
        <f t="shared" si="117"/>
        <v>1120010</v>
      </c>
      <c r="X163" s="37">
        <f t="shared" si="128"/>
        <v>224002</v>
      </c>
      <c r="Y163" s="38">
        <f t="shared" si="129"/>
        <v>448004</v>
      </c>
      <c r="Z163" s="38">
        <f t="shared" si="130"/>
        <v>784007</v>
      </c>
      <c r="AA163" s="38">
        <f t="shared" si="131"/>
        <v>1064009.5</v>
      </c>
    </row>
    <row r="164" spans="1:27" ht="47.25" x14ac:dyDescent="0.25">
      <c r="A164" s="39" t="s">
        <v>240</v>
      </c>
      <c r="B164" s="40" t="s">
        <v>130</v>
      </c>
      <c r="C164" s="40" t="s">
        <v>138</v>
      </c>
      <c r="D164" s="41"/>
      <c r="E164" s="41"/>
      <c r="F164" s="41"/>
      <c r="G164" s="20">
        <v>496700</v>
      </c>
      <c r="H164" s="26">
        <v>38527.32</v>
      </c>
      <c r="I164" s="26">
        <v>38527.33</v>
      </c>
      <c r="J164" s="26">
        <v>38527.32</v>
      </c>
      <c r="K164" s="26">
        <v>38527.32</v>
      </c>
      <c r="L164" s="52">
        <v>38527.33</v>
      </c>
      <c r="M164" s="54">
        <v>12000</v>
      </c>
      <c r="N164" s="54">
        <v>77668.160000000003</v>
      </c>
      <c r="O164" s="56">
        <v>29771.119999999999</v>
      </c>
      <c r="P164" s="26">
        <v>0</v>
      </c>
      <c r="Q164" s="26">
        <v>0</v>
      </c>
      <c r="R164" s="26">
        <v>0</v>
      </c>
      <c r="S164" s="26">
        <f>G164-H164-I164-J164-K164-L164-M164-N164-O164-P164-Q164-R164</f>
        <v>184624.09999999995</v>
      </c>
      <c r="T164" s="5">
        <f t="shared" si="114"/>
        <v>4169172.79</v>
      </c>
      <c r="U164" s="5">
        <f t="shared" si="115"/>
        <v>9647209.2600000016</v>
      </c>
      <c r="V164" s="5">
        <f t="shared" si="116"/>
        <v>13204750.48</v>
      </c>
      <c r="W164" s="5">
        <f t="shared" si="117"/>
        <v>18581184.050000001</v>
      </c>
      <c r="X164" s="37">
        <f t="shared" si="128"/>
        <v>3716236.8100000005</v>
      </c>
      <c r="Y164" s="38">
        <f t="shared" si="129"/>
        <v>7432473.620000001</v>
      </c>
      <c r="Z164" s="38">
        <f t="shared" si="130"/>
        <v>13006828.835000001</v>
      </c>
      <c r="AA164" s="38">
        <f t="shared" si="131"/>
        <v>17652124.8475</v>
      </c>
    </row>
    <row r="165" spans="1:27" ht="62.25" customHeight="1" x14ac:dyDescent="0.25">
      <c r="A165" s="39" t="s">
        <v>211</v>
      </c>
      <c r="B165" s="40" t="s">
        <v>130</v>
      </c>
      <c r="C165" s="40" t="s">
        <v>139</v>
      </c>
      <c r="D165" s="41"/>
      <c r="E165" s="41"/>
      <c r="F165" s="41"/>
      <c r="G165" s="20">
        <f>G166+G167+G168</f>
        <v>19950194.050000001</v>
      </c>
      <c r="H165" s="20">
        <f t="shared" ref="H165:S165" si="135">H166+H167+H168</f>
        <v>463607.02</v>
      </c>
      <c r="I165" s="20">
        <f t="shared" si="135"/>
        <v>1520707.73</v>
      </c>
      <c r="J165" s="20">
        <f t="shared" si="135"/>
        <v>2618424.94</v>
      </c>
      <c r="K165" s="20">
        <f t="shared" si="135"/>
        <v>1255196.79</v>
      </c>
      <c r="L165" s="20">
        <f t="shared" si="135"/>
        <v>1692533.6500000001</v>
      </c>
      <c r="M165" s="20">
        <f t="shared" si="135"/>
        <v>2632135.58</v>
      </c>
      <c r="N165" s="20">
        <f t="shared" si="135"/>
        <v>1289874.6399999999</v>
      </c>
      <c r="O165" s="20">
        <f t="shared" si="135"/>
        <v>1049727.1499999999</v>
      </c>
      <c r="P165" s="20">
        <f t="shared" si="135"/>
        <v>1524600</v>
      </c>
      <c r="Q165" s="20">
        <f t="shared" si="135"/>
        <v>1524600</v>
      </c>
      <c r="R165" s="21">
        <f t="shared" si="135"/>
        <v>1524600</v>
      </c>
      <c r="S165" s="21">
        <f t="shared" si="135"/>
        <v>2854186.5500000012</v>
      </c>
      <c r="T165" s="5">
        <f t="shared" si="114"/>
        <v>0</v>
      </c>
      <c r="U165" s="5">
        <f t="shared" si="115"/>
        <v>0</v>
      </c>
      <c r="V165" s="5">
        <f t="shared" si="116"/>
        <v>146400</v>
      </c>
      <c r="W165" s="5">
        <f t="shared" si="117"/>
        <v>249000</v>
      </c>
      <c r="X165" s="37">
        <f t="shared" si="128"/>
        <v>49800</v>
      </c>
      <c r="Y165" s="38">
        <f t="shared" si="129"/>
        <v>99600</v>
      </c>
      <c r="Z165" s="38">
        <f t="shared" si="130"/>
        <v>174300</v>
      </c>
      <c r="AA165" s="38">
        <f t="shared" si="131"/>
        <v>236550</v>
      </c>
    </row>
    <row r="166" spans="1:27" ht="15.75" x14ac:dyDescent="0.25">
      <c r="A166" s="39" t="s">
        <v>210</v>
      </c>
      <c r="B166" s="40" t="s">
        <v>130</v>
      </c>
      <c r="C166" s="40" t="s">
        <v>140</v>
      </c>
      <c r="D166" s="41"/>
      <c r="E166" s="41"/>
      <c r="F166" s="41"/>
      <c r="G166" s="20">
        <v>1120010</v>
      </c>
      <c r="H166" s="26">
        <v>0</v>
      </c>
      <c r="I166" s="26">
        <v>164056</v>
      </c>
      <c r="J166" s="26">
        <v>269510.90000000002</v>
      </c>
      <c r="K166" s="26">
        <v>10049.27</v>
      </c>
      <c r="L166" s="52">
        <v>10049.280000000001</v>
      </c>
      <c r="M166" s="54">
        <v>81731</v>
      </c>
      <c r="N166" s="54">
        <v>81731.009999999995</v>
      </c>
      <c r="O166" s="56">
        <v>78529.56</v>
      </c>
      <c r="P166" s="26">
        <v>0</v>
      </c>
      <c r="Q166" s="26">
        <v>0</v>
      </c>
      <c r="R166" s="26">
        <v>0</v>
      </c>
      <c r="S166" s="26">
        <f>G166-H166-I166-J166-K166-L166-M166-N166-O166-P166-Q166-R166</f>
        <v>424352.97999999992</v>
      </c>
      <c r="T166" s="5">
        <f t="shared" si="114"/>
        <v>2919225.54</v>
      </c>
      <c r="U166" s="5">
        <f t="shared" si="115"/>
        <v>6038929.9600000009</v>
      </c>
      <c r="V166" s="5">
        <f t="shared" si="116"/>
        <v>8839301.620000001</v>
      </c>
      <c r="W166" s="5">
        <f t="shared" si="117"/>
        <v>22978935.420000002</v>
      </c>
      <c r="X166" s="37">
        <f t="shared" si="128"/>
        <v>4595787.0840000007</v>
      </c>
      <c r="Y166" s="38">
        <f t="shared" si="129"/>
        <v>9191574.1680000015</v>
      </c>
      <c r="Z166" s="38">
        <f t="shared" si="130"/>
        <v>16085254.794000002</v>
      </c>
      <c r="AA166" s="38">
        <f t="shared" si="131"/>
        <v>21829988.649000004</v>
      </c>
    </row>
    <row r="167" spans="1:27" ht="111" customHeight="1" x14ac:dyDescent="0.25">
      <c r="A167" s="39" t="s">
        <v>209</v>
      </c>
      <c r="B167" s="40" t="s">
        <v>130</v>
      </c>
      <c r="C167" s="40" t="s">
        <v>141</v>
      </c>
      <c r="D167" s="41"/>
      <c r="E167" s="41"/>
      <c r="F167" s="41"/>
      <c r="G167" s="20">
        <v>18581184.050000001</v>
      </c>
      <c r="H167" s="26">
        <v>463607.02</v>
      </c>
      <c r="I167" s="26">
        <v>1356651.73</v>
      </c>
      <c r="J167" s="26">
        <v>2348914.04</v>
      </c>
      <c r="K167" s="26">
        <v>1245147.52</v>
      </c>
      <c r="L167" s="52">
        <v>1682484.37</v>
      </c>
      <c r="M167" s="54">
        <v>2550404.58</v>
      </c>
      <c r="N167" s="54">
        <v>1173178.6299999999</v>
      </c>
      <c r="O167" s="56">
        <v>884362.59</v>
      </c>
      <c r="P167" s="26">
        <v>1500000</v>
      </c>
      <c r="Q167" s="26">
        <v>1500000</v>
      </c>
      <c r="R167" s="26">
        <v>1500000</v>
      </c>
      <c r="S167" s="26">
        <f>G167-H167-I167-J167-K167-L167-M167-N167-O167-P167-Q167-R167</f>
        <v>2376433.5700000012</v>
      </c>
      <c r="T167" s="5">
        <f t="shared" si="114"/>
        <v>15520</v>
      </c>
      <c r="U167" s="5">
        <f t="shared" si="115"/>
        <v>49540.009999999995</v>
      </c>
      <c r="V167" s="5">
        <f t="shared" si="116"/>
        <v>49540.009999999995</v>
      </c>
      <c r="W167" s="5">
        <f t="shared" si="117"/>
        <v>137880</v>
      </c>
      <c r="X167" s="37">
        <f t="shared" si="128"/>
        <v>27576</v>
      </c>
      <c r="Y167" s="38">
        <f t="shared" si="129"/>
        <v>55152</v>
      </c>
      <c r="Z167" s="38">
        <f t="shared" si="130"/>
        <v>96516</v>
      </c>
      <c r="AA167" s="38">
        <f t="shared" si="131"/>
        <v>130986</v>
      </c>
    </row>
    <row r="168" spans="1:27" ht="81" customHeight="1" x14ac:dyDescent="0.25">
      <c r="A168" s="39" t="s">
        <v>208</v>
      </c>
      <c r="B168" s="40" t="s">
        <v>130</v>
      </c>
      <c r="C168" s="40" t="s">
        <v>142</v>
      </c>
      <c r="D168" s="41"/>
      <c r="E168" s="41"/>
      <c r="F168" s="41"/>
      <c r="G168" s="20">
        <v>249000</v>
      </c>
      <c r="H168" s="26">
        <v>0</v>
      </c>
      <c r="I168" s="26">
        <v>0</v>
      </c>
      <c r="J168" s="26">
        <v>0</v>
      </c>
      <c r="K168" s="26">
        <v>0</v>
      </c>
      <c r="L168" s="52">
        <v>0</v>
      </c>
      <c r="M168" s="54">
        <v>0</v>
      </c>
      <c r="N168" s="54">
        <v>34965</v>
      </c>
      <c r="O168" s="56">
        <v>86835</v>
      </c>
      <c r="P168" s="26">
        <v>24600</v>
      </c>
      <c r="Q168" s="26">
        <v>24600</v>
      </c>
      <c r="R168" s="26">
        <v>24600</v>
      </c>
      <c r="S168" s="26">
        <f>G168-H168-I168-J168-K168-L168-M168-N168-O168-P168-Q168-R168</f>
        <v>53400</v>
      </c>
      <c r="T168" s="5">
        <f t="shared" si="114"/>
        <v>2903705.54</v>
      </c>
      <c r="U168" s="5">
        <f t="shared" si="115"/>
        <v>5929362.6800000006</v>
      </c>
      <c r="V168" s="5">
        <f t="shared" si="116"/>
        <v>8714384.3399999999</v>
      </c>
      <c r="W168" s="5">
        <f t="shared" si="117"/>
        <v>22106333.420000002</v>
      </c>
      <c r="X168" s="37">
        <f t="shared" si="128"/>
        <v>4421266.6840000004</v>
      </c>
      <c r="Y168" s="38">
        <f t="shared" si="129"/>
        <v>8842533.3680000007</v>
      </c>
      <c r="Z168" s="38">
        <f t="shared" si="130"/>
        <v>15474433.394000001</v>
      </c>
      <c r="AA168" s="38">
        <f t="shared" si="131"/>
        <v>21001016.749000002</v>
      </c>
    </row>
    <row r="169" spans="1:27" ht="31.5" x14ac:dyDescent="0.25">
      <c r="A169" s="39" t="s">
        <v>207</v>
      </c>
      <c r="B169" s="40" t="s">
        <v>130</v>
      </c>
      <c r="C169" s="40" t="s">
        <v>143</v>
      </c>
      <c r="D169" s="41"/>
      <c r="E169" s="41"/>
      <c r="F169" s="41"/>
      <c r="G169" s="20">
        <f>G170+G171+G172+G173</f>
        <v>22978935.420000002</v>
      </c>
      <c r="H169" s="20">
        <f t="shared" ref="H169:S169" si="136">H170+H171+H172+H173</f>
        <v>0</v>
      </c>
      <c r="I169" s="20">
        <f t="shared" si="136"/>
        <v>1853276.97</v>
      </c>
      <c r="J169" s="20">
        <f t="shared" si="136"/>
        <v>1065948.57</v>
      </c>
      <c r="K169" s="20">
        <f t="shared" si="136"/>
        <v>1090428.57</v>
      </c>
      <c r="L169" s="20">
        <f t="shared" si="136"/>
        <v>1065948.57</v>
      </c>
      <c r="M169" s="20">
        <f t="shared" si="136"/>
        <v>963327.28</v>
      </c>
      <c r="N169" s="20">
        <f t="shared" si="136"/>
        <v>940150</v>
      </c>
      <c r="O169" s="20">
        <f t="shared" si="136"/>
        <v>924800</v>
      </c>
      <c r="P169" s="20">
        <f t="shared" si="136"/>
        <v>935421.66</v>
      </c>
      <c r="Q169" s="20">
        <f t="shared" si="136"/>
        <v>978138</v>
      </c>
      <c r="R169" s="20">
        <f t="shared" si="136"/>
        <v>978138</v>
      </c>
      <c r="S169" s="21">
        <f t="shared" si="136"/>
        <v>12183357.800000003</v>
      </c>
      <c r="T169" s="5">
        <f t="shared" si="114"/>
        <v>0</v>
      </c>
      <c r="U169" s="5">
        <f t="shared" si="115"/>
        <v>0</v>
      </c>
      <c r="V169" s="5">
        <f t="shared" si="116"/>
        <v>15350</v>
      </c>
      <c r="W169" s="5">
        <f t="shared" si="117"/>
        <v>30700</v>
      </c>
      <c r="X169" s="37">
        <f t="shared" si="128"/>
        <v>6140</v>
      </c>
      <c r="Y169" s="38">
        <f t="shared" si="129"/>
        <v>12280</v>
      </c>
      <c r="Z169" s="38">
        <f t="shared" si="130"/>
        <v>21490</v>
      </c>
      <c r="AA169" s="38">
        <f t="shared" si="131"/>
        <v>29165</v>
      </c>
    </row>
    <row r="170" spans="1:27" ht="31.5" x14ac:dyDescent="0.25">
      <c r="A170" s="39" t="s">
        <v>206</v>
      </c>
      <c r="B170" s="40" t="s">
        <v>130</v>
      </c>
      <c r="C170" s="40" t="s">
        <v>144</v>
      </c>
      <c r="D170" s="41"/>
      <c r="E170" s="41"/>
      <c r="F170" s="41"/>
      <c r="G170" s="20">
        <v>137880</v>
      </c>
      <c r="H170" s="26">
        <v>0</v>
      </c>
      <c r="I170" s="26">
        <v>0</v>
      </c>
      <c r="J170" s="26">
        <v>15520</v>
      </c>
      <c r="K170" s="26">
        <v>0</v>
      </c>
      <c r="L170" s="52">
        <v>15520</v>
      </c>
      <c r="M170" s="54">
        <v>18500.009999999998</v>
      </c>
      <c r="N170" s="54">
        <v>0</v>
      </c>
      <c r="O170" s="56">
        <v>0</v>
      </c>
      <c r="P170" s="26">
        <v>0</v>
      </c>
      <c r="Q170" s="26">
        <v>0</v>
      </c>
      <c r="R170" s="26">
        <v>0</v>
      </c>
      <c r="S170" s="26">
        <f>G170-H170-I170-J170-K170-L170-M170-N170-O170-P170-Q170-R170</f>
        <v>88339.99</v>
      </c>
      <c r="T170" s="5">
        <f t="shared" si="114"/>
        <v>0</v>
      </c>
      <c r="U170" s="5">
        <f t="shared" si="115"/>
        <v>60027.270000000004</v>
      </c>
      <c r="V170" s="5">
        <f t="shared" si="116"/>
        <v>60027.270000000004</v>
      </c>
      <c r="W170" s="5">
        <f t="shared" si="117"/>
        <v>704022</v>
      </c>
      <c r="X170" s="37">
        <f t="shared" si="128"/>
        <v>140804.4</v>
      </c>
      <c r="Y170" s="38">
        <f t="shared" si="129"/>
        <v>281608.8</v>
      </c>
      <c r="Z170" s="38">
        <f t="shared" si="130"/>
        <v>492815.4</v>
      </c>
      <c r="AA170" s="38">
        <f t="shared" si="131"/>
        <v>668820.9</v>
      </c>
    </row>
    <row r="171" spans="1:27" ht="31.5" x14ac:dyDescent="0.25">
      <c r="A171" s="39" t="s">
        <v>205</v>
      </c>
      <c r="B171" s="40" t="s">
        <v>130</v>
      </c>
      <c r="C171" s="40" t="s">
        <v>145</v>
      </c>
      <c r="D171" s="41"/>
      <c r="E171" s="41"/>
      <c r="F171" s="41"/>
      <c r="G171" s="20">
        <v>22106333.420000002</v>
      </c>
      <c r="H171" s="26">
        <v>0</v>
      </c>
      <c r="I171" s="26">
        <v>1853276.97</v>
      </c>
      <c r="J171" s="26">
        <v>1050428.57</v>
      </c>
      <c r="K171" s="26">
        <v>1050428.57</v>
      </c>
      <c r="L171" s="52">
        <v>1050428.57</v>
      </c>
      <c r="M171" s="54">
        <v>924800</v>
      </c>
      <c r="N171" s="54">
        <v>924800</v>
      </c>
      <c r="O171" s="56">
        <v>924800</v>
      </c>
      <c r="P171" s="26">
        <v>935421.66</v>
      </c>
      <c r="Q171" s="26">
        <v>978138</v>
      </c>
      <c r="R171" s="26">
        <v>978138</v>
      </c>
      <c r="S171" s="26">
        <f>G171-H171-I171-J171-K171-L171-M171-N171-O171-P171-Q171-R171</f>
        <v>11435673.080000002</v>
      </c>
      <c r="T171" s="5">
        <f t="shared" si="114"/>
        <v>17572763.640000001</v>
      </c>
      <c r="U171" s="5">
        <f t="shared" si="115"/>
        <v>43360125.420000002</v>
      </c>
      <c r="V171" s="5">
        <f t="shared" si="116"/>
        <v>102381749.92</v>
      </c>
      <c r="W171" s="5">
        <f t="shared" si="117"/>
        <v>188261394.68000001</v>
      </c>
      <c r="X171" s="37">
        <f t="shared" si="128"/>
        <v>37652278.936000004</v>
      </c>
      <c r="Y171" s="38">
        <f t="shared" si="129"/>
        <v>75304557.872000009</v>
      </c>
      <c r="Z171" s="38">
        <f t="shared" si="130"/>
        <v>131782976.27600001</v>
      </c>
      <c r="AA171" s="38">
        <f t="shared" si="131"/>
        <v>178848324.94600001</v>
      </c>
    </row>
    <row r="172" spans="1:27" ht="15.75" x14ac:dyDescent="0.25">
      <c r="A172" s="39" t="s">
        <v>204</v>
      </c>
      <c r="B172" s="40" t="s">
        <v>130</v>
      </c>
      <c r="C172" s="40" t="s">
        <v>146</v>
      </c>
      <c r="D172" s="41"/>
      <c r="E172" s="41"/>
      <c r="F172" s="41"/>
      <c r="G172" s="20">
        <v>30700</v>
      </c>
      <c r="H172" s="26">
        <v>0</v>
      </c>
      <c r="I172" s="26">
        <v>0</v>
      </c>
      <c r="J172" s="26">
        <v>0</v>
      </c>
      <c r="K172" s="26">
        <v>0</v>
      </c>
      <c r="L172" s="52">
        <v>0</v>
      </c>
      <c r="M172" s="54">
        <v>0</v>
      </c>
      <c r="N172" s="54">
        <v>15350</v>
      </c>
      <c r="O172" s="56">
        <v>0</v>
      </c>
      <c r="P172" s="26">
        <v>0</v>
      </c>
      <c r="Q172" s="26">
        <v>0</v>
      </c>
      <c r="R172" s="26">
        <v>0</v>
      </c>
      <c r="S172" s="26">
        <f>G172-H172-I172-J172-K172-L172-M172-N172-O172-P172-Q172-R172</f>
        <v>15350</v>
      </c>
      <c r="T172" s="5">
        <f t="shared" si="114"/>
        <v>1108636.2</v>
      </c>
      <c r="U172" s="5">
        <f t="shared" si="115"/>
        <v>9274201.2599999998</v>
      </c>
      <c r="V172" s="5">
        <f t="shared" si="116"/>
        <v>50556986.559999995</v>
      </c>
      <c r="W172" s="5">
        <f t="shared" si="117"/>
        <v>94935796.400000006</v>
      </c>
      <c r="X172" s="37">
        <f t="shared" si="128"/>
        <v>18987159.280000001</v>
      </c>
      <c r="Y172" s="38">
        <f t="shared" si="129"/>
        <v>37974318.560000002</v>
      </c>
      <c r="Z172" s="38">
        <f t="shared" si="130"/>
        <v>66455057.480000004</v>
      </c>
      <c r="AA172" s="38">
        <f t="shared" si="131"/>
        <v>90189006.579999998</v>
      </c>
    </row>
    <row r="173" spans="1:27" ht="46.5" customHeight="1" x14ac:dyDescent="0.25">
      <c r="A173" s="39" t="s">
        <v>203</v>
      </c>
      <c r="B173" s="40" t="s">
        <v>130</v>
      </c>
      <c r="C173" s="40" t="s">
        <v>147</v>
      </c>
      <c r="D173" s="41"/>
      <c r="E173" s="41"/>
      <c r="F173" s="41"/>
      <c r="G173" s="20">
        <v>704022</v>
      </c>
      <c r="H173" s="26">
        <v>0</v>
      </c>
      <c r="I173" s="26">
        <v>0</v>
      </c>
      <c r="J173" s="26">
        <v>0</v>
      </c>
      <c r="K173" s="26">
        <v>40000</v>
      </c>
      <c r="L173" s="52">
        <v>0</v>
      </c>
      <c r="M173" s="54">
        <v>20027.27</v>
      </c>
      <c r="N173" s="54">
        <v>0</v>
      </c>
      <c r="O173" s="56">
        <v>0</v>
      </c>
      <c r="P173" s="26">
        <v>0</v>
      </c>
      <c r="Q173" s="26">
        <v>0</v>
      </c>
      <c r="R173" s="26">
        <v>0</v>
      </c>
      <c r="S173" s="26">
        <f>G173-H173-I173-J173-K173-L173-M173-N173-O173-P173-Q173-R173</f>
        <v>643994.73</v>
      </c>
      <c r="T173" s="5">
        <f t="shared" si="114"/>
        <v>830400.54</v>
      </c>
      <c r="U173" s="5">
        <f t="shared" si="115"/>
        <v>2188827.54</v>
      </c>
      <c r="V173" s="5">
        <f t="shared" si="116"/>
        <v>4389975.8600000003</v>
      </c>
      <c r="W173" s="5">
        <f t="shared" si="117"/>
        <v>19621538.849999994</v>
      </c>
      <c r="X173" s="37">
        <f t="shared" si="128"/>
        <v>3924307.77</v>
      </c>
      <c r="Y173" s="38">
        <f t="shared" si="129"/>
        <v>7848615.54</v>
      </c>
      <c r="Z173" s="38">
        <f t="shared" si="130"/>
        <v>13735077.195</v>
      </c>
      <c r="AA173" s="38">
        <f t="shared" si="131"/>
        <v>18640461.907499999</v>
      </c>
    </row>
    <row r="174" spans="1:27" ht="47.25" x14ac:dyDescent="0.25">
      <c r="A174" s="39" t="s">
        <v>202</v>
      </c>
      <c r="B174" s="40" t="s">
        <v>130</v>
      </c>
      <c r="C174" s="40" t="s">
        <v>148</v>
      </c>
      <c r="D174" s="41"/>
      <c r="E174" s="41"/>
      <c r="F174" s="41"/>
      <c r="G174" s="20">
        <f>G175+G176+G177+G178</f>
        <v>188261394.68000001</v>
      </c>
      <c r="H174" s="20">
        <f t="shared" ref="H174:S174" si="137">H175+H176+H177+H178</f>
        <v>4119072.63</v>
      </c>
      <c r="I174" s="20">
        <f t="shared" si="137"/>
        <v>6770251.4299999997</v>
      </c>
      <c r="J174" s="20">
        <f t="shared" si="137"/>
        <v>6683439.5800000001</v>
      </c>
      <c r="K174" s="20">
        <f t="shared" si="137"/>
        <v>8659684.7599999998</v>
      </c>
      <c r="L174" s="20">
        <f t="shared" si="137"/>
        <v>7030144.2400000002</v>
      </c>
      <c r="M174" s="20">
        <f t="shared" si="137"/>
        <v>10097532.780000001</v>
      </c>
      <c r="N174" s="20">
        <f t="shared" si="137"/>
        <v>32649871.91</v>
      </c>
      <c r="O174" s="20">
        <f t="shared" si="137"/>
        <v>21337523.550000001</v>
      </c>
      <c r="P174" s="20">
        <f t="shared" si="137"/>
        <v>5034229.04</v>
      </c>
      <c r="Q174" s="20">
        <f t="shared" si="137"/>
        <v>4015317.74</v>
      </c>
      <c r="R174" s="20">
        <f t="shared" si="137"/>
        <v>3008853</v>
      </c>
      <c r="S174" s="21">
        <f t="shared" si="137"/>
        <v>78855474.020000011</v>
      </c>
      <c r="T174" s="5">
        <f t="shared" si="114"/>
        <v>2034535.54</v>
      </c>
      <c r="U174" s="5">
        <f t="shared" si="115"/>
        <v>3934123.7399999998</v>
      </c>
      <c r="V174" s="5">
        <f t="shared" si="116"/>
        <v>7941718.6600000001</v>
      </c>
      <c r="W174" s="5">
        <f t="shared" si="117"/>
        <v>19738371.670000002</v>
      </c>
      <c r="X174" s="37">
        <f t="shared" si="128"/>
        <v>3947674.3340000003</v>
      </c>
      <c r="Y174" s="38">
        <f t="shared" si="129"/>
        <v>7895348.6680000005</v>
      </c>
      <c r="Z174" s="38">
        <f t="shared" si="130"/>
        <v>13816860.169000002</v>
      </c>
      <c r="AA174" s="38">
        <f t="shared" si="131"/>
        <v>18751453.0865</v>
      </c>
    </row>
    <row r="175" spans="1:27" ht="15.75" x14ac:dyDescent="0.25">
      <c r="A175" s="39" t="s">
        <v>201</v>
      </c>
      <c r="B175" s="40" t="s">
        <v>130</v>
      </c>
      <c r="C175" s="40" t="s">
        <v>149</v>
      </c>
      <c r="D175" s="41"/>
      <c r="E175" s="41"/>
      <c r="F175" s="41"/>
      <c r="G175" s="20">
        <v>94935796.400000006</v>
      </c>
      <c r="H175" s="26">
        <v>0</v>
      </c>
      <c r="I175" s="26">
        <v>0</v>
      </c>
      <c r="J175" s="26">
        <v>1108636.2</v>
      </c>
      <c r="K175" s="26">
        <v>2217272.4</v>
      </c>
      <c r="L175" s="52">
        <v>1108636.2</v>
      </c>
      <c r="M175" s="54">
        <v>4839656.46</v>
      </c>
      <c r="N175" s="54">
        <v>26811001.649999999</v>
      </c>
      <c r="O175" s="56">
        <v>13991783.65</v>
      </c>
      <c r="P175" s="54">
        <v>480000</v>
      </c>
      <c r="Q175" s="54">
        <v>480000</v>
      </c>
      <c r="R175" s="54">
        <v>480000</v>
      </c>
      <c r="S175" s="26">
        <f>G175-H175-I175-J175-K175-L175-M175-N175-O175-P175-Q175-R175</f>
        <v>43418809.840000004</v>
      </c>
      <c r="T175" s="5">
        <f t="shared" si="114"/>
        <v>13599191.359999999</v>
      </c>
      <c r="U175" s="5">
        <f t="shared" si="115"/>
        <v>27962972.879999999</v>
      </c>
      <c r="V175" s="5">
        <f t="shared" si="116"/>
        <v>39493068.839999996</v>
      </c>
      <c r="W175" s="5">
        <f t="shared" si="117"/>
        <v>53965687.759999998</v>
      </c>
      <c r="X175" s="37">
        <f t="shared" si="128"/>
        <v>10793137.552000001</v>
      </c>
      <c r="Y175" s="38">
        <f t="shared" si="129"/>
        <v>21586275.104000002</v>
      </c>
      <c r="Z175" s="38">
        <f t="shared" si="130"/>
        <v>37775981.432000004</v>
      </c>
      <c r="AA175" s="38">
        <f t="shared" si="131"/>
        <v>51267403.372000001</v>
      </c>
    </row>
    <row r="176" spans="1:27" ht="31.5" x14ac:dyDescent="0.25">
      <c r="A176" s="39" t="s">
        <v>200</v>
      </c>
      <c r="B176" s="40" t="s">
        <v>130</v>
      </c>
      <c r="C176" s="40" t="s">
        <v>150</v>
      </c>
      <c r="D176" s="41"/>
      <c r="E176" s="41"/>
      <c r="F176" s="41"/>
      <c r="G176" s="20">
        <v>19621538.850000001</v>
      </c>
      <c r="H176" s="26">
        <v>0</v>
      </c>
      <c r="I176" s="26">
        <v>551444.35</v>
      </c>
      <c r="J176" s="26">
        <v>278956.19</v>
      </c>
      <c r="K176" s="26">
        <v>353109.89</v>
      </c>
      <c r="L176" s="52">
        <v>588030.43999999994</v>
      </c>
      <c r="M176" s="54">
        <v>417286.67</v>
      </c>
      <c r="N176" s="54">
        <v>991055.85</v>
      </c>
      <c r="O176" s="56">
        <v>278948.46999999997</v>
      </c>
      <c r="P176" s="26">
        <v>931144</v>
      </c>
      <c r="Q176" s="26">
        <v>291144</v>
      </c>
      <c r="R176" s="26">
        <v>691144</v>
      </c>
      <c r="S176" s="26">
        <f>G176-H176-I176-J176-K176-L176-M176-N176-O176-P176-Q176-R176</f>
        <v>14249274.989999995</v>
      </c>
      <c r="T176" s="5">
        <f t="shared" si="114"/>
        <v>0</v>
      </c>
      <c r="U176" s="5">
        <f t="shared" si="115"/>
        <v>0</v>
      </c>
      <c r="V176" s="5">
        <f t="shared" si="116"/>
        <v>0</v>
      </c>
      <c r="W176" s="5">
        <f t="shared" si="117"/>
        <v>2763612.6</v>
      </c>
      <c r="X176" s="37">
        <f t="shared" si="128"/>
        <v>552722.52</v>
      </c>
      <c r="Y176" s="38">
        <f t="shared" si="129"/>
        <v>1105445.04</v>
      </c>
      <c r="Z176" s="38">
        <f t="shared" si="130"/>
        <v>1934528.82</v>
      </c>
      <c r="AA176" s="38">
        <f t="shared" si="131"/>
        <v>2625431.9700000002</v>
      </c>
    </row>
    <row r="177" spans="1:27" ht="15.75" x14ac:dyDescent="0.25">
      <c r="A177" s="39" t="s">
        <v>199</v>
      </c>
      <c r="B177" s="40" t="s">
        <v>130</v>
      </c>
      <c r="C177" s="40" t="s">
        <v>151</v>
      </c>
      <c r="D177" s="41"/>
      <c r="E177" s="41"/>
      <c r="F177" s="41"/>
      <c r="G177" s="20">
        <v>19738371.670000002</v>
      </c>
      <c r="H177" s="26">
        <v>0</v>
      </c>
      <c r="I177" s="26">
        <v>1205065.1399999999</v>
      </c>
      <c r="J177" s="26">
        <v>829470.4</v>
      </c>
      <c r="K177" s="26">
        <v>716198.40000000002</v>
      </c>
      <c r="L177" s="52">
        <v>729470.4</v>
      </c>
      <c r="M177" s="54">
        <v>453919.4</v>
      </c>
      <c r="N177" s="54">
        <v>403986.6</v>
      </c>
      <c r="O177" s="56">
        <v>3133379.32</v>
      </c>
      <c r="P177" s="26">
        <v>470229</v>
      </c>
      <c r="Q177" s="26">
        <v>260629</v>
      </c>
      <c r="R177" s="26">
        <v>201429</v>
      </c>
      <c r="S177" s="26">
        <f>G177-H177-I177-J177-K177-L177-M177-N177-O177-P177-Q177-R177</f>
        <v>11334595.010000004</v>
      </c>
      <c r="T177" s="5">
        <f t="shared" ref="T177:T208" si="138">H180+I180+J180</f>
        <v>0</v>
      </c>
      <c r="U177" s="5">
        <f t="shared" ref="U177:U208" si="139">H180+I180+J180+K180+L180+M180</f>
        <v>0</v>
      </c>
      <c r="V177" s="5">
        <f t="shared" ref="V177:V208" si="140">H180+I180+J180+K180+L180+M180+N180+O180+P180</f>
        <v>0</v>
      </c>
      <c r="W177" s="5">
        <f t="shared" ref="W177:W208" si="141">H180+I180+J180+K180+L180+M180+N180+O180+P180+Q180+R180+S180</f>
        <v>2763612.6</v>
      </c>
      <c r="X177" s="37">
        <f t="shared" si="128"/>
        <v>552722.52</v>
      </c>
      <c r="Y177" s="38">
        <f t="shared" si="129"/>
        <v>1105445.04</v>
      </c>
      <c r="Z177" s="38">
        <f t="shared" si="130"/>
        <v>1934528.82</v>
      </c>
      <c r="AA177" s="38">
        <f t="shared" si="131"/>
        <v>2625431.9700000002</v>
      </c>
    </row>
    <row r="178" spans="1:27" ht="63" x14ac:dyDescent="0.25">
      <c r="A178" s="39" t="s">
        <v>198</v>
      </c>
      <c r="B178" s="40" t="s">
        <v>130</v>
      </c>
      <c r="C178" s="40" t="s">
        <v>152</v>
      </c>
      <c r="D178" s="41"/>
      <c r="E178" s="41"/>
      <c r="F178" s="41"/>
      <c r="G178" s="20">
        <v>53965687.759999998</v>
      </c>
      <c r="H178" s="26">
        <v>4119072.63</v>
      </c>
      <c r="I178" s="26">
        <v>5013741.9400000004</v>
      </c>
      <c r="J178" s="26">
        <v>4466376.79</v>
      </c>
      <c r="K178" s="26">
        <v>5373104.0700000003</v>
      </c>
      <c r="L178" s="52">
        <v>4604007.2</v>
      </c>
      <c r="M178" s="54">
        <v>4386670.25</v>
      </c>
      <c r="N178" s="54">
        <v>4443827.8099999996</v>
      </c>
      <c r="O178" s="56">
        <v>3933412.11</v>
      </c>
      <c r="P178" s="26">
        <v>3152856.04</v>
      </c>
      <c r="Q178" s="26">
        <v>2983544.74</v>
      </c>
      <c r="R178" s="26">
        <v>1636280</v>
      </c>
      <c r="S178" s="26">
        <f>G178-H178-I178-J178-K178-L178-M178-N178-O178-P178-Q178-R178</f>
        <v>9852794.1800000016</v>
      </c>
      <c r="T178" s="5">
        <f t="shared" si="138"/>
        <v>59303604.450000003</v>
      </c>
      <c r="U178" s="5">
        <f t="shared" si="139"/>
        <v>153251105.69</v>
      </c>
      <c r="V178" s="5">
        <f t="shared" si="140"/>
        <v>193798515.26999998</v>
      </c>
      <c r="W178" s="5">
        <f t="shared" si="141"/>
        <v>264546080.40000001</v>
      </c>
      <c r="X178" s="37">
        <f t="shared" si="128"/>
        <v>52909216.079999991</v>
      </c>
      <c r="Y178" s="38">
        <f t="shared" si="129"/>
        <v>105818432.15999998</v>
      </c>
      <c r="Z178" s="38">
        <f t="shared" si="130"/>
        <v>185182256.27999997</v>
      </c>
      <c r="AA178" s="38">
        <f t="shared" si="131"/>
        <v>251318776.37999997</v>
      </c>
    </row>
    <row r="179" spans="1:27" ht="47.25" x14ac:dyDescent="0.25">
      <c r="A179" s="39" t="s">
        <v>197</v>
      </c>
      <c r="B179" s="40" t="s">
        <v>130</v>
      </c>
      <c r="C179" s="40" t="s">
        <v>153</v>
      </c>
      <c r="D179" s="41"/>
      <c r="E179" s="41"/>
      <c r="F179" s="41"/>
      <c r="G179" s="20">
        <f>G180</f>
        <v>2763612.6</v>
      </c>
      <c r="H179" s="26">
        <f>H180</f>
        <v>0</v>
      </c>
      <c r="I179" s="26">
        <f t="shared" ref="I179:S179" si="142">I180</f>
        <v>0</v>
      </c>
      <c r="J179" s="26">
        <f t="shared" si="142"/>
        <v>0</v>
      </c>
      <c r="K179" s="26">
        <f t="shared" si="142"/>
        <v>0</v>
      </c>
      <c r="L179" s="52">
        <f t="shared" si="142"/>
        <v>0</v>
      </c>
      <c r="M179" s="54">
        <f t="shared" si="142"/>
        <v>0</v>
      </c>
      <c r="N179" s="54">
        <f t="shared" si="142"/>
        <v>0</v>
      </c>
      <c r="O179" s="56">
        <f t="shared" si="142"/>
        <v>0</v>
      </c>
      <c r="P179" s="26">
        <f t="shared" si="142"/>
        <v>0</v>
      </c>
      <c r="Q179" s="26">
        <f t="shared" si="142"/>
        <v>0</v>
      </c>
      <c r="R179" s="26">
        <f t="shared" si="142"/>
        <v>60000</v>
      </c>
      <c r="S179" s="26">
        <f t="shared" si="142"/>
        <v>2703612.6</v>
      </c>
      <c r="T179" s="5">
        <f t="shared" si="138"/>
        <v>23545015.23</v>
      </c>
      <c r="U179" s="5">
        <f t="shared" si="139"/>
        <v>61378308.43</v>
      </c>
      <c r="V179" s="5">
        <f t="shared" si="140"/>
        <v>72537127.99000001</v>
      </c>
      <c r="W179" s="5">
        <f t="shared" si="141"/>
        <v>96557137.540000007</v>
      </c>
      <c r="X179" s="37">
        <f t="shared" si="128"/>
        <v>19311427.508000001</v>
      </c>
      <c r="Y179" s="38">
        <f t="shared" si="129"/>
        <v>38622855.016000003</v>
      </c>
      <c r="Z179" s="38">
        <f t="shared" si="130"/>
        <v>67589996.277999997</v>
      </c>
      <c r="AA179" s="38">
        <f t="shared" si="131"/>
        <v>91729280.663000003</v>
      </c>
    </row>
    <row r="180" spans="1:27" ht="47.25" x14ac:dyDescent="0.25">
      <c r="A180" s="39" t="s">
        <v>196</v>
      </c>
      <c r="B180" s="40" t="s">
        <v>130</v>
      </c>
      <c r="C180" s="40" t="s">
        <v>154</v>
      </c>
      <c r="D180" s="41"/>
      <c r="E180" s="41"/>
      <c r="F180" s="41"/>
      <c r="G180" s="20">
        <v>2763612.6</v>
      </c>
      <c r="H180" s="26">
        <v>0</v>
      </c>
      <c r="I180" s="26">
        <v>0</v>
      </c>
      <c r="J180" s="26">
        <v>0</v>
      </c>
      <c r="K180" s="26">
        <v>0</v>
      </c>
      <c r="L180" s="52">
        <v>0</v>
      </c>
      <c r="M180" s="54">
        <v>0</v>
      </c>
      <c r="N180" s="54">
        <v>0</v>
      </c>
      <c r="O180" s="56">
        <v>0</v>
      </c>
      <c r="P180" s="26">
        <v>0</v>
      </c>
      <c r="Q180" s="26">
        <v>0</v>
      </c>
      <c r="R180" s="26">
        <v>60000</v>
      </c>
      <c r="S180" s="26">
        <f>G180-H180-I180-J180-K180-L180-M180-N180-O180-P180-Q180-R180</f>
        <v>2703612.6</v>
      </c>
      <c r="T180" s="5">
        <f t="shared" si="138"/>
        <v>26325379.890000001</v>
      </c>
      <c r="U180" s="5">
        <f t="shared" si="139"/>
        <v>67396212.419999987</v>
      </c>
      <c r="V180" s="5">
        <f t="shared" si="140"/>
        <v>78180817.789999992</v>
      </c>
      <c r="W180" s="5">
        <f t="shared" si="141"/>
        <v>110450704.78</v>
      </c>
      <c r="X180" s="37">
        <f t="shared" si="128"/>
        <v>22090140.956</v>
      </c>
      <c r="Y180" s="38">
        <f t="shared" si="129"/>
        <v>44180281.912</v>
      </c>
      <c r="Z180" s="38">
        <f t="shared" si="130"/>
        <v>77315493.346000001</v>
      </c>
      <c r="AA180" s="38">
        <f t="shared" si="131"/>
        <v>104928169.54100001</v>
      </c>
    </row>
    <row r="181" spans="1:27" ht="15.75" x14ac:dyDescent="0.25">
      <c r="A181" s="39" t="s">
        <v>195</v>
      </c>
      <c r="B181" s="40" t="s">
        <v>130</v>
      </c>
      <c r="C181" s="40" t="s">
        <v>155</v>
      </c>
      <c r="D181" s="41"/>
      <c r="E181" s="41"/>
      <c r="F181" s="41"/>
      <c r="G181" s="20">
        <f>G182+G183+G184+G185+G186</f>
        <v>264546080.39999998</v>
      </c>
      <c r="H181" s="26">
        <f>H182+H183+H184+H185+H186</f>
        <v>11075690.4</v>
      </c>
      <c r="I181" s="26">
        <f t="shared" ref="I181:R181" si="143">I182+I183+I184+I185+I186</f>
        <v>24558694.390000001</v>
      </c>
      <c r="J181" s="26">
        <f t="shared" si="143"/>
        <v>23669219.660000004</v>
      </c>
      <c r="K181" s="26">
        <f t="shared" si="143"/>
        <v>22028993.539999999</v>
      </c>
      <c r="L181" s="52">
        <f t="shared" si="143"/>
        <v>37526654.799999997</v>
      </c>
      <c r="M181" s="54">
        <f t="shared" si="143"/>
        <v>34391852.899999999</v>
      </c>
      <c r="N181" s="54">
        <f t="shared" si="143"/>
        <v>13724292.76</v>
      </c>
      <c r="O181" s="56">
        <f t="shared" si="143"/>
        <v>17779515.890000001</v>
      </c>
      <c r="P181" s="26">
        <f t="shared" si="143"/>
        <v>9043600.9299999997</v>
      </c>
      <c r="Q181" s="26">
        <f t="shared" si="143"/>
        <v>6705894</v>
      </c>
      <c r="R181" s="26">
        <f t="shared" si="143"/>
        <v>8527016.8399999999</v>
      </c>
      <c r="S181" s="26">
        <f>S182+S183+S184+S185+S186</f>
        <v>55514654.290000014</v>
      </c>
      <c r="T181" s="5">
        <f t="shared" si="138"/>
        <v>6715845</v>
      </c>
      <c r="U181" s="5">
        <f t="shared" si="139"/>
        <v>17907201.75</v>
      </c>
      <c r="V181" s="5">
        <f t="shared" si="140"/>
        <v>22533509.75</v>
      </c>
      <c r="W181" s="5">
        <f t="shared" si="141"/>
        <v>30339026.449999999</v>
      </c>
      <c r="X181" s="37">
        <f t="shared" si="128"/>
        <v>6067805.29</v>
      </c>
      <c r="Y181" s="38">
        <f t="shared" si="129"/>
        <v>12135610.58</v>
      </c>
      <c r="Z181" s="38">
        <f t="shared" si="130"/>
        <v>21237318.515000001</v>
      </c>
      <c r="AA181" s="38">
        <f t="shared" si="131"/>
        <v>28822075.127499998</v>
      </c>
    </row>
    <row r="182" spans="1:27" ht="31.5" x14ac:dyDescent="0.25">
      <c r="A182" s="39" t="s">
        <v>194</v>
      </c>
      <c r="B182" s="40" t="s">
        <v>130</v>
      </c>
      <c r="C182" s="40" t="s">
        <v>156</v>
      </c>
      <c r="D182" s="41"/>
      <c r="E182" s="41"/>
      <c r="F182" s="41"/>
      <c r="G182" s="20">
        <v>96557137.540000007</v>
      </c>
      <c r="H182" s="26">
        <v>4000000</v>
      </c>
      <c r="I182" s="26">
        <v>9339399.2300000004</v>
      </c>
      <c r="J182" s="26">
        <v>10205616</v>
      </c>
      <c r="K182" s="26">
        <v>9042383.1999999993</v>
      </c>
      <c r="L182" s="52">
        <v>16393000</v>
      </c>
      <c r="M182" s="54">
        <v>12397910</v>
      </c>
      <c r="N182" s="54">
        <v>3316916</v>
      </c>
      <c r="O182" s="56">
        <v>6120500</v>
      </c>
      <c r="P182" s="26">
        <v>1721403.56</v>
      </c>
      <c r="Q182" s="26">
        <v>1879794</v>
      </c>
      <c r="R182" s="26">
        <v>2040702</v>
      </c>
      <c r="S182" s="26">
        <f>G182-H182-I182-J182-K182-L182-M182-N182-O182-P182-Q182-R182</f>
        <v>20099513.550000001</v>
      </c>
      <c r="T182" s="5">
        <f t="shared" si="138"/>
        <v>312795.69</v>
      </c>
      <c r="U182" s="5">
        <f t="shared" si="139"/>
        <v>947022.21</v>
      </c>
      <c r="V182" s="5">
        <f t="shared" si="140"/>
        <v>1297846.77</v>
      </c>
      <c r="W182" s="5">
        <f t="shared" si="141"/>
        <v>1429139.42</v>
      </c>
      <c r="X182" s="37">
        <f t="shared" si="128"/>
        <v>285827.88399999996</v>
      </c>
      <c r="Y182" s="38">
        <f t="shared" si="129"/>
        <v>571655.76799999992</v>
      </c>
      <c r="Z182" s="38">
        <f t="shared" si="130"/>
        <v>1000397.5939999999</v>
      </c>
      <c r="AA182" s="38">
        <f t="shared" si="131"/>
        <v>1357682.4489999998</v>
      </c>
    </row>
    <row r="183" spans="1:27" ht="15.75" x14ac:dyDescent="0.25">
      <c r="A183" s="39" t="s">
        <v>193</v>
      </c>
      <c r="B183" s="40" t="s">
        <v>130</v>
      </c>
      <c r="C183" s="40" t="s">
        <v>157</v>
      </c>
      <c r="D183" s="41"/>
      <c r="E183" s="41"/>
      <c r="F183" s="41"/>
      <c r="G183" s="20">
        <v>110450704.78</v>
      </c>
      <c r="H183" s="26">
        <v>6000000</v>
      </c>
      <c r="I183" s="26">
        <v>9442900</v>
      </c>
      <c r="J183" s="26">
        <v>10882479.890000001</v>
      </c>
      <c r="K183" s="26">
        <v>9647502.0199999996</v>
      </c>
      <c r="L183" s="52">
        <v>14748475.51</v>
      </c>
      <c r="M183" s="54">
        <v>16674855</v>
      </c>
      <c r="N183" s="54">
        <v>6053900</v>
      </c>
      <c r="O183" s="56">
        <v>3183500</v>
      </c>
      <c r="P183" s="26">
        <v>1547205.37</v>
      </c>
      <c r="Q183" s="26">
        <v>1555000</v>
      </c>
      <c r="R183" s="26">
        <v>2159000</v>
      </c>
      <c r="S183" s="26">
        <f>G183-H183-I183-J183-K183-L183-M183-N183-O183-P183-Q183-R183</f>
        <v>28555886.990000006</v>
      </c>
      <c r="T183" s="5">
        <f t="shared" si="138"/>
        <v>2404568.64</v>
      </c>
      <c r="U183" s="5">
        <f t="shared" si="139"/>
        <v>5622360.8800000008</v>
      </c>
      <c r="V183" s="5">
        <f t="shared" si="140"/>
        <v>19249212.970000003</v>
      </c>
      <c r="W183" s="5">
        <f t="shared" si="141"/>
        <v>25770072.210000005</v>
      </c>
      <c r="X183" s="37">
        <f t="shared" si="128"/>
        <v>5154014.4419999998</v>
      </c>
      <c r="Y183" s="38">
        <f t="shared" si="129"/>
        <v>10308028.884</v>
      </c>
      <c r="Z183" s="38">
        <f t="shared" si="130"/>
        <v>18039050.547000002</v>
      </c>
      <c r="AA183" s="38">
        <f t="shared" si="131"/>
        <v>24481568.5995</v>
      </c>
    </row>
    <row r="184" spans="1:27" ht="31.5" x14ac:dyDescent="0.25">
      <c r="A184" s="39" t="s">
        <v>192</v>
      </c>
      <c r="B184" s="40" t="s">
        <v>130</v>
      </c>
      <c r="C184" s="40" t="s">
        <v>158</v>
      </c>
      <c r="D184" s="41"/>
      <c r="E184" s="41"/>
      <c r="F184" s="41"/>
      <c r="G184" s="20">
        <v>30339026.449999999</v>
      </c>
      <c r="H184" s="26">
        <v>800000</v>
      </c>
      <c r="I184" s="26">
        <v>4866960</v>
      </c>
      <c r="J184" s="26">
        <v>1048885</v>
      </c>
      <c r="K184" s="26">
        <v>2591882</v>
      </c>
      <c r="L184" s="52">
        <v>5054930</v>
      </c>
      <c r="M184" s="54">
        <v>3544544.75</v>
      </c>
      <c r="N184" s="54">
        <v>1708180</v>
      </c>
      <c r="O184" s="56">
        <v>870000</v>
      </c>
      <c r="P184" s="26">
        <v>2048128</v>
      </c>
      <c r="Q184" s="26">
        <v>1222140</v>
      </c>
      <c r="R184" s="26">
        <v>2306678</v>
      </c>
      <c r="S184" s="26">
        <f>G184-H184-I184-J184-K184-L184-M184-N184-O184-P184-Q184-R184</f>
        <v>4276698.6999999993</v>
      </c>
      <c r="T184" s="5">
        <f t="shared" si="138"/>
        <v>2530474</v>
      </c>
      <c r="U184" s="5">
        <f t="shared" si="139"/>
        <v>5358496</v>
      </c>
      <c r="V184" s="5">
        <f t="shared" si="140"/>
        <v>8687729.629999999</v>
      </c>
      <c r="W184" s="5">
        <f t="shared" si="141"/>
        <v>11113516.16</v>
      </c>
      <c r="X184" s="37">
        <f t="shared" si="128"/>
        <v>2222703.2320000003</v>
      </c>
      <c r="Y184" s="38">
        <f t="shared" si="129"/>
        <v>4445406.4640000006</v>
      </c>
      <c r="Z184" s="38">
        <f t="shared" si="130"/>
        <v>7779461.3120000008</v>
      </c>
      <c r="AA184" s="38">
        <f t="shared" si="131"/>
        <v>10557840.352</v>
      </c>
    </row>
    <row r="185" spans="1:27" ht="18.75" customHeight="1" x14ac:dyDescent="0.25">
      <c r="A185" s="39" t="s">
        <v>191</v>
      </c>
      <c r="B185" s="40" t="s">
        <v>130</v>
      </c>
      <c r="C185" s="40" t="s">
        <v>159</v>
      </c>
      <c r="D185" s="41"/>
      <c r="E185" s="41"/>
      <c r="F185" s="41"/>
      <c r="G185" s="20">
        <v>1429139.42</v>
      </c>
      <c r="H185" s="26">
        <v>0</v>
      </c>
      <c r="I185" s="26">
        <v>14500</v>
      </c>
      <c r="J185" s="26">
        <v>298295.69</v>
      </c>
      <c r="K185" s="26">
        <v>26423.27</v>
      </c>
      <c r="L185" s="52">
        <v>590546.75</v>
      </c>
      <c r="M185" s="54">
        <v>17256.5</v>
      </c>
      <c r="N185" s="54">
        <v>322577.03000000003</v>
      </c>
      <c r="O185" s="56">
        <v>8949.5300000000007</v>
      </c>
      <c r="P185" s="26">
        <v>19298</v>
      </c>
      <c r="Q185" s="26">
        <v>48960</v>
      </c>
      <c r="R185" s="26">
        <v>20636.84</v>
      </c>
      <c r="S185" s="26">
        <f>G185-H185-I185-J185-K185-L185-M185-N185-O185-P185-Q185-R185</f>
        <v>61695.809999999939</v>
      </c>
      <c r="T185" s="5">
        <f t="shared" si="138"/>
        <v>2530474</v>
      </c>
      <c r="U185" s="5">
        <f t="shared" si="139"/>
        <v>5358496</v>
      </c>
      <c r="V185" s="5">
        <f t="shared" si="140"/>
        <v>8687729.629999999</v>
      </c>
      <c r="W185" s="5">
        <f t="shared" si="141"/>
        <v>11113516.16</v>
      </c>
      <c r="X185" s="37">
        <f t="shared" ref="X185:X213" si="144">G188/100*20</f>
        <v>2222703.2320000003</v>
      </c>
      <c r="Y185" s="38">
        <f t="shared" ref="Y185:Y213" si="145">G188/100*40</f>
        <v>4445406.4640000006</v>
      </c>
      <c r="Z185" s="38">
        <f t="shared" ref="Z185:Z213" si="146">G188/100*70</f>
        <v>7779461.3120000008</v>
      </c>
      <c r="AA185" s="38">
        <f t="shared" ref="AA185:AA213" si="147">G188/100*95</f>
        <v>10557840.352</v>
      </c>
    </row>
    <row r="186" spans="1:27" ht="31.5" x14ac:dyDescent="0.25">
      <c r="A186" s="39" t="s">
        <v>190</v>
      </c>
      <c r="B186" s="40" t="s">
        <v>130</v>
      </c>
      <c r="C186" s="40" t="s">
        <v>160</v>
      </c>
      <c r="D186" s="41"/>
      <c r="E186" s="41"/>
      <c r="F186" s="41"/>
      <c r="G186" s="20">
        <v>25770072.210000001</v>
      </c>
      <c r="H186" s="26">
        <v>275690.40000000002</v>
      </c>
      <c r="I186" s="26">
        <v>894935.16</v>
      </c>
      <c r="J186" s="26">
        <v>1233943.08</v>
      </c>
      <c r="K186" s="26">
        <v>720803.05</v>
      </c>
      <c r="L186" s="52">
        <v>739702.54</v>
      </c>
      <c r="M186" s="54">
        <v>1757286.65</v>
      </c>
      <c r="N186" s="54">
        <v>2322719.73</v>
      </c>
      <c r="O186" s="56">
        <v>7596566.3600000003</v>
      </c>
      <c r="P186" s="26">
        <v>3707566</v>
      </c>
      <c r="Q186" s="26">
        <v>2000000</v>
      </c>
      <c r="R186" s="26">
        <v>2000000</v>
      </c>
      <c r="S186" s="26">
        <f>G186-H186-I186-J186-K186-L186-M186-N186-O186-P186-Q186-R186</f>
        <v>2520859.2400000021</v>
      </c>
      <c r="T186" s="5">
        <f t="shared" si="138"/>
        <v>5022730.99</v>
      </c>
      <c r="U186" s="5">
        <f t="shared" si="139"/>
        <v>9942681.3399999999</v>
      </c>
      <c r="V186" s="5">
        <f t="shared" si="140"/>
        <v>12607596.949999999</v>
      </c>
      <c r="W186" s="5">
        <f t="shared" si="141"/>
        <v>22231999.999999996</v>
      </c>
      <c r="X186" s="37">
        <f t="shared" si="144"/>
        <v>4446400</v>
      </c>
      <c r="Y186" s="38">
        <f t="shared" si="145"/>
        <v>8892800</v>
      </c>
      <c r="Z186" s="38">
        <f t="shared" si="146"/>
        <v>15562400</v>
      </c>
      <c r="AA186" s="38">
        <f t="shared" si="147"/>
        <v>21120400</v>
      </c>
    </row>
    <row r="187" spans="1:27" ht="33.75" customHeight="1" x14ac:dyDescent="0.25">
      <c r="A187" s="39" t="s">
        <v>189</v>
      </c>
      <c r="B187" s="40" t="s">
        <v>130</v>
      </c>
      <c r="C187" s="40" t="s">
        <v>161</v>
      </c>
      <c r="D187" s="41"/>
      <c r="E187" s="41"/>
      <c r="F187" s="41"/>
      <c r="G187" s="20">
        <f>G188</f>
        <v>11113516.16</v>
      </c>
      <c r="H187" s="26">
        <f>H188</f>
        <v>0</v>
      </c>
      <c r="I187" s="26">
        <f t="shared" ref="I187:S187" si="148">I188</f>
        <v>1850160</v>
      </c>
      <c r="J187" s="26">
        <f t="shared" si="148"/>
        <v>680314</v>
      </c>
      <c r="K187" s="26">
        <f t="shared" si="148"/>
        <v>677613</v>
      </c>
      <c r="L187" s="52">
        <f t="shared" si="148"/>
        <v>1282530</v>
      </c>
      <c r="M187" s="54">
        <f t="shared" si="148"/>
        <v>867879</v>
      </c>
      <c r="N187" s="54">
        <f t="shared" si="148"/>
        <v>1593233.63</v>
      </c>
      <c r="O187" s="56">
        <f t="shared" si="148"/>
        <v>903000</v>
      </c>
      <c r="P187" s="26">
        <f t="shared" si="148"/>
        <v>833000</v>
      </c>
      <c r="Q187" s="26">
        <f t="shared" si="148"/>
        <v>833000</v>
      </c>
      <c r="R187" s="26">
        <f t="shared" si="148"/>
        <v>833000</v>
      </c>
      <c r="S187" s="26">
        <f t="shared" si="148"/>
        <v>759786.53000000026</v>
      </c>
      <c r="T187" s="5">
        <f t="shared" si="138"/>
        <v>22994.92</v>
      </c>
      <c r="U187" s="5">
        <f t="shared" si="139"/>
        <v>44299.42</v>
      </c>
      <c r="V187" s="5">
        <f t="shared" si="140"/>
        <v>65811.539999999994</v>
      </c>
      <c r="W187" s="5">
        <f t="shared" si="141"/>
        <v>99999.999999999985</v>
      </c>
      <c r="X187" s="37">
        <f t="shared" si="144"/>
        <v>20000</v>
      </c>
      <c r="Y187" s="38">
        <f t="shared" si="145"/>
        <v>40000</v>
      </c>
      <c r="Z187" s="38">
        <f t="shared" si="146"/>
        <v>70000</v>
      </c>
      <c r="AA187" s="38">
        <f t="shared" si="147"/>
        <v>95000</v>
      </c>
    </row>
    <row r="188" spans="1:27" ht="15.75" x14ac:dyDescent="0.25">
      <c r="A188" s="39" t="s">
        <v>188</v>
      </c>
      <c r="B188" s="40" t="s">
        <v>130</v>
      </c>
      <c r="C188" s="40" t="s">
        <v>162</v>
      </c>
      <c r="D188" s="41"/>
      <c r="E188" s="41"/>
      <c r="F188" s="41"/>
      <c r="G188" s="20">
        <v>11113516.16</v>
      </c>
      <c r="H188" s="26">
        <v>0</v>
      </c>
      <c r="I188" s="26">
        <v>1850160</v>
      </c>
      <c r="J188" s="26">
        <v>680314</v>
      </c>
      <c r="K188" s="26">
        <v>677613</v>
      </c>
      <c r="L188" s="52">
        <v>1282530</v>
      </c>
      <c r="M188" s="54">
        <v>867879</v>
      </c>
      <c r="N188" s="54">
        <v>1593233.63</v>
      </c>
      <c r="O188" s="56">
        <v>903000</v>
      </c>
      <c r="P188" s="26">
        <v>833000</v>
      </c>
      <c r="Q188" s="26">
        <v>833000</v>
      </c>
      <c r="R188" s="26">
        <v>833000</v>
      </c>
      <c r="S188" s="26">
        <f>G188-H188-I188-J188-K188-L188-M188-N188-O188-P188-Q188-R188</f>
        <v>759786.53000000026</v>
      </c>
      <c r="T188" s="5">
        <f t="shared" si="138"/>
        <v>3147925</v>
      </c>
      <c r="U188" s="5">
        <f t="shared" si="139"/>
        <v>5830850</v>
      </c>
      <c r="V188" s="5">
        <f t="shared" si="140"/>
        <v>7319125</v>
      </c>
      <c r="W188" s="5">
        <f t="shared" si="141"/>
        <v>12231200</v>
      </c>
      <c r="X188" s="37">
        <f t="shared" si="144"/>
        <v>2446240</v>
      </c>
      <c r="Y188" s="38">
        <f t="shared" si="145"/>
        <v>4892480</v>
      </c>
      <c r="Z188" s="38">
        <f t="shared" si="146"/>
        <v>8561840</v>
      </c>
      <c r="AA188" s="38">
        <f t="shared" si="147"/>
        <v>11619640</v>
      </c>
    </row>
    <row r="189" spans="1:27" ht="31.5" x14ac:dyDescent="0.25">
      <c r="A189" s="39" t="s">
        <v>178</v>
      </c>
      <c r="B189" s="40" t="s">
        <v>130</v>
      </c>
      <c r="C189" s="40" t="s">
        <v>163</v>
      </c>
      <c r="D189" s="41"/>
      <c r="E189" s="41"/>
      <c r="F189" s="41"/>
      <c r="G189" s="20">
        <f>G190+G191+G192</f>
        <v>22232000</v>
      </c>
      <c r="H189" s="26">
        <f>H190+H191+H192</f>
        <v>384716.24</v>
      </c>
      <c r="I189" s="26">
        <f t="shared" ref="I189:S189" si="149">I190+I191+I192</f>
        <v>3113853.93</v>
      </c>
      <c r="J189" s="26">
        <f t="shared" si="149"/>
        <v>1524160.82</v>
      </c>
      <c r="K189" s="26">
        <f t="shared" si="149"/>
        <v>1455251.5</v>
      </c>
      <c r="L189" s="52">
        <f t="shared" si="149"/>
        <v>2065640.28</v>
      </c>
      <c r="M189" s="54">
        <f t="shared" si="149"/>
        <v>1399058.5699999998</v>
      </c>
      <c r="N189" s="54">
        <f t="shared" si="149"/>
        <v>1301293.21</v>
      </c>
      <c r="O189" s="56">
        <f t="shared" si="149"/>
        <v>1330013.28</v>
      </c>
      <c r="P189" s="26">
        <f t="shared" si="149"/>
        <v>33609.120000000003</v>
      </c>
      <c r="Q189" s="26">
        <f t="shared" si="149"/>
        <v>33609.120000000003</v>
      </c>
      <c r="R189" s="26">
        <f t="shared" si="149"/>
        <v>33609.120000000003</v>
      </c>
      <c r="S189" s="26">
        <f t="shared" si="149"/>
        <v>9557184.8099999987</v>
      </c>
      <c r="T189" s="5">
        <f t="shared" si="138"/>
        <v>1851811.07</v>
      </c>
      <c r="U189" s="5">
        <f t="shared" si="139"/>
        <v>4067531.9200000004</v>
      </c>
      <c r="V189" s="5">
        <f t="shared" si="140"/>
        <v>5222660.4100000011</v>
      </c>
      <c r="W189" s="5">
        <f t="shared" si="141"/>
        <v>9900800</v>
      </c>
      <c r="X189" s="37">
        <f t="shared" si="144"/>
        <v>1980160</v>
      </c>
      <c r="Y189" s="38">
        <f t="shared" si="145"/>
        <v>3960320</v>
      </c>
      <c r="Z189" s="38">
        <f t="shared" si="146"/>
        <v>6930560</v>
      </c>
      <c r="AA189" s="38">
        <f t="shared" si="147"/>
        <v>9405760</v>
      </c>
    </row>
    <row r="190" spans="1:27" ht="31.5" x14ac:dyDescent="0.25">
      <c r="A190" s="39" t="s">
        <v>177</v>
      </c>
      <c r="B190" s="40" t="s">
        <v>130</v>
      </c>
      <c r="C190" s="40" t="s">
        <v>164</v>
      </c>
      <c r="D190" s="41"/>
      <c r="E190" s="41"/>
      <c r="F190" s="41"/>
      <c r="G190" s="20">
        <v>100000</v>
      </c>
      <c r="H190" s="26">
        <v>8791.92</v>
      </c>
      <c r="I190" s="26">
        <v>7101.5</v>
      </c>
      <c r="J190" s="26">
        <v>7101.5</v>
      </c>
      <c r="K190" s="26">
        <v>7101.5</v>
      </c>
      <c r="L190" s="52">
        <v>7101.5</v>
      </c>
      <c r="M190" s="54">
        <v>7101.5</v>
      </c>
      <c r="N190" s="54">
        <v>7101.5</v>
      </c>
      <c r="O190" s="56">
        <v>7101.5</v>
      </c>
      <c r="P190" s="26">
        <v>7309.12</v>
      </c>
      <c r="Q190" s="26">
        <v>7309.12</v>
      </c>
      <c r="R190" s="26">
        <v>7309.12</v>
      </c>
      <c r="S190" s="26">
        <f>G190-H190-I190-J190-K190-L190-M190-N190-O190-P190-Q190-R190</f>
        <v>19570.22</v>
      </c>
      <c r="T190" s="5">
        <f t="shared" si="138"/>
        <v>7769893.9699999997</v>
      </c>
      <c r="U190" s="5">
        <f t="shared" si="139"/>
        <v>17150363.300000001</v>
      </c>
      <c r="V190" s="5">
        <f t="shared" si="140"/>
        <v>22446674.300000001</v>
      </c>
      <c r="W190" s="5">
        <f t="shared" si="141"/>
        <v>32122615.649999999</v>
      </c>
      <c r="X190" s="37">
        <f t="shared" si="144"/>
        <v>6424523.1299999999</v>
      </c>
      <c r="Y190" s="38">
        <f t="shared" si="145"/>
        <v>12849046.26</v>
      </c>
      <c r="Z190" s="38">
        <f t="shared" si="146"/>
        <v>22485830.954999998</v>
      </c>
      <c r="AA190" s="38">
        <f t="shared" si="147"/>
        <v>30516484.8675</v>
      </c>
    </row>
    <row r="191" spans="1:27" ht="47.25" x14ac:dyDescent="0.25">
      <c r="A191" s="39" t="s">
        <v>187</v>
      </c>
      <c r="B191" s="40" t="s">
        <v>130</v>
      </c>
      <c r="C191" s="40" t="s">
        <v>165</v>
      </c>
      <c r="D191" s="41"/>
      <c r="E191" s="41"/>
      <c r="F191" s="41"/>
      <c r="G191" s="20">
        <v>12231200</v>
      </c>
      <c r="H191" s="26">
        <v>0</v>
      </c>
      <c r="I191" s="26">
        <v>2152350</v>
      </c>
      <c r="J191" s="26">
        <v>995575</v>
      </c>
      <c r="K191" s="26">
        <v>785575</v>
      </c>
      <c r="L191" s="52">
        <v>1050575</v>
      </c>
      <c r="M191" s="54">
        <v>846775</v>
      </c>
      <c r="N191" s="54">
        <v>655975</v>
      </c>
      <c r="O191" s="56">
        <v>806000</v>
      </c>
      <c r="P191" s="26">
        <v>26300</v>
      </c>
      <c r="Q191" s="26">
        <v>26300</v>
      </c>
      <c r="R191" s="26">
        <v>26300</v>
      </c>
      <c r="S191" s="26">
        <f>G191-H191-I191-J191-K191-L191-M191-N191-O191-P191-Q191-R191</f>
        <v>4859475</v>
      </c>
      <c r="T191" s="5">
        <f t="shared" si="138"/>
        <v>50975</v>
      </c>
      <c r="U191" s="5">
        <f t="shared" si="139"/>
        <v>129379.03</v>
      </c>
      <c r="V191" s="5">
        <f t="shared" si="140"/>
        <v>156690.03</v>
      </c>
      <c r="W191" s="5">
        <f t="shared" si="141"/>
        <v>165000</v>
      </c>
      <c r="X191" s="37">
        <f t="shared" si="144"/>
        <v>33000</v>
      </c>
      <c r="Y191" s="38">
        <f t="shared" si="145"/>
        <v>66000</v>
      </c>
      <c r="Z191" s="38">
        <f t="shared" si="146"/>
        <v>115500</v>
      </c>
      <c r="AA191" s="38">
        <f t="shared" si="147"/>
        <v>156750</v>
      </c>
    </row>
    <row r="192" spans="1:27" ht="31.5" x14ac:dyDescent="0.25">
      <c r="A192" s="39" t="s">
        <v>186</v>
      </c>
      <c r="B192" s="40" t="s">
        <v>130</v>
      </c>
      <c r="C192" s="40" t="s">
        <v>166</v>
      </c>
      <c r="D192" s="41"/>
      <c r="E192" s="41"/>
      <c r="F192" s="41"/>
      <c r="G192" s="20">
        <v>9900800</v>
      </c>
      <c r="H192" s="26">
        <v>375924.32</v>
      </c>
      <c r="I192" s="26">
        <v>954402.43</v>
      </c>
      <c r="J192" s="26">
        <v>521484.32</v>
      </c>
      <c r="K192" s="26">
        <v>662575</v>
      </c>
      <c r="L192" s="52">
        <v>1007963.78</v>
      </c>
      <c r="M192" s="54">
        <v>545182.06999999995</v>
      </c>
      <c r="N192" s="54">
        <v>638216.71</v>
      </c>
      <c r="O192" s="56">
        <v>516911.78</v>
      </c>
      <c r="P192" s="26">
        <v>0</v>
      </c>
      <c r="Q192" s="26">
        <v>0</v>
      </c>
      <c r="R192" s="26">
        <v>0</v>
      </c>
      <c r="S192" s="26">
        <f>G192-H192-I192-J192-K192-L192-M192-N192-O192-P192-Q192-R192</f>
        <v>4678139.5899999989</v>
      </c>
      <c r="T192" s="5">
        <f t="shared" si="138"/>
        <v>7718918.9699999997</v>
      </c>
      <c r="U192" s="5">
        <f t="shared" si="139"/>
        <v>17020984.27</v>
      </c>
      <c r="V192" s="5">
        <f t="shared" si="140"/>
        <v>22289984.27</v>
      </c>
      <c r="W192" s="5">
        <f t="shared" si="141"/>
        <v>31957615.649999999</v>
      </c>
      <c r="X192" s="37">
        <f t="shared" si="144"/>
        <v>6391523.1299999999</v>
      </c>
      <c r="Y192" s="38">
        <f t="shared" si="145"/>
        <v>12783046.26</v>
      </c>
      <c r="Z192" s="38">
        <f t="shared" si="146"/>
        <v>22370330.954999998</v>
      </c>
      <c r="AA192" s="38">
        <f t="shared" si="147"/>
        <v>30359734.8675</v>
      </c>
    </row>
    <row r="193" spans="1:27" ht="30" customHeight="1" x14ac:dyDescent="0.25">
      <c r="A193" s="39" t="s">
        <v>185</v>
      </c>
      <c r="B193" s="40" t="s">
        <v>130</v>
      </c>
      <c r="C193" s="40" t="s">
        <v>167</v>
      </c>
      <c r="D193" s="41"/>
      <c r="E193" s="41"/>
      <c r="F193" s="41"/>
      <c r="G193" s="20">
        <f>G194+G195</f>
        <v>32122615.649999999</v>
      </c>
      <c r="H193" s="26">
        <v>0</v>
      </c>
      <c r="I193" s="26">
        <f t="shared" ref="I193:S193" si="150">I194+I195</f>
        <v>5071135.97</v>
      </c>
      <c r="J193" s="26">
        <f t="shared" si="150"/>
        <v>2698758</v>
      </c>
      <c r="K193" s="26">
        <f t="shared" si="150"/>
        <v>3606051.03</v>
      </c>
      <c r="L193" s="52">
        <f t="shared" si="150"/>
        <v>3053000</v>
      </c>
      <c r="M193" s="54">
        <f t="shared" si="150"/>
        <v>2721418.3</v>
      </c>
      <c r="N193" s="54">
        <f t="shared" si="150"/>
        <v>1478000</v>
      </c>
      <c r="O193" s="56">
        <f t="shared" si="150"/>
        <v>1418311</v>
      </c>
      <c r="P193" s="26">
        <f t="shared" si="150"/>
        <v>2400000</v>
      </c>
      <c r="Q193" s="26">
        <f t="shared" si="150"/>
        <v>2400000</v>
      </c>
      <c r="R193" s="26">
        <f t="shared" si="150"/>
        <v>2400000</v>
      </c>
      <c r="S193" s="26">
        <f t="shared" si="150"/>
        <v>4875941.3499999987</v>
      </c>
      <c r="T193" s="5">
        <f t="shared" si="138"/>
        <v>1632517</v>
      </c>
      <c r="U193" s="5">
        <f t="shared" si="139"/>
        <v>3333538</v>
      </c>
      <c r="V193" s="5">
        <f t="shared" si="140"/>
        <v>3933468</v>
      </c>
      <c r="W193" s="5">
        <f t="shared" si="141"/>
        <v>5591222.9400000013</v>
      </c>
      <c r="X193" s="37">
        <f t="shared" si="144"/>
        <v>1118244.588</v>
      </c>
      <c r="Y193" s="38">
        <f t="shared" si="145"/>
        <v>2236489.176</v>
      </c>
      <c r="Z193" s="38">
        <f t="shared" si="146"/>
        <v>3913856.0580000002</v>
      </c>
      <c r="AA193" s="38">
        <f t="shared" si="147"/>
        <v>5311661.7930000005</v>
      </c>
    </row>
    <row r="194" spans="1:27" ht="15.75" x14ac:dyDescent="0.25">
      <c r="A194" s="39" t="s">
        <v>184</v>
      </c>
      <c r="B194" s="40" t="s">
        <v>130</v>
      </c>
      <c r="C194" s="40" t="s">
        <v>168</v>
      </c>
      <c r="D194" s="41"/>
      <c r="E194" s="41"/>
      <c r="F194" s="41"/>
      <c r="G194" s="20">
        <v>165000</v>
      </c>
      <c r="H194" s="26">
        <v>0</v>
      </c>
      <c r="I194" s="26">
        <v>20000</v>
      </c>
      <c r="J194" s="26">
        <v>30975</v>
      </c>
      <c r="K194" s="26">
        <v>44881.03</v>
      </c>
      <c r="L194" s="52">
        <v>0</v>
      </c>
      <c r="M194" s="54">
        <v>33523</v>
      </c>
      <c r="N194" s="54">
        <v>3000</v>
      </c>
      <c r="O194" s="56">
        <v>24311</v>
      </c>
      <c r="P194" s="26">
        <v>0</v>
      </c>
      <c r="Q194" s="26">
        <v>0</v>
      </c>
      <c r="R194" s="26">
        <v>0</v>
      </c>
      <c r="S194" s="26">
        <f>G194-H194-I194-J194-K194-L194-M194-N194-O194-P194-Q194-R194</f>
        <v>8309.9700000000012</v>
      </c>
      <c r="T194" s="5">
        <f t="shared" si="138"/>
        <v>1632517</v>
      </c>
      <c r="U194" s="5">
        <f t="shared" si="139"/>
        <v>3333538</v>
      </c>
      <c r="V194" s="5">
        <f t="shared" si="140"/>
        <v>3933468</v>
      </c>
      <c r="W194" s="5">
        <f t="shared" si="141"/>
        <v>5591222.9400000013</v>
      </c>
      <c r="X194" s="37">
        <f t="shared" si="144"/>
        <v>1118244.588</v>
      </c>
      <c r="Y194" s="38">
        <f t="shared" si="145"/>
        <v>2236489.176</v>
      </c>
      <c r="Z194" s="38">
        <f t="shared" si="146"/>
        <v>3913856.0580000002</v>
      </c>
      <c r="AA194" s="38">
        <f t="shared" si="147"/>
        <v>5311661.7930000005</v>
      </c>
    </row>
    <row r="195" spans="1:27" ht="15.75" x14ac:dyDescent="0.25">
      <c r="A195" s="39" t="s">
        <v>183</v>
      </c>
      <c r="B195" s="40" t="s">
        <v>130</v>
      </c>
      <c r="C195" s="40" t="s">
        <v>169</v>
      </c>
      <c r="D195" s="41"/>
      <c r="E195" s="41"/>
      <c r="F195" s="41"/>
      <c r="G195" s="20">
        <v>31957615.649999999</v>
      </c>
      <c r="H195" s="26">
        <v>0</v>
      </c>
      <c r="I195" s="26">
        <v>5051135.97</v>
      </c>
      <c r="J195" s="26">
        <v>2667783</v>
      </c>
      <c r="K195" s="26">
        <v>3561170</v>
      </c>
      <c r="L195" s="52">
        <v>3053000</v>
      </c>
      <c r="M195" s="54">
        <v>2687895.3</v>
      </c>
      <c r="N195" s="54">
        <v>1475000</v>
      </c>
      <c r="O195" s="56">
        <v>1394000</v>
      </c>
      <c r="P195" s="26">
        <v>2400000</v>
      </c>
      <c r="Q195" s="26">
        <v>2400000</v>
      </c>
      <c r="R195" s="26">
        <v>2400000</v>
      </c>
      <c r="S195" s="26">
        <f>G195-H195-I195-J195-K195-L195-M195-N195-O195-P195-Q195-R195</f>
        <v>4867631.379999999</v>
      </c>
      <c r="T195" s="5">
        <f t="shared" si="138"/>
        <v>1649488.6</v>
      </c>
      <c r="U195" s="5">
        <f t="shared" si="139"/>
        <v>3696671.41</v>
      </c>
      <c r="V195" s="5">
        <f t="shared" si="140"/>
        <v>6055633.3700000001</v>
      </c>
      <c r="W195" s="5">
        <f t="shared" si="141"/>
        <v>10320472.870000003</v>
      </c>
      <c r="X195" s="37">
        <f t="shared" si="144"/>
        <v>2064094.574</v>
      </c>
      <c r="Y195" s="38">
        <f t="shared" si="145"/>
        <v>4128189.148</v>
      </c>
      <c r="Z195" s="38">
        <f t="shared" si="146"/>
        <v>7224331.0090000005</v>
      </c>
      <c r="AA195" s="38">
        <f t="shared" si="147"/>
        <v>9804449.2265000008</v>
      </c>
    </row>
    <row r="196" spans="1:27" ht="47.25" x14ac:dyDescent="0.25">
      <c r="A196" s="39" t="s">
        <v>320</v>
      </c>
      <c r="B196" s="40" t="s">
        <v>130</v>
      </c>
      <c r="C196" s="40" t="s">
        <v>170</v>
      </c>
      <c r="D196" s="41"/>
      <c r="E196" s="41"/>
      <c r="F196" s="41"/>
      <c r="G196" s="20">
        <f>G197</f>
        <v>5591222.9400000004</v>
      </c>
      <c r="H196" s="26">
        <f>H197</f>
        <v>150000</v>
      </c>
      <c r="I196" s="26">
        <f t="shared" ref="I196:S196" si="151">I197</f>
        <v>1012435</v>
      </c>
      <c r="J196" s="26">
        <f t="shared" si="151"/>
        <v>470082</v>
      </c>
      <c r="K196" s="26">
        <f t="shared" si="151"/>
        <v>470081</v>
      </c>
      <c r="L196" s="52">
        <f t="shared" si="151"/>
        <v>783815</v>
      </c>
      <c r="M196" s="54">
        <f t="shared" si="151"/>
        <v>447125</v>
      </c>
      <c r="N196" s="54">
        <f t="shared" si="151"/>
        <v>60000</v>
      </c>
      <c r="O196" s="56">
        <f t="shared" si="151"/>
        <v>90500</v>
      </c>
      <c r="P196" s="26">
        <f t="shared" si="151"/>
        <v>449430</v>
      </c>
      <c r="Q196" s="26">
        <f t="shared" si="151"/>
        <v>369296.73</v>
      </c>
      <c r="R196" s="26">
        <f t="shared" si="151"/>
        <v>335509.82</v>
      </c>
      <c r="S196" s="26">
        <f t="shared" si="151"/>
        <v>952948.39000000036</v>
      </c>
      <c r="T196" s="5">
        <f t="shared" si="138"/>
        <v>1647988.6</v>
      </c>
      <c r="U196" s="5">
        <f t="shared" si="139"/>
        <v>3693671.41</v>
      </c>
      <c r="V196" s="5">
        <f t="shared" si="140"/>
        <v>6051633.3700000001</v>
      </c>
      <c r="W196" s="5">
        <f t="shared" si="141"/>
        <v>10314472.870000003</v>
      </c>
      <c r="X196" s="37">
        <f t="shared" si="144"/>
        <v>2062894.574</v>
      </c>
      <c r="Y196" s="38">
        <f t="shared" si="145"/>
        <v>4125789.148</v>
      </c>
      <c r="Z196" s="38">
        <f t="shared" si="146"/>
        <v>7220131.0090000005</v>
      </c>
      <c r="AA196" s="38">
        <f t="shared" si="147"/>
        <v>9798749.2265000008</v>
      </c>
    </row>
    <row r="197" spans="1:27" ht="33" customHeight="1" x14ac:dyDescent="0.25">
      <c r="A197" s="39" t="s">
        <v>182</v>
      </c>
      <c r="B197" s="40" t="s">
        <v>130</v>
      </c>
      <c r="C197" s="40" t="s">
        <v>171</v>
      </c>
      <c r="D197" s="41"/>
      <c r="E197" s="41"/>
      <c r="F197" s="41"/>
      <c r="G197" s="20">
        <v>5591222.9400000004</v>
      </c>
      <c r="H197" s="26">
        <v>150000</v>
      </c>
      <c r="I197" s="26">
        <v>1012435</v>
      </c>
      <c r="J197" s="26">
        <v>470082</v>
      </c>
      <c r="K197" s="26">
        <v>470081</v>
      </c>
      <c r="L197" s="52">
        <v>783815</v>
      </c>
      <c r="M197" s="54">
        <v>447125</v>
      </c>
      <c r="N197" s="54">
        <v>60000</v>
      </c>
      <c r="O197" s="56">
        <v>90500</v>
      </c>
      <c r="P197" s="26">
        <v>449430</v>
      </c>
      <c r="Q197" s="26">
        <v>369296.73</v>
      </c>
      <c r="R197" s="26">
        <v>335509.82</v>
      </c>
      <c r="S197" s="26">
        <f>G197-H197-I197-J197-K197-L197-M197-N197-O197-P197-Q197-R197</f>
        <v>952948.39000000036</v>
      </c>
      <c r="T197" s="5">
        <f t="shared" si="138"/>
        <v>1560688.02</v>
      </c>
      <c r="U197" s="5">
        <f t="shared" si="139"/>
        <v>3380638.25</v>
      </c>
      <c r="V197" s="5">
        <f t="shared" si="140"/>
        <v>5484054.8900000006</v>
      </c>
      <c r="W197" s="5">
        <f t="shared" si="141"/>
        <v>7825824.2300000023</v>
      </c>
      <c r="X197" s="37">
        <f t="shared" si="144"/>
        <v>1565164.8459999999</v>
      </c>
      <c r="Y197" s="38">
        <f t="shared" si="145"/>
        <v>3130329.6919999998</v>
      </c>
      <c r="Z197" s="38">
        <f t="shared" si="146"/>
        <v>5478076.9610000001</v>
      </c>
      <c r="AA197" s="38">
        <f t="shared" si="147"/>
        <v>7434533.0185000002</v>
      </c>
    </row>
    <row r="198" spans="1:27" ht="78.75" x14ac:dyDescent="0.25">
      <c r="A198" s="39" t="s">
        <v>128</v>
      </c>
      <c r="B198" s="40" t="s">
        <v>172</v>
      </c>
      <c r="C198" s="41"/>
      <c r="D198" s="41"/>
      <c r="E198" s="41"/>
      <c r="F198" s="41"/>
      <c r="G198" s="20">
        <f>G199+G202</f>
        <v>10320472.870000001</v>
      </c>
      <c r="H198" s="26">
        <f>H199+H202</f>
        <v>501589.60000000003</v>
      </c>
      <c r="I198" s="26">
        <f t="shared" ref="I198:S198" si="152">I199+I202</f>
        <v>525406.46</v>
      </c>
      <c r="J198" s="26">
        <f t="shared" si="152"/>
        <v>622492.54</v>
      </c>
      <c r="K198" s="26">
        <f t="shared" si="152"/>
        <v>544294.25</v>
      </c>
      <c r="L198" s="52">
        <f t="shared" si="152"/>
        <v>939034.87</v>
      </c>
      <c r="M198" s="54">
        <f t="shared" si="152"/>
        <v>563853.68999999994</v>
      </c>
      <c r="N198" s="54">
        <f t="shared" si="152"/>
        <v>1287593.26</v>
      </c>
      <c r="O198" s="56">
        <f t="shared" si="152"/>
        <v>320868.7</v>
      </c>
      <c r="P198" s="26">
        <f t="shared" si="152"/>
        <v>750500</v>
      </c>
      <c r="Q198" s="26">
        <f t="shared" si="152"/>
        <v>1110500</v>
      </c>
      <c r="R198" s="26">
        <f t="shared" si="152"/>
        <v>990500</v>
      </c>
      <c r="S198" s="26">
        <f t="shared" si="152"/>
        <v>2163839.5000000023</v>
      </c>
      <c r="T198" s="5">
        <f t="shared" si="138"/>
        <v>87300.58</v>
      </c>
      <c r="U198" s="5">
        <f t="shared" si="139"/>
        <v>313033.15999999997</v>
      </c>
      <c r="V198" s="5">
        <f t="shared" si="140"/>
        <v>567578.48</v>
      </c>
      <c r="W198" s="5">
        <f t="shared" si="141"/>
        <v>2488648.6400000006</v>
      </c>
      <c r="X198" s="37">
        <f t="shared" si="144"/>
        <v>497729.728</v>
      </c>
      <c r="Y198" s="38">
        <f t="shared" si="145"/>
        <v>995459.45600000001</v>
      </c>
      <c r="Z198" s="38">
        <f t="shared" si="146"/>
        <v>1742054.0480000002</v>
      </c>
      <c r="AA198" s="38">
        <f t="shared" si="147"/>
        <v>2364216.2080000001</v>
      </c>
    </row>
    <row r="199" spans="1:27" ht="31.5" x14ac:dyDescent="0.25">
      <c r="A199" s="39" t="s">
        <v>181</v>
      </c>
      <c r="B199" s="40" t="s">
        <v>172</v>
      </c>
      <c r="C199" s="40" t="s">
        <v>131</v>
      </c>
      <c r="D199" s="41"/>
      <c r="E199" s="41"/>
      <c r="F199" s="41"/>
      <c r="G199" s="20">
        <f>G200+G201</f>
        <v>10314472.870000001</v>
      </c>
      <c r="H199" s="26">
        <f>H200+H201</f>
        <v>501089.60000000003</v>
      </c>
      <c r="I199" s="26">
        <f t="shared" ref="I199:S199" si="153">I200+I201</f>
        <v>524906.46</v>
      </c>
      <c r="J199" s="26">
        <f t="shared" si="153"/>
        <v>621992.54</v>
      </c>
      <c r="K199" s="26">
        <f t="shared" si="153"/>
        <v>543794.25</v>
      </c>
      <c r="L199" s="52">
        <f t="shared" si="153"/>
        <v>939034.87</v>
      </c>
      <c r="M199" s="54">
        <f t="shared" si="153"/>
        <v>562853.68999999994</v>
      </c>
      <c r="N199" s="54">
        <f t="shared" si="153"/>
        <v>1287093.26</v>
      </c>
      <c r="O199" s="56">
        <f t="shared" si="153"/>
        <v>320868.7</v>
      </c>
      <c r="P199" s="26">
        <f t="shared" si="153"/>
        <v>750000</v>
      </c>
      <c r="Q199" s="26">
        <f t="shared" si="153"/>
        <v>1110000</v>
      </c>
      <c r="R199" s="26">
        <f t="shared" si="153"/>
        <v>990000</v>
      </c>
      <c r="S199" s="26">
        <f t="shared" si="153"/>
        <v>2162839.5000000023</v>
      </c>
      <c r="T199" s="5">
        <f t="shared" si="138"/>
        <v>1500</v>
      </c>
      <c r="U199" s="5">
        <f t="shared" si="139"/>
        <v>3000</v>
      </c>
      <c r="V199" s="5">
        <f t="shared" si="140"/>
        <v>4000</v>
      </c>
      <c r="W199" s="5">
        <f t="shared" si="141"/>
        <v>6000</v>
      </c>
      <c r="X199" s="37">
        <f t="shared" si="144"/>
        <v>1200</v>
      </c>
      <c r="Y199" s="38">
        <f t="shared" si="145"/>
        <v>2400</v>
      </c>
      <c r="Z199" s="38">
        <f t="shared" si="146"/>
        <v>4200</v>
      </c>
      <c r="AA199" s="38">
        <f t="shared" si="147"/>
        <v>5700</v>
      </c>
    </row>
    <row r="200" spans="1:27" ht="173.25" x14ac:dyDescent="0.25">
      <c r="A200" s="39" t="s">
        <v>214</v>
      </c>
      <c r="B200" s="40" t="s">
        <v>172</v>
      </c>
      <c r="C200" s="40" t="s">
        <v>133</v>
      </c>
      <c r="D200" s="41"/>
      <c r="E200" s="41"/>
      <c r="F200" s="41"/>
      <c r="G200" s="20">
        <v>7825824.2300000004</v>
      </c>
      <c r="H200" s="26">
        <v>492459.14</v>
      </c>
      <c r="I200" s="26">
        <v>522776</v>
      </c>
      <c r="J200" s="26">
        <v>545452.88</v>
      </c>
      <c r="K200" s="26">
        <v>509991.39</v>
      </c>
      <c r="L200" s="52">
        <v>929508.01</v>
      </c>
      <c r="M200" s="54">
        <v>380450.83</v>
      </c>
      <c r="N200" s="54">
        <v>1284678.3999999999</v>
      </c>
      <c r="O200" s="56">
        <v>318738.24</v>
      </c>
      <c r="P200" s="26">
        <v>500000</v>
      </c>
      <c r="Q200" s="26">
        <v>600000</v>
      </c>
      <c r="R200" s="26">
        <v>600000</v>
      </c>
      <c r="S200" s="26">
        <f>G200-H200-I200-J200-K200-L200-M200-N200-O200-P200-Q200-R200</f>
        <v>1141769.3400000017</v>
      </c>
      <c r="T200" s="5">
        <f t="shared" si="138"/>
        <v>1500</v>
      </c>
      <c r="U200" s="5">
        <f t="shared" si="139"/>
        <v>3000</v>
      </c>
      <c r="V200" s="5">
        <f t="shared" si="140"/>
        <v>4000</v>
      </c>
      <c r="W200" s="5">
        <f t="shared" si="141"/>
        <v>6000</v>
      </c>
      <c r="X200" s="37">
        <f t="shared" si="144"/>
        <v>1200</v>
      </c>
      <c r="Y200" s="38">
        <f t="shared" si="145"/>
        <v>2400</v>
      </c>
      <c r="Z200" s="38">
        <f t="shared" si="146"/>
        <v>4200</v>
      </c>
      <c r="AA200" s="38">
        <f t="shared" si="147"/>
        <v>5700</v>
      </c>
    </row>
    <row r="201" spans="1:27" ht="47.25" x14ac:dyDescent="0.25">
      <c r="A201" s="39" t="s">
        <v>179</v>
      </c>
      <c r="B201" s="40" t="s">
        <v>172</v>
      </c>
      <c r="C201" s="40" t="s">
        <v>136</v>
      </c>
      <c r="D201" s="41"/>
      <c r="E201" s="41"/>
      <c r="F201" s="41"/>
      <c r="G201" s="20">
        <v>2488648.64</v>
      </c>
      <c r="H201" s="26">
        <v>8630.4599999999991</v>
      </c>
      <c r="I201" s="26">
        <v>2130.46</v>
      </c>
      <c r="J201" s="26">
        <v>76539.66</v>
      </c>
      <c r="K201" s="26">
        <v>33802.86</v>
      </c>
      <c r="L201" s="52">
        <v>9526.86</v>
      </c>
      <c r="M201" s="54">
        <v>182402.86</v>
      </c>
      <c r="N201" s="54">
        <v>2414.86</v>
      </c>
      <c r="O201" s="56">
        <v>2130.46</v>
      </c>
      <c r="P201" s="26">
        <v>250000</v>
      </c>
      <c r="Q201" s="26">
        <v>510000</v>
      </c>
      <c r="R201" s="26">
        <v>390000</v>
      </c>
      <c r="S201" s="26">
        <f>G201-H201-I201-J201-K201-L201-M201-N201-O201-P201-Q201-R201</f>
        <v>1021070.1600000006</v>
      </c>
      <c r="T201" s="5">
        <f t="shared" si="138"/>
        <v>1433847.65</v>
      </c>
      <c r="U201" s="5">
        <f t="shared" si="139"/>
        <v>3470913.85</v>
      </c>
      <c r="V201" s="5">
        <f t="shared" si="140"/>
        <v>4935497.29</v>
      </c>
      <c r="W201" s="5">
        <f t="shared" si="141"/>
        <v>7302312.1699999999</v>
      </c>
      <c r="X201" s="37">
        <f t="shared" si="144"/>
        <v>1460462.4340000001</v>
      </c>
      <c r="Y201" s="38">
        <f t="shared" si="145"/>
        <v>2920924.8680000002</v>
      </c>
      <c r="Z201" s="38">
        <f t="shared" si="146"/>
        <v>5111618.5190000003</v>
      </c>
      <c r="AA201" s="38">
        <f t="shared" si="147"/>
        <v>6937196.5615000008</v>
      </c>
    </row>
    <row r="202" spans="1:27" ht="31.5" x14ac:dyDescent="0.25">
      <c r="A202" s="39" t="s">
        <v>178</v>
      </c>
      <c r="B202" s="40" t="s">
        <v>172</v>
      </c>
      <c r="C202" s="40" t="s">
        <v>163</v>
      </c>
      <c r="D202" s="41"/>
      <c r="E202" s="41"/>
      <c r="F202" s="41"/>
      <c r="G202" s="20">
        <f>G203</f>
        <v>6000</v>
      </c>
      <c r="H202" s="26">
        <f>H203</f>
        <v>500</v>
      </c>
      <c r="I202" s="26">
        <f t="shared" ref="I202:S202" si="154">I203</f>
        <v>500</v>
      </c>
      <c r="J202" s="26">
        <f t="shared" si="154"/>
        <v>500</v>
      </c>
      <c r="K202" s="26">
        <f t="shared" si="154"/>
        <v>500</v>
      </c>
      <c r="L202" s="52">
        <f t="shared" si="154"/>
        <v>0</v>
      </c>
      <c r="M202" s="54">
        <f t="shared" si="154"/>
        <v>1000</v>
      </c>
      <c r="N202" s="54">
        <f t="shared" si="154"/>
        <v>500</v>
      </c>
      <c r="O202" s="56">
        <f t="shared" si="154"/>
        <v>0</v>
      </c>
      <c r="P202" s="26">
        <f t="shared" si="154"/>
        <v>500</v>
      </c>
      <c r="Q202" s="26">
        <f t="shared" si="154"/>
        <v>500</v>
      </c>
      <c r="R202" s="26">
        <f t="shared" si="154"/>
        <v>500</v>
      </c>
      <c r="S202" s="26">
        <f t="shared" si="154"/>
        <v>1000</v>
      </c>
      <c r="T202" s="5">
        <f t="shared" si="138"/>
        <v>1432847.65</v>
      </c>
      <c r="U202" s="5">
        <f t="shared" si="139"/>
        <v>3468913.85</v>
      </c>
      <c r="V202" s="5">
        <f t="shared" si="140"/>
        <v>4930997.29</v>
      </c>
      <c r="W202" s="5">
        <f t="shared" si="141"/>
        <v>7296312.1699999999</v>
      </c>
      <c r="X202" s="37">
        <f t="shared" si="144"/>
        <v>1459262.4340000001</v>
      </c>
      <c r="Y202" s="38">
        <f t="shared" si="145"/>
        <v>2918524.8680000002</v>
      </c>
      <c r="Z202" s="38">
        <f t="shared" si="146"/>
        <v>5107418.5190000003</v>
      </c>
      <c r="AA202" s="38">
        <f t="shared" si="147"/>
        <v>6931496.5615000008</v>
      </c>
    </row>
    <row r="203" spans="1:27" ht="31.5" x14ac:dyDescent="0.25">
      <c r="A203" s="39" t="s">
        <v>177</v>
      </c>
      <c r="B203" s="40" t="s">
        <v>172</v>
      </c>
      <c r="C203" s="40" t="s">
        <v>164</v>
      </c>
      <c r="D203" s="41"/>
      <c r="E203" s="41"/>
      <c r="F203" s="41"/>
      <c r="G203" s="20">
        <v>6000</v>
      </c>
      <c r="H203" s="26">
        <v>500</v>
      </c>
      <c r="I203" s="26">
        <v>500</v>
      </c>
      <c r="J203" s="26">
        <v>500</v>
      </c>
      <c r="K203" s="26">
        <v>500</v>
      </c>
      <c r="L203" s="52">
        <v>0</v>
      </c>
      <c r="M203" s="54">
        <v>1000</v>
      </c>
      <c r="N203" s="54">
        <v>500</v>
      </c>
      <c r="O203" s="56">
        <v>0</v>
      </c>
      <c r="P203" s="26">
        <v>500</v>
      </c>
      <c r="Q203" s="26">
        <v>500</v>
      </c>
      <c r="R203" s="26">
        <v>500</v>
      </c>
      <c r="S203" s="26">
        <f>G203-H203-I203-J203-K203-L203-M203-N203-O203-P203-Q203-R203</f>
        <v>1000</v>
      </c>
      <c r="T203" s="5">
        <f t="shared" si="138"/>
        <v>1400468.07</v>
      </c>
      <c r="U203" s="5">
        <f t="shared" si="139"/>
        <v>3370857.4400000004</v>
      </c>
      <c r="V203" s="5">
        <f t="shared" si="140"/>
        <v>4804366.9000000004</v>
      </c>
      <c r="W203" s="5">
        <f t="shared" si="141"/>
        <v>6981826.1699999999</v>
      </c>
      <c r="X203" s="37">
        <f t="shared" si="144"/>
        <v>1396365.2340000002</v>
      </c>
      <c r="Y203" s="38">
        <f t="shared" si="145"/>
        <v>2792730.4680000003</v>
      </c>
      <c r="Z203" s="38">
        <f t="shared" si="146"/>
        <v>4887278.3190000001</v>
      </c>
      <c r="AA203" s="38">
        <f t="shared" si="147"/>
        <v>6632734.8615000006</v>
      </c>
    </row>
    <row r="204" spans="1:27" ht="110.25" x14ac:dyDescent="0.25">
      <c r="A204" s="39" t="s">
        <v>173</v>
      </c>
      <c r="B204" s="40" t="s">
        <v>174</v>
      </c>
      <c r="C204" s="41"/>
      <c r="D204" s="41"/>
      <c r="E204" s="41"/>
      <c r="F204" s="41"/>
      <c r="G204" s="20">
        <f>G205+G208</f>
        <v>7302312.1699999999</v>
      </c>
      <c r="H204" s="20">
        <f t="shared" ref="H204:S204" si="155">H205+H208</f>
        <v>440737.42000000004</v>
      </c>
      <c r="I204" s="20">
        <f t="shared" si="155"/>
        <v>447687</v>
      </c>
      <c r="J204" s="20">
        <f t="shared" si="155"/>
        <v>545423.23</v>
      </c>
      <c r="K204" s="20">
        <f t="shared" si="155"/>
        <v>538665.06000000006</v>
      </c>
      <c r="L204" s="20">
        <f t="shared" si="155"/>
        <v>732357.91</v>
      </c>
      <c r="M204" s="20">
        <f t="shared" si="155"/>
        <v>766043.23</v>
      </c>
      <c r="N204" s="20">
        <f t="shared" si="155"/>
        <v>752640.24</v>
      </c>
      <c r="O204" s="20">
        <f t="shared" si="155"/>
        <v>254443.2</v>
      </c>
      <c r="P204" s="20">
        <f t="shared" si="155"/>
        <v>457500</v>
      </c>
      <c r="Q204" s="20">
        <f t="shared" si="155"/>
        <v>480500</v>
      </c>
      <c r="R204" s="20">
        <f t="shared" si="155"/>
        <v>600500</v>
      </c>
      <c r="S204" s="21">
        <f t="shared" si="155"/>
        <v>1285814.8799999994</v>
      </c>
      <c r="T204" s="5">
        <f t="shared" si="138"/>
        <v>32379.579999999998</v>
      </c>
      <c r="U204" s="5">
        <f t="shared" si="139"/>
        <v>98056.41</v>
      </c>
      <c r="V204" s="5">
        <f t="shared" si="140"/>
        <v>126630.39000000001</v>
      </c>
      <c r="W204" s="5">
        <f t="shared" si="141"/>
        <v>314486</v>
      </c>
      <c r="X204" s="37">
        <f t="shared" si="144"/>
        <v>62897.200000000004</v>
      </c>
      <c r="Y204" s="38">
        <f t="shared" si="145"/>
        <v>125794.40000000001</v>
      </c>
      <c r="Z204" s="38">
        <f t="shared" si="146"/>
        <v>220140.2</v>
      </c>
      <c r="AA204" s="38">
        <f t="shared" si="147"/>
        <v>298761.7</v>
      </c>
    </row>
    <row r="205" spans="1:27" ht="31.5" x14ac:dyDescent="0.25">
      <c r="A205" s="39" t="s">
        <v>181</v>
      </c>
      <c r="B205" s="40" t="s">
        <v>174</v>
      </c>
      <c r="C205" s="40" t="s">
        <v>131</v>
      </c>
      <c r="D205" s="41"/>
      <c r="E205" s="41"/>
      <c r="F205" s="41"/>
      <c r="G205" s="20">
        <f>G206+G207</f>
        <v>7296312.1699999999</v>
      </c>
      <c r="H205" s="20">
        <f t="shared" ref="H205:S205" si="156">H206+H207</f>
        <v>440237.42000000004</v>
      </c>
      <c r="I205" s="20">
        <f t="shared" si="156"/>
        <v>447187</v>
      </c>
      <c r="J205" s="20">
        <f t="shared" si="156"/>
        <v>545423.23</v>
      </c>
      <c r="K205" s="20">
        <f t="shared" si="156"/>
        <v>537665.06000000006</v>
      </c>
      <c r="L205" s="20">
        <f t="shared" si="156"/>
        <v>732357.91</v>
      </c>
      <c r="M205" s="20">
        <f t="shared" si="156"/>
        <v>766043.23</v>
      </c>
      <c r="N205" s="20">
        <f t="shared" si="156"/>
        <v>752640.24</v>
      </c>
      <c r="O205" s="20">
        <f t="shared" si="156"/>
        <v>254443.2</v>
      </c>
      <c r="P205" s="20">
        <f t="shared" si="156"/>
        <v>455000</v>
      </c>
      <c r="Q205" s="20">
        <f t="shared" si="156"/>
        <v>480000</v>
      </c>
      <c r="R205" s="20">
        <f>R206+R207</f>
        <v>600000</v>
      </c>
      <c r="S205" s="21">
        <f t="shared" si="156"/>
        <v>1285314.8799999994</v>
      </c>
      <c r="T205" s="5">
        <f t="shared" si="138"/>
        <v>1000</v>
      </c>
      <c r="U205" s="5">
        <f t="shared" si="139"/>
        <v>2000</v>
      </c>
      <c r="V205" s="5">
        <f t="shared" si="140"/>
        <v>4500</v>
      </c>
      <c r="W205" s="5">
        <f t="shared" si="141"/>
        <v>6000</v>
      </c>
      <c r="X205" s="37">
        <f t="shared" si="144"/>
        <v>1200</v>
      </c>
      <c r="Y205" s="38">
        <f t="shared" si="145"/>
        <v>2400</v>
      </c>
      <c r="Z205" s="38">
        <f t="shared" si="146"/>
        <v>4200</v>
      </c>
      <c r="AA205" s="38">
        <f t="shared" si="147"/>
        <v>5700</v>
      </c>
    </row>
    <row r="206" spans="1:27" ht="162.75" customHeight="1" x14ac:dyDescent="0.25">
      <c r="A206" s="39" t="s">
        <v>180</v>
      </c>
      <c r="B206" s="40" t="s">
        <v>174</v>
      </c>
      <c r="C206" s="40" t="s">
        <v>175</v>
      </c>
      <c r="D206" s="41"/>
      <c r="E206" s="41"/>
      <c r="F206" s="41"/>
      <c r="G206" s="20">
        <v>6981826.1699999999</v>
      </c>
      <c r="H206" s="26">
        <v>437428.77</v>
      </c>
      <c r="I206" s="26">
        <v>444725.28</v>
      </c>
      <c r="J206" s="26">
        <v>518314.02</v>
      </c>
      <c r="K206" s="26">
        <v>511835.94</v>
      </c>
      <c r="L206" s="52">
        <v>730493.17</v>
      </c>
      <c r="M206" s="54">
        <v>728060.26</v>
      </c>
      <c r="N206" s="54">
        <v>750559.89</v>
      </c>
      <c r="O206" s="56">
        <v>252949.57</v>
      </c>
      <c r="P206" s="26">
        <v>430000</v>
      </c>
      <c r="Q206" s="26">
        <v>430000</v>
      </c>
      <c r="R206" s="25">
        <v>550000</v>
      </c>
      <c r="S206" s="26">
        <f>G206-H206-I206-J206-K206-L206-M206-N206-O206-P206-Q206-R206</f>
        <v>1197459.2699999996</v>
      </c>
      <c r="T206" s="5">
        <f t="shared" si="138"/>
        <v>1000</v>
      </c>
      <c r="U206" s="5">
        <f t="shared" si="139"/>
        <v>2000</v>
      </c>
      <c r="V206" s="5">
        <f t="shared" si="140"/>
        <v>4500</v>
      </c>
      <c r="W206" s="5">
        <f t="shared" si="141"/>
        <v>6000</v>
      </c>
      <c r="X206" s="37">
        <f t="shared" si="144"/>
        <v>1200</v>
      </c>
      <c r="Y206" s="38">
        <f t="shared" si="145"/>
        <v>2400</v>
      </c>
      <c r="Z206" s="38">
        <f t="shared" si="146"/>
        <v>4200</v>
      </c>
      <c r="AA206" s="38">
        <f t="shared" si="147"/>
        <v>5700</v>
      </c>
    </row>
    <row r="207" spans="1:27" ht="47.25" x14ac:dyDescent="0.25">
      <c r="A207" s="39" t="s">
        <v>179</v>
      </c>
      <c r="B207" s="40" t="s">
        <v>174</v>
      </c>
      <c r="C207" s="40" t="s">
        <v>136</v>
      </c>
      <c r="D207" s="41"/>
      <c r="E207" s="41"/>
      <c r="F207" s="41"/>
      <c r="G207" s="20">
        <v>314486</v>
      </c>
      <c r="H207" s="26">
        <v>2808.65</v>
      </c>
      <c r="I207" s="26">
        <v>2461.7199999999998</v>
      </c>
      <c r="J207" s="26">
        <v>27109.21</v>
      </c>
      <c r="K207" s="26">
        <v>25829.119999999999</v>
      </c>
      <c r="L207" s="52">
        <v>1864.74</v>
      </c>
      <c r="M207" s="54">
        <v>37982.97</v>
      </c>
      <c r="N207" s="54">
        <v>2080.35</v>
      </c>
      <c r="O207" s="56">
        <v>1493.63</v>
      </c>
      <c r="P207" s="26">
        <v>25000</v>
      </c>
      <c r="Q207" s="26">
        <v>50000</v>
      </c>
      <c r="R207" s="25">
        <f>50000</f>
        <v>50000</v>
      </c>
      <c r="S207" s="26">
        <f>G207-H207-I207-J207-K207-L207-M207-N207-O207-P207-Q207-R207</f>
        <v>87855.609999999986</v>
      </c>
      <c r="T207" s="5">
        <f t="shared" si="138"/>
        <v>114605793.88</v>
      </c>
      <c r="U207" s="5">
        <f t="shared" si="139"/>
        <v>281491169.00999999</v>
      </c>
      <c r="V207" s="5">
        <f t="shared" si="140"/>
        <v>417291187.89000005</v>
      </c>
      <c r="W207" s="5">
        <f t="shared" si="141"/>
        <v>646649388.56000006</v>
      </c>
      <c r="X207" s="37">
        <f t="shared" si="144"/>
        <v>129329877.712</v>
      </c>
      <c r="Y207" s="38">
        <f t="shared" si="145"/>
        <v>258659755.42399999</v>
      </c>
      <c r="Z207" s="38">
        <f t="shared" si="146"/>
        <v>452654571.99199998</v>
      </c>
      <c r="AA207" s="38">
        <f t="shared" si="147"/>
        <v>614316919.13199997</v>
      </c>
    </row>
    <row r="208" spans="1:27" ht="31.5" x14ac:dyDescent="0.25">
      <c r="A208" s="39" t="s">
        <v>178</v>
      </c>
      <c r="B208" s="40" t="s">
        <v>174</v>
      </c>
      <c r="C208" s="40" t="s">
        <v>163</v>
      </c>
      <c r="D208" s="41"/>
      <c r="E208" s="41"/>
      <c r="F208" s="41"/>
      <c r="G208" s="20">
        <f>G209</f>
        <v>6000</v>
      </c>
      <c r="H208" s="20">
        <f t="shared" ref="H208:S208" si="157">H209</f>
        <v>500</v>
      </c>
      <c r="I208" s="20">
        <f t="shared" si="157"/>
        <v>500</v>
      </c>
      <c r="J208" s="20">
        <f t="shared" si="157"/>
        <v>0</v>
      </c>
      <c r="K208" s="20">
        <f t="shared" si="157"/>
        <v>1000</v>
      </c>
      <c r="L208" s="20">
        <f t="shared" si="157"/>
        <v>0</v>
      </c>
      <c r="M208" s="20">
        <f t="shared" si="157"/>
        <v>0</v>
      </c>
      <c r="N208" s="20">
        <f t="shared" si="157"/>
        <v>0</v>
      </c>
      <c r="O208" s="20">
        <f t="shared" si="157"/>
        <v>0</v>
      </c>
      <c r="P208" s="20">
        <f t="shared" si="157"/>
        <v>2500</v>
      </c>
      <c r="Q208" s="20">
        <f t="shared" si="157"/>
        <v>500</v>
      </c>
      <c r="R208" s="20">
        <f t="shared" si="157"/>
        <v>500</v>
      </c>
      <c r="S208" s="21">
        <f t="shared" si="157"/>
        <v>500</v>
      </c>
      <c r="T208" s="5">
        <f t="shared" si="138"/>
        <v>114605793.88</v>
      </c>
      <c r="U208" s="5">
        <f t="shared" si="139"/>
        <v>281491169.00999999</v>
      </c>
      <c r="V208" s="5">
        <f t="shared" si="140"/>
        <v>417291187.89000005</v>
      </c>
      <c r="W208" s="5">
        <f t="shared" si="141"/>
        <v>646649388.56000006</v>
      </c>
      <c r="X208" s="37">
        <f t="shared" si="144"/>
        <v>129329877.712</v>
      </c>
      <c r="Y208" s="38">
        <f t="shared" si="145"/>
        <v>258659755.42399999</v>
      </c>
      <c r="Z208" s="38">
        <f t="shared" si="146"/>
        <v>452654571.99199998</v>
      </c>
      <c r="AA208" s="38">
        <f t="shared" si="147"/>
        <v>614316919.13199997</v>
      </c>
    </row>
    <row r="209" spans="1:27" ht="31.5" x14ac:dyDescent="0.25">
      <c r="A209" s="39" t="s">
        <v>177</v>
      </c>
      <c r="B209" s="40" t="s">
        <v>174</v>
      </c>
      <c r="C209" s="40" t="s">
        <v>164</v>
      </c>
      <c r="D209" s="41"/>
      <c r="E209" s="41"/>
      <c r="F209" s="41"/>
      <c r="G209" s="20">
        <v>6000</v>
      </c>
      <c r="H209" s="26">
        <v>500</v>
      </c>
      <c r="I209" s="26">
        <v>500</v>
      </c>
      <c r="J209" s="26">
        <v>0</v>
      </c>
      <c r="K209" s="26">
        <v>1000</v>
      </c>
      <c r="L209" s="52">
        <v>0</v>
      </c>
      <c r="M209" s="54">
        <v>0</v>
      </c>
      <c r="N209" s="54">
        <v>0</v>
      </c>
      <c r="O209" s="56">
        <v>0</v>
      </c>
      <c r="P209" s="26">
        <v>2500</v>
      </c>
      <c r="Q209" s="26">
        <v>500</v>
      </c>
      <c r="R209" s="26">
        <v>500</v>
      </c>
      <c r="S209" s="26">
        <f>G209-H209-I209-J209-K209-L209-M209-N209-O209-P209-Q209-R209</f>
        <v>500</v>
      </c>
      <c r="T209" s="5">
        <f t="shared" ref="T209:T213" si="158">H212+I212+J212</f>
        <v>0</v>
      </c>
      <c r="U209" s="5">
        <f t="shared" ref="U209:U213" si="159">H212+I212+J212+K212+L212+M212</f>
        <v>0</v>
      </c>
      <c r="V209" s="5">
        <f t="shared" ref="V209:V213" si="160">H212+I212+J212+K212+L212+M212+N212+O212+P212</f>
        <v>0</v>
      </c>
      <c r="W209" s="5">
        <f t="shared" ref="W209:W213" si="161">H212+I212+J212+K212+L212+M212+N212+O212+P212+Q212+R212+S212</f>
        <v>0</v>
      </c>
      <c r="X209" s="37">
        <f t="shared" si="144"/>
        <v>0</v>
      </c>
      <c r="Y209" s="38">
        <f t="shared" si="145"/>
        <v>0</v>
      </c>
      <c r="Z209" s="38">
        <f t="shared" si="146"/>
        <v>0</v>
      </c>
      <c r="AA209" s="38">
        <f t="shared" si="147"/>
        <v>0</v>
      </c>
    </row>
    <row r="210" spans="1:27" ht="15.75" x14ac:dyDescent="0.25">
      <c r="A210" s="42" t="s">
        <v>48</v>
      </c>
      <c r="B210" s="66" t="s">
        <v>176</v>
      </c>
      <c r="C210" s="64"/>
      <c r="D210" s="64"/>
      <c r="E210" s="64"/>
      <c r="F210" s="65"/>
      <c r="G210" s="22">
        <f>G156+G198+G204</f>
        <v>646649388.55999994</v>
      </c>
      <c r="H210" s="22">
        <f t="shared" ref="H210:S210" si="162">H156+H198+H204</f>
        <v>19147349.280000001</v>
      </c>
      <c r="I210" s="22">
        <f t="shared" si="162"/>
        <v>51164101.399999999</v>
      </c>
      <c r="J210" s="22">
        <f t="shared" si="162"/>
        <v>44294343.199999996</v>
      </c>
      <c r="K210" s="22">
        <f t="shared" si="162"/>
        <v>44479138.600000001</v>
      </c>
      <c r="L210" s="22">
        <f t="shared" si="162"/>
        <v>62587721.54999999</v>
      </c>
      <c r="M210" s="22">
        <f t="shared" si="162"/>
        <v>59818514.979999989</v>
      </c>
      <c r="N210" s="22">
        <f t="shared" si="162"/>
        <v>59858958.230000004</v>
      </c>
      <c r="O210" s="22">
        <f t="shared" si="162"/>
        <v>49955027.590000004</v>
      </c>
      <c r="P210" s="22">
        <f t="shared" si="162"/>
        <v>25986033.060000002</v>
      </c>
      <c r="Q210" s="22">
        <f t="shared" si="162"/>
        <v>23020503.640000001</v>
      </c>
      <c r="R210" s="22">
        <f t="shared" si="162"/>
        <v>23467735.91</v>
      </c>
      <c r="S210" s="22">
        <f t="shared" si="162"/>
        <v>182869961.12</v>
      </c>
      <c r="T210" s="5">
        <f t="shared" si="158"/>
        <v>0</v>
      </c>
      <c r="U210" s="5">
        <f t="shared" si="159"/>
        <v>0</v>
      </c>
      <c r="V210" s="5">
        <f t="shared" si="160"/>
        <v>0</v>
      </c>
      <c r="W210" s="5">
        <f t="shared" si="161"/>
        <v>0</v>
      </c>
      <c r="X210" s="37">
        <f t="shared" si="144"/>
        <v>0</v>
      </c>
      <c r="Y210" s="38">
        <f t="shared" si="145"/>
        <v>0</v>
      </c>
      <c r="Z210" s="38">
        <f t="shared" si="146"/>
        <v>0</v>
      </c>
      <c r="AA210" s="38">
        <f t="shared" si="147"/>
        <v>0</v>
      </c>
    </row>
    <row r="211" spans="1:27" ht="47.25" x14ac:dyDescent="0.25">
      <c r="A211" s="28" t="s">
        <v>49</v>
      </c>
      <c r="B211" s="66" t="s">
        <v>176</v>
      </c>
      <c r="C211" s="64"/>
      <c r="D211" s="64"/>
      <c r="E211" s="64"/>
      <c r="F211" s="65"/>
      <c r="G211" s="19">
        <f>G210</f>
        <v>646649388.55999994</v>
      </c>
      <c r="H211" s="19">
        <f>H210</f>
        <v>19147349.280000001</v>
      </c>
      <c r="I211" s="19">
        <f t="shared" ref="I211:S211" si="163">I210</f>
        <v>51164101.399999999</v>
      </c>
      <c r="J211" s="19">
        <f t="shared" si="163"/>
        <v>44294343.199999996</v>
      </c>
      <c r="K211" s="19">
        <f t="shared" si="163"/>
        <v>44479138.600000001</v>
      </c>
      <c r="L211" s="19">
        <f t="shared" si="163"/>
        <v>62587721.54999999</v>
      </c>
      <c r="M211" s="19">
        <f t="shared" si="163"/>
        <v>59818514.979999989</v>
      </c>
      <c r="N211" s="19">
        <f t="shared" si="163"/>
        <v>59858958.230000004</v>
      </c>
      <c r="O211" s="19">
        <f t="shared" si="163"/>
        <v>49955027.590000004</v>
      </c>
      <c r="P211" s="19">
        <f t="shared" si="163"/>
        <v>25986033.060000002</v>
      </c>
      <c r="Q211" s="19">
        <f t="shared" si="163"/>
        <v>23020503.640000001</v>
      </c>
      <c r="R211" s="19">
        <f t="shared" si="163"/>
        <v>23467735.91</v>
      </c>
      <c r="S211" s="19">
        <f t="shared" si="163"/>
        <v>182869961.12</v>
      </c>
      <c r="T211" s="5">
        <f t="shared" si="158"/>
        <v>0</v>
      </c>
      <c r="U211" s="5">
        <f t="shared" si="159"/>
        <v>0</v>
      </c>
      <c r="V211" s="5">
        <f t="shared" si="160"/>
        <v>0</v>
      </c>
      <c r="W211" s="5">
        <f t="shared" si="161"/>
        <v>0</v>
      </c>
      <c r="X211" s="37">
        <f t="shared" si="144"/>
        <v>0</v>
      </c>
      <c r="Y211" s="38">
        <f t="shared" si="145"/>
        <v>0</v>
      </c>
      <c r="Z211" s="38">
        <f t="shared" si="146"/>
        <v>0</v>
      </c>
      <c r="AA211" s="38">
        <f t="shared" si="147"/>
        <v>0</v>
      </c>
    </row>
    <row r="212" spans="1:27" ht="94.5" x14ac:dyDescent="0.25">
      <c r="A212" s="28" t="s">
        <v>50</v>
      </c>
      <c r="B212" s="66" t="s">
        <v>176</v>
      </c>
      <c r="C212" s="64"/>
      <c r="D212" s="64"/>
      <c r="E212" s="64"/>
      <c r="F212" s="65"/>
      <c r="G212" s="26">
        <f>G213</f>
        <v>0</v>
      </c>
      <c r="H212" s="26">
        <f t="shared" ref="H212:S212" si="164">H213</f>
        <v>0</v>
      </c>
      <c r="I212" s="26">
        <f t="shared" si="164"/>
        <v>0</v>
      </c>
      <c r="J212" s="26">
        <f t="shared" si="164"/>
        <v>0</v>
      </c>
      <c r="K212" s="26">
        <f t="shared" si="164"/>
        <v>0</v>
      </c>
      <c r="L212" s="52">
        <f t="shared" si="164"/>
        <v>0</v>
      </c>
      <c r="M212" s="54">
        <f t="shared" si="164"/>
        <v>0</v>
      </c>
      <c r="N212" s="54">
        <f t="shared" si="164"/>
        <v>0</v>
      </c>
      <c r="O212" s="56">
        <f t="shared" si="164"/>
        <v>0</v>
      </c>
      <c r="P212" s="26">
        <f t="shared" si="164"/>
        <v>0</v>
      </c>
      <c r="Q212" s="26">
        <f t="shared" si="164"/>
        <v>0</v>
      </c>
      <c r="R212" s="26">
        <f t="shared" si="164"/>
        <v>0</v>
      </c>
      <c r="S212" s="26">
        <f t="shared" si="164"/>
        <v>0</v>
      </c>
      <c r="T212" s="5">
        <f t="shared" si="158"/>
        <v>0</v>
      </c>
      <c r="U212" s="5">
        <f t="shared" si="159"/>
        <v>0</v>
      </c>
      <c r="V212" s="5">
        <f t="shared" si="160"/>
        <v>0</v>
      </c>
      <c r="W212" s="5">
        <f t="shared" si="161"/>
        <v>0</v>
      </c>
      <c r="X212" s="37">
        <f t="shared" si="144"/>
        <v>0</v>
      </c>
      <c r="Y212" s="38">
        <f t="shared" si="145"/>
        <v>0</v>
      </c>
      <c r="Z212" s="38">
        <f t="shared" si="146"/>
        <v>0</v>
      </c>
      <c r="AA212" s="38">
        <f t="shared" si="147"/>
        <v>0</v>
      </c>
    </row>
    <row r="213" spans="1:27" ht="78.75" x14ac:dyDescent="0.25">
      <c r="A213" s="43" t="s">
        <v>128</v>
      </c>
      <c r="B213" s="74">
        <v>915</v>
      </c>
      <c r="C213" s="75"/>
      <c r="D213" s="75"/>
      <c r="E213" s="75"/>
      <c r="F213" s="76"/>
      <c r="G213" s="44">
        <f>G214</f>
        <v>0</v>
      </c>
      <c r="H213" s="26">
        <f>H214</f>
        <v>0</v>
      </c>
      <c r="I213" s="26">
        <f t="shared" ref="I213:S213" si="165">I214</f>
        <v>0</v>
      </c>
      <c r="J213" s="26">
        <f t="shared" si="165"/>
        <v>0</v>
      </c>
      <c r="K213" s="26">
        <f t="shared" si="165"/>
        <v>0</v>
      </c>
      <c r="L213" s="52">
        <f t="shared" si="165"/>
        <v>0</v>
      </c>
      <c r="M213" s="54">
        <f t="shared" si="165"/>
        <v>0</v>
      </c>
      <c r="N213" s="54">
        <f t="shared" si="165"/>
        <v>0</v>
      </c>
      <c r="O213" s="56">
        <f t="shared" si="165"/>
        <v>0</v>
      </c>
      <c r="P213" s="26">
        <f t="shared" si="165"/>
        <v>0</v>
      </c>
      <c r="Q213" s="26">
        <f t="shared" si="165"/>
        <v>0</v>
      </c>
      <c r="R213" s="26">
        <f t="shared" si="165"/>
        <v>0</v>
      </c>
      <c r="S213" s="26">
        <f t="shared" si="165"/>
        <v>0</v>
      </c>
      <c r="T213" s="45">
        <f t="shared" si="158"/>
        <v>114605793.88</v>
      </c>
      <c r="U213" s="45">
        <f t="shared" si="159"/>
        <v>281491169.00999999</v>
      </c>
      <c r="V213" s="45">
        <f t="shared" si="160"/>
        <v>417291187.89000005</v>
      </c>
      <c r="W213" s="45">
        <f t="shared" si="161"/>
        <v>646649388.56000006</v>
      </c>
      <c r="X213" s="45">
        <f t="shared" si="144"/>
        <v>129329877.712</v>
      </c>
      <c r="Y213" s="46">
        <f t="shared" si="145"/>
        <v>258659755.42399999</v>
      </c>
      <c r="Z213" s="46">
        <f t="shared" si="146"/>
        <v>452654571.99199998</v>
      </c>
      <c r="AA213" s="46">
        <f t="shared" si="147"/>
        <v>614316919.13199997</v>
      </c>
    </row>
    <row r="214" spans="1:27" ht="126" customHeight="1" x14ac:dyDescent="0.25">
      <c r="A214" s="47" t="s">
        <v>249</v>
      </c>
      <c r="B214" s="81" t="s">
        <v>250</v>
      </c>
      <c r="C214" s="82"/>
      <c r="D214" s="82"/>
      <c r="E214" s="82"/>
      <c r="F214" s="83"/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14">
        <v>0</v>
      </c>
      <c r="Q214" s="14">
        <v>0</v>
      </c>
      <c r="R214" s="14">
        <v>0</v>
      </c>
      <c r="S214" s="14">
        <v>0</v>
      </c>
      <c r="T214" s="45">
        <f>T150</f>
        <v>124938330.38000003</v>
      </c>
      <c r="U214" s="45">
        <f t="shared" ref="U214:AA214" si="166">U150</f>
        <v>286374969.41000003</v>
      </c>
      <c r="V214" s="45">
        <f t="shared" si="166"/>
        <v>425583460.09000003</v>
      </c>
      <c r="W214" s="45">
        <f t="shared" si="166"/>
        <v>645549388.56000006</v>
      </c>
      <c r="X214" s="45">
        <f t="shared" si="166"/>
        <v>161387347.13999999</v>
      </c>
      <c r="Y214" s="45">
        <f t="shared" si="166"/>
        <v>322774694.27999997</v>
      </c>
      <c r="Z214" s="45">
        <f t="shared" si="166"/>
        <v>484162041.41999996</v>
      </c>
      <c r="AA214" s="45">
        <f t="shared" si="166"/>
        <v>645549388.55999994</v>
      </c>
    </row>
    <row r="215" spans="1:27" ht="94.5" x14ac:dyDescent="0.25">
      <c r="A215" s="28" t="s">
        <v>51</v>
      </c>
      <c r="B215" s="66" t="s">
        <v>176</v>
      </c>
      <c r="C215" s="64"/>
      <c r="D215" s="64"/>
      <c r="E215" s="64"/>
      <c r="F215" s="65"/>
      <c r="G215" s="26">
        <f t="shared" ref="G215:S215" si="167">G212</f>
        <v>0</v>
      </c>
      <c r="H215" s="26">
        <f t="shared" si="167"/>
        <v>0</v>
      </c>
      <c r="I215" s="26">
        <f t="shared" si="167"/>
        <v>0</v>
      </c>
      <c r="J215" s="26">
        <f t="shared" si="167"/>
        <v>0</v>
      </c>
      <c r="K215" s="26">
        <f t="shared" si="167"/>
        <v>0</v>
      </c>
      <c r="L215" s="52">
        <f t="shared" si="167"/>
        <v>0</v>
      </c>
      <c r="M215" s="54">
        <f t="shared" si="167"/>
        <v>0</v>
      </c>
      <c r="N215" s="54">
        <f t="shared" si="167"/>
        <v>0</v>
      </c>
      <c r="O215" s="56">
        <f t="shared" si="167"/>
        <v>0</v>
      </c>
      <c r="P215" s="26">
        <f t="shared" si="167"/>
        <v>0</v>
      </c>
      <c r="Q215" s="26">
        <f t="shared" si="167"/>
        <v>0</v>
      </c>
      <c r="R215" s="26">
        <f t="shared" si="167"/>
        <v>0</v>
      </c>
      <c r="S215" s="26">
        <f t="shared" si="167"/>
        <v>0</v>
      </c>
      <c r="T215" s="1"/>
      <c r="U215" s="1"/>
      <c r="V215" s="1"/>
      <c r="W215" s="1"/>
      <c r="X215" s="1"/>
      <c r="Y215" s="1"/>
      <c r="Z215" s="1"/>
      <c r="AA215" s="1"/>
    </row>
    <row r="216" spans="1:27" ht="47.25" x14ac:dyDescent="0.25">
      <c r="A216" s="28" t="s">
        <v>52</v>
      </c>
      <c r="B216" s="66" t="s">
        <v>176</v>
      </c>
      <c r="C216" s="64"/>
      <c r="D216" s="64"/>
      <c r="E216" s="64"/>
      <c r="F216" s="65"/>
      <c r="G216" s="26">
        <f>G211+G212</f>
        <v>646649388.55999994</v>
      </c>
      <c r="H216" s="26">
        <f t="shared" ref="H216:S216" si="168">H211+H212</f>
        <v>19147349.280000001</v>
      </c>
      <c r="I216" s="26">
        <f t="shared" si="168"/>
        <v>51164101.399999999</v>
      </c>
      <c r="J216" s="26">
        <f t="shared" si="168"/>
        <v>44294343.199999996</v>
      </c>
      <c r="K216" s="26">
        <f t="shared" si="168"/>
        <v>44479138.600000001</v>
      </c>
      <c r="L216" s="52">
        <f t="shared" si="168"/>
        <v>62587721.54999999</v>
      </c>
      <c r="M216" s="54">
        <f t="shared" si="168"/>
        <v>59818514.979999989</v>
      </c>
      <c r="N216" s="54">
        <f t="shared" si="168"/>
        <v>59858958.230000004</v>
      </c>
      <c r="O216" s="56">
        <f t="shared" si="168"/>
        <v>49955027.590000004</v>
      </c>
      <c r="P216" s="26">
        <f t="shared" si="168"/>
        <v>25986033.060000002</v>
      </c>
      <c r="Q216" s="26">
        <f t="shared" si="168"/>
        <v>23020503.640000001</v>
      </c>
      <c r="R216" s="26">
        <f t="shared" si="168"/>
        <v>23467735.91</v>
      </c>
      <c r="S216" s="26">
        <f t="shared" si="168"/>
        <v>182869961.12</v>
      </c>
    </row>
    <row r="217" spans="1:27" ht="47.25" x14ac:dyDescent="0.25">
      <c r="A217" s="48" t="s">
        <v>328</v>
      </c>
      <c r="B217" s="66" t="s">
        <v>176</v>
      </c>
      <c r="C217" s="64"/>
      <c r="D217" s="64"/>
      <c r="E217" s="64"/>
      <c r="F217" s="65"/>
      <c r="G217" s="26">
        <f>G147-G211</f>
        <v>-1100000</v>
      </c>
      <c r="H217" s="26">
        <f>H147-H211</f>
        <v>5457105.5899999999</v>
      </c>
      <c r="I217" s="26">
        <f t="shared" ref="I217:S217" si="169">I147-I211</f>
        <v>762051.20000001043</v>
      </c>
      <c r="J217" s="26">
        <f t="shared" si="169"/>
        <v>4113379.7100000083</v>
      </c>
      <c r="K217" s="26">
        <f t="shared" si="169"/>
        <v>18220544.699999996</v>
      </c>
      <c r="L217" s="52">
        <f t="shared" si="169"/>
        <v>-22138500.059999987</v>
      </c>
      <c r="M217" s="54">
        <f t="shared" si="169"/>
        <v>-1530780.7400000021</v>
      </c>
      <c r="N217" s="54">
        <f t="shared" si="169"/>
        <v>2152131.1999999881</v>
      </c>
      <c r="O217" s="56">
        <f t="shared" si="169"/>
        <v>-605708.27000000328</v>
      </c>
      <c r="P217" s="26">
        <f t="shared" si="169"/>
        <v>1862048.8699999973</v>
      </c>
      <c r="Q217" s="26">
        <f t="shared" si="169"/>
        <v>4684329.2299999967</v>
      </c>
      <c r="R217" s="26">
        <f t="shared" si="169"/>
        <v>4334681.2300000004</v>
      </c>
      <c r="S217" s="26">
        <f t="shared" si="169"/>
        <v>-18411282.659999996</v>
      </c>
    </row>
    <row r="218" spans="1:27" s="23" customFormat="1" ht="31.5" x14ac:dyDescent="0.25">
      <c r="A218" s="48" t="s">
        <v>329</v>
      </c>
      <c r="B218" s="66" t="s">
        <v>176</v>
      </c>
      <c r="C218" s="64"/>
      <c r="D218" s="64"/>
      <c r="E218" s="64"/>
      <c r="F218" s="65"/>
      <c r="G218" s="11">
        <f t="shared" ref="G218:S218" si="170">G15+G217+G152-G215</f>
        <v>9154250.1500000004</v>
      </c>
      <c r="H218" s="11">
        <f t="shared" si="170"/>
        <v>15711355.74</v>
      </c>
      <c r="I218" s="11">
        <f t="shared" si="170"/>
        <v>16473406.940000011</v>
      </c>
      <c r="J218" s="11">
        <f t="shared" si="170"/>
        <v>20586786.650000021</v>
      </c>
      <c r="K218" s="11">
        <f t="shared" si="170"/>
        <v>38807331.350000016</v>
      </c>
      <c r="L218" s="11">
        <f t="shared" si="170"/>
        <v>16668831.290000029</v>
      </c>
      <c r="M218" s="11">
        <f t="shared" si="170"/>
        <v>15138050.550000027</v>
      </c>
      <c r="N218" s="11">
        <f t="shared" si="170"/>
        <v>17290181.750000015</v>
      </c>
      <c r="O218" s="11">
        <f t="shared" si="170"/>
        <v>16684473.480000012</v>
      </c>
      <c r="P218" s="11">
        <f t="shared" si="170"/>
        <v>18546522.350000009</v>
      </c>
      <c r="Q218" s="11">
        <f t="shared" si="170"/>
        <v>23230851.580000006</v>
      </c>
      <c r="R218" s="11">
        <f t="shared" si="170"/>
        <v>27565532.810000006</v>
      </c>
      <c r="S218" s="11">
        <f t="shared" si="170"/>
        <v>9154250.1500000097</v>
      </c>
      <c r="T218" s="49"/>
      <c r="U218" s="49"/>
      <c r="V218" s="49"/>
      <c r="W218" s="49"/>
      <c r="X218" s="49"/>
      <c r="Y218" s="49"/>
      <c r="Z218" s="49"/>
      <c r="AA218" s="49"/>
    </row>
    <row r="220" spans="1:27" x14ac:dyDescent="0.25">
      <c r="A220" s="50" t="s">
        <v>53</v>
      </c>
    </row>
  </sheetData>
  <mergeCells count="188">
    <mergeCell ref="B130:F130"/>
    <mergeCell ref="B129:F129"/>
    <mergeCell ref="B27:F27"/>
    <mergeCell ref="B28:F28"/>
    <mergeCell ref="B19:F19"/>
    <mergeCell ref="B20:F20"/>
    <mergeCell ref="B21:F21"/>
    <mergeCell ref="B22:F22"/>
    <mergeCell ref="B23:F23"/>
    <mergeCell ref="B44:F44"/>
    <mergeCell ref="B45:F45"/>
    <mergeCell ref="B46:F46"/>
    <mergeCell ref="B66:F66"/>
    <mergeCell ref="B47:F47"/>
    <mergeCell ref="B48:F48"/>
    <mergeCell ref="B41:F41"/>
    <mergeCell ref="B65:F65"/>
    <mergeCell ref="B29:F29"/>
    <mergeCell ref="B30:F30"/>
    <mergeCell ref="B31:F31"/>
    <mergeCell ref="B32:F32"/>
    <mergeCell ref="B33:F33"/>
    <mergeCell ref="B34:F34"/>
    <mergeCell ref="B35:F35"/>
    <mergeCell ref="B36:F36"/>
    <mergeCell ref="A10:S10"/>
    <mergeCell ref="A18:S18"/>
    <mergeCell ref="A16:S16"/>
    <mergeCell ref="A17:S17"/>
    <mergeCell ref="B24:F24"/>
    <mergeCell ref="B25:F25"/>
    <mergeCell ref="B26:F26"/>
    <mergeCell ref="B58:F58"/>
    <mergeCell ref="B49:F49"/>
    <mergeCell ref="B50:F50"/>
    <mergeCell ref="B51:F51"/>
    <mergeCell ref="B54:F54"/>
    <mergeCell ref="B55:F55"/>
    <mergeCell ref="B40:F40"/>
    <mergeCell ref="B12:F14"/>
    <mergeCell ref="B15:F15"/>
    <mergeCell ref="A1:S1"/>
    <mergeCell ref="G12:G14"/>
    <mergeCell ref="A12:A14"/>
    <mergeCell ref="H12:J12"/>
    <mergeCell ref="K12:M12"/>
    <mergeCell ref="N12:P12"/>
    <mergeCell ref="Q12:S12"/>
    <mergeCell ref="H13:H14"/>
    <mergeCell ref="I13:I14"/>
    <mergeCell ref="J13:J14"/>
    <mergeCell ref="K13:K14"/>
    <mergeCell ref="R13:R14"/>
    <mergeCell ref="S13:S14"/>
    <mergeCell ref="A11:S11"/>
    <mergeCell ref="L13:L14"/>
    <mergeCell ref="M13:M14"/>
    <mergeCell ref="Q3:S3"/>
    <mergeCell ref="Q4:S4"/>
    <mergeCell ref="Q13:Q14"/>
    <mergeCell ref="N13:N14"/>
    <mergeCell ref="O13:O14"/>
    <mergeCell ref="P13:P14"/>
    <mergeCell ref="B75:F75"/>
    <mergeCell ref="B67:F67"/>
    <mergeCell ref="B68:F68"/>
    <mergeCell ref="B69:F69"/>
    <mergeCell ref="B70:F70"/>
    <mergeCell ref="B52:F52"/>
    <mergeCell ref="B53:F53"/>
    <mergeCell ref="B37:F37"/>
    <mergeCell ref="B38:F38"/>
    <mergeCell ref="B39:F39"/>
    <mergeCell ref="B42:F42"/>
    <mergeCell ref="B43:F43"/>
    <mergeCell ref="B56:F56"/>
    <mergeCell ref="B57:F57"/>
    <mergeCell ref="B71:F71"/>
    <mergeCell ref="B72:F72"/>
    <mergeCell ref="B73:F73"/>
    <mergeCell ref="B74:F74"/>
    <mergeCell ref="B61:F61"/>
    <mergeCell ref="B62:F62"/>
    <mergeCell ref="B63:F63"/>
    <mergeCell ref="B64:F64"/>
    <mergeCell ref="B60:F60"/>
    <mergeCell ref="B59:F59"/>
    <mergeCell ref="B91:F91"/>
    <mergeCell ref="B90:F90"/>
    <mergeCell ref="B92:F92"/>
    <mergeCell ref="B93:F93"/>
    <mergeCell ref="B94:F94"/>
    <mergeCell ref="B76:F76"/>
    <mergeCell ref="B77:F77"/>
    <mergeCell ref="B81:F81"/>
    <mergeCell ref="B84:F84"/>
    <mergeCell ref="B86:F86"/>
    <mergeCell ref="B87:F87"/>
    <mergeCell ref="B88:F88"/>
    <mergeCell ref="B89:F89"/>
    <mergeCell ref="B78:F78"/>
    <mergeCell ref="B79:F79"/>
    <mergeCell ref="B80:F80"/>
    <mergeCell ref="B85:F85"/>
    <mergeCell ref="B82:F82"/>
    <mergeCell ref="B83:F83"/>
    <mergeCell ref="B102:F102"/>
    <mergeCell ref="B103:F103"/>
    <mergeCell ref="B104:F104"/>
    <mergeCell ref="B95:F95"/>
    <mergeCell ref="B98:F98"/>
    <mergeCell ref="B99:F99"/>
    <mergeCell ref="B100:F100"/>
    <mergeCell ref="B101:F101"/>
    <mergeCell ref="B96:F96"/>
    <mergeCell ref="B97:F97"/>
    <mergeCell ref="B105:F105"/>
    <mergeCell ref="B106:F106"/>
    <mergeCell ref="B107:F107"/>
    <mergeCell ref="B119:F119"/>
    <mergeCell ref="B120:F120"/>
    <mergeCell ref="B121:F121"/>
    <mergeCell ref="B122:F122"/>
    <mergeCell ref="B126:F126"/>
    <mergeCell ref="B123:F123"/>
    <mergeCell ref="B108:F108"/>
    <mergeCell ref="B109:F109"/>
    <mergeCell ref="B111:F111"/>
    <mergeCell ref="B112:F112"/>
    <mergeCell ref="B113:F113"/>
    <mergeCell ref="B110:F110"/>
    <mergeCell ref="B124:F124"/>
    <mergeCell ref="B114:F114"/>
    <mergeCell ref="B115:F115"/>
    <mergeCell ref="B116:F116"/>
    <mergeCell ref="B117:F117"/>
    <mergeCell ref="B118:F118"/>
    <mergeCell ref="B125:F125"/>
    <mergeCell ref="B139:F139"/>
    <mergeCell ref="B151:F151"/>
    <mergeCell ref="B145:F145"/>
    <mergeCell ref="B146:F146"/>
    <mergeCell ref="B152:F152"/>
    <mergeCell ref="B134:F134"/>
    <mergeCell ref="B135:F135"/>
    <mergeCell ref="B136:F136"/>
    <mergeCell ref="B137:F137"/>
    <mergeCell ref="B138:F138"/>
    <mergeCell ref="B143:F143"/>
    <mergeCell ref="B144:F144"/>
    <mergeCell ref="B131:F131"/>
    <mergeCell ref="B132:F132"/>
    <mergeCell ref="B133:F133"/>
    <mergeCell ref="B127:F127"/>
    <mergeCell ref="B128:F128"/>
    <mergeCell ref="B218:F218"/>
    <mergeCell ref="B153:F153"/>
    <mergeCell ref="A149:S149"/>
    <mergeCell ref="B147:F147"/>
    <mergeCell ref="B148:F148"/>
    <mergeCell ref="B150:F150"/>
    <mergeCell ref="B140:F140"/>
    <mergeCell ref="B141:F141"/>
    <mergeCell ref="B142:F142"/>
    <mergeCell ref="A154:S154"/>
    <mergeCell ref="A155:S155"/>
    <mergeCell ref="B214:F214"/>
    <mergeCell ref="B215:F215"/>
    <mergeCell ref="B216:F216"/>
    <mergeCell ref="B217:F217"/>
    <mergeCell ref="B213:F213"/>
    <mergeCell ref="B210:F210"/>
    <mergeCell ref="B211:F211"/>
    <mergeCell ref="B212:F212"/>
    <mergeCell ref="X10:X15"/>
    <mergeCell ref="Y10:Y15"/>
    <mergeCell ref="Z10:Z15"/>
    <mergeCell ref="AA10:AA15"/>
    <mergeCell ref="X9:AA9"/>
    <mergeCell ref="T9:W9"/>
    <mergeCell ref="X151:X152"/>
    <mergeCell ref="Y151:Y152"/>
    <mergeCell ref="Z151:Z152"/>
    <mergeCell ref="AA151:AA152"/>
    <mergeCell ref="T10:T15"/>
    <mergeCell ref="U10:U15"/>
    <mergeCell ref="V10:V15"/>
    <mergeCell ref="W10:W15"/>
  </mergeCells>
  <pageMargins left="0.70866141732283472" right="0" top="0.39370078740157483" bottom="0.39370078740157483" header="0" footer="0"/>
  <pageSetup paperSize="9" scale="3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01.09.2021</vt:lpstr>
      <vt:lpstr>'на 01.09.2021'!Область_печати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Fin#Spec#1</dc:creator>
  <cp:lastModifiedBy>Fin#Spec#1</cp:lastModifiedBy>
  <cp:lastPrinted>2021-09-23T10:21:32Z</cp:lastPrinted>
  <dcterms:created xsi:type="dcterms:W3CDTF">2020-01-20T14:38:19Z</dcterms:created>
  <dcterms:modified xsi:type="dcterms:W3CDTF">2021-10-13T06:47:48Z</dcterms:modified>
</cp:coreProperties>
</file>