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02.2021\по-новому\"/>
    </mc:Choice>
  </mc:AlternateContent>
  <bookViews>
    <workbookView xWindow="0" yWindow="0" windowWidth="14370" windowHeight="12360"/>
  </bookViews>
  <sheets>
    <sheet name="на 01.02.2021" sheetId="1" r:id="rId1"/>
  </sheets>
  <definedNames>
    <definedName name="_xlnm._FilterDatabase" localSheetId="0" hidden="1">'на 01.02.2021'!$A$19:$AA$206</definedName>
    <definedName name="_xlnm.Print_Area" localSheetId="0">'на 01.02.2021'!$A$1:$S$210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34" i="1"/>
  <c r="H27" i="1" s="1"/>
  <c r="G34" i="1"/>
  <c r="I35" i="1"/>
  <c r="I34" i="1" s="1"/>
  <c r="I27" i="1" s="1"/>
  <c r="H134" i="1"/>
  <c r="I134" i="1"/>
  <c r="J134" i="1"/>
  <c r="K134" i="1"/>
  <c r="L134" i="1"/>
  <c r="M134" i="1"/>
  <c r="N134" i="1"/>
  <c r="O134" i="1"/>
  <c r="P134" i="1"/>
  <c r="Q134" i="1"/>
  <c r="R134" i="1"/>
  <c r="S134" i="1"/>
  <c r="G134" i="1"/>
  <c r="H55" i="1"/>
  <c r="G55" i="1"/>
  <c r="I81" i="1"/>
  <c r="H80" i="1"/>
  <c r="H79" i="1" s="1"/>
  <c r="G79" i="1"/>
  <c r="G80" i="1"/>
  <c r="J35" i="1" l="1"/>
  <c r="J34" i="1" s="1"/>
  <c r="J27" i="1" s="1"/>
  <c r="J81" i="1"/>
  <c r="I80" i="1"/>
  <c r="I79" i="1" s="1"/>
  <c r="K81" i="1"/>
  <c r="K80" i="1" s="1"/>
  <c r="K79" i="1" s="1"/>
  <c r="X21" i="1"/>
  <c r="Y21" i="1"/>
  <c r="Z21" i="1"/>
  <c r="AA21" i="1"/>
  <c r="X22" i="1"/>
  <c r="Y22" i="1"/>
  <c r="Z22" i="1"/>
  <c r="AA22" i="1"/>
  <c r="X23" i="1"/>
  <c r="Y23" i="1"/>
  <c r="Z23" i="1"/>
  <c r="AA23" i="1"/>
  <c r="X24" i="1"/>
  <c r="Y24" i="1"/>
  <c r="Z24" i="1"/>
  <c r="AA24" i="1"/>
  <c r="X25" i="1"/>
  <c r="Y25" i="1"/>
  <c r="Z25" i="1"/>
  <c r="AA25" i="1"/>
  <c r="X27" i="1"/>
  <c r="Y27" i="1"/>
  <c r="Z27" i="1"/>
  <c r="AA27" i="1"/>
  <c r="X28" i="1"/>
  <c r="Y28" i="1"/>
  <c r="Z28" i="1"/>
  <c r="AA28" i="1"/>
  <c r="X29" i="1"/>
  <c r="Y29" i="1"/>
  <c r="Z29" i="1"/>
  <c r="AA29" i="1"/>
  <c r="X30" i="1"/>
  <c r="Y30" i="1"/>
  <c r="Z30" i="1"/>
  <c r="AA30" i="1"/>
  <c r="X31" i="1"/>
  <c r="Y31" i="1"/>
  <c r="Z31" i="1"/>
  <c r="AA31" i="1"/>
  <c r="X32" i="1"/>
  <c r="Y32" i="1"/>
  <c r="Z32" i="1"/>
  <c r="AA32" i="1"/>
  <c r="X33" i="1"/>
  <c r="Y33" i="1"/>
  <c r="Z33" i="1"/>
  <c r="AA33" i="1"/>
  <c r="X36" i="1"/>
  <c r="Y36" i="1"/>
  <c r="Z36" i="1"/>
  <c r="AA36" i="1"/>
  <c r="X37" i="1"/>
  <c r="Y37" i="1"/>
  <c r="Z37" i="1"/>
  <c r="AA37" i="1"/>
  <c r="X38" i="1"/>
  <c r="Y38" i="1"/>
  <c r="Z38" i="1"/>
  <c r="AA38" i="1"/>
  <c r="X39" i="1"/>
  <c r="Y39" i="1"/>
  <c r="Z39" i="1"/>
  <c r="AA39" i="1"/>
  <c r="X40" i="1"/>
  <c r="Y40" i="1"/>
  <c r="Z40" i="1"/>
  <c r="AA40" i="1"/>
  <c r="X41" i="1"/>
  <c r="Y41" i="1"/>
  <c r="Z41" i="1"/>
  <c r="AA41" i="1"/>
  <c r="X42" i="1"/>
  <c r="Y42" i="1"/>
  <c r="Z42" i="1"/>
  <c r="AA42" i="1"/>
  <c r="X43" i="1"/>
  <c r="Y43" i="1"/>
  <c r="Z43" i="1"/>
  <c r="AA43" i="1"/>
  <c r="X44" i="1"/>
  <c r="Y44" i="1"/>
  <c r="Z44" i="1"/>
  <c r="AA44" i="1"/>
  <c r="X45" i="1"/>
  <c r="Y45" i="1"/>
  <c r="Z45" i="1"/>
  <c r="AA45" i="1"/>
  <c r="X46" i="1"/>
  <c r="Y46" i="1"/>
  <c r="Z46" i="1"/>
  <c r="AA46" i="1"/>
  <c r="X47" i="1"/>
  <c r="Y47" i="1"/>
  <c r="Z47" i="1"/>
  <c r="AA47" i="1"/>
  <c r="X48" i="1"/>
  <c r="Y48" i="1"/>
  <c r="Z48" i="1"/>
  <c r="AA48" i="1"/>
  <c r="X49" i="1"/>
  <c r="Y49" i="1"/>
  <c r="Z49" i="1"/>
  <c r="AA49" i="1"/>
  <c r="X50" i="1"/>
  <c r="Y50" i="1"/>
  <c r="Z50" i="1"/>
  <c r="AA50" i="1"/>
  <c r="X51" i="1"/>
  <c r="Y51" i="1"/>
  <c r="Z51" i="1"/>
  <c r="AA51" i="1"/>
  <c r="X52" i="1"/>
  <c r="Y52" i="1"/>
  <c r="Z52" i="1"/>
  <c r="AA52" i="1"/>
  <c r="X53" i="1"/>
  <c r="Y53" i="1"/>
  <c r="Z53" i="1"/>
  <c r="AA53" i="1"/>
  <c r="X54" i="1"/>
  <c r="Y54" i="1"/>
  <c r="Z54" i="1"/>
  <c r="AA54" i="1"/>
  <c r="X55" i="1"/>
  <c r="Y55" i="1"/>
  <c r="Z55" i="1"/>
  <c r="AA55" i="1"/>
  <c r="X56" i="1"/>
  <c r="Y56" i="1"/>
  <c r="Z56" i="1"/>
  <c r="AA56" i="1"/>
  <c r="X57" i="1"/>
  <c r="Y57" i="1"/>
  <c r="Z57" i="1"/>
  <c r="AA57" i="1"/>
  <c r="X58" i="1"/>
  <c r="Y58" i="1"/>
  <c r="Z58" i="1"/>
  <c r="AA58" i="1"/>
  <c r="X59" i="1"/>
  <c r="Y59" i="1"/>
  <c r="Z59" i="1"/>
  <c r="AA59" i="1"/>
  <c r="X60" i="1"/>
  <c r="Y60" i="1"/>
  <c r="Z60" i="1"/>
  <c r="AA60" i="1"/>
  <c r="X61" i="1"/>
  <c r="Y61" i="1"/>
  <c r="Z61" i="1"/>
  <c r="AA61" i="1"/>
  <c r="X62" i="1"/>
  <c r="Y62" i="1"/>
  <c r="Z62" i="1"/>
  <c r="AA62" i="1"/>
  <c r="X63" i="1"/>
  <c r="Y63" i="1"/>
  <c r="Z63" i="1"/>
  <c r="AA63" i="1"/>
  <c r="X64" i="1"/>
  <c r="Y64" i="1"/>
  <c r="Z64" i="1"/>
  <c r="AA64" i="1"/>
  <c r="X65" i="1"/>
  <c r="Y65" i="1"/>
  <c r="Z65" i="1"/>
  <c r="AA65" i="1"/>
  <c r="X66" i="1"/>
  <c r="Y66" i="1"/>
  <c r="Z66" i="1"/>
  <c r="AA66" i="1"/>
  <c r="X67" i="1"/>
  <c r="Y67" i="1"/>
  <c r="Z67" i="1"/>
  <c r="AA67" i="1"/>
  <c r="X68" i="1"/>
  <c r="Y68" i="1"/>
  <c r="Z68" i="1"/>
  <c r="AA68" i="1"/>
  <c r="X69" i="1"/>
  <c r="Y69" i="1"/>
  <c r="Z69" i="1"/>
  <c r="AA69" i="1"/>
  <c r="X70" i="1"/>
  <c r="Y70" i="1"/>
  <c r="Z70" i="1"/>
  <c r="AA70" i="1"/>
  <c r="X71" i="1"/>
  <c r="Y71" i="1"/>
  <c r="Z71" i="1"/>
  <c r="AA71" i="1"/>
  <c r="X72" i="1"/>
  <c r="Y72" i="1"/>
  <c r="Z72" i="1"/>
  <c r="AA72" i="1"/>
  <c r="X73" i="1"/>
  <c r="Y73" i="1"/>
  <c r="Z73" i="1"/>
  <c r="AA73" i="1"/>
  <c r="X74" i="1"/>
  <c r="Y74" i="1"/>
  <c r="Z74" i="1"/>
  <c r="AA74" i="1"/>
  <c r="X75" i="1"/>
  <c r="Y75" i="1"/>
  <c r="Z75" i="1"/>
  <c r="AA75" i="1"/>
  <c r="X76" i="1"/>
  <c r="Y76" i="1"/>
  <c r="Z76" i="1"/>
  <c r="AA76" i="1"/>
  <c r="X77" i="1"/>
  <c r="Y77" i="1"/>
  <c r="Z77" i="1"/>
  <c r="AA77" i="1"/>
  <c r="X78" i="1"/>
  <c r="Y78" i="1"/>
  <c r="Z78" i="1"/>
  <c r="AA78" i="1"/>
  <c r="X83" i="1"/>
  <c r="Y83" i="1"/>
  <c r="Z83" i="1"/>
  <c r="AA83" i="1"/>
  <c r="X84" i="1"/>
  <c r="Y84" i="1"/>
  <c r="Z84" i="1"/>
  <c r="AA84" i="1"/>
  <c r="X85" i="1"/>
  <c r="Y85" i="1"/>
  <c r="Z85" i="1"/>
  <c r="AA85" i="1"/>
  <c r="X86" i="1"/>
  <c r="Y86" i="1"/>
  <c r="Z86" i="1"/>
  <c r="AA86" i="1"/>
  <c r="X87" i="1"/>
  <c r="Y87" i="1"/>
  <c r="Z87" i="1"/>
  <c r="AA87" i="1"/>
  <c r="X88" i="1"/>
  <c r="Y88" i="1"/>
  <c r="Z88" i="1"/>
  <c r="AA88" i="1"/>
  <c r="X89" i="1"/>
  <c r="Y89" i="1"/>
  <c r="Z89" i="1"/>
  <c r="AA89" i="1"/>
  <c r="X90" i="1"/>
  <c r="Y90" i="1"/>
  <c r="Z90" i="1"/>
  <c r="AA90" i="1"/>
  <c r="X91" i="1"/>
  <c r="Y91" i="1"/>
  <c r="Z91" i="1"/>
  <c r="AA91" i="1"/>
  <c r="X92" i="1"/>
  <c r="Y92" i="1"/>
  <c r="Z92" i="1"/>
  <c r="AA92" i="1"/>
  <c r="X93" i="1"/>
  <c r="Y93" i="1"/>
  <c r="Z93" i="1"/>
  <c r="AA93" i="1"/>
  <c r="X94" i="1"/>
  <c r="Y94" i="1"/>
  <c r="Z94" i="1"/>
  <c r="AA94" i="1"/>
  <c r="X95" i="1"/>
  <c r="Y95" i="1"/>
  <c r="Z95" i="1"/>
  <c r="AA95" i="1"/>
  <c r="X96" i="1"/>
  <c r="Y96" i="1"/>
  <c r="Z96" i="1"/>
  <c r="AA96" i="1"/>
  <c r="X97" i="1"/>
  <c r="Y97" i="1"/>
  <c r="Z97" i="1"/>
  <c r="AA97" i="1"/>
  <c r="X98" i="1"/>
  <c r="Y98" i="1"/>
  <c r="Z98" i="1"/>
  <c r="AA98" i="1"/>
  <c r="X99" i="1"/>
  <c r="Y99" i="1"/>
  <c r="Z99" i="1"/>
  <c r="AA99" i="1"/>
  <c r="X100" i="1"/>
  <c r="Y100" i="1"/>
  <c r="Z100" i="1"/>
  <c r="AA100" i="1"/>
  <c r="X101" i="1"/>
  <c r="Y101" i="1"/>
  <c r="Z101" i="1"/>
  <c r="AA101" i="1"/>
  <c r="X102" i="1"/>
  <c r="Y102" i="1"/>
  <c r="Z102" i="1"/>
  <c r="AA102" i="1"/>
  <c r="X103" i="1"/>
  <c r="Y103" i="1"/>
  <c r="Z103" i="1"/>
  <c r="AA103" i="1"/>
  <c r="X104" i="1"/>
  <c r="Y104" i="1"/>
  <c r="Z104" i="1"/>
  <c r="AA104" i="1"/>
  <c r="X105" i="1"/>
  <c r="Y105" i="1"/>
  <c r="Z105" i="1"/>
  <c r="AA105" i="1"/>
  <c r="X106" i="1"/>
  <c r="Y106" i="1"/>
  <c r="Z106" i="1"/>
  <c r="AA106" i="1"/>
  <c r="X107" i="1"/>
  <c r="Y107" i="1"/>
  <c r="Z107" i="1"/>
  <c r="AA107" i="1"/>
  <c r="X108" i="1"/>
  <c r="Y108" i="1"/>
  <c r="Z108" i="1"/>
  <c r="AA108" i="1"/>
  <c r="X109" i="1"/>
  <c r="Y109" i="1"/>
  <c r="Z109" i="1"/>
  <c r="AA109" i="1"/>
  <c r="X110" i="1"/>
  <c r="Y110" i="1"/>
  <c r="Z110" i="1"/>
  <c r="AA110" i="1"/>
  <c r="X111" i="1"/>
  <c r="Y111" i="1"/>
  <c r="Z111" i="1"/>
  <c r="AA111" i="1"/>
  <c r="X112" i="1"/>
  <c r="Y112" i="1"/>
  <c r="Z112" i="1"/>
  <c r="AA112" i="1"/>
  <c r="X113" i="1"/>
  <c r="Y113" i="1"/>
  <c r="Z113" i="1"/>
  <c r="AA113" i="1"/>
  <c r="X114" i="1"/>
  <c r="Y114" i="1"/>
  <c r="Z114" i="1"/>
  <c r="AA114" i="1"/>
  <c r="X115" i="1"/>
  <c r="Y115" i="1"/>
  <c r="Z115" i="1"/>
  <c r="AA115" i="1"/>
  <c r="X116" i="1"/>
  <c r="Y116" i="1"/>
  <c r="Z116" i="1"/>
  <c r="AA116" i="1"/>
  <c r="X117" i="1"/>
  <c r="Y117" i="1"/>
  <c r="Z117" i="1"/>
  <c r="AA117" i="1"/>
  <c r="X118" i="1"/>
  <c r="Y118" i="1"/>
  <c r="Z118" i="1"/>
  <c r="AA118" i="1"/>
  <c r="X119" i="1"/>
  <c r="Y119" i="1"/>
  <c r="Z119" i="1"/>
  <c r="AA119" i="1"/>
  <c r="X120" i="1"/>
  <c r="Y120" i="1"/>
  <c r="Z120" i="1"/>
  <c r="AA120" i="1"/>
  <c r="X121" i="1"/>
  <c r="Y121" i="1"/>
  <c r="Z121" i="1"/>
  <c r="AA121" i="1"/>
  <c r="X122" i="1"/>
  <c r="Y122" i="1"/>
  <c r="Z122" i="1"/>
  <c r="AA122" i="1"/>
  <c r="X123" i="1"/>
  <c r="Y123" i="1"/>
  <c r="Z123" i="1"/>
  <c r="AA123" i="1"/>
  <c r="X124" i="1"/>
  <c r="Y124" i="1"/>
  <c r="Z124" i="1"/>
  <c r="AA124" i="1"/>
  <c r="X125" i="1"/>
  <c r="Y125" i="1"/>
  <c r="Z125" i="1"/>
  <c r="AA125" i="1"/>
  <c r="X126" i="1"/>
  <c r="Y126" i="1"/>
  <c r="Z126" i="1"/>
  <c r="AA126" i="1"/>
  <c r="X127" i="1"/>
  <c r="Y127" i="1"/>
  <c r="Z127" i="1"/>
  <c r="AA127" i="1"/>
  <c r="X128" i="1"/>
  <c r="Y128" i="1"/>
  <c r="Z128" i="1"/>
  <c r="AA128" i="1"/>
  <c r="X129" i="1"/>
  <c r="Y129" i="1"/>
  <c r="Z129" i="1"/>
  <c r="AA129" i="1"/>
  <c r="X130" i="1"/>
  <c r="Y130" i="1"/>
  <c r="Z130" i="1"/>
  <c r="AA130" i="1"/>
  <c r="X132" i="1"/>
  <c r="Y132" i="1"/>
  <c r="Z132" i="1"/>
  <c r="AA132" i="1"/>
  <c r="X133" i="1"/>
  <c r="Y133" i="1"/>
  <c r="Z133" i="1"/>
  <c r="AA133" i="1"/>
  <c r="X134" i="1"/>
  <c r="Y134" i="1"/>
  <c r="Z134" i="1"/>
  <c r="AA134" i="1"/>
  <c r="X137" i="1"/>
  <c r="Y137" i="1"/>
  <c r="Z137" i="1"/>
  <c r="AA137" i="1"/>
  <c r="X138" i="1"/>
  <c r="Y138" i="1"/>
  <c r="Z138" i="1"/>
  <c r="AA138" i="1"/>
  <c r="X139" i="1"/>
  <c r="Y139" i="1"/>
  <c r="Z139" i="1"/>
  <c r="AA139" i="1"/>
  <c r="X140" i="1"/>
  <c r="Y140" i="1"/>
  <c r="Z140" i="1"/>
  <c r="AA140" i="1"/>
  <c r="K35" i="1" l="1"/>
  <c r="K34" i="1" s="1"/>
  <c r="K27" i="1" s="1"/>
  <c r="J80" i="1"/>
  <c r="J79" i="1" s="1"/>
  <c r="L81" i="1"/>
  <c r="L80" i="1" s="1"/>
  <c r="L79" i="1" s="1"/>
  <c r="H133" i="1"/>
  <c r="H132" i="1"/>
  <c r="G133" i="1"/>
  <c r="G132" i="1"/>
  <c r="L35" i="1" l="1"/>
  <c r="L34" i="1" s="1"/>
  <c r="L27" i="1" s="1"/>
  <c r="M81" i="1"/>
  <c r="I23" i="1"/>
  <c r="M35" i="1" l="1"/>
  <c r="M80" i="1"/>
  <c r="M79" i="1" s="1"/>
  <c r="N81" i="1"/>
  <c r="S170" i="1"/>
  <c r="R167" i="1"/>
  <c r="S61" i="1"/>
  <c r="S66" i="1"/>
  <c r="S74" i="1"/>
  <c r="S118" i="1"/>
  <c r="S119" i="1"/>
  <c r="S120" i="1"/>
  <c r="S136" i="1"/>
  <c r="I192" i="1"/>
  <c r="J192" i="1"/>
  <c r="K192" i="1"/>
  <c r="L192" i="1"/>
  <c r="M192" i="1"/>
  <c r="N192" i="1"/>
  <c r="O192" i="1"/>
  <c r="P192" i="1"/>
  <c r="Q192" i="1"/>
  <c r="R192" i="1"/>
  <c r="H193" i="1"/>
  <c r="H192" i="1" s="1"/>
  <c r="I193" i="1"/>
  <c r="J193" i="1"/>
  <c r="K193" i="1"/>
  <c r="L193" i="1"/>
  <c r="M193" i="1"/>
  <c r="N193" i="1"/>
  <c r="O193" i="1"/>
  <c r="P193" i="1"/>
  <c r="Q193" i="1"/>
  <c r="R193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G193" i="1"/>
  <c r="G196" i="1"/>
  <c r="G192" i="1" s="1"/>
  <c r="G190" i="1"/>
  <c r="G187" i="1"/>
  <c r="G186" i="1" s="1"/>
  <c r="G184" i="1"/>
  <c r="G181" i="1"/>
  <c r="G177" i="1"/>
  <c r="G175" i="1"/>
  <c r="G169" i="1"/>
  <c r="G167" i="1"/>
  <c r="H162" i="1"/>
  <c r="I162" i="1"/>
  <c r="J162" i="1"/>
  <c r="K162" i="1"/>
  <c r="L162" i="1"/>
  <c r="M162" i="1"/>
  <c r="N162" i="1"/>
  <c r="O162" i="1"/>
  <c r="P162" i="1"/>
  <c r="Q162" i="1"/>
  <c r="R162" i="1"/>
  <c r="G162" i="1"/>
  <c r="G144" i="1" s="1"/>
  <c r="G198" i="1" s="1"/>
  <c r="H157" i="1"/>
  <c r="I157" i="1"/>
  <c r="J157" i="1"/>
  <c r="K157" i="1"/>
  <c r="L157" i="1"/>
  <c r="M157" i="1"/>
  <c r="N157" i="1"/>
  <c r="O157" i="1"/>
  <c r="P157" i="1"/>
  <c r="Q157" i="1"/>
  <c r="R157" i="1"/>
  <c r="G157" i="1"/>
  <c r="S155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G153" i="1"/>
  <c r="H145" i="1"/>
  <c r="I145" i="1"/>
  <c r="J145" i="1"/>
  <c r="K145" i="1"/>
  <c r="L145" i="1"/>
  <c r="M145" i="1"/>
  <c r="N145" i="1"/>
  <c r="O145" i="1"/>
  <c r="P145" i="1"/>
  <c r="Q145" i="1"/>
  <c r="R145" i="1"/>
  <c r="G145" i="1"/>
  <c r="G151" i="1"/>
  <c r="G84" i="1"/>
  <c r="G119" i="1"/>
  <c r="G118" i="1" s="1"/>
  <c r="H93" i="1"/>
  <c r="I93" i="1"/>
  <c r="J93" i="1"/>
  <c r="K93" i="1"/>
  <c r="L93" i="1"/>
  <c r="M93" i="1"/>
  <c r="N93" i="1"/>
  <c r="O93" i="1"/>
  <c r="P93" i="1"/>
  <c r="Q93" i="1"/>
  <c r="R93" i="1"/>
  <c r="G42" i="1"/>
  <c r="O35" i="1" l="1"/>
  <c r="O34" i="1" s="1"/>
  <c r="O27" i="1" s="1"/>
  <c r="M34" i="1"/>
  <c r="M27" i="1" s="1"/>
  <c r="N35" i="1"/>
  <c r="N34" i="1" s="1"/>
  <c r="N27" i="1" s="1"/>
  <c r="N80" i="1"/>
  <c r="N79" i="1" s="1"/>
  <c r="O81" i="1"/>
  <c r="O80" i="1" s="1"/>
  <c r="O79" i="1" s="1"/>
  <c r="G88" i="1"/>
  <c r="I89" i="1"/>
  <c r="I88" i="1" s="1"/>
  <c r="J89" i="1"/>
  <c r="J88" i="1" s="1"/>
  <c r="K89" i="1"/>
  <c r="K88" i="1" s="1"/>
  <c r="L89" i="1"/>
  <c r="L88" i="1" s="1"/>
  <c r="M89" i="1"/>
  <c r="M88" i="1" s="1"/>
  <c r="N89" i="1"/>
  <c r="N88" i="1" s="1"/>
  <c r="O89" i="1"/>
  <c r="O88" i="1" s="1"/>
  <c r="P89" i="1"/>
  <c r="P88" i="1" s="1"/>
  <c r="Q89" i="1"/>
  <c r="Q88" i="1" s="1"/>
  <c r="R89" i="1"/>
  <c r="R88" i="1" s="1"/>
  <c r="H88" i="1"/>
  <c r="G77" i="1"/>
  <c r="H15" i="1"/>
  <c r="P35" i="1" l="1"/>
  <c r="P81" i="1"/>
  <c r="Q81" i="1"/>
  <c r="Q80" i="1" s="1"/>
  <c r="Q79" i="1" s="1"/>
  <c r="G76" i="1"/>
  <c r="S89" i="1"/>
  <c r="S88" i="1" s="1"/>
  <c r="Q35" i="1" l="1"/>
  <c r="Q34" i="1" s="1"/>
  <c r="Q27" i="1" s="1"/>
  <c r="P34" i="1"/>
  <c r="P27" i="1" s="1"/>
  <c r="P80" i="1"/>
  <c r="P79" i="1" s="1"/>
  <c r="R81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202" i="1"/>
  <c r="Y202" i="1"/>
  <c r="Z202" i="1"/>
  <c r="AA202" i="1"/>
  <c r="AA144" i="1"/>
  <c r="Z144" i="1"/>
  <c r="Y144" i="1"/>
  <c r="X144" i="1"/>
  <c r="T59" i="1"/>
  <c r="U59" i="1"/>
  <c r="V59" i="1"/>
  <c r="W59" i="1"/>
  <c r="T61" i="1"/>
  <c r="U61" i="1"/>
  <c r="V61" i="1"/>
  <c r="W61" i="1"/>
  <c r="T66" i="1"/>
  <c r="U66" i="1"/>
  <c r="V66" i="1"/>
  <c r="W66" i="1"/>
  <c r="T74" i="1"/>
  <c r="U74" i="1"/>
  <c r="V74" i="1"/>
  <c r="W74" i="1"/>
  <c r="T94" i="1"/>
  <c r="U94" i="1"/>
  <c r="V94" i="1"/>
  <c r="T96" i="1"/>
  <c r="U96" i="1"/>
  <c r="V96" i="1"/>
  <c r="T98" i="1"/>
  <c r="U98" i="1"/>
  <c r="V98" i="1"/>
  <c r="T101" i="1"/>
  <c r="U101" i="1"/>
  <c r="V101" i="1"/>
  <c r="T102" i="1"/>
  <c r="U102" i="1"/>
  <c r="V102" i="1"/>
  <c r="T104" i="1"/>
  <c r="U104" i="1"/>
  <c r="V104" i="1"/>
  <c r="T106" i="1"/>
  <c r="U106" i="1"/>
  <c r="V106" i="1"/>
  <c r="T108" i="1"/>
  <c r="U108" i="1"/>
  <c r="V108" i="1"/>
  <c r="T110" i="1"/>
  <c r="U110" i="1"/>
  <c r="V110" i="1"/>
  <c r="T112" i="1"/>
  <c r="U112" i="1"/>
  <c r="V112" i="1"/>
  <c r="T114" i="1"/>
  <c r="U114" i="1"/>
  <c r="V114" i="1"/>
  <c r="T120" i="1"/>
  <c r="U120" i="1"/>
  <c r="V120" i="1"/>
  <c r="T125" i="1"/>
  <c r="U125" i="1"/>
  <c r="V125" i="1"/>
  <c r="W125" i="1"/>
  <c r="T128" i="1"/>
  <c r="U128" i="1"/>
  <c r="V128" i="1"/>
  <c r="W128" i="1"/>
  <c r="T129" i="1"/>
  <c r="U129" i="1"/>
  <c r="V129" i="1"/>
  <c r="W129" i="1"/>
  <c r="T137" i="1"/>
  <c r="U137" i="1"/>
  <c r="V137" i="1"/>
  <c r="W137" i="1"/>
  <c r="T139" i="1"/>
  <c r="U139" i="1"/>
  <c r="V139" i="1"/>
  <c r="W139" i="1"/>
  <c r="T142" i="1"/>
  <c r="U142" i="1"/>
  <c r="V142" i="1"/>
  <c r="W142" i="1"/>
  <c r="T143" i="1"/>
  <c r="U143" i="1"/>
  <c r="V143" i="1"/>
  <c r="W143" i="1"/>
  <c r="T146" i="1"/>
  <c r="U146" i="1"/>
  <c r="V146" i="1"/>
  <c r="T147" i="1"/>
  <c r="U147" i="1"/>
  <c r="V147" i="1"/>
  <c r="T148" i="1"/>
  <c r="U148" i="1"/>
  <c r="V148" i="1"/>
  <c r="T149" i="1"/>
  <c r="U149" i="1"/>
  <c r="V149" i="1"/>
  <c r="T150" i="1"/>
  <c r="U150" i="1"/>
  <c r="V150" i="1"/>
  <c r="T152" i="1"/>
  <c r="U152" i="1"/>
  <c r="V152" i="1"/>
  <c r="T154" i="1"/>
  <c r="U154" i="1"/>
  <c r="V154" i="1"/>
  <c r="T155" i="1"/>
  <c r="U155" i="1"/>
  <c r="V155" i="1"/>
  <c r="T156" i="1"/>
  <c r="U156" i="1"/>
  <c r="V156" i="1"/>
  <c r="T158" i="1"/>
  <c r="U158" i="1"/>
  <c r="V158" i="1"/>
  <c r="T159" i="1"/>
  <c r="U159" i="1"/>
  <c r="V159" i="1"/>
  <c r="T160" i="1"/>
  <c r="U160" i="1"/>
  <c r="V160" i="1"/>
  <c r="T161" i="1"/>
  <c r="U161" i="1"/>
  <c r="V161" i="1"/>
  <c r="T163" i="1"/>
  <c r="U163" i="1"/>
  <c r="V163" i="1"/>
  <c r="T164" i="1"/>
  <c r="U164" i="1"/>
  <c r="V164" i="1"/>
  <c r="T165" i="1"/>
  <c r="U165" i="1"/>
  <c r="V165" i="1"/>
  <c r="T166" i="1"/>
  <c r="U166" i="1"/>
  <c r="V166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4" i="1"/>
  <c r="U174" i="1"/>
  <c r="V174" i="1"/>
  <c r="T176" i="1"/>
  <c r="U176" i="1"/>
  <c r="V176" i="1"/>
  <c r="T178" i="1"/>
  <c r="U178" i="1"/>
  <c r="V178" i="1"/>
  <c r="T179" i="1"/>
  <c r="U179" i="1"/>
  <c r="V179" i="1"/>
  <c r="T180" i="1"/>
  <c r="U180" i="1"/>
  <c r="V180" i="1"/>
  <c r="T182" i="1"/>
  <c r="U182" i="1"/>
  <c r="V182" i="1"/>
  <c r="T183" i="1"/>
  <c r="U183" i="1"/>
  <c r="V183" i="1"/>
  <c r="T185" i="1"/>
  <c r="U185" i="1"/>
  <c r="V185" i="1"/>
  <c r="T188" i="1"/>
  <c r="U188" i="1"/>
  <c r="V188" i="1"/>
  <c r="T189" i="1"/>
  <c r="U189" i="1"/>
  <c r="V189" i="1"/>
  <c r="T191" i="1"/>
  <c r="U191" i="1"/>
  <c r="V191" i="1"/>
  <c r="T194" i="1"/>
  <c r="U194" i="1"/>
  <c r="V194" i="1"/>
  <c r="T195" i="1"/>
  <c r="U195" i="1"/>
  <c r="V195" i="1"/>
  <c r="T197" i="1"/>
  <c r="U197" i="1"/>
  <c r="V197" i="1"/>
  <c r="T202" i="1"/>
  <c r="U202" i="1"/>
  <c r="V202" i="1"/>
  <c r="W202" i="1"/>
  <c r="R35" i="1" l="1"/>
  <c r="R80" i="1"/>
  <c r="R79" i="1" s="1"/>
  <c r="S81" i="1"/>
  <c r="S80" i="1" s="1"/>
  <c r="S79" i="1" s="1"/>
  <c r="H138" i="1"/>
  <c r="I138" i="1"/>
  <c r="I140" i="1" s="1"/>
  <c r="J138" i="1"/>
  <c r="J140" i="1" s="1"/>
  <c r="K138" i="1"/>
  <c r="K140" i="1" s="1"/>
  <c r="L138" i="1"/>
  <c r="L140" i="1" s="1"/>
  <c r="M138" i="1"/>
  <c r="M140" i="1" s="1"/>
  <c r="N138" i="1"/>
  <c r="N140" i="1" s="1"/>
  <c r="O138" i="1"/>
  <c r="O140" i="1" s="1"/>
  <c r="P138" i="1"/>
  <c r="P140" i="1" s="1"/>
  <c r="Q138" i="1"/>
  <c r="Q140" i="1" s="1"/>
  <c r="R138" i="1"/>
  <c r="R140" i="1" s="1"/>
  <c r="S138" i="1"/>
  <c r="S140" i="1" s="1"/>
  <c r="G138" i="1"/>
  <c r="G140" i="1" s="1"/>
  <c r="G201" i="1"/>
  <c r="I201" i="1"/>
  <c r="I200" i="1" s="1"/>
  <c r="H201" i="1"/>
  <c r="S35" i="1" l="1"/>
  <c r="S34" i="1" s="1"/>
  <c r="S27" i="1" s="1"/>
  <c r="R34" i="1"/>
  <c r="R27" i="1" s="1"/>
  <c r="G200" i="1"/>
  <c r="Y201" i="1"/>
  <c r="Z201" i="1"/>
  <c r="X201" i="1"/>
  <c r="AA201" i="1"/>
  <c r="H140" i="1"/>
  <c r="V138" i="1"/>
  <c r="U138" i="1"/>
  <c r="T138" i="1"/>
  <c r="W138" i="1"/>
  <c r="H200" i="1"/>
  <c r="H203" i="1" s="1"/>
  <c r="I203" i="1"/>
  <c r="G203" i="1"/>
  <c r="Y203" i="1" l="1"/>
  <c r="Z203" i="1"/>
  <c r="X203" i="1"/>
  <c r="AA203" i="1"/>
  <c r="V140" i="1"/>
  <c r="W140" i="1"/>
  <c r="T140" i="1"/>
  <c r="U140" i="1"/>
  <c r="Y200" i="1"/>
  <c r="Z200" i="1"/>
  <c r="X200" i="1"/>
  <c r="AA200" i="1"/>
  <c r="R87" i="1"/>
  <c r="Q87" i="1"/>
  <c r="P87" i="1"/>
  <c r="O87" i="1"/>
  <c r="N87" i="1"/>
  <c r="M87" i="1"/>
  <c r="L87" i="1"/>
  <c r="K87" i="1"/>
  <c r="J87" i="1"/>
  <c r="I87" i="1"/>
  <c r="R91" i="1"/>
  <c r="Q91" i="1"/>
  <c r="P91" i="1"/>
  <c r="O91" i="1"/>
  <c r="N91" i="1"/>
  <c r="M91" i="1"/>
  <c r="L91" i="1"/>
  <c r="K91" i="1"/>
  <c r="J91" i="1"/>
  <c r="I91" i="1"/>
  <c r="S160" i="1"/>
  <c r="W160" i="1" s="1"/>
  <c r="V145" i="1" l="1"/>
  <c r="U145" i="1"/>
  <c r="T145" i="1"/>
  <c r="U91" i="1"/>
  <c r="V91" i="1"/>
  <c r="T91" i="1"/>
  <c r="U87" i="1"/>
  <c r="V87" i="1"/>
  <c r="T87" i="1"/>
  <c r="S87" i="1"/>
  <c r="S91" i="1"/>
  <c r="W91" i="1" s="1"/>
  <c r="G199" i="1"/>
  <c r="I190" i="1"/>
  <c r="J190" i="1"/>
  <c r="K190" i="1"/>
  <c r="L190" i="1"/>
  <c r="M190" i="1"/>
  <c r="N190" i="1"/>
  <c r="O190" i="1"/>
  <c r="P190" i="1"/>
  <c r="Q190" i="1"/>
  <c r="R190" i="1"/>
  <c r="H190" i="1"/>
  <c r="I187" i="1"/>
  <c r="J187" i="1"/>
  <c r="K187" i="1"/>
  <c r="L187" i="1"/>
  <c r="M187" i="1"/>
  <c r="N187" i="1"/>
  <c r="O187" i="1"/>
  <c r="P187" i="1"/>
  <c r="Q187" i="1"/>
  <c r="R187" i="1"/>
  <c r="H187" i="1"/>
  <c r="W87" i="1" l="1"/>
  <c r="V193" i="1"/>
  <c r="T193" i="1"/>
  <c r="U193" i="1"/>
  <c r="V190" i="1"/>
  <c r="T190" i="1"/>
  <c r="U190" i="1"/>
  <c r="V187" i="1"/>
  <c r="U187" i="1"/>
  <c r="T187" i="1"/>
  <c r="G204" i="1"/>
  <c r="Y199" i="1"/>
  <c r="Z199" i="1"/>
  <c r="X199" i="1"/>
  <c r="AA199" i="1"/>
  <c r="V196" i="1"/>
  <c r="U196" i="1"/>
  <c r="T196" i="1"/>
  <c r="V134" i="1"/>
  <c r="T134" i="1"/>
  <c r="U134" i="1"/>
  <c r="L186" i="1"/>
  <c r="H186" i="1"/>
  <c r="O186" i="1"/>
  <c r="K186" i="1"/>
  <c r="R186" i="1"/>
  <c r="N186" i="1"/>
  <c r="J186" i="1"/>
  <c r="P186" i="1"/>
  <c r="Q186" i="1"/>
  <c r="M186" i="1"/>
  <c r="I186" i="1"/>
  <c r="I184" i="1"/>
  <c r="J184" i="1"/>
  <c r="K184" i="1"/>
  <c r="L184" i="1"/>
  <c r="M184" i="1"/>
  <c r="N184" i="1"/>
  <c r="O184" i="1"/>
  <c r="P184" i="1"/>
  <c r="Q184" i="1"/>
  <c r="R184" i="1"/>
  <c r="H184" i="1"/>
  <c r="I181" i="1"/>
  <c r="J181" i="1"/>
  <c r="K181" i="1"/>
  <c r="L181" i="1"/>
  <c r="M181" i="1"/>
  <c r="N181" i="1"/>
  <c r="O181" i="1"/>
  <c r="P181" i="1"/>
  <c r="Q181" i="1"/>
  <c r="R181" i="1"/>
  <c r="I177" i="1"/>
  <c r="J177" i="1"/>
  <c r="K177" i="1"/>
  <c r="L177" i="1"/>
  <c r="M177" i="1"/>
  <c r="N177" i="1"/>
  <c r="O177" i="1"/>
  <c r="P177" i="1"/>
  <c r="Q177" i="1"/>
  <c r="R177" i="1"/>
  <c r="H177" i="1"/>
  <c r="I175" i="1"/>
  <c r="J175" i="1"/>
  <c r="K175" i="1"/>
  <c r="L175" i="1"/>
  <c r="M175" i="1"/>
  <c r="N175" i="1"/>
  <c r="O175" i="1"/>
  <c r="P175" i="1"/>
  <c r="Q175" i="1"/>
  <c r="R175" i="1"/>
  <c r="H175" i="1"/>
  <c r="I169" i="1"/>
  <c r="I144" i="1" s="1"/>
  <c r="I198" i="1" s="1"/>
  <c r="J169" i="1"/>
  <c r="K169" i="1"/>
  <c r="L169" i="1"/>
  <c r="M169" i="1"/>
  <c r="M144" i="1" s="1"/>
  <c r="M198" i="1" s="1"/>
  <c r="N169" i="1"/>
  <c r="O169" i="1"/>
  <c r="P169" i="1"/>
  <c r="Q169" i="1"/>
  <c r="Q144" i="1" s="1"/>
  <c r="Q198" i="1" s="1"/>
  <c r="R169" i="1"/>
  <c r="H169" i="1"/>
  <c r="I167" i="1"/>
  <c r="J167" i="1"/>
  <c r="K167" i="1"/>
  <c r="L167" i="1"/>
  <c r="M167" i="1"/>
  <c r="N167" i="1"/>
  <c r="O167" i="1"/>
  <c r="P167" i="1"/>
  <c r="Q167" i="1"/>
  <c r="H167" i="1"/>
  <c r="S163" i="1"/>
  <c r="I151" i="1"/>
  <c r="J151" i="1"/>
  <c r="K151" i="1"/>
  <c r="L151" i="1"/>
  <c r="M151" i="1"/>
  <c r="N151" i="1"/>
  <c r="O151" i="1"/>
  <c r="P151" i="1"/>
  <c r="Q151" i="1"/>
  <c r="R151" i="1"/>
  <c r="H151" i="1"/>
  <c r="O144" i="1" l="1"/>
  <c r="O198" i="1" s="1"/>
  <c r="K144" i="1"/>
  <c r="K198" i="1" s="1"/>
  <c r="H144" i="1"/>
  <c r="H198" i="1" s="1"/>
  <c r="R144" i="1"/>
  <c r="R198" i="1" s="1"/>
  <c r="L144" i="1"/>
  <c r="L198" i="1" s="1"/>
  <c r="P144" i="1"/>
  <c r="P198" i="1" s="1"/>
  <c r="N144" i="1"/>
  <c r="N198" i="1" s="1"/>
  <c r="J144" i="1"/>
  <c r="J198" i="1" s="1"/>
  <c r="W163" i="1"/>
  <c r="V175" i="1"/>
  <c r="T175" i="1"/>
  <c r="U175" i="1"/>
  <c r="V169" i="1"/>
  <c r="U169" i="1"/>
  <c r="T169" i="1"/>
  <c r="V151" i="1"/>
  <c r="T151" i="1"/>
  <c r="U151" i="1"/>
  <c r="V157" i="1"/>
  <c r="T157" i="1"/>
  <c r="U157" i="1"/>
  <c r="V177" i="1"/>
  <c r="U177" i="1"/>
  <c r="T177" i="1"/>
  <c r="V192" i="1"/>
  <c r="U192" i="1"/>
  <c r="T192" i="1"/>
  <c r="V186" i="1"/>
  <c r="T186" i="1"/>
  <c r="U186" i="1"/>
  <c r="V153" i="1"/>
  <c r="U153" i="1"/>
  <c r="T153" i="1"/>
  <c r="V184" i="1"/>
  <c r="U184" i="1"/>
  <c r="T184" i="1"/>
  <c r="V162" i="1"/>
  <c r="U162" i="1"/>
  <c r="T162" i="1"/>
  <c r="V167" i="1"/>
  <c r="T167" i="1"/>
  <c r="U167" i="1"/>
  <c r="V181" i="1"/>
  <c r="T181" i="1"/>
  <c r="U181" i="1"/>
  <c r="Y204" i="1"/>
  <c r="Z204" i="1"/>
  <c r="X204" i="1"/>
  <c r="AA204" i="1"/>
  <c r="P201" i="1"/>
  <c r="L201" i="1"/>
  <c r="K201" i="1"/>
  <c r="S147" i="1"/>
  <c r="W147" i="1" s="1"/>
  <c r="S148" i="1"/>
  <c r="W148" i="1" s="1"/>
  <c r="S149" i="1"/>
  <c r="W149" i="1" s="1"/>
  <c r="S150" i="1"/>
  <c r="W150" i="1" s="1"/>
  <c r="S152" i="1"/>
  <c r="S154" i="1"/>
  <c r="W154" i="1" s="1"/>
  <c r="W155" i="1"/>
  <c r="S156" i="1"/>
  <c r="W156" i="1" s="1"/>
  <c r="S158" i="1"/>
  <c r="S159" i="1"/>
  <c r="W159" i="1" s="1"/>
  <c r="S161" i="1"/>
  <c r="W161" i="1" s="1"/>
  <c r="S164" i="1"/>
  <c r="W164" i="1" s="1"/>
  <c r="S165" i="1"/>
  <c r="W165" i="1" s="1"/>
  <c r="S166" i="1"/>
  <c r="W166" i="1" s="1"/>
  <c r="S168" i="1"/>
  <c r="W170" i="1"/>
  <c r="S171" i="1"/>
  <c r="W171" i="1" s="1"/>
  <c r="S172" i="1"/>
  <c r="W172" i="1" s="1"/>
  <c r="S173" i="1"/>
  <c r="W173" i="1" s="1"/>
  <c r="S174" i="1"/>
  <c r="W174" i="1" s="1"/>
  <c r="S176" i="1"/>
  <c r="S178" i="1"/>
  <c r="W178" i="1" s="1"/>
  <c r="S179" i="1"/>
  <c r="W179" i="1" s="1"/>
  <c r="S180" i="1"/>
  <c r="W180" i="1" s="1"/>
  <c r="S182" i="1"/>
  <c r="W182" i="1" s="1"/>
  <c r="S183" i="1"/>
  <c r="W183" i="1" s="1"/>
  <c r="S185" i="1"/>
  <c r="S188" i="1"/>
  <c r="W188" i="1" s="1"/>
  <c r="S189" i="1"/>
  <c r="W189" i="1" s="1"/>
  <c r="S191" i="1"/>
  <c r="S194" i="1"/>
  <c r="W194" i="1" s="1"/>
  <c r="S195" i="1"/>
  <c r="S197" i="1"/>
  <c r="S146" i="1"/>
  <c r="W195" i="1" l="1"/>
  <c r="S193" i="1"/>
  <c r="S192" i="1" s="1"/>
  <c r="W146" i="1"/>
  <c r="S145" i="1"/>
  <c r="S162" i="1"/>
  <c r="W162" i="1" s="1"/>
  <c r="W158" i="1"/>
  <c r="S157" i="1"/>
  <c r="W157" i="1" s="1"/>
  <c r="S167" i="1"/>
  <c r="W167" i="1" s="1"/>
  <c r="W168" i="1"/>
  <c r="W196" i="1"/>
  <c r="W197" i="1"/>
  <c r="S175" i="1"/>
  <c r="W175" i="1" s="1"/>
  <c r="W176" i="1"/>
  <c r="S151" i="1"/>
  <c r="W151" i="1" s="1"/>
  <c r="W152" i="1"/>
  <c r="H199" i="1"/>
  <c r="H204" i="1" s="1"/>
  <c r="V144" i="1"/>
  <c r="T144" i="1"/>
  <c r="U144" i="1"/>
  <c r="S184" i="1"/>
  <c r="W184" i="1" s="1"/>
  <c r="W185" i="1"/>
  <c r="S190" i="1"/>
  <c r="W190" i="1" s="1"/>
  <c r="W191" i="1"/>
  <c r="P200" i="1"/>
  <c r="P203" i="1" s="1"/>
  <c r="K200" i="1"/>
  <c r="K203" i="1" s="1"/>
  <c r="L200" i="1"/>
  <c r="L203" i="1" s="1"/>
  <c r="P199" i="1"/>
  <c r="R199" i="1"/>
  <c r="R201" i="1"/>
  <c r="Q199" i="1"/>
  <c r="Q201" i="1"/>
  <c r="N199" i="1"/>
  <c r="N201" i="1"/>
  <c r="M199" i="1"/>
  <c r="M201" i="1"/>
  <c r="O199" i="1"/>
  <c r="O201" i="1"/>
  <c r="I199" i="1"/>
  <c r="I204" i="1" s="1"/>
  <c r="J199" i="1"/>
  <c r="J201" i="1"/>
  <c r="K199" i="1"/>
  <c r="S187" i="1"/>
  <c r="L199" i="1"/>
  <c r="W145" i="1"/>
  <c r="S181" i="1"/>
  <c r="W181" i="1" s="1"/>
  <c r="S177" i="1"/>
  <c r="W177" i="1" s="1"/>
  <c r="S169" i="1"/>
  <c r="W169" i="1" s="1"/>
  <c r="W153" i="1"/>
  <c r="S144" i="1" l="1"/>
  <c r="P204" i="1"/>
  <c r="K204" i="1"/>
  <c r="L204" i="1"/>
  <c r="W192" i="1"/>
  <c r="W193" i="1"/>
  <c r="V199" i="1"/>
  <c r="U199" i="1"/>
  <c r="T199" i="1"/>
  <c r="T201" i="1"/>
  <c r="U201" i="1"/>
  <c r="V201" i="1"/>
  <c r="S186" i="1"/>
  <c r="W186" i="1" s="1"/>
  <c r="W187" i="1"/>
  <c r="V198" i="1"/>
  <c r="T198" i="1"/>
  <c r="U198" i="1"/>
  <c r="O200" i="1"/>
  <c r="O203" i="1" s="1"/>
  <c r="N200" i="1"/>
  <c r="N203" i="1" s="1"/>
  <c r="R200" i="1"/>
  <c r="R203" i="1" s="1"/>
  <c r="J200" i="1"/>
  <c r="J204" i="1" s="1"/>
  <c r="M200" i="1"/>
  <c r="M203" i="1" s="1"/>
  <c r="Q200" i="1"/>
  <c r="Q203" i="1" s="1"/>
  <c r="G93" i="1"/>
  <c r="S102" i="1"/>
  <c r="H124" i="1"/>
  <c r="I124" i="1"/>
  <c r="I123" i="1" s="1"/>
  <c r="J124" i="1"/>
  <c r="J123" i="1" s="1"/>
  <c r="K124" i="1"/>
  <c r="K123" i="1" s="1"/>
  <c r="L124" i="1"/>
  <c r="L123" i="1" s="1"/>
  <c r="M124" i="1"/>
  <c r="M123" i="1" s="1"/>
  <c r="N124" i="1"/>
  <c r="N123" i="1" s="1"/>
  <c r="O124" i="1"/>
  <c r="O123" i="1" s="1"/>
  <c r="P124" i="1"/>
  <c r="P123" i="1" s="1"/>
  <c r="Q124" i="1"/>
  <c r="Q123" i="1" s="1"/>
  <c r="R124" i="1"/>
  <c r="R123" i="1" s="1"/>
  <c r="S124" i="1"/>
  <c r="S123" i="1" s="1"/>
  <c r="H127" i="1"/>
  <c r="I127" i="1"/>
  <c r="I126" i="1" s="1"/>
  <c r="J127" i="1"/>
  <c r="J126" i="1" s="1"/>
  <c r="K127" i="1"/>
  <c r="K126" i="1" s="1"/>
  <c r="L127" i="1"/>
  <c r="L126" i="1" s="1"/>
  <c r="M127" i="1"/>
  <c r="M126" i="1" s="1"/>
  <c r="N127" i="1"/>
  <c r="N126" i="1" s="1"/>
  <c r="O127" i="1"/>
  <c r="O126" i="1" s="1"/>
  <c r="P127" i="1"/>
  <c r="P126" i="1" s="1"/>
  <c r="Q127" i="1"/>
  <c r="Q126" i="1" s="1"/>
  <c r="R127" i="1"/>
  <c r="R126" i="1" s="1"/>
  <c r="S127" i="1"/>
  <c r="S126" i="1" s="1"/>
  <c r="G124" i="1"/>
  <c r="G123" i="1" s="1"/>
  <c r="G122" i="1" s="1"/>
  <c r="G121" i="1" s="1"/>
  <c r="G127" i="1"/>
  <c r="G126" i="1" s="1"/>
  <c r="S198" i="1" l="1"/>
  <c r="R122" i="1"/>
  <c r="R121" i="1" s="1"/>
  <c r="R120" i="1"/>
  <c r="R119" i="1" s="1"/>
  <c r="R118" i="1" s="1"/>
  <c r="R84" i="1" s="1"/>
  <c r="N122" i="1"/>
  <c r="N121" i="1" s="1"/>
  <c r="N120" i="1"/>
  <c r="N119" i="1" s="1"/>
  <c r="N118" i="1" s="1"/>
  <c r="N84" i="1" s="1"/>
  <c r="J122" i="1"/>
  <c r="J121" i="1" s="1"/>
  <c r="J120" i="1"/>
  <c r="J119" i="1" s="1"/>
  <c r="J118" i="1" s="1"/>
  <c r="J84" i="1" s="1"/>
  <c r="Q122" i="1"/>
  <c r="Q121" i="1" s="1"/>
  <c r="Q120" i="1"/>
  <c r="Q119" i="1" s="1"/>
  <c r="Q118" i="1" s="1"/>
  <c r="Q84" i="1" s="1"/>
  <c r="M122" i="1"/>
  <c r="M121" i="1" s="1"/>
  <c r="M120" i="1"/>
  <c r="M119" i="1" s="1"/>
  <c r="M118" i="1" s="1"/>
  <c r="M84" i="1" s="1"/>
  <c r="I122" i="1"/>
  <c r="I121" i="1" s="1"/>
  <c r="I120" i="1"/>
  <c r="I119" i="1" s="1"/>
  <c r="I118" i="1" s="1"/>
  <c r="I84" i="1" s="1"/>
  <c r="P122" i="1"/>
  <c r="P121" i="1" s="1"/>
  <c r="P120" i="1"/>
  <c r="P119" i="1" s="1"/>
  <c r="P118" i="1" s="1"/>
  <c r="P84" i="1" s="1"/>
  <c r="L122" i="1"/>
  <c r="L121" i="1" s="1"/>
  <c r="L120" i="1"/>
  <c r="L119" i="1" s="1"/>
  <c r="L118" i="1" s="1"/>
  <c r="L84" i="1" s="1"/>
  <c r="S122" i="1"/>
  <c r="S121" i="1" s="1"/>
  <c r="O122" i="1"/>
  <c r="O121" i="1" s="1"/>
  <c r="O120" i="1"/>
  <c r="O119" i="1" s="1"/>
  <c r="O118" i="1" s="1"/>
  <c r="O84" i="1" s="1"/>
  <c r="K122" i="1"/>
  <c r="K121" i="1" s="1"/>
  <c r="K120" i="1"/>
  <c r="K119" i="1" s="1"/>
  <c r="K118" i="1" s="1"/>
  <c r="K84" i="1" s="1"/>
  <c r="M204" i="1"/>
  <c r="Q204" i="1"/>
  <c r="R204" i="1"/>
  <c r="N204" i="1"/>
  <c r="O204" i="1"/>
  <c r="H123" i="1"/>
  <c r="H119" i="1" s="1"/>
  <c r="H118" i="1" s="1"/>
  <c r="V124" i="1"/>
  <c r="T124" i="1"/>
  <c r="U124" i="1"/>
  <c r="W124" i="1"/>
  <c r="J203" i="1"/>
  <c r="V200" i="1"/>
  <c r="T200" i="1"/>
  <c r="U200" i="1"/>
  <c r="S199" i="1"/>
  <c r="W144" i="1"/>
  <c r="H126" i="1"/>
  <c r="V127" i="1"/>
  <c r="U127" i="1"/>
  <c r="W127" i="1"/>
  <c r="T127" i="1"/>
  <c r="W134" i="1"/>
  <c r="W102" i="1"/>
  <c r="H69" i="1"/>
  <c r="H42" i="1"/>
  <c r="H77" i="1" l="1"/>
  <c r="H76" i="1" s="1"/>
  <c r="W199" i="1"/>
  <c r="I25" i="1"/>
  <c r="J25" i="1" s="1"/>
  <c r="S201" i="1"/>
  <c r="W198" i="1"/>
  <c r="V203" i="1"/>
  <c r="T203" i="1"/>
  <c r="U203" i="1"/>
  <c r="I24" i="1"/>
  <c r="V126" i="1"/>
  <c r="T126" i="1"/>
  <c r="U126" i="1"/>
  <c r="W126" i="1"/>
  <c r="H122" i="1"/>
  <c r="V123" i="1"/>
  <c r="W123" i="1"/>
  <c r="T123" i="1"/>
  <c r="U123" i="1"/>
  <c r="I78" i="1"/>
  <c r="I70" i="1"/>
  <c r="I69" i="1"/>
  <c r="I68" i="1"/>
  <c r="I133" i="1"/>
  <c r="I54" i="1"/>
  <c r="I51" i="1"/>
  <c r="I48" i="1"/>
  <c r="I45" i="1"/>
  <c r="I43" i="1"/>
  <c r="I41" i="1"/>
  <c r="I39" i="1"/>
  <c r="I33" i="1"/>
  <c r="I31" i="1"/>
  <c r="I29" i="1"/>
  <c r="J24" i="1" l="1"/>
  <c r="K24" i="1" s="1"/>
  <c r="I132" i="1"/>
  <c r="I77" i="1"/>
  <c r="I76" i="1" s="1"/>
  <c r="I42" i="1"/>
  <c r="T25" i="1"/>
  <c r="W201" i="1"/>
  <c r="S200" i="1"/>
  <c r="S204" i="1" s="1"/>
  <c r="H121" i="1"/>
  <c r="V122" i="1"/>
  <c r="U122" i="1"/>
  <c r="W122" i="1"/>
  <c r="T122" i="1"/>
  <c r="J23" i="1"/>
  <c r="J78" i="1"/>
  <c r="J70" i="1"/>
  <c r="J69" i="1"/>
  <c r="T69" i="1" s="1"/>
  <c r="J68" i="1"/>
  <c r="J133" i="1"/>
  <c r="J54" i="1"/>
  <c r="J51" i="1"/>
  <c r="T51" i="1" s="1"/>
  <c r="J48" i="1"/>
  <c r="J45" i="1"/>
  <c r="T45" i="1" s="1"/>
  <c r="J43" i="1"/>
  <c r="J41" i="1"/>
  <c r="J39" i="1"/>
  <c r="J33" i="1"/>
  <c r="T33" i="1" s="1"/>
  <c r="J31" i="1"/>
  <c r="J29" i="1"/>
  <c r="T29" i="1" s="1"/>
  <c r="K25" i="1"/>
  <c r="L25" i="1" s="1"/>
  <c r="T24" i="1" l="1"/>
  <c r="J132" i="1"/>
  <c r="K23" i="1"/>
  <c r="L23" i="1" s="1"/>
  <c r="J77" i="1"/>
  <c r="K43" i="1"/>
  <c r="J42" i="1"/>
  <c r="T54" i="1"/>
  <c r="K29" i="1"/>
  <c r="L29" i="1" s="1"/>
  <c r="M29" i="1" s="1"/>
  <c r="K45" i="1"/>
  <c r="T70" i="1"/>
  <c r="T63" i="1"/>
  <c r="K31" i="1"/>
  <c r="L31" i="1" s="1"/>
  <c r="M31" i="1" s="1"/>
  <c r="T31" i="1"/>
  <c r="T48" i="1"/>
  <c r="T68" i="1"/>
  <c r="T78" i="1"/>
  <c r="V121" i="1"/>
  <c r="T121" i="1"/>
  <c r="W121" i="1"/>
  <c r="U121" i="1"/>
  <c r="S203" i="1"/>
  <c r="W203" i="1" s="1"/>
  <c r="W200" i="1"/>
  <c r="T39" i="1"/>
  <c r="T23" i="1"/>
  <c r="T43" i="1"/>
  <c r="T41" i="1"/>
  <c r="K54" i="1"/>
  <c r="M25" i="1"/>
  <c r="N25" i="1" s="1"/>
  <c r="K78" i="1"/>
  <c r="K70" i="1"/>
  <c r="K69" i="1"/>
  <c r="K68" i="1"/>
  <c r="K51" i="1"/>
  <c r="K48" i="1"/>
  <c r="K41" i="1"/>
  <c r="K39" i="1"/>
  <c r="L39" i="1" s="1"/>
  <c r="K33" i="1"/>
  <c r="L24" i="1"/>
  <c r="K133" i="1" l="1"/>
  <c r="K132" i="1"/>
  <c r="M23" i="1"/>
  <c r="N23" i="1"/>
  <c r="K77" i="1"/>
  <c r="K76" i="1" s="1"/>
  <c r="J76" i="1"/>
  <c r="T77" i="1"/>
  <c r="K42" i="1"/>
  <c r="L43" i="1"/>
  <c r="M43" i="1" s="1"/>
  <c r="U29" i="1"/>
  <c r="U31" i="1"/>
  <c r="T132" i="1"/>
  <c r="T133" i="1"/>
  <c r="L45" i="1"/>
  <c r="U25" i="1"/>
  <c r="L54" i="1"/>
  <c r="O25" i="1"/>
  <c r="P25" i="1" s="1"/>
  <c r="Q25" i="1" s="1"/>
  <c r="L78" i="1"/>
  <c r="L70" i="1"/>
  <c r="L69" i="1"/>
  <c r="L68" i="1"/>
  <c r="L51" i="1"/>
  <c r="L48" i="1"/>
  <c r="L41" i="1"/>
  <c r="M39" i="1"/>
  <c r="L33" i="1"/>
  <c r="N31" i="1"/>
  <c r="O31" i="1" s="1"/>
  <c r="P31" i="1" s="1"/>
  <c r="N29" i="1"/>
  <c r="M24" i="1"/>
  <c r="L133" i="1" l="1"/>
  <c r="L132" i="1"/>
  <c r="L77" i="1"/>
  <c r="L76" i="1" s="1"/>
  <c r="L42" i="1"/>
  <c r="U43" i="1"/>
  <c r="M42" i="1"/>
  <c r="V25" i="1"/>
  <c r="V31" i="1"/>
  <c r="U23" i="1"/>
  <c r="U24" i="1"/>
  <c r="O29" i="1"/>
  <c r="P29" i="1" s="1"/>
  <c r="M45" i="1"/>
  <c r="U39" i="1"/>
  <c r="M54" i="1"/>
  <c r="M78" i="1"/>
  <c r="R25" i="1"/>
  <c r="M70" i="1"/>
  <c r="U70" i="1" s="1"/>
  <c r="M69" i="1"/>
  <c r="M68" i="1"/>
  <c r="M51" i="1"/>
  <c r="N51" i="1" s="1"/>
  <c r="M48" i="1"/>
  <c r="N43" i="1"/>
  <c r="M41" i="1"/>
  <c r="U41" i="1" s="1"/>
  <c r="N39" i="1"/>
  <c r="M33" i="1"/>
  <c r="Q31" i="1"/>
  <c r="N24" i="1"/>
  <c r="M133" i="1" l="1"/>
  <c r="U63" i="1"/>
  <c r="N133" i="1"/>
  <c r="M132" i="1"/>
  <c r="U132" i="1" s="1"/>
  <c r="O23" i="1"/>
  <c r="N42" i="1"/>
  <c r="U78" i="1"/>
  <c r="M77" i="1"/>
  <c r="M76" i="1" s="1"/>
  <c r="Q29" i="1"/>
  <c r="R29" i="1" s="1"/>
  <c r="S29" i="1" s="1"/>
  <c r="N78" i="1"/>
  <c r="R31" i="1"/>
  <c r="S31" i="1" s="1"/>
  <c r="U48" i="1"/>
  <c r="S25" i="1"/>
  <c r="W25" i="1" s="1"/>
  <c r="U54" i="1"/>
  <c r="U68" i="1"/>
  <c r="U33" i="1"/>
  <c r="U51" i="1"/>
  <c r="U69" i="1"/>
  <c r="O24" i="1"/>
  <c r="N45" i="1"/>
  <c r="O45" i="1" s="1"/>
  <c r="U45" i="1"/>
  <c r="V29" i="1"/>
  <c r="N54" i="1"/>
  <c r="N70" i="1"/>
  <c r="N69" i="1"/>
  <c r="O69" i="1" s="1"/>
  <c r="N68" i="1"/>
  <c r="O51" i="1"/>
  <c r="P51" i="1" s="1"/>
  <c r="Q51" i="1" s="1"/>
  <c r="R51" i="1" s="1"/>
  <c r="N48" i="1"/>
  <c r="O48" i="1" s="1"/>
  <c r="O43" i="1"/>
  <c r="N41" i="1"/>
  <c r="O39" i="1"/>
  <c r="P39" i="1" s="1"/>
  <c r="Q39" i="1" s="1"/>
  <c r="R39" i="1" s="1"/>
  <c r="S39" i="1" s="1"/>
  <c r="N33" i="1"/>
  <c r="N132" i="1" l="1"/>
  <c r="P23" i="1"/>
  <c r="Q23" i="1"/>
  <c r="N77" i="1"/>
  <c r="N76" i="1" s="1"/>
  <c r="P43" i="1"/>
  <c r="O42" i="1"/>
  <c r="U77" i="1"/>
  <c r="U133" i="1"/>
  <c r="W29" i="1"/>
  <c r="O78" i="1"/>
  <c r="V51" i="1"/>
  <c r="W31" i="1"/>
  <c r="P24" i="1"/>
  <c r="V24" i="1" s="1"/>
  <c r="W39" i="1"/>
  <c r="P45" i="1"/>
  <c r="Q45" i="1" s="1"/>
  <c r="R45" i="1" s="1"/>
  <c r="S45" i="1" s="1"/>
  <c r="V39" i="1"/>
  <c r="O54" i="1"/>
  <c r="O132" i="1" s="1"/>
  <c r="P48" i="1"/>
  <c r="Q48" i="1" s="1"/>
  <c r="P69" i="1"/>
  <c r="Q69" i="1" s="1"/>
  <c r="R69" i="1" s="1"/>
  <c r="S69" i="1" s="1"/>
  <c r="O68" i="1"/>
  <c r="P68" i="1" s="1"/>
  <c r="Q68" i="1" s="1"/>
  <c r="O70" i="1"/>
  <c r="P70" i="1" s="1"/>
  <c r="Q70" i="1" s="1"/>
  <c r="R70" i="1" s="1"/>
  <c r="S51" i="1"/>
  <c r="W51" i="1" s="1"/>
  <c r="O41" i="1"/>
  <c r="O33" i="1"/>
  <c r="P133" i="1" l="1"/>
  <c r="O133" i="1"/>
  <c r="S23" i="1"/>
  <c r="V23" i="1"/>
  <c r="R23" i="1"/>
  <c r="P78" i="1"/>
  <c r="V43" i="1"/>
  <c r="Q43" i="1"/>
  <c r="P42" i="1"/>
  <c r="V78" i="1"/>
  <c r="P77" i="1"/>
  <c r="P76" i="1" s="1"/>
  <c r="O77" i="1"/>
  <c r="V70" i="1"/>
  <c r="P33" i="1"/>
  <c r="Q33" i="1" s="1"/>
  <c r="R33" i="1" s="1"/>
  <c r="S33" i="1" s="1"/>
  <c r="W45" i="1"/>
  <c r="V48" i="1"/>
  <c r="Q24" i="1"/>
  <c r="V69" i="1"/>
  <c r="P41" i="1"/>
  <c r="Q41" i="1" s="1"/>
  <c r="R41" i="1" s="1"/>
  <c r="S41" i="1" s="1"/>
  <c r="V45" i="1"/>
  <c r="W69" i="1"/>
  <c r="V68" i="1"/>
  <c r="P54" i="1"/>
  <c r="P132" i="1" s="1"/>
  <c r="R48" i="1"/>
  <c r="S70" i="1"/>
  <c r="W70" i="1" s="1"/>
  <c r="R68" i="1"/>
  <c r="S68" i="1" s="1"/>
  <c r="H100" i="1"/>
  <c r="I100" i="1"/>
  <c r="J100" i="1"/>
  <c r="K100" i="1"/>
  <c r="L100" i="1"/>
  <c r="M100" i="1"/>
  <c r="N100" i="1"/>
  <c r="O100" i="1"/>
  <c r="P100" i="1"/>
  <c r="Q100" i="1"/>
  <c r="R100" i="1"/>
  <c r="G100" i="1"/>
  <c r="V63" i="1" l="1"/>
  <c r="Q78" i="1"/>
  <c r="V132" i="1"/>
  <c r="R43" i="1"/>
  <c r="Q42" i="1"/>
  <c r="O76" i="1"/>
  <c r="V77" i="1"/>
  <c r="V33" i="1"/>
  <c r="V54" i="1"/>
  <c r="W33" i="1"/>
  <c r="V41" i="1"/>
  <c r="U100" i="1"/>
  <c r="V100" i="1"/>
  <c r="T100" i="1"/>
  <c r="S48" i="1"/>
  <c r="W48" i="1" s="1"/>
  <c r="R24" i="1"/>
  <c r="S24" i="1" s="1"/>
  <c r="W68" i="1"/>
  <c r="W41" i="1"/>
  <c r="Q54" i="1"/>
  <c r="Q132" i="1" s="1"/>
  <c r="S117" i="1"/>
  <c r="S114" i="1"/>
  <c r="W114" i="1" s="1"/>
  <c r="S112" i="1"/>
  <c r="W112" i="1" s="1"/>
  <c r="S110" i="1"/>
  <c r="S108" i="1"/>
  <c r="W108" i="1" s="1"/>
  <c r="G105" i="1"/>
  <c r="I105" i="1"/>
  <c r="J105" i="1"/>
  <c r="K105" i="1"/>
  <c r="L105" i="1"/>
  <c r="M105" i="1"/>
  <c r="N105" i="1"/>
  <c r="O105" i="1"/>
  <c r="P105" i="1"/>
  <c r="Q105" i="1"/>
  <c r="R105" i="1"/>
  <c r="H105" i="1"/>
  <c r="S106" i="1"/>
  <c r="S104" i="1"/>
  <c r="W104" i="1" s="1"/>
  <c r="S101" i="1"/>
  <c r="S98" i="1"/>
  <c r="W98" i="1" s="1"/>
  <c r="S96" i="1"/>
  <c r="W96" i="1" s="1"/>
  <c r="S94" i="1"/>
  <c r="I65" i="1"/>
  <c r="I64" i="1" s="1"/>
  <c r="J65" i="1"/>
  <c r="J64" i="1" s="1"/>
  <c r="K65" i="1"/>
  <c r="K64" i="1" s="1"/>
  <c r="L65" i="1"/>
  <c r="L64" i="1" s="1"/>
  <c r="M65" i="1"/>
  <c r="M64" i="1" s="1"/>
  <c r="N65" i="1"/>
  <c r="N64" i="1" s="1"/>
  <c r="O65" i="1"/>
  <c r="O64" i="1" s="1"/>
  <c r="P65" i="1"/>
  <c r="P64" i="1" s="1"/>
  <c r="Q65" i="1"/>
  <c r="Q64" i="1" s="1"/>
  <c r="R65" i="1"/>
  <c r="R64" i="1" s="1"/>
  <c r="S65" i="1"/>
  <c r="S64" i="1" s="1"/>
  <c r="H65" i="1"/>
  <c r="Q133" i="1" l="1"/>
  <c r="S63" i="1"/>
  <c r="S133" i="1" s="1"/>
  <c r="R133" i="1"/>
  <c r="W23" i="1"/>
  <c r="W94" i="1"/>
  <c r="S93" i="1"/>
  <c r="W120" i="1"/>
  <c r="Q77" i="1"/>
  <c r="Q76" i="1" s="1"/>
  <c r="W110" i="1"/>
  <c r="S109" i="1"/>
  <c r="R78" i="1"/>
  <c r="S43" i="1"/>
  <c r="R42" i="1"/>
  <c r="V133" i="1"/>
  <c r="H64" i="1"/>
  <c r="U65" i="1"/>
  <c r="V65" i="1"/>
  <c r="T65" i="1"/>
  <c r="W65" i="1"/>
  <c r="S105" i="1"/>
  <c r="W105" i="1" s="1"/>
  <c r="W106" i="1"/>
  <c r="U105" i="1"/>
  <c r="V105" i="1"/>
  <c r="T105" i="1"/>
  <c r="S100" i="1"/>
  <c r="W100" i="1" s="1"/>
  <c r="W101" i="1"/>
  <c r="W24" i="1"/>
  <c r="R54" i="1"/>
  <c r="R132" i="1" s="1"/>
  <c r="S78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S22" i="1"/>
  <c r="S21" i="1" s="1"/>
  <c r="H28" i="1"/>
  <c r="I28" i="1"/>
  <c r="J28" i="1"/>
  <c r="K28" i="1"/>
  <c r="L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I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0" i="1"/>
  <c r="I40" i="1"/>
  <c r="J40" i="1"/>
  <c r="K40" i="1"/>
  <c r="L40" i="1"/>
  <c r="M40" i="1"/>
  <c r="N40" i="1"/>
  <c r="O40" i="1"/>
  <c r="P40" i="1"/>
  <c r="Q40" i="1"/>
  <c r="R40" i="1"/>
  <c r="S40" i="1"/>
  <c r="H44" i="1"/>
  <c r="I44" i="1"/>
  <c r="J44" i="1"/>
  <c r="K44" i="1"/>
  <c r="L44" i="1"/>
  <c r="M44" i="1"/>
  <c r="N44" i="1"/>
  <c r="O44" i="1"/>
  <c r="P44" i="1"/>
  <c r="Q44" i="1"/>
  <c r="R44" i="1"/>
  <c r="S44" i="1"/>
  <c r="H47" i="1"/>
  <c r="I47" i="1"/>
  <c r="J47" i="1"/>
  <c r="K47" i="1"/>
  <c r="L47" i="1"/>
  <c r="M47" i="1"/>
  <c r="N47" i="1"/>
  <c r="O47" i="1"/>
  <c r="P47" i="1"/>
  <c r="Q47" i="1"/>
  <c r="R47" i="1"/>
  <c r="S47" i="1"/>
  <c r="H50" i="1"/>
  <c r="I50" i="1"/>
  <c r="I49" i="1" s="1"/>
  <c r="J50" i="1"/>
  <c r="J49" i="1" s="1"/>
  <c r="K50" i="1"/>
  <c r="K49" i="1" s="1"/>
  <c r="L50" i="1"/>
  <c r="L49" i="1" s="1"/>
  <c r="M50" i="1"/>
  <c r="M49" i="1" s="1"/>
  <c r="N50" i="1"/>
  <c r="N49" i="1" s="1"/>
  <c r="O50" i="1"/>
  <c r="O49" i="1" s="1"/>
  <c r="P50" i="1"/>
  <c r="P49" i="1" s="1"/>
  <c r="Q50" i="1"/>
  <c r="Q49" i="1" s="1"/>
  <c r="R50" i="1"/>
  <c r="R49" i="1" s="1"/>
  <c r="S50" i="1"/>
  <c r="S49" i="1" s="1"/>
  <c r="W63" i="1" l="1"/>
  <c r="R77" i="1"/>
  <c r="R76" i="1" s="1"/>
  <c r="R75" i="1" s="1"/>
  <c r="S42" i="1"/>
  <c r="W42" i="1" s="1"/>
  <c r="P37" i="1"/>
  <c r="L37" i="1"/>
  <c r="L36" i="1" s="1"/>
  <c r="H37" i="1"/>
  <c r="S37" i="1"/>
  <c r="O37" i="1"/>
  <c r="O36" i="1" s="1"/>
  <c r="K37" i="1"/>
  <c r="K36" i="1" s="1"/>
  <c r="R37" i="1"/>
  <c r="R36" i="1" s="1"/>
  <c r="N37" i="1"/>
  <c r="N36" i="1" s="1"/>
  <c r="J37" i="1"/>
  <c r="J36" i="1" s="1"/>
  <c r="Q37" i="1"/>
  <c r="Q36" i="1" s="1"/>
  <c r="M37" i="1"/>
  <c r="M36" i="1" s="1"/>
  <c r="I37" i="1"/>
  <c r="I36" i="1" s="1"/>
  <c r="W43" i="1"/>
  <c r="S77" i="1"/>
  <c r="U64" i="1"/>
  <c r="V64" i="1"/>
  <c r="T64" i="1"/>
  <c r="W64" i="1"/>
  <c r="H49" i="1"/>
  <c r="H46" i="1" s="1"/>
  <c r="U50" i="1"/>
  <c r="V50" i="1"/>
  <c r="T50" i="1"/>
  <c r="W50" i="1"/>
  <c r="U47" i="1"/>
  <c r="V47" i="1"/>
  <c r="T47" i="1"/>
  <c r="W47" i="1"/>
  <c r="U44" i="1"/>
  <c r="V44" i="1"/>
  <c r="T44" i="1"/>
  <c r="W44" i="1"/>
  <c r="U42" i="1"/>
  <c r="V42" i="1"/>
  <c r="T42" i="1"/>
  <c r="U40" i="1"/>
  <c r="V40" i="1"/>
  <c r="T40" i="1"/>
  <c r="W40" i="1"/>
  <c r="U38" i="1"/>
  <c r="V38" i="1"/>
  <c r="T38" i="1"/>
  <c r="W38" i="1"/>
  <c r="U32" i="1"/>
  <c r="V32" i="1"/>
  <c r="T32" i="1"/>
  <c r="W32" i="1"/>
  <c r="U30" i="1"/>
  <c r="V30" i="1"/>
  <c r="T30" i="1"/>
  <c r="W30" i="1"/>
  <c r="U28" i="1"/>
  <c r="V28" i="1"/>
  <c r="T28" i="1"/>
  <c r="W28" i="1"/>
  <c r="H21" i="1"/>
  <c r="U22" i="1"/>
  <c r="V22" i="1"/>
  <c r="T22" i="1"/>
  <c r="W22" i="1"/>
  <c r="W78" i="1"/>
  <c r="S54" i="1"/>
  <c r="S132" i="1" s="1"/>
  <c r="Q46" i="1"/>
  <c r="M46" i="1"/>
  <c r="I46" i="1"/>
  <c r="P46" i="1"/>
  <c r="L46" i="1"/>
  <c r="S46" i="1"/>
  <c r="O46" i="1"/>
  <c r="K46" i="1"/>
  <c r="R46" i="1"/>
  <c r="N46" i="1"/>
  <c r="J46" i="1"/>
  <c r="P36" i="1"/>
  <c r="P26" i="1"/>
  <c r="P131" i="1" s="1"/>
  <c r="L26" i="1"/>
  <c r="L131" i="1" s="1"/>
  <c r="S26" i="1"/>
  <c r="S131" i="1" s="1"/>
  <c r="O26" i="1"/>
  <c r="O131" i="1" s="1"/>
  <c r="K26" i="1"/>
  <c r="K131" i="1" s="1"/>
  <c r="R26" i="1"/>
  <c r="R131" i="1" s="1"/>
  <c r="N26" i="1"/>
  <c r="N131" i="1" s="1"/>
  <c r="J26" i="1"/>
  <c r="J131" i="1" s="1"/>
  <c r="Q26" i="1"/>
  <c r="Q131" i="1" s="1"/>
  <c r="M26" i="1"/>
  <c r="M131" i="1" s="1"/>
  <c r="I26" i="1"/>
  <c r="I131" i="1" s="1"/>
  <c r="H53" i="1"/>
  <c r="I53" i="1"/>
  <c r="I52" i="1" s="1"/>
  <c r="J53" i="1"/>
  <c r="J52" i="1" s="1"/>
  <c r="K53" i="1"/>
  <c r="K52" i="1" s="1"/>
  <c r="L53" i="1"/>
  <c r="L52" i="1" s="1"/>
  <c r="M53" i="1"/>
  <c r="M52" i="1" s="1"/>
  <c r="N53" i="1"/>
  <c r="N52" i="1" s="1"/>
  <c r="O53" i="1"/>
  <c r="O52" i="1" s="1"/>
  <c r="P53" i="1"/>
  <c r="P52" i="1" s="1"/>
  <c r="Q53" i="1"/>
  <c r="Q52" i="1" s="1"/>
  <c r="R53" i="1"/>
  <c r="R52" i="1" s="1"/>
  <c r="H116" i="1"/>
  <c r="I116" i="1"/>
  <c r="J116" i="1"/>
  <c r="K116" i="1"/>
  <c r="L116" i="1"/>
  <c r="M116" i="1"/>
  <c r="N116" i="1"/>
  <c r="O116" i="1"/>
  <c r="P116" i="1"/>
  <c r="Q116" i="1"/>
  <c r="R116" i="1"/>
  <c r="S116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H109" i="1"/>
  <c r="I109" i="1"/>
  <c r="J109" i="1"/>
  <c r="K109" i="1"/>
  <c r="L109" i="1"/>
  <c r="M109" i="1"/>
  <c r="N109" i="1"/>
  <c r="O109" i="1"/>
  <c r="P109" i="1"/>
  <c r="Q109" i="1"/>
  <c r="R109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H97" i="1"/>
  <c r="I97" i="1"/>
  <c r="J97" i="1"/>
  <c r="K97" i="1"/>
  <c r="L97" i="1"/>
  <c r="M97" i="1"/>
  <c r="N97" i="1"/>
  <c r="O97" i="1"/>
  <c r="P97" i="1"/>
  <c r="Q97" i="1"/>
  <c r="R97" i="1"/>
  <c r="S97" i="1"/>
  <c r="H95" i="1"/>
  <c r="I95" i="1"/>
  <c r="J95" i="1"/>
  <c r="K95" i="1"/>
  <c r="L95" i="1"/>
  <c r="M95" i="1"/>
  <c r="N95" i="1"/>
  <c r="O95" i="1"/>
  <c r="P95" i="1"/>
  <c r="Q95" i="1"/>
  <c r="R95" i="1"/>
  <c r="S95" i="1"/>
  <c r="H90" i="1"/>
  <c r="I90" i="1"/>
  <c r="J90" i="1"/>
  <c r="K90" i="1"/>
  <c r="L90" i="1"/>
  <c r="M90" i="1"/>
  <c r="N90" i="1"/>
  <c r="O90" i="1"/>
  <c r="P90" i="1"/>
  <c r="Q90" i="1"/>
  <c r="R90" i="1"/>
  <c r="S90" i="1"/>
  <c r="H86" i="1"/>
  <c r="I86" i="1"/>
  <c r="J86" i="1"/>
  <c r="K86" i="1"/>
  <c r="L86" i="1"/>
  <c r="M86" i="1"/>
  <c r="N86" i="1"/>
  <c r="O86" i="1"/>
  <c r="P86" i="1"/>
  <c r="Q86" i="1"/>
  <c r="R86" i="1"/>
  <c r="S86" i="1"/>
  <c r="I75" i="1"/>
  <c r="J75" i="1"/>
  <c r="K75" i="1"/>
  <c r="L75" i="1"/>
  <c r="M75" i="1"/>
  <c r="N75" i="1"/>
  <c r="O75" i="1"/>
  <c r="P75" i="1"/>
  <c r="Q75" i="1"/>
  <c r="H73" i="1"/>
  <c r="I73" i="1"/>
  <c r="J73" i="1"/>
  <c r="K73" i="1"/>
  <c r="L73" i="1"/>
  <c r="M73" i="1"/>
  <c r="M72" i="1" s="1"/>
  <c r="M71" i="1" s="1"/>
  <c r="N73" i="1"/>
  <c r="N72" i="1" s="1"/>
  <c r="N71" i="1" s="1"/>
  <c r="O73" i="1"/>
  <c r="O72" i="1" s="1"/>
  <c r="O71" i="1" s="1"/>
  <c r="P73" i="1"/>
  <c r="P72" i="1" s="1"/>
  <c r="P71" i="1" s="1"/>
  <c r="Q73" i="1"/>
  <c r="Q72" i="1" s="1"/>
  <c r="Q71" i="1" s="1"/>
  <c r="R73" i="1"/>
  <c r="R72" i="1" s="1"/>
  <c r="R71" i="1" s="1"/>
  <c r="S73" i="1"/>
  <c r="S72" i="1" s="1"/>
  <c r="S71" i="1" s="1"/>
  <c r="H72" i="1"/>
  <c r="I72" i="1"/>
  <c r="I71" i="1" s="1"/>
  <c r="J72" i="1"/>
  <c r="J71" i="1" s="1"/>
  <c r="K72" i="1"/>
  <c r="K71" i="1" s="1"/>
  <c r="L72" i="1"/>
  <c r="L71" i="1" s="1"/>
  <c r="H67" i="1"/>
  <c r="H130" i="1" s="1"/>
  <c r="I67" i="1"/>
  <c r="I130" i="1" s="1"/>
  <c r="J67" i="1"/>
  <c r="J130" i="1" s="1"/>
  <c r="K67" i="1"/>
  <c r="K130" i="1" s="1"/>
  <c r="L67" i="1"/>
  <c r="L130" i="1" s="1"/>
  <c r="M67" i="1"/>
  <c r="M130" i="1" s="1"/>
  <c r="N67" i="1"/>
  <c r="N130" i="1" s="1"/>
  <c r="O67" i="1"/>
  <c r="O130" i="1" s="1"/>
  <c r="P67" i="1"/>
  <c r="P130" i="1" s="1"/>
  <c r="Q67" i="1"/>
  <c r="Q130" i="1" s="1"/>
  <c r="R67" i="1"/>
  <c r="R130" i="1" s="1"/>
  <c r="S67" i="1"/>
  <c r="S130" i="1" s="1"/>
  <c r="H62" i="1"/>
  <c r="I62" i="1"/>
  <c r="J62" i="1"/>
  <c r="K62" i="1"/>
  <c r="L62" i="1"/>
  <c r="M62" i="1"/>
  <c r="N62" i="1"/>
  <c r="O62" i="1"/>
  <c r="P62" i="1"/>
  <c r="Q62" i="1"/>
  <c r="R62" i="1"/>
  <c r="S62" i="1"/>
  <c r="H60" i="1"/>
  <c r="I60" i="1"/>
  <c r="J60" i="1"/>
  <c r="K60" i="1"/>
  <c r="L60" i="1"/>
  <c r="M60" i="1"/>
  <c r="N60" i="1"/>
  <c r="O60" i="1"/>
  <c r="P60" i="1"/>
  <c r="Q60" i="1"/>
  <c r="R60" i="1"/>
  <c r="S60" i="1"/>
  <c r="S57" i="1" s="1"/>
  <c r="H58" i="1"/>
  <c r="I58" i="1"/>
  <c r="J58" i="1"/>
  <c r="K58" i="1"/>
  <c r="L58" i="1"/>
  <c r="M58" i="1"/>
  <c r="N58" i="1"/>
  <c r="O58" i="1"/>
  <c r="P58" i="1"/>
  <c r="Q58" i="1"/>
  <c r="Q57" i="1" s="1"/>
  <c r="Q56" i="1" s="1"/>
  <c r="Q55" i="1" s="1"/>
  <c r="R58" i="1"/>
  <c r="S58" i="1"/>
  <c r="G116" i="1"/>
  <c r="G115" i="1" s="1"/>
  <c r="G113" i="1"/>
  <c r="G111" i="1"/>
  <c r="G109" i="1"/>
  <c r="G107" i="1"/>
  <c r="G103" i="1"/>
  <c r="G97" i="1"/>
  <c r="G95" i="1"/>
  <c r="G90" i="1"/>
  <c r="G86" i="1"/>
  <c r="G85" i="1" s="1"/>
  <c r="G75" i="1"/>
  <c r="G73" i="1"/>
  <c r="G72" i="1" s="1"/>
  <c r="G71" i="1" s="1"/>
  <c r="G67" i="1"/>
  <c r="G130" i="1" s="1"/>
  <c r="G65" i="1"/>
  <c r="G64" i="1" s="1"/>
  <c r="G62" i="1"/>
  <c r="G60" i="1"/>
  <c r="G58" i="1"/>
  <c r="G53" i="1"/>
  <c r="G52" i="1" s="1"/>
  <c r="G50" i="1"/>
  <c r="G49" i="1" s="1"/>
  <c r="G47" i="1"/>
  <c r="G44" i="1"/>
  <c r="G40" i="1"/>
  <c r="G38" i="1"/>
  <c r="G37" i="1" s="1"/>
  <c r="G32" i="1"/>
  <c r="G30" i="1"/>
  <c r="G28" i="1"/>
  <c r="G22" i="1"/>
  <c r="G21" i="1" s="1"/>
  <c r="L20" i="1" l="1"/>
  <c r="J20" i="1"/>
  <c r="O20" i="1"/>
  <c r="I20" i="1"/>
  <c r="N20" i="1"/>
  <c r="M20" i="1"/>
  <c r="R20" i="1"/>
  <c r="Q20" i="1"/>
  <c r="Q19" i="1" s="1"/>
  <c r="K20" i="1"/>
  <c r="P20" i="1"/>
  <c r="R92" i="1"/>
  <c r="N92" i="1"/>
  <c r="J92" i="1"/>
  <c r="G92" i="1"/>
  <c r="Q92" i="1"/>
  <c r="M92" i="1"/>
  <c r="I92" i="1"/>
  <c r="P92" i="1"/>
  <c r="L92" i="1"/>
  <c r="H92" i="1"/>
  <c r="S92" i="1"/>
  <c r="O92" i="1"/>
  <c r="K92" i="1"/>
  <c r="S36" i="1"/>
  <c r="S20" i="1" s="1"/>
  <c r="R85" i="1"/>
  <c r="N85" i="1"/>
  <c r="J85" i="1"/>
  <c r="Q85" i="1"/>
  <c r="M85" i="1"/>
  <c r="I85" i="1"/>
  <c r="P85" i="1"/>
  <c r="L85" i="1"/>
  <c r="H85" i="1"/>
  <c r="S76" i="1"/>
  <c r="S75" i="1" s="1"/>
  <c r="W77" i="1"/>
  <c r="S85" i="1"/>
  <c r="S84" i="1" s="1"/>
  <c r="O85" i="1"/>
  <c r="K85" i="1"/>
  <c r="W133" i="1"/>
  <c r="W132" i="1"/>
  <c r="U58" i="1"/>
  <c r="V58" i="1"/>
  <c r="T58" i="1"/>
  <c r="W58" i="1"/>
  <c r="U60" i="1"/>
  <c r="V60" i="1"/>
  <c r="T60" i="1"/>
  <c r="W60" i="1"/>
  <c r="U62" i="1"/>
  <c r="V62" i="1"/>
  <c r="T62" i="1"/>
  <c r="W62" i="1"/>
  <c r="U67" i="1"/>
  <c r="V67" i="1"/>
  <c r="T67" i="1"/>
  <c r="W67" i="1"/>
  <c r="H52" i="1"/>
  <c r="U53" i="1"/>
  <c r="V53" i="1"/>
  <c r="T53" i="1"/>
  <c r="U21" i="1"/>
  <c r="V21" i="1"/>
  <c r="T21" i="1"/>
  <c r="W21" i="1"/>
  <c r="H71" i="1"/>
  <c r="U72" i="1"/>
  <c r="V72" i="1"/>
  <c r="T72" i="1"/>
  <c r="W72" i="1"/>
  <c r="U73" i="1"/>
  <c r="V73" i="1"/>
  <c r="T73" i="1"/>
  <c r="W73" i="1"/>
  <c r="H75" i="1"/>
  <c r="U76" i="1"/>
  <c r="V76" i="1"/>
  <c r="T76" i="1"/>
  <c r="U93" i="1"/>
  <c r="V93" i="1"/>
  <c r="T93" i="1"/>
  <c r="W93" i="1"/>
  <c r="U95" i="1"/>
  <c r="V95" i="1"/>
  <c r="T95" i="1"/>
  <c r="W95" i="1"/>
  <c r="U97" i="1"/>
  <c r="V97" i="1"/>
  <c r="T97" i="1"/>
  <c r="W97" i="1"/>
  <c r="U103" i="1"/>
  <c r="V103" i="1"/>
  <c r="T103" i="1"/>
  <c r="W103" i="1"/>
  <c r="U107" i="1"/>
  <c r="V107" i="1"/>
  <c r="T107" i="1"/>
  <c r="W107" i="1"/>
  <c r="U109" i="1"/>
  <c r="V109" i="1"/>
  <c r="W109" i="1"/>
  <c r="T109" i="1"/>
  <c r="U111" i="1"/>
  <c r="V111" i="1"/>
  <c r="T111" i="1"/>
  <c r="W111" i="1"/>
  <c r="U113" i="1"/>
  <c r="V113" i="1"/>
  <c r="T113" i="1"/>
  <c r="W113" i="1"/>
  <c r="U115" i="1"/>
  <c r="T115" i="1"/>
  <c r="V115" i="1"/>
  <c r="W115" i="1"/>
  <c r="U116" i="1"/>
  <c r="V116" i="1"/>
  <c r="T116" i="1"/>
  <c r="W116" i="1"/>
  <c r="U49" i="1"/>
  <c r="V49" i="1"/>
  <c r="T49" i="1"/>
  <c r="W49" i="1"/>
  <c r="U86" i="1"/>
  <c r="V86" i="1"/>
  <c r="T86" i="1"/>
  <c r="W86" i="1"/>
  <c r="U90" i="1"/>
  <c r="V90" i="1"/>
  <c r="T90" i="1"/>
  <c r="W90" i="1"/>
  <c r="H26" i="1"/>
  <c r="H131" i="1" s="1"/>
  <c r="U27" i="1"/>
  <c r="V27" i="1"/>
  <c r="T27" i="1"/>
  <c r="W27" i="1"/>
  <c r="H36" i="1"/>
  <c r="U37" i="1"/>
  <c r="V37" i="1"/>
  <c r="T37" i="1"/>
  <c r="W37" i="1"/>
  <c r="U46" i="1"/>
  <c r="V46" i="1"/>
  <c r="T46" i="1"/>
  <c r="W46" i="1"/>
  <c r="W54" i="1"/>
  <c r="S53" i="1"/>
  <c r="S52" i="1" s="1"/>
  <c r="M99" i="1"/>
  <c r="L99" i="1"/>
  <c r="N99" i="1"/>
  <c r="J99" i="1"/>
  <c r="R99" i="1"/>
  <c r="O99" i="1"/>
  <c r="K99" i="1"/>
  <c r="S99" i="1"/>
  <c r="M57" i="1"/>
  <c r="M56" i="1" s="1"/>
  <c r="G57" i="1"/>
  <c r="G56" i="1" s="1"/>
  <c r="P57" i="1"/>
  <c r="P56" i="1" s="1"/>
  <c r="P55" i="1" s="1"/>
  <c r="L57" i="1"/>
  <c r="L56" i="1" s="1"/>
  <c r="L55" i="1" s="1"/>
  <c r="Q99" i="1"/>
  <c r="I99" i="1"/>
  <c r="P99" i="1"/>
  <c r="H99" i="1"/>
  <c r="I57" i="1"/>
  <c r="I56" i="1" s="1"/>
  <c r="I55" i="1" s="1"/>
  <c r="K57" i="1"/>
  <c r="K56" i="1" s="1"/>
  <c r="K55" i="1" s="1"/>
  <c r="O57" i="1"/>
  <c r="O56" i="1" s="1"/>
  <c r="O55" i="1" s="1"/>
  <c r="G36" i="1"/>
  <c r="H57" i="1"/>
  <c r="S56" i="1"/>
  <c r="S55" i="1" s="1"/>
  <c r="R57" i="1"/>
  <c r="R56" i="1" s="1"/>
  <c r="R55" i="1" s="1"/>
  <c r="N57" i="1"/>
  <c r="N56" i="1" s="1"/>
  <c r="N55" i="1" s="1"/>
  <c r="J57" i="1"/>
  <c r="J56" i="1" s="1"/>
  <c r="G26" i="1"/>
  <c r="G99" i="1"/>
  <c r="G46" i="1"/>
  <c r="M55" i="1" l="1"/>
  <c r="M19" i="1" s="1"/>
  <c r="M82" i="1" s="1"/>
  <c r="J55" i="1"/>
  <c r="J19" i="1" s="1"/>
  <c r="J82" i="1" s="1"/>
  <c r="G131" i="1"/>
  <c r="Z26" i="1"/>
  <c r="AA26" i="1"/>
  <c r="X26" i="1"/>
  <c r="Y26" i="1"/>
  <c r="H84" i="1"/>
  <c r="S19" i="1"/>
  <c r="S82" i="1" s="1"/>
  <c r="L19" i="1"/>
  <c r="I19" i="1"/>
  <c r="I82" i="1" s="1"/>
  <c r="I135" i="1" s="1"/>
  <c r="O19" i="1"/>
  <c r="O82" i="1" s="1"/>
  <c r="N19" i="1"/>
  <c r="N82" i="1" s="1"/>
  <c r="R19" i="1"/>
  <c r="R82" i="1" s="1"/>
  <c r="P19" i="1"/>
  <c r="K19" i="1"/>
  <c r="K82" i="1" s="1"/>
  <c r="H20" i="1"/>
  <c r="L82" i="1"/>
  <c r="U85" i="1"/>
  <c r="W76" i="1"/>
  <c r="T85" i="1"/>
  <c r="W53" i="1"/>
  <c r="V85" i="1"/>
  <c r="U99" i="1"/>
  <c r="V99" i="1"/>
  <c r="T99" i="1"/>
  <c r="W99" i="1"/>
  <c r="U92" i="1"/>
  <c r="V92" i="1"/>
  <c r="T92" i="1"/>
  <c r="W92" i="1"/>
  <c r="W85" i="1"/>
  <c r="U75" i="1"/>
  <c r="V75" i="1"/>
  <c r="T75" i="1"/>
  <c r="W75" i="1"/>
  <c r="H56" i="1"/>
  <c r="U57" i="1"/>
  <c r="V57" i="1"/>
  <c r="T57" i="1"/>
  <c r="W57" i="1"/>
  <c r="U71" i="1"/>
  <c r="V71" i="1"/>
  <c r="T71" i="1"/>
  <c r="W71" i="1"/>
  <c r="U36" i="1"/>
  <c r="V36" i="1"/>
  <c r="T36" i="1"/>
  <c r="W36" i="1"/>
  <c r="U52" i="1"/>
  <c r="V52" i="1"/>
  <c r="T52" i="1"/>
  <c r="W52" i="1"/>
  <c r="U26" i="1"/>
  <c r="V26" i="1"/>
  <c r="T26" i="1"/>
  <c r="W26" i="1"/>
  <c r="V130" i="1"/>
  <c r="W130" i="1"/>
  <c r="T130" i="1"/>
  <c r="U130" i="1"/>
  <c r="J83" i="1"/>
  <c r="K136" i="1"/>
  <c r="I136" i="1"/>
  <c r="M136" i="1"/>
  <c r="M83" i="1"/>
  <c r="N83" i="1"/>
  <c r="J136" i="1"/>
  <c r="N136" i="1"/>
  <c r="S83" i="1"/>
  <c r="R83" i="1"/>
  <c r="L136" i="1"/>
  <c r="P136" i="1"/>
  <c r="O83" i="1"/>
  <c r="K83" i="1"/>
  <c r="R136" i="1"/>
  <c r="P83" i="1"/>
  <c r="I83" i="1"/>
  <c r="Q136" i="1"/>
  <c r="O136" i="1"/>
  <c r="G20" i="1"/>
  <c r="G83" i="1"/>
  <c r="H136" i="1"/>
  <c r="G136" i="1" s="1"/>
  <c r="Q83" i="1"/>
  <c r="Q82" i="1"/>
  <c r="P82" i="1"/>
  <c r="P135" i="1" s="1"/>
  <c r="Z131" i="1" l="1"/>
  <c r="AA131" i="1"/>
  <c r="X131" i="1"/>
  <c r="Y131" i="1"/>
  <c r="Z20" i="1"/>
  <c r="AA20" i="1"/>
  <c r="X20" i="1"/>
  <c r="Y20" i="1"/>
  <c r="G19" i="1"/>
  <c r="J135" i="1"/>
  <c r="J205" i="1" s="1"/>
  <c r="K135" i="1"/>
  <c r="K205" i="1" s="1"/>
  <c r="Q135" i="1"/>
  <c r="Q205" i="1" s="1"/>
  <c r="R135" i="1"/>
  <c r="R205" i="1" s="1"/>
  <c r="M135" i="1"/>
  <c r="M205" i="1" s="1"/>
  <c r="N135" i="1"/>
  <c r="N205" i="1" s="1"/>
  <c r="AA136" i="1"/>
  <c r="X136" i="1"/>
  <c r="Y136" i="1"/>
  <c r="Z136" i="1"/>
  <c r="S135" i="1"/>
  <c r="S205" i="1" s="1"/>
  <c r="H19" i="1"/>
  <c r="O135" i="1"/>
  <c r="O205" i="1" s="1"/>
  <c r="V131" i="1"/>
  <c r="T131" i="1"/>
  <c r="U131" i="1"/>
  <c r="W131" i="1"/>
  <c r="H83" i="1"/>
  <c r="U84" i="1"/>
  <c r="V84" i="1"/>
  <c r="T84" i="1"/>
  <c r="W84" i="1"/>
  <c r="U20" i="1"/>
  <c r="V20" i="1"/>
  <c r="T20" i="1"/>
  <c r="W20" i="1"/>
  <c r="V136" i="1"/>
  <c r="T136" i="1"/>
  <c r="W136" i="1"/>
  <c r="U136" i="1"/>
  <c r="U56" i="1"/>
  <c r="V56" i="1"/>
  <c r="T56" i="1"/>
  <c r="W56" i="1"/>
  <c r="L83" i="1"/>
  <c r="I205" i="1"/>
  <c r="P205" i="1"/>
  <c r="G82" i="1" l="1"/>
  <c r="AA19" i="1"/>
  <c r="Z19" i="1"/>
  <c r="Y19" i="1"/>
  <c r="X19" i="1"/>
  <c r="L135" i="1"/>
  <c r="L205" i="1" s="1"/>
  <c r="O141" i="1"/>
  <c r="Q141" i="1"/>
  <c r="S141" i="1"/>
  <c r="P141" i="1"/>
  <c r="N141" i="1"/>
  <c r="M141" i="1"/>
  <c r="K141" i="1"/>
  <c r="R141" i="1"/>
  <c r="J141" i="1"/>
  <c r="U83" i="1"/>
  <c r="V83" i="1"/>
  <c r="T83" i="1"/>
  <c r="W83" i="1"/>
  <c r="U55" i="1"/>
  <c r="V55" i="1"/>
  <c r="T55" i="1"/>
  <c r="W55" i="1"/>
  <c r="I141" i="1"/>
  <c r="X82" i="1" l="1"/>
  <c r="Y82" i="1"/>
  <c r="Z82" i="1"/>
  <c r="AA82" i="1"/>
  <c r="G135" i="1"/>
  <c r="L141" i="1"/>
  <c r="H82" i="1"/>
  <c r="H135" i="1" s="1"/>
  <c r="U19" i="1"/>
  <c r="W19" i="1"/>
  <c r="V19" i="1"/>
  <c r="T19" i="1"/>
  <c r="G205" i="1" l="1"/>
  <c r="G206" i="1" s="1"/>
  <c r="Z135" i="1"/>
  <c r="AA135" i="1"/>
  <c r="X135" i="1"/>
  <c r="Y135" i="1"/>
  <c r="G141" i="1"/>
  <c r="T204" i="1"/>
  <c r="U82" i="1"/>
  <c r="V82" i="1"/>
  <c r="T82" i="1"/>
  <c r="W82" i="1"/>
  <c r="H205" i="1"/>
  <c r="H206" i="1" s="1"/>
  <c r="I15" i="1" s="1"/>
  <c r="I206" i="1" s="1"/>
  <c r="J15" i="1" s="1"/>
  <c r="J206" i="1" s="1"/>
  <c r="K15" i="1" s="1"/>
  <c r="K206" i="1" s="1"/>
  <c r="L15" i="1" s="1"/>
  <c r="L206" i="1" s="1"/>
  <c r="M15" i="1" s="1"/>
  <c r="M206" i="1" s="1"/>
  <c r="N15" i="1" s="1"/>
  <c r="N206" i="1" s="1"/>
  <c r="O15" i="1" s="1"/>
  <c r="O206" i="1" s="1"/>
  <c r="P15" i="1" s="1"/>
  <c r="P206" i="1" s="1"/>
  <c r="Q15" i="1" s="1"/>
  <c r="Q206" i="1" s="1"/>
  <c r="R15" i="1" s="1"/>
  <c r="R206" i="1" s="1"/>
  <c r="S15" i="1" s="1"/>
  <c r="S206" i="1" s="1"/>
  <c r="AA141" i="1" l="1"/>
  <c r="AA205" i="1" s="1"/>
  <c r="X141" i="1"/>
  <c r="X205" i="1" s="1"/>
  <c r="Y141" i="1"/>
  <c r="Y205" i="1" s="1"/>
  <c r="Z141" i="1"/>
  <c r="Z205" i="1" s="1"/>
  <c r="U204" i="1"/>
  <c r="H141" i="1"/>
  <c r="V135" i="1"/>
  <c r="T135" i="1"/>
  <c r="U135" i="1"/>
  <c r="W135" i="1"/>
  <c r="V204" i="1"/>
  <c r="W204" i="1" l="1"/>
  <c r="V141" i="1"/>
  <c r="V205" i="1" s="1"/>
  <c r="U141" i="1"/>
  <c r="U205" i="1" s="1"/>
  <c r="W141" i="1"/>
  <c r="W205" i="1" s="1"/>
  <c r="T141" i="1"/>
  <c r="T205" i="1" s="1"/>
</calcChain>
</file>

<file path=xl/sharedStrings.xml><?xml version="1.0" encoding="utf-8"?>
<sst xmlns="http://schemas.openxmlformats.org/spreadsheetml/2006/main" count="465" uniqueCount="369">
  <si>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</si>
  <si>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</si>
  <si>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</si>
  <si>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</si>
  <si>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</si>
  <si>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</si>
  <si>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</si>
  <si>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</si>
  <si>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</si>
  <si>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</si>
  <si>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</si>
  <si>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</si>
  <si>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</si>
  <si>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</si>
  <si>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</si>
  <si>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</si>
  <si>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</si>
  <si>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</si>
  <si>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</si>
  <si>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</si>
  <si>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</si>
  <si>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</si>
  <si>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</si>
  <si>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</si>
  <si>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</si>
  <si>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</si>
  <si>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</si>
  <si>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</si>
  <si>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</si>
  <si>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</si>
  <si>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</si>
  <si>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</si>
  <si>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</si>
  <si>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</si>
  <si>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</si>
  <si>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</si>
  <si>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</si>
  <si>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</si>
  <si>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</si>
  <si>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</si>
  <si>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</si>
  <si>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</si>
  <si>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</si>
  <si>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</si>
  <si>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</si>
  <si>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</si>
  <si>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</si>
  <si>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</si>
  <si>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</si>
  <si>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</si>
  <si>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</si>
  <si>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</si>
  <si>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</si>
  <si>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</si>
  <si>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</si>
  <si>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</si>
  <si>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</si>
  <si>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</si>
  <si>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</si>
  <si>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</si>
  <si>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</si>
  <si>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</si>
  <si>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</si>
  <si>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</si>
  <si>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</si>
  <si>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</si>
  <si>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</si>
  <si>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</si>
  <si>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</si>
  <si>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</si>
  <si>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</si>
  <si>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</si>
  <si>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</si>
  <si>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</si>
  <si>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</si>
  <si>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</si>
  <si>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</si>
  <si>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</si>
  <si>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</si>
  <si>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</si>
  <si>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</si>
  <si>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</si>
  <si>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</si>
  <si>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</si>
  <si>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</si>
  <si>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</si>
  <si>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</si>
  <si>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</si>
  <si>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</si>
  <si>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</si>
  <si>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</si>
  <si>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</si>
  <si>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</si>
  <si>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</si>
  <si>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</si>
  <si>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</si>
  <si>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</si>
  <si>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</si>
  <si>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</si>
  <si>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</si>
  <si>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</si>
  <si>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</si>
  <si>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</si>
  <si>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</si>
  <si>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</si>
  <si>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</si>
  <si>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</si>
  <si>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</si>
  <si>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</si>
  <si>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</si>
  <si>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</si>
  <si>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</si>
  <si>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</si>
  <si>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</si>
  <si>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</si>
  <si>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</si>
  <si>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</si>
  <si>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</si>
  <si>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</si>
  <si>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</si>
  <si>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</si>
  <si>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</si>
  <si>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</si>
  <si>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</si>
  <si>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</si>
  <si>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</si>
  <si>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</si>
  <si>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</si>
  <si>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</si>
  <si>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</si>
  <si>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</si>
  <si>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</si>
  <si>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</si>
  <si>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</si>
  <si>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</si>
  <si>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</si>
  <si>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</si>
  <si>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</si>
  <si>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</si>
  <si>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</si>
  <si>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</si>
  <si>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</si>
  <si>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</si>
  <si>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</si>
  <si>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</si>
  <si>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</si>
  <si>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</si>
  <si>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</si>
  <si>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</si>
  <si>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</si>
  <si>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</si>
  <si>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</si>
  <si>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</si>
  <si>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</si>
  <si>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</si>
  <si>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</si>
  <si>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</si>
  <si>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</si>
  <si>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</si>
  <si>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</si>
  <si>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</si>
  <si>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</si>
  <si>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</si>
  <si>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</si>
  <si>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</si>
  <si>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</si>
  <si>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</si>
  <si>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</si>
  <si>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</si>
  <si>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</si>
  <si>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</si>
  <si>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</si>
  <si>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</si>
  <si>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</si>
  <si>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</si>
  <si>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</si>
  <si>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</si>
  <si>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</si>
  <si>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</si>
  <si>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</si>
  <si>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</si>
  <si>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</si>
  <si>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</si>
  <si>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</si>
  <si>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</si>
  <si>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</si>
  <si>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</si>
  <si>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</si>
  <si>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</si>
  <si>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</si>
  <si>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</si>
  <si>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</si>
  <si>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</si>
  <si>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</si>
  <si>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</si>
  <si>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</si>
  <si>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</si>
  <si>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</si>
  <si>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</si>
  <si>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</si>
  <si>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</si>
  <si>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</si>
  <si>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</si>
  <si>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</si>
  <si>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</si>
  <si>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</si>
  <si>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</si>
  <si>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</si>
  <si>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</si>
  <si>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</si>
  <si>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</si>
  <si>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</si>
  <si>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</si>
  <si>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</si>
  <si>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</si>
  <si>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</si>
  <si>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</si>
  <si>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</si>
  <si>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</si>
  <si>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</si>
  <si>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</si>
  <si>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</si>
  <si>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</si>
  <si>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</si>
  <si>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</si>
  <si>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</si>
  <si>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</si>
  <si>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</si>
  <si>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</si>
  <si>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</si>
  <si>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</si>
  <si>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</si>
  <si>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</si>
  <si>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</si>
  <si>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</si>
  <si>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</si>
  <si>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</si>
  <si>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</si>
  <si>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</si>
  <si>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</si>
  <si>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</si>
  <si>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</si>
  <si>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</si>
  <si>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</si>
  <si>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</si>
  <si>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</si>
  <si>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</si>
  <si>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</si>
  <si>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</si>
  <si>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</si>
  <si>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</si>
  <si>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</si>
  <si>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</si>
  <si>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</si>
  <si>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</si>
  <si>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</si>
  <si>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</si>
  <si>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</si>
  <si>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</si>
  <si>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</si>
  <si>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</si>
  <si>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</si>
  <si>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</si>
  <si>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</si>
  <si>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</si>
  <si>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</si>
  <si>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</si>
  <si>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</si>
  <si>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</si>
  <si>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</si>
  <si>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</si>
  <si>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</si>
  <si>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</si>
  <si>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</si>
  <si>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</si>
  <si>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</si>
  <si>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</si>
  <si>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</si>
  <si>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</si>
  <si>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</si>
  <si>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</si>
  <si>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</si>
  <si>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</si>
  <si>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</si>
  <si>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</si>
  <si>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</si>
  <si>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</si>
  <si>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</si>
  <si>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</si>
  <si>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</si>
  <si>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</si>
  <si>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</si>
  <si>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</si>
  <si>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</si>
  <si>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</si>
  <si>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</si>
  <si>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</si>
  <si>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</si>
  <si>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</si>
  <si>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</si>
  <si>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</si>
  <si>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</si>
  <si>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</si>
  <si>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</si>
  <si>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</si>
  <si>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</si>
  <si>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</si>
  <si>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</si>
  <si>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</si>
  <si>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</si>
  <si>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</si>
  <si>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</si>
  <si>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</si>
  <si>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</si>
  <si>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</si>
  <si>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</si>
  <si>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</si>
  <si>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</si>
  <si>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</si>
  <si>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</si>
  <si>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</si>
  <si>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</si>
  <si>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</si>
  <si>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</si>
  <si>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</si>
  <si>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</si>
  <si>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</si>
  <si>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</si>
  <si>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</si>
  <si>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</si>
  <si>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</si>
  <si>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</si>
  <si>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</si>
  <si>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</si>
  <si>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</si>
  <si>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</si>
  <si>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</si>
  <si>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</si>
  <si>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</si>
  <si>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</si>
  <si>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</si>
  <si>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</si>
  <si>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</si>
  <si>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</si>
  <si>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</si>
  <si>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</si>
  <si>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</si>
  <si>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</si>
  <si>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</si>
  <si>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</si>
  <si>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</si>
  <si>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Кассовый план исполнения бюджета ЗАТО Видяево на 2021 год по состоянию на 01.02.2021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</si>
  <si>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</si>
  <si>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</si>
  <si>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</si>
  <si>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</si>
  <si>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</si>
  <si>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</si>
  <si>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</si>
  <si>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</si>
  <si>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</si>
  <si>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</si>
  <si>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С.Г. Павлова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</si>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</sst>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4" borderId="7">
      <alignment horizontal="right" vertical="top" shrinkToFit="1"/>
    </xf>
    <xf numFmtId="0" fontId="2" fillId="0" borderId="8">
      <alignment horizontal="left"/>
    </xf>
    <xf numFmtId="4" fontId="2" fillId="5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12" fillId="0" borderId="0"/>
    <xf numFmtId="0" fontId="1" fillId="0" borderId="0">
      <alignment horizontal="left" vertical="top" wrapText="1"/>
    </xf>
  </cellStyleXfs>
  <cellXfs count="144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4" fontId="10" fillId="2" borderId="8" xfId="4" applyNumberFormat="1" applyFont="1" applyFill="1" applyBorder="1" applyAlignment="1" applyProtection="1">
      <alignment horizontal="center" vertical="center" shrinkToFit="1"/>
    </xf>
    <xf numFmtId="4" fontId="5" fillId="0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21" xfId="7" applyNumberFormat="1" applyFont="1" applyAlignment="1" applyProtection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22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16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textRotation="90" wrapText="1"/>
    </xf>
    <xf numFmtId="4" fontId="6" fillId="2" borderId="3" xfId="0" applyNumberFormat="1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2" borderId="5" xfId="9" applyFont="1" applyFill="1" applyBorder="1" applyAlignment="1">
      <alignment horizontal="center" vertical="top" wrapText="1"/>
    </xf>
    <xf numFmtId="0" fontId="18" fillId="2" borderId="0" xfId="9" applyFont="1" applyFill="1" applyAlignment="1">
      <alignment horizontal="center" vertical="top" wrapText="1"/>
    </xf>
    <xf numFmtId="14" fontId="19" fillId="2" borderId="5" xfId="0" applyNumberFormat="1" applyFont="1" applyFill="1" applyBorder="1" applyAlignment="1">
      <alignment horizontal="center" vertical="top" wrapText="1"/>
    </xf>
    <xf numFmtId="0" fontId="9" fillId="2" borderId="0" xfId="9" applyFont="1" applyFill="1" applyAlignment="1">
      <alignment horizontal="center" vertical="top" wrapText="1"/>
    </xf>
    <xf numFmtId="0" fontId="20" fillId="2" borderId="0" xfId="9" applyFont="1" applyFill="1" applyAlignment="1">
      <alignment horizontal="center" vertical="top" wrapText="1"/>
    </xf>
    <xf numFmtId="0" fontId="21" fillId="2" borderId="0" xfId="9" applyFont="1" applyFill="1" applyAlignment="1">
      <alignment horizontal="center" vertical="top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tabSelected="1" zoomScaleNormal="100" workbookViewId="0">
      <selection activeCell="AF202" sqref="AF202"/>
    </sheetView>
  </sheetViews>
  <sheetFormatPr defaultRowHeight="15" outlineLevelCol="1" x14ac:dyDescent="0.25"/>
  <cols>
    <col min="1" max="1" width="22.42578125" style="25" customWidth="1"/>
    <col min="2" max="2" width="3.5703125" style="26" bestFit="1" customWidth="1"/>
    <col min="3" max="3" width="4.42578125" style="26" bestFit="1" customWidth="1"/>
    <col min="4" max="4" width="9.5703125" style="26" bestFit="1" customWidth="1"/>
    <col min="5" max="5" width="3.5703125" style="26" bestFit="1" customWidth="1"/>
    <col min="6" max="6" width="6.85546875" style="26" customWidth="1"/>
    <col min="7" max="7" width="14.85546875" style="27" customWidth="1"/>
    <col min="8" max="18" width="12.28515625" style="28" bestFit="1" customWidth="1"/>
    <col min="19" max="19" width="13.85546875" style="28" customWidth="1"/>
    <col min="20" max="20" width="12.5703125" style="37" hidden="1" customWidth="1" outlineLevel="1"/>
    <col min="21" max="24" width="13.7109375" style="37" hidden="1" customWidth="1" outlineLevel="1"/>
    <col min="25" max="27" width="11.7109375" style="37" hidden="1" customWidth="1" outlineLevel="1"/>
    <col min="28" max="28" width="9.140625" customWidth="1" collapsed="1"/>
  </cols>
  <sheetData>
    <row r="1" spans="1:27" x14ac:dyDescent="0.25">
      <c r="A1" s="61" t="s">
        <v>363</v>
      </c>
      <c r="B1" s="61"/>
      <c r="C1" s="61"/>
      <c r="D1" s="61"/>
      <c r="E1" s="61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7" x14ac:dyDescent="0.25">
      <c r="A2" s="56"/>
      <c r="B2" s="56"/>
      <c r="C2" s="56"/>
      <c r="D2" s="56"/>
      <c r="E2" s="56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7" x14ac:dyDescent="0.25">
      <c r="A3" s="56"/>
      <c r="B3" s="56"/>
      <c r="C3" s="56"/>
      <c r="D3" s="56"/>
      <c r="E3" s="5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30" t="s">
        <v>364</v>
      </c>
      <c r="R3" s="130"/>
      <c r="S3" s="130"/>
    </row>
    <row r="4" spans="1:27" x14ac:dyDescent="0.25">
      <c r="A4" s="56"/>
      <c r="B4" s="56"/>
      <c r="C4" s="56"/>
      <c r="D4" s="56"/>
      <c r="E4" s="5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130" t="s">
        <v>365</v>
      </c>
      <c r="R4" s="130"/>
      <c r="S4" s="130"/>
    </row>
    <row r="5" spans="1:27" x14ac:dyDescent="0.25">
      <c r="A5" s="56"/>
      <c r="B5" s="56"/>
      <c r="C5" s="56"/>
      <c r="D5" s="56"/>
      <c r="E5" s="56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138"/>
      <c r="R5" s="141"/>
      <c r="S5" s="138" t="s">
        <v>362</v>
      </c>
    </row>
    <row r="6" spans="1:27" s="1" customFormat="1" x14ac:dyDescent="0.25">
      <c r="A6" s="56"/>
      <c r="B6" s="56"/>
      <c r="C6" s="56"/>
      <c r="D6" s="56"/>
      <c r="E6" s="56"/>
      <c r="F6" s="57"/>
      <c r="G6" s="13"/>
      <c r="H6" s="13"/>
      <c r="I6" s="13"/>
      <c r="J6" s="13"/>
      <c r="K6" s="13"/>
      <c r="L6" s="13"/>
      <c r="M6" s="13"/>
      <c r="N6" s="13"/>
      <c r="O6" s="13"/>
      <c r="P6" s="57"/>
      <c r="Q6" s="142" t="s">
        <v>366</v>
      </c>
      <c r="R6" s="143"/>
      <c r="S6" s="142" t="s">
        <v>367</v>
      </c>
      <c r="T6" s="38"/>
      <c r="U6" s="38"/>
      <c r="V6" s="38"/>
      <c r="W6" s="38"/>
      <c r="X6" s="38"/>
      <c r="Y6" s="38"/>
      <c r="Z6" s="38"/>
      <c r="AA6" s="38"/>
    </row>
    <row r="7" spans="1:27" s="1" customFormat="1" x14ac:dyDescent="0.25">
      <c r="A7" s="56"/>
      <c r="B7" s="56"/>
      <c r="C7" s="56"/>
      <c r="D7" s="56"/>
      <c r="E7" s="56"/>
      <c r="F7" s="57"/>
      <c r="G7" s="13"/>
      <c r="H7" s="13"/>
      <c r="I7" s="13"/>
      <c r="J7" s="13"/>
      <c r="K7" s="13"/>
      <c r="L7" s="13"/>
      <c r="M7" s="13"/>
      <c r="N7" s="13"/>
      <c r="O7" s="13"/>
      <c r="P7" s="57"/>
      <c r="Q7" s="139"/>
      <c r="R7" s="140">
        <v>44237</v>
      </c>
      <c r="S7" s="139"/>
      <c r="T7" s="38"/>
      <c r="U7" s="38"/>
      <c r="V7" s="38"/>
      <c r="W7" s="38"/>
      <c r="X7" s="38"/>
      <c r="Y7" s="38"/>
      <c r="Z7" s="38"/>
      <c r="AA7" s="38"/>
    </row>
    <row r="8" spans="1:27" s="1" customFormat="1" x14ac:dyDescent="0.25">
      <c r="A8" s="56"/>
      <c r="B8" s="56"/>
      <c r="C8" s="56"/>
      <c r="D8" s="56"/>
      <c r="E8" s="56"/>
      <c r="F8" s="57"/>
      <c r="G8" s="13"/>
      <c r="H8" s="13"/>
      <c r="I8" s="13"/>
      <c r="J8" s="13"/>
      <c r="K8" s="13"/>
      <c r="L8" s="13"/>
      <c r="M8" s="13"/>
      <c r="N8" s="13"/>
      <c r="O8" s="13"/>
      <c r="P8" s="57"/>
      <c r="Q8" s="139"/>
      <c r="R8" s="142" t="s">
        <v>368</v>
      </c>
      <c r="S8" s="139"/>
      <c r="T8" s="38"/>
      <c r="U8" s="38"/>
      <c r="V8" s="38"/>
      <c r="W8" s="38"/>
      <c r="X8" s="38"/>
      <c r="Y8" s="38"/>
      <c r="Z8" s="38"/>
      <c r="AA8" s="38"/>
    </row>
    <row r="9" spans="1:27" s="1" customFormat="1" x14ac:dyDescent="0.25">
      <c r="A9" s="78" t="s">
        <v>351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38"/>
      <c r="U9" s="38"/>
      <c r="V9" s="38"/>
      <c r="W9" s="38"/>
      <c r="X9" s="38"/>
      <c r="Y9" s="38"/>
      <c r="Z9" s="38"/>
      <c r="AA9" s="38"/>
    </row>
    <row r="10" spans="1:27" s="1" customFormat="1" ht="4.5" customHeight="1" x14ac:dyDescent="0.25">
      <c r="A10" s="11"/>
      <c r="B10" s="11"/>
      <c r="C10" s="11"/>
      <c r="D10" s="11"/>
      <c r="E10" s="11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4"/>
      <c r="R10" s="14"/>
      <c r="S10" s="14"/>
      <c r="T10" s="38"/>
      <c r="U10" s="38"/>
      <c r="V10" s="38"/>
      <c r="W10" s="38"/>
      <c r="X10" s="134" t="s">
        <v>327</v>
      </c>
      <c r="Y10" s="135"/>
      <c r="Z10" s="135"/>
      <c r="AA10" s="135"/>
    </row>
    <row r="11" spans="1:27" x14ac:dyDescent="0.25">
      <c r="A11" s="76" t="s">
        <v>239</v>
      </c>
      <c r="B11" s="76"/>
      <c r="C11" s="76"/>
      <c r="D11" s="76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133" t="s">
        <v>326</v>
      </c>
      <c r="U11" s="133"/>
      <c r="V11" s="133"/>
      <c r="W11" s="133"/>
      <c r="X11" s="133" t="s">
        <v>325</v>
      </c>
      <c r="Y11" s="133"/>
      <c r="Z11" s="133"/>
      <c r="AA11" s="133"/>
    </row>
    <row r="12" spans="1:27" ht="15" customHeight="1" x14ac:dyDescent="0.25">
      <c r="A12" s="66" t="s">
        <v>0</v>
      </c>
      <c r="B12" s="82" t="s">
        <v>1</v>
      </c>
      <c r="C12" s="83"/>
      <c r="D12" s="83"/>
      <c r="E12" s="83"/>
      <c r="F12" s="84"/>
      <c r="G12" s="63" t="s">
        <v>54</v>
      </c>
      <c r="H12" s="69" t="s">
        <v>2</v>
      </c>
      <c r="I12" s="70"/>
      <c r="J12" s="71"/>
      <c r="K12" s="69" t="s">
        <v>3</v>
      </c>
      <c r="L12" s="70"/>
      <c r="M12" s="71"/>
      <c r="N12" s="69" t="s">
        <v>4</v>
      </c>
      <c r="O12" s="70"/>
      <c r="P12" s="71"/>
      <c r="Q12" s="72" t="s">
        <v>5</v>
      </c>
      <c r="R12" s="72"/>
      <c r="S12" s="72"/>
      <c r="T12" s="131" t="s">
        <v>321</v>
      </c>
      <c r="U12" s="131" t="s">
        <v>322</v>
      </c>
      <c r="V12" s="131" t="s">
        <v>323</v>
      </c>
      <c r="W12" s="131" t="s">
        <v>324</v>
      </c>
      <c r="X12" s="131" t="s">
        <v>321</v>
      </c>
      <c r="Y12" s="131" t="s">
        <v>322</v>
      </c>
      <c r="Z12" s="131" t="s">
        <v>323</v>
      </c>
      <c r="AA12" s="131" t="s">
        <v>324</v>
      </c>
    </row>
    <row r="13" spans="1:27" s="1" customFormat="1" x14ac:dyDescent="0.25">
      <c r="A13" s="67"/>
      <c r="B13" s="85"/>
      <c r="C13" s="86"/>
      <c r="D13" s="86"/>
      <c r="E13" s="86"/>
      <c r="F13" s="87"/>
      <c r="G13" s="64"/>
      <c r="H13" s="73" t="s">
        <v>6</v>
      </c>
      <c r="I13" s="73" t="s">
        <v>7</v>
      </c>
      <c r="J13" s="73" t="s">
        <v>8</v>
      </c>
      <c r="K13" s="73" t="s">
        <v>9</v>
      </c>
      <c r="L13" s="73" t="s">
        <v>10</v>
      </c>
      <c r="M13" s="73" t="s">
        <v>11</v>
      </c>
      <c r="N13" s="73" t="s">
        <v>12</v>
      </c>
      <c r="O13" s="73" t="s">
        <v>13</v>
      </c>
      <c r="P13" s="73" t="s">
        <v>14</v>
      </c>
      <c r="Q13" s="73" t="s">
        <v>15</v>
      </c>
      <c r="R13" s="73" t="s">
        <v>16</v>
      </c>
      <c r="S13" s="75" t="s">
        <v>17</v>
      </c>
      <c r="T13" s="132"/>
      <c r="U13" s="133"/>
      <c r="V13" s="133"/>
      <c r="W13" s="133"/>
      <c r="X13" s="132"/>
      <c r="Y13" s="133"/>
      <c r="Z13" s="133"/>
      <c r="AA13" s="133"/>
    </row>
    <row r="14" spans="1:27" s="1" customFormat="1" ht="58.5" customHeight="1" x14ac:dyDescent="0.25">
      <c r="A14" s="68"/>
      <c r="B14" s="88"/>
      <c r="C14" s="89"/>
      <c r="D14" s="89"/>
      <c r="E14" s="89"/>
      <c r="F14" s="90"/>
      <c r="G14" s="65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5"/>
      <c r="T14" s="132"/>
      <c r="U14" s="133"/>
      <c r="V14" s="133"/>
      <c r="W14" s="133"/>
      <c r="X14" s="132"/>
      <c r="Y14" s="133"/>
      <c r="Z14" s="133"/>
      <c r="AA14" s="133"/>
    </row>
    <row r="15" spans="1:27" s="1" customFormat="1" ht="25.5" customHeight="1" x14ac:dyDescent="0.25">
      <c r="A15" s="19" t="s">
        <v>328</v>
      </c>
      <c r="B15" s="99" t="s">
        <v>176</v>
      </c>
      <c r="C15" s="93"/>
      <c r="D15" s="93"/>
      <c r="E15" s="93"/>
      <c r="F15" s="94"/>
      <c r="G15" s="5">
        <v>10254250.15</v>
      </c>
      <c r="H15" s="5">
        <f>G15</f>
        <v>10254250.15</v>
      </c>
      <c r="I15" s="43">
        <f>H206</f>
        <v>15711355.74</v>
      </c>
      <c r="J15" s="43">
        <f>I206</f>
        <v>14626141.389999999</v>
      </c>
      <c r="K15" s="43">
        <f t="shared" ref="K15:S15" si="0">J206</f>
        <v>16308583.019999998</v>
      </c>
      <c r="L15" s="43">
        <f t="shared" si="0"/>
        <v>17516060.549999997</v>
      </c>
      <c r="M15" s="43">
        <f t="shared" si="0"/>
        <v>15471542.119999994</v>
      </c>
      <c r="N15" s="43">
        <f t="shared" si="0"/>
        <v>15801764.269999996</v>
      </c>
      <c r="O15" s="43">
        <f t="shared" si="0"/>
        <v>15978364.759999994</v>
      </c>
      <c r="P15" s="43">
        <f t="shared" si="0"/>
        <v>22105091.579999998</v>
      </c>
      <c r="Q15" s="43">
        <f t="shared" si="0"/>
        <v>22872134.859999996</v>
      </c>
      <c r="R15" s="43">
        <f t="shared" si="0"/>
        <v>26411257.579999994</v>
      </c>
      <c r="S15" s="43">
        <f t="shared" si="0"/>
        <v>29601048.049999997</v>
      </c>
      <c r="T15" s="132"/>
      <c r="U15" s="133"/>
      <c r="V15" s="133"/>
      <c r="W15" s="133"/>
      <c r="X15" s="132"/>
      <c r="Y15" s="133"/>
      <c r="Z15" s="133"/>
      <c r="AA15" s="133"/>
    </row>
    <row r="16" spans="1:27" s="1" customFormat="1" x14ac:dyDescent="0.25">
      <c r="A16" s="91" t="s">
        <v>18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132"/>
      <c r="U16" s="133"/>
      <c r="V16" s="133"/>
      <c r="W16" s="133"/>
      <c r="X16" s="132"/>
      <c r="Y16" s="133"/>
      <c r="Z16" s="133"/>
      <c r="AA16" s="133"/>
    </row>
    <row r="17" spans="1:27" s="1" customFormat="1" x14ac:dyDescent="0.25">
      <c r="A17" s="91" t="s">
        <v>19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132"/>
      <c r="U17" s="133"/>
      <c r="V17" s="133"/>
      <c r="W17" s="133"/>
      <c r="X17" s="132"/>
      <c r="Y17" s="133"/>
      <c r="Z17" s="133"/>
      <c r="AA17" s="133"/>
    </row>
    <row r="18" spans="1:27" s="1" customFormat="1" x14ac:dyDescent="0.25">
      <c r="A18" s="80" t="s">
        <v>59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132"/>
      <c r="U18" s="133"/>
      <c r="V18" s="133"/>
      <c r="W18" s="133"/>
      <c r="X18" s="132"/>
      <c r="Y18" s="133"/>
      <c r="Z18" s="133"/>
      <c r="AA18" s="133"/>
    </row>
    <row r="19" spans="1:27" ht="38.25" x14ac:dyDescent="0.25">
      <c r="A19" s="15" t="s">
        <v>20</v>
      </c>
      <c r="B19" s="95" t="s">
        <v>21</v>
      </c>
      <c r="C19" s="93"/>
      <c r="D19" s="93"/>
      <c r="E19" s="93"/>
      <c r="F19" s="94"/>
      <c r="G19" s="2">
        <f>G20+G55</f>
        <v>86556261.140000001</v>
      </c>
      <c r="H19" s="2">
        <f t="shared" ref="H19:S19" si="1">H20+H55</f>
        <v>2090129.8199999998</v>
      </c>
      <c r="I19" s="2">
        <f t="shared" si="1"/>
        <v>7476958.2699999996</v>
      </c>
      <c r="J19" s="2">
        <f t="shared" si="1"/>
        <v>7639773.6799999997</v>
      </c>
      <c r="K19" s="2">
        <f t="shared" si="1"/>
        <v>7517938.7399999993</v>
      </c>
      <c r="L19" s="2">
        <f t="shared" si="1"/>
        <v>7600738.7599999988</v>
      </c>
      <c r="M19" s="2">
        <f t="shared" si="1"/>
        <v>7909988.7799999993</v>
      </c>
      <c r="N19" s="2">
        <f t="shared" si="1"/>
        <v>7578138.8000000007</v>
      </c>
      <c r="O19" s="2">
        <f t="shared" si="1"/>
        <v>7535538.8100000005</v>
      </c>
      <c r="P19" s="2">
        <f t="shared" si="1"/>
        <v>7832188.8399999999</v>
      </c>
      <c r="Q19" s="2">
        <f t="shared" si="1"/>
        <v>7620738.8600000003</v>
      </c>
      <c r="R19" s="2">
        <f t="shared" si="1"/>
        <v>7718638.8800000008</v>
      </c>
      <c r="S19" s="2">
        <f t="shared" si="1"/>
        <v>8035488.9000000115</v>
      </c>
      <c r="T19" s="39">
        <f>H19+I19+J19</f>
        <v>17206861.77</v>
      </c>
      <c r="U19" s="39">
        <f>H19+I19+J19+K19+L19+M19</f>
        <v>40235528.049999997</v>
      </c>
      <c r="V19" s="39">
        <f>H19+I19+J19+K19+L19+M19+N19+O19+P19</f>
        <v>63181394.5</v>
      </c>
      <c r="W19" s="39">
        <f>H19+I19+J19+K19+L19+M19+N19+O19+P19+Q19+R19+S19</f>
        <v>86556261.140000001</v>
      </c>
      <c r="X19" s="39">
        <f>G19/100*25</f>
        <v>21639065.285</v>
      </c>
      <c r="Y19" s="39">
        <f>G19/100*50</f>
        <v>43278130.57</v>
      </c>
      <c r="Z19" s="39">
        <f>G19/100*75</f>
        <v>64917195.855000004</v>
      </c>
      <c r="AA19" s="39">
        <f>G19/100*100</f>
        <v>86556261.140000001</v>
      </c>
    </row>
    <row r="20" spans="1:27" ht="15" customHeight="1" x14ac:dyDescent="0.25">
      <c r="A20" s="15" t="s">
        <v>60</v>
      </c>
      <c r="B20" s="96"/>
      <c r="C20" s="93"/>
      <c r="D20" s="93"/>
      <c r="E20" s="93"/>
      <c r="F20" s="94"/>
      <c r="G20" s="2">
        <f>G21+G36+G52+G46+G26</f>
        <v>74005031.900000006</v>
      </c>
      <c r="H20" s="2">
        <f t="shared" ref="H20:S20" si="2">H21+H36+H52+H46+H26</f>
        <v>1074413.19</v>
      </c>
      <c r="I20" s="2">
        <f t="shared" si="2"/>
        <v>6630056.1899999995</v>
      </c>
      <c r="J20" s="2">
        <f t="shared" si="2"/>
        <v>6630056.1899999995</v>
      </c>
      <c r="K20" s="2">
        <f t="shared" si="2"/>
        <v>6630056.1899999995</v>
      </c>
      <c r="L20" s="2">
        <f t="shared" si="2"/>
        <v>6630056.209999999</v>
      </c>
      <c r="M20" s="2">
        <f t="shared" si="2"/>
        <v>6630056.2299999995</v>
      </c>
      <c r="N20" s="2">
        <f t="shared" si="2"/>
        <v>6630056.2400000002</v>
      </c>
      <c r="O20" s="2">
        <f t="shared" si="2"/>
        <v>6630056.2500000009</v>
      </c>
      <c r="P20" s="2">
        <f t="shared" si="2"/>
        <v>6630056.2800000003</v>
      </c>
      <c r="Q20" s="2">
        <f t="shared" si="2"/>
        <v>6630056.29</v>
      </c>
      <c r="R20" s="2">
        <f t="shared" si="2"/>
        <v>6630056.3100000005</v>
      </c>
      <c r="S20" s="2">
        <f t="shared" si="2"/>
        <v>6630056.3300000113</v>
      </c>
      <c r="T20" s="39">
        <f t="shared" ref="T20:T86" si="3">H20+I20+J20</f>
        <v>14334525.569999998</v>
      </c>
      <c r="U20" s="39">
        <f t="shared" ref="U20:U86" si="4">H20+I20+J20+K20+L20+M20</f>
        <v>34224694.199999996</v>
      </c>
      <c r="V20" s="39">
        <f t="shared" ref="V20:V86" si="5">H20+I20+J20+K20+L20+M20+N20+O20+P20</f>
        <v>54114862.969999999</v>
      </c>
      <c r="W20" s="39">
        <f t="shared" ref="W20:W86" si="6">H20+I20+J20+K20+L20+M20+N20+O20+P20+Q20+R20+S20</f>
        <v>74005031.900000006</v>
      </c>
      <c r="X20" s="39">
        <f t="shared" ref="X20:X88" si="7">G20/100*25</f>
        <v>18501257.975000001</v>
      </c>
      <c r="Y20" s="39">
        <f t="shared" ref="Y20:Y88" si="8">G20/100*50</f>
        <v>37002515.950000003</v>
      </c>
      <c r="Z20" s="39">
        <f t="shared" ref="Z20:Z88" si="9">G20/100*75</f>
        <v>55503773.925000004</v>
      </c>
      <c r="AA20" s="39">
        <f t="shared" ref="AA20:AA88" si="10">G20/100*100</f>
        <v>74005031.900000006</v>
      </c>
    </row>
    <row r="21" spans="1:27" ht="25.5" customHeight="1" x14ac:dyDescent="0.25">
      <c r="A21" s="15" t="s">
        <v>22</v>
      </c>
      <c r="B21" s="95" t="s">
        <v>23</v>
      </c>
      <c r="C21" s="97"/>
      <c r="D21" s="97"/>
      <c r="E21" s="97"/>
      <c r="F21" s="98"/>
      <c r="G21" s="3">
        <f>G22</f>
        <v>69419245</v>
      </c>
      <c r="H21" s="3">
        <f t="shared" ref="H21:S21" si="11">H22</f>
        <v>511951.43</v>
      </c>
      <c r="I21" s="3">
        <f t="shared" si="11"/>
        <v>6264299.4100000001</v>
      </c>
      <c r="J21" s="3">
        <f t="shared" si="11"/>
        <v>6264299.4100000001</v>
      </c>
      <c r="K21" s="3">
        <f t="shared" si="11"/>
        <v>6264299.4100000001</v>
      </c>
      <c r="L21" s="3">
        <f t="shared" si="11"/>
        <v>6264299.4100000001</v>
      </c>
      <c r="M21" s="3">
        <f t="shared" si="11"/>
        <v>6264299.4100000001</v>
      </c>
      <c r="N21" s="3">
        <f t="shared" si="11"/>
        <v>6264299.4100000001</v>
      </c>
      <c r="O21" s="3">
        <f t="shared" si="11"/>
        <v>6264299.4100000001</v>
      </c>
      <c r="P21" s="3">
        <f t="shared" si="11"/>
        <v>6264299.4199999999</v>
      </c>
      <c r="Q21" s="3">
        <f t="shared" si="11"/>
        <v>6264299.4199999999</v>
      </c>
      <c r="R21" s="3">
        <f t="shared" si="11"/>
        <v>6264299.4300000006</v>
      </c>
      <c r="S21" s="3">
        <f t="shared" si="11"/>
        <v>6264299.4300000118</v>
      </c>
      <c r="T21" s="39">
        <f t="shared" si="3"/>
        <v>13040550.25</v>
      </c>
      <c r="U21" s="39">
        <f t="shared" si="4"/>
        <v>31833448.48</v>
      </c>
      <c r="V21" s="39">
        <f t="shared" si="5"/>
        <v>50626346.719999999</v>
      </c>
      <c r="W21" s="39">
        <f t="shared" si="6"/>
        <v>69419245.000000015</v>
      </c>
      <c r="X21" s="39">
        <f t="shared" si="7"/>
        <v>17354811.25</v>
      </c>
      <c r="Y21" s="39">
        <f t="shared" si="8"/>
        <v>34709622.5</v>
      </c>
      <c r="Z21" s="39">
        <f t="shared" si="9"/>
        <v>52064433.75</v>
      </c>
      <c r="AA21" s="39">
        <f t="shared" si="10"/>
        <v>69419245</v>
      </c>
    </row>
    <row r="22" spans="1:27" ht="15" customHeight="1" x14ac:dyDescent="0.25">
      <c r="A22" s="15" t="s">
        <v>24</v>
      </c>
      <c r="B22" s="92" t="s">
        <v>25</v>
      </c>
      <c r="C22" s="97"/>
      <c r="D22" s="97"/>
      <c r="E22" s="97"/>
      <c r="F22" s="98"/>
      <c r="G22" s="3">
        <f>G23+G24+G25</f>
        <v>69419245</v>
      </c>
      <c r="H22" s="3">
        <f t="shared" ref="H22:S22" si="12">H23+H24+H25</f>
        <v>511951.43</v>
      </c>
      <c r="I22" s="3">
        <f t="shared" si="12"/>
        <v>6264299.4100000001</v>
      </c>
      <c r="J22" s="3">
        <f t="shared" si="12"/>
        <v>6264299.4100000001</v>
      </c>
      <c r="K22" s="3">
        <f t="shared" si="12"/>
        <v>6264299.4100000001</v>
      </c>
      <c r="L22" s="3">
        <f t="shared" si="12"/>
        <v>6264299.4100000001</v>
      </c>
      <c r="M22" s="3">
        <f t="shared" si="12"/>
        <v>6264299.4100000001</v>
      </c>
      <c r="N22" s="3">
        <f t="shared" si="12"/>
        <v>6264299.4100000001</v>
      </c>
      <c r="O22" s="3">
        <f t="shared" si="12"/>
        <v>6264299.4100000001</v>
      </c>
      <c r="P22" s="3">
        <f t="shared" si="12"/>
        <v>6264299.4199999999</v>
      </c>
      <c r="Q22" s="3">
        <f t="shared" si="12"/>
        <v>6264299.4199999999</v>
      </c>
      <c r="R22" s="3">
        <f t="shared" si="12"/>
        <v>6264299.4300000006</v>
      </c>
      <c r="S22" s="3">
        <f t="shared" si="12"/>
        <v>6264299.4300000118</v>
      </c>
      <c r="T22" s="39">
        <f t="shared" si="3"/>
        <v>13040550.25</v>
      </c>
      <c r="U22" s="39">
        <f t="shared" si="4"/>
        <v>31833448.48</v>
      </c>
      <c r="V22" s="39">
        <f t="shared" si="5"/>
        <v>50626346.719999999</v>
      </c>
      <c r="W22" s="39">
        <f t="shared" si="6"/>
        <v>69419245.000000015</v>
      </c>
      <c r="X22" s="39">
        <f t="shared" si="7"/>
        <v>17354811.25</v>
      </c>
      <c r="Y22" s="39">
        <f t="shared" si="8"/>
        <v>34709622.5</v>
      </c>
      <c r="Z22" s="39">
        <f t="shared" si="9"/>
        <v>52064433.75</v>
      </c>
      <c r="AA22" s="39">
        <f t="shared" si="10"/>
        <v>69419245</v>
      </c>
    </row>
    <row r="23" spans="1:27" ht="153" customHeight="1" x14ac:dyDescent="0.25">
      <c r="A23" s="15" t="s">
        <v>61</v>
      </c>
      <c r="B23" s="92" t="s">
        <v>253</v>
      </c>
      <c r="C23" s="93"/>
      <c r="D23" s="93"/>
      <c r="E23" s="93"/>
      <c r="F23" s="94"/>
      <c r="G23" s="3">
        <v>69247235</v>
      </c>
      <c r="H23" s="48">
        <v>511769.81</v>
      </c>
      <c r="I23" s="49">
        <f>TRUNC((G23-H23)/11,2)</f>
        <v>6248678.6500000004</v>
      </c>
      <c r="J23" s="49">
        <f>TRUNC((G23-SUM(H23:I23))/10,2)</f>
        <v>6248678.6500000004</v>
      </c>
      <c r="K23" s="49">
        <f>TRUNC((G23-SUM(H23:J23))/9,2)</f>
        <v>6248678.6500000004</v>
      </c>
      <c r="L23" s="49">
        <f>TRUNC((G23-SUM(H23:K23))/8,2)</f>
        <v>6248678.6500000004</v>
      </c>
      <c r="M23" s="49">
        <f>TRUNC((G23-SUM(H23:L23))/7,2)</f>
        <v>6248678.6500000004</v>
      </c>
      <c r="N23" s="49">
        <f>TRUNC((G23-SUM(H23:M23))/6,2)</f>
        <v>6248678.6500000004</v>
      </c>
      <c r="O23" s="49">
        <f>TRUNC((G23-SUM(H23:N23))/5,2)</f>
        <v>6248678.6500000004</v>
      </c>
      <c r="P23" s="49">
        <f>TRUNC((G23-SUM(H23:O23))/4,2)</f>
        <v>6248678.6600000001</v>
      </c>
      <c r="Q23" s="49">
        <f>TRUNC((G23-SUM(H23:P23))/3,2)</f>
        <v>6248678.6600000001</v>
      </c>
      <c r="R23" s="49">
        <f>TRUNC((G23-SUM(H23:Q23))/2,2)</f>
        <v>6248678.6600000001</v>
      </c>
      <c r="S23" s="49">
        <f>G23-SUM(H23:R23)</f>
        <v>6248678.6600000113</v>
      </c>
      <c r="T23" s="39">
        <f t="shared" si="3"/>
        <v>13009127.109999999</v>
      </c>
      <c r="U23" s="39">
        <f t="shared" si="4"/>
        <v>31755163.059999995</v>
      </c>
      <c r="V23" s="39">
        <f t="shared" si="5"/>
        <v>50501199.019999996</v>
      </c>
      <c r="W23" s="39">
        <f t="shared" si="6"/>
        <v>69247235</v>
      </c>
      <c r="X23" s="39">
        <f t="shared" si="7"/>
        <v>17311808.75</v>
      </c>
      <c r="Y23" s="39">
        <f t="shared" si="8"/>
        <v>34623617.5</v>
      </c>
      <c r="Z23" s="39">
        <f t="shared" si="9"/>
        <v>51935426.25</v>
      </c>
      <c r="AA23" s="39">
        <f t="shared" si="10"/>
        <v>69247235</v>
      </c>
    </row>
    <row r="24" spans="1:27" ht="242.25" customHeight="1" x14ac:dyDescent="0.25">
      <c r="A24" s="15" t="s">
        <v>62</v>
      </c>
      <c r="B24" s="92" t="s">
        <v>254</v>
      </c>
      <c r="C24" s="93"/>
      <c r="D24" s="93"/>
      <c r="E24" s="93"/>
      <c r="F24" s="94"/>
      <c r="G24" s="3">
        <v>27810</v>
      </c>
      <c r="H24" s="48">
        <v>0</v>
      </c>
      <c r="I24" s="49">
        <f t="shared" ref="I24:I25" si="13">TRUNC((G24-H24)/11,2)</f>
        <v>2528.1799999999998</v>
      </c>
      <c r="J24" s="49">
        <f t="shared" ref="J24:J25" si="14">TRUNC((G24-SUM(H24:I24))/10,2)</f>
        <v>2528.1799999999998</v>
      </c>
      <c r="K24" s="49">
        <f>TRUNC((G24-SUM(H24:J24))/9,2)</f>
        <v>2528.1799999999998</v>
      </c>
      <c r="L24" s="49">
        <f>TRUNC((G24-SUM(H24:K24))/8,2)</f>
        <v>2528.1799999999998</v>
      </c>
      <c r="M24" s="49">
        <f>TRUNC((G24-SUM(H24:L24))/7,2)</f>
        <v>2528.1799999999998</v>
      </c>
      <c r="N24" s="49">
        <f>TRUNC((G24-SUM(H24:M24))/6,2)</f>
        <v>2528.1799999999998</v>
      </c>
      <c r="O24" s="49">
        <f>TRUNC((G24-SUM(H24:N24))/5,2)</f>
        <v>2528.1799999999998</v>
      </c>
      <c r="P24" s="49">
        <f>TRUNC((G24-SUM(H24:O24))/4,2)</f>
        <v>2528.1799999999998</v>
      </c>
      <c r="Q24" s="49">
        <f>TRUNC((G24-SUM(H24:P24))/3,2)</f>
        <v>2528.1799999999998</v>
      </c>
      <c r="R24" s="49">
        <f>TRUNC((G24-SUM(H24:Q24))/2,2)</f>
        <v>2528.19</v>
      </c>
      <c r="S24" s="49">
        <f>G24-SUM(H24:R24)</f>
        <v>2528.1900000000023</v>
      </c>
      <c r="T24" s="39">
        <f t="shared" si="3"/>
        <v>5056.3599999999997</v>
      </c>
      <c r="U24" s="39">
        <f t="shared" si="4"/>
        <v>12640.9</v>
      </c>
      <c r="V24" s="39">
        <f t="shared" si="5"/>
        <v>20225.439999999999</v>
      </c>
      <c r="W24" s="39">
        <f t="shared" si="6"/>
        <v>27810</v>
      </c>
      <c r="X24" s="39">
        <f t="shared" si="7"/>
        <v>6952.5000000000009</v>
      </c>
      <c r="Y24" s="39">
        <f t="shared" si="8"/>
        <v>13905.000000000002</v>
      </c>
      <c r="Z24" s="39">
        <f t="shared" si="9"/>
        <v>20857.5</v>
      </c>
      <c r="AA24" s="39">
        <f t="shared" si="10"/>
        <v>27810.000000000004</v>
      </c>
    </row>
    <row r="25" spans="1:27" ht="89.25" customHeight="1" x14ac:dyDescent="0.25">
      <c r="A25" s="15" t="s">
        <v>63</v>
      </c>
      <c r="B25" s="92" t="s">
        <v>257</v>
      </c>
      <c r="C25" s="93"/>
      <c r="D25" s="93"/>
      <c r="E25" s="93"/>
      <c r="F25" s="94"/>
      <c r="G25" s="3">
        <v>144200</v>
      </c>
      <c r="H25" s="48">
        <v>181.62</v>
      </c>
      <c r="I25" s="49">
        <f t="shared" si="13"/>
        <v>13092.58</v>
      </c>
      <c r="J25" s="49">
        <f t="shared" si="14"/>
        <v>13092.58</v>
      </c>
      <c r="K25" s="49">
        <f>TRUNC((G25-SUM(H25:J25))/9,2)</f>
        <v>13092.58</v>
      </c>
      <c r="L25" s="49">
        <f>TRUNC((G25-SUM(H25:K25))/8,2)</f>
        <v>13092.58</v>
      </c>
      <c r="M25" s="49">
        <f>TRUNC((G25-SUM(H25:L25))/7,2)</f>
        <v>13092.58</v>
      </c>
      <c r="N25" s="49">
        <f>TRUNC((G25-SUM(H25:M25))/6,2)</f>
        <v>13092.58</v>
      </c>
      <c r="O25" s="49">
        <f>TRUNC((G25-SUM(H25:N25))/5,2)</f>
        <v>13092.58</v>
      </c>
      <c r="P25" s="49">
        <f>TRUNC((G25-SUM(H25:O25))/4,2)</f>
        <v>13092.58</v>
      </c>
      <c r="Q25" s="49">
        <f>TRUNC((G25-SUM(H25:P25))/3,2)</f>
        <v>13092.58</v>
      </c>
      <c r="R25" s="49">
        <f>TRUNC((G25-SUM(H25:Q25))/2,2)</f>
        <v>13092.58</v>
      </c>
      <c r="S25" s="49">
        <f>G25-SUM(H25:R25)</f>
        <v>13092.579999999987</v>
      </c>
      <c r="T25" s="39">
        <f t="shared" si="3"/>
        <v>26366.78</v>
      </c>
      <c r="U25" s="39">
        <f t="shared" si="4"/>
        <v>65644.52</v>
      </c>
      <c r="V25" s="39">
        <f t="shared" si="5"/>
        <v>104922.26000000001</v>
      </c>
      <c r="W25" s="39">
        <f t="shared" si="6"/>
        <v>144200</v>
      </c>
      <c r="X25" s="39">
        <f t="shared" si="7"/>
        <v>36050</v>
      </c>
      <c r="Y25" s="39">
        <f t="shared" si="8"/>
        <v>72100</v>
      </c>
      <c r="Z25" s="39">
        <f t="shared" si="9"/>
        <v>108150</v>
      </c>
      <c r="AA25" s="39">
        <f t="shared" si="10"/>
        <v>144200</v>
      </c>
    </row>
    <row r="26" spans="1:27" ht="76.5" customHeight="1" x14ac:dyDescent="0.25">
      <c r="A26" s="15" t="s">
        <v>26</v>
      </c>
      <c r="B26" s="95" t="s">
        <v>268</v>
      </c>
      <c r="C26" s="93"/>
      <c r="D26" s="93"/>
      <c r="E26" s="93"/>
      <c r="F26" s="94"/>
      <c r="G26" s="3">
        <f>G27</f>
        <v>2430850</v>
      </c>
      <c r="H26" s="3">
        <f t="shared" ref="H26:S26" si="15">H27</f>
        <v>181611.41999999998</v>
      </c>
      <c r="I26" s="3">
        <f t="shared" si="15"/>
        <v>204476.22</v>
      </c>
      <c r="J26" s="3">
        <f t="shared" si="15"/>
        <v>204476.22</v>
      </c>
      <c r="K26" s="3">
        <f t="shared" si="15"/>
        <v>204476.22</v>
      </c>
      <c r="L26" s="3">
        <f t="shared" si="15"/>
        <v>204476.22</v>
      </c>
      <c r="M26" s="3">
        <f t="shared" si="15"/>
        <v>204476.23</v>
      </c>
      <c r="N26" s="3">
        <f t="shared" si="15"/>
        <v>204476.23</v>
      </c>
      <c r="O26" s="3">
        <f t="shared" si="15"/>
        <v>204476.23</v>
      </c>
      <c r="P26" s="3">
        <f t="shared" si="15"/>
        <v>204476.24</v>
      </c>
      <c r="Q26" s="3">
        <f t="shared" si="15"/>
        <v>204476.25</v>
      </c>
      <c r="R26" s="3">
        <f t="shared" si="15"/>
        <v>204476.25</v>
      </c>
      <c r="S26" s="3">
        <f t="shared" si="15"/>
        <v>204476.26999999973</v>
      </c>
      <c r="T26" s="39">
        <f t="shared" si="3"/>
        <v>590563.86</v>
      </c>
      <c r="U26" s="39">
        <f t="shared" si="4"/>
        <v>1203992.53</v>
      </c>
      <c r="V26" s="39">
        <f t="shared" si="5"/>
        <v>1817421.23</v>
      </c>
      <c r="W26" s="39">
        <f t="shared" si="6"/>
        <v>2430849.9999999995</v>
      </c>
      <c r="X26" s="39">
        <f t="shared" si="7"/>
        <v>607712.5</v>
      </c>
      <c r="Y26" s="39">
        <f t="shared" si="8"/>
        <v>1215425</v>
      </c>
      <c r="Z26" s="39">
        <f t="shared" si="9"/>
        <v>1823137.5</v>
      </c>
      <c r="AA26" s="39">
        <f t="shared" si="10"/>
        <v>2430850</v>
      </c>
    </row>
    <row r="27" spans="1:27" ht="63.75" customHeight="1" x14ac:dyDescent="0.25">
      <c r="A27" s="15" t="s">
        <v>64</v>
      </c>
      <c r="B27" s="95" t="s">
        <v>269</v>
      </c>
      <c r="C27" s="93"/>
      <c r="D27" s="93"/>
      <c r="E27" s="93"/>
      <c r="F27" s="94"/>
      <c r="G27" s="3">
        <f>G28+G30+G32+G34</f>
        <v>2430850</v>
      </c>
      <c r="H27" s="3">
        <f t="shared" ref="H27:S27" si="16">H28+H30+H32+H34</f>
        <v>181611.41999999998</v>
      </c>
      <c r="I27" s="3">
        <f t="shared" si="16"/>
        <v>204476.22</v>
      </c>
      <c r="J27" s="3">
        <f t="shared" si="16"/>
        <v>204476.22</v>
      </c>
      <c r="K27" s="3">
        <f t="shared" si="16"/>
        <v>204476.22</v>
      </c>
      <c r="L27" s="3">
        <f t="shared" si="16"/>
        <v>204476.22</v>
      </c>
      <c r="M27" s="3">
        <f t="shared" si="16"/>
        <v>204476.23</v>
      </c>
      <c r="N27" s="3">
        <f t="shared" si="16"/>
        <v>204476.23</v>
      </c>
      <c r="O27" s="3">
        <f t="shared" si="16"/>
        <v>204476.23</v>
      </c>
      <c r="P27" s="3">
        <f t="shared" si="16"/>
        <v>204476.24</v>
      </c>
      <c r="Q27" s="3">
        <f t="shared" si="16"/>
        <v>204476.25</v>
      </c>
      <c r="R27" s="3">
        <f t="shared" si="16"/>
        <v>204476.25</v>
      </c>
      <c r="S27" s="3">
        <f t="shared" si="16"/>
        <v>204476.26999999973</v>
      </c>
      <c r="T27" s="39">
        <f t="shared" si="3"/>
        <v>590563.86</v>
      </c>
      <c r="U27" s="39">
        <f t="shared" si="4"/>
        <v>1203992.53</v>
      </c>
      <c r="V27" s="39">
        <f t="shared" si="5"/>
        <v>1817421.23</v>
      </c>
      <c r="W27" s="39">
        <f t="shared" si="6"/>
        <v>2430849.9999999995</v>
      </c>
      <c r="X27" s="39">
        <f t="shared" si="7"/>
        <v>607712.5</v>
      </c>
      <c r="Y27" s="39">
        <f t="shared" si="8"/>
        <v>1215425</v>
      </c>
      <c r="Z27" s="39">
        <f t="shared" si="9"/>
        <v>1823137.5</v>
      </c>
      <c r="AA27" s="39">
        <f t="shared" si="10"/>
        <v>2430850</v>
      </c>
    </row>
    <row r="28" spans="1:27" ht="140.25" customHeight="1" x14ac:dyDescent="0.25">
      <c r="A28" s="15" t="s">
        <v>65</v>
      </c>
      <c r="B28" s="95" t="s">
        <v>260</v>
      </c>
      <c r="C28" s="93"/>
      <c r="D28" s="93"/>
      <c r="E28" s="93"/>
      <c r="F28" s="94"/>
      <c r="G28" s="3">
        <f>G29</f>
        <v>1116160</v>
      </c>
      <c r="H28" s="3">
        <f t="shared" ref="H28:S28" si="17">H29</f>
        <v>83413.53</v>
      </c>
      <c r="I28" s="3">
        <f t="shared" si="17"/>
        <v>93886.04</v>
      </c>
      <c r="J28" s="3">
        <f t="shared" si="17"/>
        <v>93886.04</v>
      </c>
      <c r="K28" s="3">
        <f t="shared" si="17"/>
        <v>93886.04</v>
      </c>
      <c r="L28" s="3">
        <f t="shared" si="17"/>
        <v>93886.04</v>
      </c>
      <c r="M28" s="3">
        <f t="shared" si="17"/>
        <v>93886.04</v>
      </c>
      <c r="N28" s="3">
        <f t="shared" si="17"/>
        <v>93886.04</v>
      </c>
      <c r="O28" s="3">
        <f t="shared" si="17"/>
        <v>93886.04</v>
      </c>
      <c r="P28" s="3">
        <f t="shared" si="17"/>
        <v>93886.04</v>
      </c>
      <c r="Q28" s="3">
        <f t="shared" si="17"/>
        <v>93886.05</v>
      </c>
      <c r="R28" s="3">
        <f t="shared" si="17"/>
        <v>93886.04</v>
      </c>
      <c r="S28" s="3">
        <f t="shared" si="17"/>
        <v>93886.059999999823</v>
      </c>
      <c r="T28" s="39">
        <f t="shared" si="3"/>
        <v>271185.61</v>
      </c>
      <c r="U28" s="39">
        <f t="shared" si="4"/>
        <v>552843.73</v>
      </c>
      <c r="V28" s="39">
        <f t="shared" si="5"/>
        <v>834501.85000000009</v>
      </c>
      <c r="W28" s="39">
        <f t="shared" si="6"/>
        <v>1116160</v>
      </c>
      <c r="X28" s="39">
        <f t="shared" si="7"/>
        <v>279040</v>
      </c>
      <c r="Y28" s="39">
        <f t="shared" si="8"/>
        <v>558080</v>
      </c>
      <c r="Z28" s="39">
        <f t="shared" si="9"/>
        <v>837120</v>
      </c>
      <c r="AA28" s="39">
        <f t="shared" si="10"/>
        <v>1116160</v>
      </c>
    </row>
    <row r="29" spans="1:27" ht="242.25" customHeight="1" x14ac:dyDescent="0.25">
      <c r="A29" s="15" t="s">
        <v>66</v>
      </c>
      <c r="B29" s="92" t="s">
        <v>261</v>
      </c>
      <c r="C29" s="93"/>
      <c r="D29" s="93"/>
      <c r="E29" s="93"/>
      <c r="F29" s="94"/>
      <c r="G29" s="3">
        <v>1116160</v>
      </c>
      <c r="H29" s="48">
        <v>83413.53</v>
      </c>
      <c r="I29" s="49">
        <f t="shared" ref="I29" si="18">TRUNC((G29-H29)/11,2)</f>
        <v>93886.04</v>
      </c>
      <c r="J29" s="49">
        <f t="shared" ref="J29" si="19">TRUNC((G29-SUM(H29:I29))/10,2)</f>
        <v>93886.04</v>
      </c>
      <c r="K29" s="49">
        <f>TRUNC((G29-SUM(H29:J29))/9,2)</f>
        <v>93886.04</v>
      </c>
      <c r="L29" s="49">
        <f>TRUNC((G29-SUM(H29:K29))/8,2)</f>
        <v>93886.04</v>
      </c>
      <c r="M29" s="49">
        <f>TRUNC((G29-SUM(H29:L29))/7,2)</f>
        <v>93886.04</v>
      </c>
      <c r="N29" s="49">
        <f>TRUNC((G29-SUM(H29:M29))/6,2)</f>
        <v>93886.04</v>
      </c>
      <c r="O29" s="49">
        <f>TRUNC((G29-SUM(H29:N29))/5,2)</f>
        <v>93886.04</v>
      </c>
      <c r="P29" s="49">
        <f>TRUNC((G29-SUM(H29:O29))/4,2)</f>
        <v>93886.04</v>
      </c>
      <c r="Q29" s="49">
        <f>TRUNC((G29-SUM(H29:P29))/3,2)</f>
        <v>93886.05</v>
      </c>
      <c r="R29" s="49">
        <f>TRUNC((G29-SUM(H29:Q29))/2,2)</f>
        <v>93886.04</v>
      </c>
      <c r="S29" s="49">
        <f>G29-SUM(H29:R29)</f>
        <v>93886.059999999823</v>
      </c>
      <c r="T29" s="39">
        <f t="shared" si="3"/>
        <v>271185.61</v>
      </c>
      <c r="U29" s="39">
        <f t="shared" si="4"/>
        <v>552843.73</v>
      </c>
      <c r="V29" s="39">
        <f t="shared" si="5"/>
        <v>834501.85000000009</v>
      </c>
      <c r="W29" s="39">
        <f t="shared" si="6"/>
        <v>1116160</v>
      </c>
      <c r="X29" s="39">
        <f t="shared" si="7"/>
        <v>279040</v>
      </c>
      <c r="Y29" s="39">
        <f t="shared" si="8"/>
        <v>558080</v>
      </c>
      <c r="Z29" s="39">
        <f t="shared" si="9"/>
        <v>837120</v>
      </c>
      <c r="AA29" s="39">
        <f t="shared" si="10"/>
        <v>1116160</v>
      </c>
    </row>
    <row r="30" spans="1:27" ht="178.5" customHeight="1" x14ac:dyDescent="0.25">
      <c r="A30" s="15" t="s">
        <v>67</v>
      </c>
      <c r="B30" s="95" t="s">
        <v>262</v>
      </c>
      <c r="C30" s="93"/>
      <c r="D30" s="93"/>
      <c r="E30" s="93"/>
      <c r="F30" s="94"/>
      <c r="G30" s="3">
        <f>G31</f>
        <v>6360</v>
      </c>
      <c r="H30" s="3">
        <f t="shared" ref="H30:S30" si="20">H31</f>
        <v>491.7</v>
      </c>
      <c r="I30" s="3">
        <f t="shared" si="20"/>
        <v>533.48</v>
      </c>
      <c r="J30" s="3">
        <f t="shared" si="20"/>
        <v>533.48</v>
      </c>
      <c r="K30" s="3">
        <f t="shared" si="20"/>
        <v>533.48</v>
      </c>
      <c r="L30" s="3">
        <f t="shared" si="20"/>
        <v>533.48</v>
      </c>
      <c r="M30" s="3">
        <f t="shared" si="20"/>
        <v>533.48</v>
      </c>
      <c r="N30" s="3">
        <f t="shared" si="20"/>
        <v>533.48</v>
      </c>
      <c r="O30" s="3">
        <f t="shared" si="20"/>
        <v>533.48</v>
      </c>
      <c r="P30" s="3">
        <f t="shared" si="20"/>
        <v>533.48</v>
      </c>
      <c r="Q30" s="3">
        <f t="shared" si="20"/>
        <v>533.48</v>
      </c>
      <c r="R30" s="3">
        <f t="shared" si="20"/>
        <v>533.49</v>
      </c>
      <c r="S30" s="3">
        <f t="shared" si="20"/>
        <v>533.48999999999978</v>
      </c>
      <c r="T30" s="39">
        <f t="shared" si="3"/>
        <v>1558.66</v>
      </c>
      <c r="U30" s="39">
        <f t="shared" si="4"/>
        <v>3159.1000000000004</v>
      </c>
      <c r="V30" s="39">
        <f t="shared" si="5"/>
        <v>4759.5400000000009</v>
      </c>
      <c r="W30" s="39">
        <f t="shared" si="6"/>
        <v>6360</v>
      </c>
      <c r="X30" s="39">
        <f t="shared" si="7"/>
        <v>1590</v>
      </c>
      <c r="Y30" s="39">
        <f t="shared" si="8"/>
        <v>3180</v>
      </c>
      <c r="Z30" s="39">
        <f t="shared" si="9"/>
        <v>4770</v>
      </c>
      <c r="AA30" s="39">
        <f t="shared" si="10"/>
        <v>6360</v>
      </c>
    </row>
    <row r="31" spans="1:27" ht="280.5" customHeight="1" x14ac:dyDescent="0.25">
      <c r="A31" s="15" t="s">
        <v>68</v>
      </c>
      <c r="B31" s="92" t="s">
        <v>263</v>
      </c>
      <c r="C31" s="93"/>
      <c r="D31" s="93"/>
      <c r="E31" s="93"/>
      <c r="F31" s="94"/>
      <c r="G31" s="3">
        <v>6360</v>
      </c>
      <c r="H31" s="48">
        <v>491.7</v>
      </c>
      <c r="I31" s="49">
        <f t="shared" ref="I31" si="21">TRUNC((G31-H31)/11,2)</f>
        <v>533.48</v>
      </c>
      <c r="J31" s="49">
        <f t="shared" ref="J31" si="22">TRUNC((G31-SUM(H31:I31))/10,2)</f>
        <v>533.48</v>
      </c>
      <c r="K31" s="49">
        <f>TRUNC((G31-SUM(H31:J31))/9,2)</f>
        <v>533.48</v>
      </c>
      <c r="L31" s="49">
        <f>TRUNC((G31-SUM(H31:K31))/8,2)</f>
        <v>533.48</v>
      </c>
      <c r="M31" s="49">
        <f>TRUNC((G31-SUM(H31:L31))/7,2)</f>
        <v>533.48</v>
      </c>
      <c r="N31" s="49">
        <f>TRUNC((G31-SUM(H31:M31))/6,2)</f>
        <v>533.48</v>
      </c>
      <c r="O31" s="49">
        <f>TRUNC((G31-SUM(H31:N31))/5,2)</f>
        <v>533.48</v>
      </c>
      <c r="P31" s="49">
        <f>TRUNC((G31-SUM(H31:O31))/4,2)</f>
        <v>533.48</v>
      </c>
      <c r="Q31" s="49">
        <f>TRUNC((G31-SUM(H31:P31))/3,2)</f>
        <v>533.48</v>
      </c>
      <c r="R31" s="49">
        <f>TRUNC((G31-SUM(H31:Q31))/2,2)</f>
        <v>533.49</v>
      </c>
      <c r="S31" s="49">
        <f>G31-SUM(H31:R31)</f>
        <v>533.48999999999978</v>
      </c>
      <c r="T31" s="39">
        <f t="shared" si="3"/>
        <v>1558.66</v>
      </c>
      <c r="U31" s="39">
        <f t="shared" si="4"/>
        <v>3159.1000000000004</v>
      </c>
      <c r="V31" s="39">
        <f t="shared" si="5"/>
        <v>4759.5400000000009</v>
      </c>
      <c r="W31" s="39">
        <f t="shared" si="6"/>
        <v>6360</v>
      </c>
      <c r="X31" s="39">
        <f t="shared" si="7"/>
        <v>1590</v>
      </c>
      <c r="Y31" s="39">
        <f t="shared" si="8"/>
        <v>3180</v>
      </c>
      <c r="Z31" s="39">
        <f t="shared" si="9"/>
        <v>4770</v>
      </c>
      <c r="AA31" s="39">
        <f t="shared" si="10"/>
        <v>6360</v>
      </c>
    </row>
    <row r="32" spans="1:27" ht="153" customHeight="1" x14ac:dyDescent="0.25">
      <c r="A32" s="15" t="s">
        <v>69</v>
      </c>
      <c r="B32" s="95" t="s">
        <v>264</v>
      </c>
      <c r="C32" s="93"/>
      <c r="D32" s="93"/>
      <c r="E32" s="93"/>
      <c r="F32" s="94"/>
      <c r="G32" s="3">
        <f>G33</f>
        <v>1308330</v>
      </c>
      <c r="H32" s="3">
        <f t="shared" ref="H32:S32" si="23">H33</f>
        <v>111921.42</v>
      </c>
      <c r="I32" s="3">
        <f t="shared" si="23"/>
        <v>108764.41</v>
      </c>
      <c r="J32" s="3">
        <f t="shared" si="23"/>
        <v>108764.41</v>
      </c>
      <c r="K32" s="3">
        <f t="shared" si="23"/>
        <v>108764.41</v>
      </c>
      <c r="L32" s="3">
        <f t="shared" si="23"/>
        <v>108764.41</v>
      </c>
      <c r="M32" s="3">
        <f t="shared" si="23"/>
        <v>108764.42</v>
      </c>
      <c r="N32" s="3">
        <f t="shared" si="23"/>
        <v>108764.42</v>
      </c>
      <c r="O32" s="3">
        <f t="shared" si="23"/>
        <v>108764.42</v>
      </c>
      <c r="P32" s="3">
        <f t="shared" si="23"/>
        <v>108764.42</v>
      </c>
      <c r="Q32" s="3">
        <f t="shared" si="23"/>
        <v>108764.42</v>
      </c>
      <c r="R32" s="3">
        <f t="shared" si="23"/>
        <v>108764.42</v>
      </c>
      <c r="S32" s="3">
        <f t="shared" si="23"/>
        <v>108764.41999999993</v>
      </c>
      <c r="T32" s="39">
        <f t="shared" si="3"/>
        <v>329450.23999999999</v>
      </c>
      <c r="U32" s="39">
        <f t="shared" si="4"/>
        <v>655743.4800000001</v>
      </c>
      <c r="V32" s="39">
        <f t="shared" si="5"/>
        <v>982036.74000000022</v>
      </c>
      <c r="W32" s="39">
        <f t="shared" si="6"/>
        <v>1308330</v>
      </c>
      <c r="X32" s="39">
        <f t="shared" si="7"/>
        <v>327082.5</v>
      </c>
      <c r="Y32" s="39">
        <f t="shared" si="8"/>
        <v>654165</v>
      </c>
      <c r="Z32" s="39">
        <f t="shared" si="9"/>
        <v>981247.5</v>
      </c>
      <c r="AA32" s="39">
        <f t="shared" si="10"/>
        <v>1308330</v>
      </c>
    </row>
    <row r="33" spans="1:27" ht="243" customHeight="1" x14ac:dyDescent="0.25">
      <c r="A33" s="15" t="s">
        <v>70</v>
      </c>
      <c r="B33" s="92" t="s">
        <v>265</v>
      </c>
      <c r="C33" s="93"/>
      <c r="D33" s="93"/>
      <c r="E33" s="93"/>
      <c r="F33" s="94"/>
      <c r="G33" s="3">
        <v>1308330</v>
      </c>
      <c r="H33" s="48">
        <v>111921.42</v>
      </c>
      <c r="I33" s="49">
        <f t="shared" ref="I33" si="24">TRUNC((G33-H33)/11,2)</f>
        <v>108764.41</v>
      </c>
      <c r="J33" s="49">
        <f t="shared" ref="J33" si="25">TRUNC((G33-SUM(H33:I33))/10,2)</f>
        <v>108764.41</v>
      </c>
      <c r="K33" s="49">
        <f>TRUNC((G33-SUM(H33:J33))/9,2)</f>
        <v>108764.41</v>
      </c>
      <c r="L33" s="49">
        <f>TRUNC((G33-SUM(H33:K33))/8,2)</f>
        <v>108764.41</v>
      </c>
      <c r="M33" s="49">
        <f>TRUNC((G33-SUM(H33:L33))/7,2)</f>
        <v>108764.42</v>
      </c>
      <c r="N33" s="49">
        <f>TRUNC((G33-SUM(H33:M33))/6,2)</f>
        <v>108764.42</v>
      </c>
      <c r="O33" s="49">
        <f>TRUNC((G33-SUM(H33:N33))/5,2)</f>
        <v>108764.42</v>
      </c>
      <c r="P33" s="49">
        <f>TRUNC((G33-SUM(H33:O33))/4,2)</f>
        <v>108764.42</v>
      </c>
      <c r="Q33" s="49">
        <f>TRUNC((G33-SUM(H33:P33))/3,2)</f>
        <v>108764.42</v>
      </c>
      <c r="R33" s="49">
        <f>TRUNC((G33-SUM(H33:Q33))/2,2)</f>
        <v>108764.42</v>
      </c>
      <c r="S33" s="49">
        <f>G33-SUM(H33:R33)</f>
        <v>108764.41999999993</v>
      </c>
      <c r="T33" s="39">
        <f t="shared" si="3"/>
        <v>329450.23999999999</v>
      </c>
      <c r="U33" s="39">
        <f t="shared" si="4"/>
        <v>655743.4800000001</v>
      </c>
      <c r="V33" s="39">
        <f t="shared" si="5"/>
        <v>982036.74000000022</v>
      </c>
      <c r="W33" s="39">
        <f t="shared" si="6"/>
        <v>1308330</v>
      </c>
      <c r="X33" s="39">
        <f t="shared" si="7"/>
        <v>327082.5</v>
      </c>
      <c r="Y33" s="39">
        <f t="shared" si="8"/>
        <v>654165</v>
      </c>
      <c r="Z33" s="39">
        <f t="shared" si="9"/>
        <v>981247.5</v>
      </c>
      <c r="AA33" s="39">
        <f t="shared" si="10"/>
        <v>1308330</v>
      </c>
    </row>
    <row r="34" spans="1:27" ht="142.5" customHeight="1" x14ac:dyDescent="0.25">
      <c r="A34" s="15" t="s">
        <v>361</v>
      </c>
      <c r="B34" s="92" t="s">
        <v>358</v>
      </c>
      <c r="C34" s="93"/>
      <c r="D34" s="93"/>
      <c r="E34" s="93"/>
      <c r="F34" s="94"/>
      <c r="G34" s="3">
        <f>G35</f>
        <v>0</v>
      </c>
      <c r="H34" s="3">
        <f t="shared" ref="H34:S34" si="26">H35</f>
        <v>-14215.23</v>
      </c>
      <c r="I34" s="3">
        <f t="shared" si="26"/>
        <v>1292.29</v>
      </c>
      <c r="J34" s="3">
        <f t="shared" si="26"/>
        <v>1292.29</v>
      </c>
      <c r="K34" s="3">
        <f t="shared" si="26"/>
        <v>1292.29</v>
      </c>
      <c r="L34" s="3">
        <f t="shared" si="26"/>
        <v>1292.29</v>
      </c>
      <c r="M34" s="3">
        <f t="shared" si="26"/>
        <v>1292.29</v>
      </c>
      <c r="N34" s="3">
        <f t="shared" si="26"/>
        <v>1292.29</v>
      </c>
      <c r="O34" s="3">
        <f t="shared" si="26"/>
        <v>1292.29</v>
      </c>
      <c r="P34" s="3">
        <f t="shared" si="26"/>
        <v>1292.3</v>
      </c>
      <c r="Q34" s="3">
        <f t="shared" si="26"/>
        <v>1292.3</v>
      </c>
      <c r="R34" s="3">
        <f t="shared" si="26"/>
        <v>1292.3</v>
      </c>
      <c r="S34" s="3">
        <f t="shared" si="26"/>
        <v>1292.2999999999959</v>
      </c>
      <c r="T34" s="39"/>
      <c r="U34" s="39"/>
      <c r="V34" s="39"/>
      <c r="W34" s="39"/>
      <c r="X34" s="39"/>
      <c r="Y34" s="39"/>
      <c r="Z34" s="39"/>
      <c r="AA34" s="39"/>
    </row>
    <row r="35" spans="1:27" ht="243" customHeight="1" x14ac:dyDescent="0.25">
      <c r="A35" s="15" t="s">
        <v>360</v>
      </c>
      <c r="B35" s="92" t="s">
        <v>359</v>
      </c>
      <c r="C35" s="93"/>
      <c r="D35" s="93"/>
      <c r="E35" s="93"/>
      <c r="F35" s="94"/>
      <c r="G35" s="3">
        <v>0</v>
      </c>
      <c r="H35" s="48">
        <v>-14215.23</v>
      </c>
      <c r="I35" s="49">
        <f t="shared" ref="I35" si="27">TRUNC((G35-H35)/11,2)</f>
        <v>1292.29</v>
      </c>
      <c r="J35" s="49">
        <f t="shared" ref="J35" si="28">TRUNC((G35-SUM(H35:I35))/10,2)</f>
        <v>1292.29</v>
      </c>
      <c r="K35" s="49">
        <f>TRUNC((G35-SUM(H35:J35))/9,2)</f>
        <v>1292.29</v>
      </c>
      <c r="L35" s="49">
        <f>TRUNC((G35-SUM(H35:K35))/8,2)</f>
        <v>1292.29</v>
      </c>
      <c r="M35" s="49">
        <f>TRUNC((G35-SUM(H35:L35))/7,2)</f>
        <v>1292.29</v>
      </c>
      <c r="N35" s="49">
        <f>TRUNC((G35-SUM(H35:M35))/6,2)</f>
        <v>1292.29</v>
      </c>
      <c r="O35" s="49">
        <f>TRUNC((G35-SUM(H35:N35))/5,2)</f>
        <v>1292.29</v>
      </c>
      <c r="P35" s="49">
        <f>TRUNC((G35-SUM(H35:O35))/4,2)</f>
        <v>1292.3</v>
      </c>
      <c r="Q35" s="49">
        <f>TRUNC((G35-SUM(H35:P35))/3,2)</f>
        <v>1292.3</v>
      </c>
      <c r="R35" s="49">
        <f>TRUNC((G35-SUM(H35:Q35))/2,2)</f>
        <v>1292.3</v>
      </c>
      <c r="S35" s="49">
        <f>G35-SUM(H35:R35)</f>
        <v>1292.2999999999959</v>
      </c>
      <c r="T35" s="39"/>
      <c r="U35" s="39"/>
      <c r="V35" s="39"/>
      <c r="W35" s="39"/>
      <c r="X35" s="39"/>
      <c r="Y35" s="39"/>
      <c r="Z35" s="39"/>
      <c r="AA35" s="39"/>
    </row>
    <row r="36" spans="1:27" ht="25.5" customHeight="1" x14ac:dyDescent="0.25">
      <c r="A36" s="15" t="s">
        <v>27</v>
      </c>
      <c r="B36" s="92" t="s">
        <v>270</v>
      </c>
      <c r="C36" s="93"/>
      <c r="D36" s="93"/>
      <c r="E36" s="93"/>
      <c r="F36" s="94"/>
      <c r="G36" s="3">
        <f t="shared" ref="G36:S36" si="29">G42+G37+G44</f>
        <v>1895376.9</v>
      </c>
      <c r="H36" s="3">
        <f t="shared" si="29"/>
        <v>379036.27</v>
      </c>
      <c r="I36" s="3">
        <f t="shared" si="29"/>
        <v>137849.13</v>
      </c>
      <c r="J36" s="3">
        <f t="shared" si="29"/>
        <v>137849.13</v>
      </c>
      <c r="K36" s="3">
        <f t="shared" si="29"/>
        <v>137849.13</v>
      </c>
      <c r="L36" s="3">
        <f t="shared" si="29"/>
        <v>137849.13999999998</v>
      </c>
      <c r="M36" s="3">
        <f t="shared" si="29"/>
        <v>137849.13999999998</v>
      </c>
      <c r="N36" s="3">
        <f t="shared" si="29"/>
        <v>137849.15</v>
      </c>
      <c r="O36" s="3">
        <f t="shared" si="29"/>
        <v>137849.15</v>
      </c>
      <c r="P36" s="3">
        <f t="shared" si="29"/>
        <v>137849.16</v>
      </c>
      <c r="Q36" s="3">
        <f t="shared" si="29"/>
        <v>137849.16</v>
      </c>
      <c r="R36" s="3">
        <f t="shared" si="29"/>
        <v>137849.16999999998</v>
      </c>
      <c r="S36" s="3">
        <f t="shared" si="29"/>
        <v>137849.17000000004</v>
      </c>
      <c r="T36" s="39">
        <f t="shared" si="3"/>
        <v>654734.53</v>
      </c>
      <c r="U36" s="39">
        <f t="shared" si="4"/>
        <v>1068281.94</v>
      </c>
      <c r="V36" s="39">
        <f t="shared" si="5"/>
        <v>1481829.3999999997</v>
      </c>
      <c r="W36" s="39">
        <f t="shared" si="6"/>
        <v>1895376.8999999994</v>
      </c>
      <c r="X36" s="39">
        <f t="shared" si="7"/>
        <v>473844.22499999998</v>
      </c>
      <c r="Y36" s="39">
        <f t="shared" si="8"/>
        <v>947688.45</v>
      </c>
      <c r="Z36" s="39">
        <f t="shared" si="9"/>
        <v>1421532.675</v>
      </c>
      <c r="AA36" s="39">
        <f t="shared" si="10"/>
        <v>1895376.9</v>
      </c>
    </row>
    <row r="37" spans="1:27" ht="51" customHeight="1" x14ac:dyDescent="0.25">
      <c r="A37" s="15" t="s">
        <v>71</v>
      </c>
      <c r="B37" s="92" t="s">
        <v>271</v>
      </c>
      <c r="C37" s="93"/>
      <c r="D37" s="93"/>
      <c r="E37" s="93"/>
      <c r="F37" s="94"/>
      <c r="G37" s="3">
        <f>G38+G40</f>
        <v>1034196.9</v>
      </c>
      <c r="H37" s="3">
        <f t="shared" ref="H37:S37" si="30">H38+H40</f>
        <v>36.270000000000003</v>
      </c>
      <c r="I37" s="3">
        <f t="shared" si="30"/>
        <v>94014.59</v>
      </c>
      <c r="J37" s="3">
        <f t="shared" si="30"/>
        <v>94014.59</v>
      </c>
      <c r="K37" s="3">
        <f t="shared" si="30"/>
        <v>94014.59</v>
      </c>
      <c r="L37" s="3">
        <f t="shared" si="30"/>
        <v>94014.599999999991</v>
      </c>
      <c r="M37" s="3">
        <f t="shared" si="30"/>
        <v>94014.599999999991</v>
      </c>
      <c r="N37" s="3">
        <f t="shared" si="30"/>
        <v>94014.61</v>
      </c>
      <c r="O37" s="3">
        <f t="shared" si="30"/>
        <v>94014.61</v>
      </c>
      <c r="P37" s="3">
        <f t="shared" si="30"/>
        <v>94014.61</v>
      </c>
      <c r="Q37" s="3">
        <f t="shared" si="30"/>
        <v>94014.61</v>
      </c>
      <c r="R37" s="3">
        <f t="shared" si="30"/>
        <v>94014.61</v>
      </c>
      <c r="S37" s="3">
        <f t="shared" si="30"/>
        <v>94014.609999999942</v>
      </c>
      <c r="T37" s="39">
        <f t="shared" si="3"/>
        <v>188065.45</v>
      </c>
      <c r="U37" s="39">
        <f t="shared" si="4"/>
        <v>470109.24</v>
      </c>
      <c r="V37" s="39">
        <f t="shared" si="5"/>
        <v>752153.07</v>
      </c>
      <c r="W37" s="39">
        <f t="shared" si="6"/>
        <v>1034196.8999999999</v>
      </c>
      <c r="X37" s="39">
        <f t="shared" si="7"/>
        <v>258549.22500000003</v>
      </c>
      <c r="Y37" s="39">
        <f t="shared" si="8"/>
        <v>517098.45000000007</v>
      </c>
      <c r="Z37" s="39">
        <f t="shared" si="9"/>
        <v>775647.67500000005</v>
      </c>
      <c r="AA37" s="39">
        <f t="shared" si="10"/>
        <v>1034196.9000000001</v>
      </c>
    </row>
    <row r="38" spans="1:27" ht="63.75" customHeight="1" x14ac:dyDescent="0.25">
      <c r="A38" s="15" t="s">
        <v>72</v>
      </c>
      <c r="B38" s="92" t="s">
        <v>272</v>
      </c>
      <c r="C38" s="93"/>
      <c r="D38" s="93"/>
      <c r="E38" s="93"/>
      <c r="F38" s="94"/>
      <c r="G38" s="3">
        <f>G39</f>
        <v>1007229.9</v>
      </c>
      <c r="H38" s="3">
        <f t="shared" ref="H38:S38" si="31">H39</f>
        <v>36.270000000000003</v>
      </c>
      <c r="I38" s="3">
        <f t="shared" si="31"/>
        <v>91563.05</v>
      </c>
      <c r="J38" s="3">
        <f t="shared" si="31"/>
        <v>91563.05</v>
      </c>
      <c r="K38" s="3">
        <f t="shared" si="31"/>
        <v>91563.05</v>
      </c>
      <c r="L38" s="3">
        <f t="shared" si="31"/>
        <v>91563.06</v>
      </c>
      <c r="M38" s="3">
        <f t="shared" si="31"/>
        <v>91563.06</v>
      </c>
      <c r="N38" s="3">
        <f t="shared" si="31"/>
        <v>91563.06</v>
      </c>
      <c r="O38" s="3">
        <f t="shared" si="31"/>
        <v>91563.06</v>
      </c>
      <c r="P38" s="3">
        <f t="shared" si="31"/>
        <v>91563.06</v>
      </c>
      <c r="Q38" s="3">
        <f t="shared" si="31"/>
        <v>91563.06</v>
      </c>
      <c r="R38" s="3">
        <f t="shared" si="31"/>
        <v>91563.06</v>
      </c>
      <c r="S38" s="3">
        <f t="shared" si="31"/>
        <v>91563.059999999939</v>
      </c>
      <c r="T38" s="39">
        <f t="shared" si="3"/>
        <v>183162.37</v>
      </c>
      <c r="U38" s="39">
        <f t="shared" si="4"/>
        <v>457851.54</v>
      </c>
      <c r="V38" s="39">
        <f t="shared" si="5"/>
        <v>732540.72</v>
      </c>
      <c r="W38" s="39">
        <f t="shared" si="6"/>
        <v>1007229.9</v>
      </c>
      <c r="X38" s="39">
        <f t="shared" si="7"/>
        <v>251807.47500000003</v>
      </c>
      <c r="Y38" s="39">
        <f t="shared" si="8"/>
        <v>503614.95000000007</v>
      </c>
      <c r="Z38" s="39">
        <f t="shared" si="9"/>
        <v>755422.42500000005</v>
      </c>
      <c r="AA38" s="39">
        <f t="shared" si="10"/>
        <v>1007229.9000000001</v>
      </c>
    </row>
    <row r="39" spans="1:27" ht="63.75" customHeight="1" x14ac:dyDescent="0.25">
      <c r="A39" s="15" t="s">
        <v>72</v>
      </c>
      <c r="B39" s="92" t="s">
        <v>273</v>
      </c>
      <c r="C39" s="93"/>
      <c r="D39" s="93"/>
      <c r="E39" s="93"/>
      <c r="F39" s="94"/>
      <c r="G39" s="3">
        <v>1007229.9</v>
      </c>
      <c r="H39" s="48">
        <v>36.270000000000003</v>
      </c>
      <c r="I39" s="49">
        <f t="shared" ref="I39" si="32">TRUNC((G39-H39)/11,2)</f>
        <v>91563.05</v>
      </c>
      <c r="J39" s="49">
        <f t="shared" ref="J39" si="33">TRUNC((G39-SUM(H39:I39))/10,2)</f>
        <v>91563.05</v>
      </c>
      <c r="K39" s="49">
        <f>TRUNC((G39-SUM(H39:J39))/9,2)</f>
        <v>91563.05</v>
      </c>
      <c r="L39" s="49">
        <f>TRUNC((G39-SUM(H39:K39))/8,2)</f>
        <v>91563.06</v>
      </c>
      <c r="M39" s="49">
        <f>TRUNC((G39-SUM(H39:L39))/7,2)</f>
        <v>91563.06</v>
      </c>
      <c r="N39" s="49">
        <f>TRUNC((G39-SUM(H39:M39))/6,2)</f>
        <v>91563.06</v>
      </c>
      <c r="O39" s="49">
        <f>TRUNC((G39-SUM(H39:N39))/5,2)</f>
        <v>91563.06</v>
      </c>
      <c r="P39" s="49">
        <f>TRUNC((G39-SUM(H39:O39))/4,2)</f>
        <v>91563.06</v>
      </c>
      <c r="Q39" s="49">
        <f>TRUNC((G39-SUM(H39:P39))/3,2)</f>
        <v>91563.06</v>
      </c>
      <c r="R39" s="49">
        <f>TRUNC((G39-SUM(H39:Q39))/2,2)</f>
        <v>91563.06</v>
      </c>
      <c r="S39" s="49">
        <f>G39-SUM(H39:R39)</f>
        <v>91563.059999999939</v>
      </c>
      <c r="T39" s="39">
        <f t="shared" si="3"/>
        <v>183162.37</v>
      </c>
      <c r="U39" s="39">
        <f t="shared" si="4"/>
        <v>457851.54</v>
      </c>
      <c r="V39" s="39">
        <f t="shared" si="5"/>
        <v>732540.72</v>
      </c>
      <c r="W39" s="39">
        <f t="shared" si="6"/>
        <v>1007229.9</v>
      </c>
      <c r="X39" s="39">
        <f t="shared" si="7"/>
        <v>251807.47500000003</v>
      </c>
      <c r="Y39" s="39">
        <f t="shared" si="8"/>
        <v>503614.95000000007</v>
      </c>
      <c r="Z39" s="39">
        <f t="shared" si="9"/>
        <v>755422.42500000005</v>
      </c>
      <c r="AA39" s="39">
        <f t="shared" si="10"/>
        <v>1007229.9000000001</v>
      </c>
    </row>
    <row r="40" spans="1:27" ht="76.5" customHeight="1" x14ac:dyDescent="0.25">
      <c r="A40" s="15" t="s">
        <v>73</v>
      </c>
      <c r="B40" s="92" t="s">
        <v>274</v>
      </c>
      <c r="C40" s="93"/>
      <c r="D40" s="93"/>
      <c r="E40" s="93"/>
      <c r="F40" s="94"/>
      <c r="G40" s="3">
        <f>G41</f>
        <v>26967</v>
      </c>
      <c r="H40" s="3">
        <f t="shared" ref="H40:S40" si="34">H41</f>
        <v>0</v>
      </c>
      <c r="I40" s="3">
        <f t="shared" si="34"/>
        <v>2451.54</v>
      </c>
      <c r="J40" s="3">
        <f t="shared" si="34"/>
        <v>2451.54</v>
      </c>
      <c r="K40" s="3">
        <f t="shared" si="34"/>
        <v>2451.54</v>
      </c>
      <c r="L40" s="3">
        <f t="shared" si="34"/>
        <v>2451.54</v>
      </c>
      <c r="M40" s="3">
        <f t="shared" si="34"/>
        <v>2451.54</v>
      </c>
      <c r="N40" s="3">
        <f t="shared" si="34"/>
        <v>2451.5500000000002</v>
      </c>
      <c r="O40" s="3">
        <f t="shared" si="34"/>
        <v>2451.5500000000002</v>
      </c>
      <c r="P40" s="3">
        <f t="shared" si="34"/>
        <v>2451.5500000000002</v>
      </c>
      <c r="Q40" s="3">
        <f t="shared" si="34"/>
        <v>2451.5500000000002</v>
      </c>
      <c r="R40" s="3">
        <f t="shared" si="34"/>
        <v>2451.5500000000002</v>
      </c>
      <c r="S40" s="3">
        <f t="shared" si="34"/>
        <v>2451.5500000000029</v>
      </c>
      <c r="T40" s="39">
        <f t="shared" si="3"/>
        <v>4903.08</v>
      </c>
      <c r="U40" s="39">
        <f t="shared" si="4"/>
        <v>12257.7</v>
      </c>
      <c r="V40" s="39">
        <f t="shared" si="5"/>
        <v>19612.349999999999</v>
      </c>
      <c r="W40" s="39">
        <f t="shared" si="6"/>
        <v>26967</v>
      </c>
      <c r="X40" s="39">
        <f t="shared" si="7"/>
        <v>6741.75</v>
      </c>
      <c r="Y40" s="39">
        <f t="shared" si="8"/>
        <v>13483.5</v>
      </c>
      <c r="Z40" s="39">
        <f t="shared" si="9"/>
        <v>20225.25</v>
      </c>
      <c r="AA40" s="39">
        <f t="shared" si="10"/>
        <v>26967</v>
      </c>
    </row>
    <row r="41" spans="1:27" ht="127.5" customHeight="1" x14ac:dyDescent="0.25">
      <c r="A41" s="15" t="s">
        <v>74</v>
      </c>
      <c r="B41" s="92" t="s">
        <v>275</v>
      </c>
      <c r="C41" s="93"/>
      <c r="D41" s="93"/>
      <c r="E41" s="93"/>
      <c r="F41" s="94"/>
      <c r="G41" s="3">
        <v>26967</v>
      </c>
      <c r="H41" s="48">
        <v>0</v>
      </c>
      <c r="I41" s="49">
        <f t="shared" ref="I41" si="35">TRUNC((G41-H41)/11,2)</f>
        <v>2451.54</v>
      </c>
      <c r="J41" s="49">
        <f t="shared" ref="J41" si="36">TRUNC((G41-SUM(H41:I41))/10,2)</f>
        <v>2451.54</v>
      </c>
      <c r="K41" s="49">
        <f>TRUNC((G41-SUM(H41:J41))/9,2)</f>
        <v>2451.54</v>
      </c>
      <c r="L41" s="49">
        <f>TRUNC((G41-SUM(H41:K41))/8,2)</f>
        <v>2451.54</v>
      </c>
      <c r="M41" s="49">
        <f>TRUNC((G41-SUM(H41:L41))/7,2)</f>
        <v>2451.54</v>
      </c>
      <c r="N41" s="49">
        <f>TRUNC((G41-SUM(H41:M41))/6,2)</f>
        <v>2451.5500000000002</v>
      </c>
      <c r="O41" s="49">
        <f>TRUNC((G41-SUM(H41:N41))/5,2)</f>
        <v>2451.5500000000002</v>
      </c>
      <c r="P41" s="49">
        <f>TRUNC((G41-SUM(H41:O41))/4,2)</f>
        <v>2451.5500000000002</v>
      </c>
      <c r="Q41" s="49">
        <f>TRUNC((G41-SUM(H41:P41))/3,2)</f>
        <v>2451.5500000000002</v>
      </c>
      <c r="R41" s="49">
        <f>TRUNC((G41-SUM(H41:Q41))/2,2)</f>
        <v>2451.5500000000002</v>
      </c>
      <c r="S41" s="49">
        <f>G41-SUM(H41:R41)</f>
        <v>2451.5500000000029</v>
      </c>
      <c r="T41" s="39">
        <f t="shared" si="3"/>
        <v>4903.08</v>
      </c>
      <c r="U41" s="39">
        <f t="shared" si="4"/>
        <v>12257.7</v>
      </c>
      <c r="V41" s="39">
        <f t="shared" si="5"/>
        <v>19612.349999999999</v>
      </c>
      <c r="W41" s="39">
        <f t="shared" si="6"/>
        <v>26967</v>
      </c>
      <c r="X41" s="39">
        <f t="shared" si="7"/>
        <v>6741.75</v>
      </c>
      <c r="Y41" s="39">
        <f t="shared" si="8"/>
        <v>13483.5</v>
      </c>
      <c r="Z41" s="39">
        <f t="shared" si="9"/>
        <v>20225.25</v>
      </c>
      <c r="AA41" s="39">
        <f t="shared" si="10"/>
        <v>26967</v>
      </c>
    </row>
    <row r="42" spans="1:27" ht="51" customHeight="1" x14ac:dyDescent="0.25">
      <c r="A42" s="15" t="s">
        <v>75</v>
      </c>
      <c r="B42" s="92" t="s">
        <v>276</v>
      </c>
      <c r="C42" s="93"/>
      <c r="D42" s="93"/>
      <c r="E42" s="93"/>
      <c r="F42" s="94"/>
      <c r="G42" s="3">
        <f>G43</f>
        <v>452000</v>
      </c>
      <c r="H42" s="3">
        <f t="shared" ref="H42:S42" si="37">H43</f>
        <v>379000</v>
      </c>
      <c r="I42" s="3">
        <f t="shared" si="37"/>
        <v>6636.36</v>
      </c>
      <c r="J42" s="3">
        <f t="shared" si="37"/>
        <v>6636.36</v>
      </c>
      <c r="K42" s="3">
        <f t="shared" si="37"/>
        <v>6636.36</v>
      </c>
      <c r="L42" s="3">
        <f t="shared" si="37"/>
        <v>6636.36</v>
      </c>
      <c r="M42" s="3">
        <f t="shared" si="37"/>
        <v>6636.36</v>
      </c>
      <c r="N42" s="3">
        <f t="shared" si="37"/>
        <v>6636.36</v>
      </c>
      <c r="O42" s="3">
        <f t="shared" si="37"/>
        <v>6636.36</v>
      </c>
      <c r="P42" s="3">
        <f t="shared" si="37"/>
        <v>6636.37</v>
      </c>
      <c r="Q42" s="3">
        <f t="shared" si="37"/>
        <v>6636.37</v>
      </c>
      <c r="R42" s="3">
        <f t="shared" si="37"/>
        <v>6636.37</v>
      </c>
      <c r="S42" s="3">
        <f t="shared" si="37"/>
        <v>6636.3700000001118</v>
      </c>
      <c r="T42" s="39">
        <f t="shared" si="3"/>
        <v>392272.72</v>
      </c>
      <c r="U42" s="39">
        <f t="shared" si="4"/>
        <v>412181.79999999993</v>
      </c>
      <c r="V42" s="39">
        <f t="shared" si="5"/>
        <v>432090.8899999999</v>
      </c>
      <c r="W42" s="39">
        <f t="shared" si="6"/>
        <v>452000</v>
      </c>
      <c r="X42" s="39">
        <f t="shared" si="7"/>
        <v>113000</v>
      </c>
      <c r="Y42" s="39">
        <f t="shared" si="8"/>
        <v>226000</v>
      </c>
      <c r="Z42" s="39">
        <f t="shared" si="9"/>
        <v>339000</v>
      </c>
      <c r="AA42" s="39">
        <f t="shared" si="10"/>
        <v>452000</v>
      </c>
    </row>
    <row r="43" spans="1:27" ht="51" customHeight="1" x14ac:dyDescent="0.25">
      <c r="A43" s="15" t="s">
        <v>75</v>
      </c>
      <c r="B43" s="92" t="s">
        <v>277</v>
      </c>
      <c r="C43" s="93"/>
      <c r="D43" s="93"/>
      <c r="E43" s="93"/>
      <c r="F43" s="94"/>
      <c r="G43" s="3">
        <v>452000</v>
      </c>
      <c r="H43" s="48">
        <v>379000</v>
      </c>
      <c r="I43" s="49">
        <f t="shared" ref="I43" si="38">TRUNC((G43-H43)/11,2)</f>
        <v>6636.36</v>
      </c>
      <c r="J43" s="49">
        <f t="shared" ref="J43" si="39">TRUNC((G43-SUM(H43:I43))/10,2)</f>
        <v>6636.36</v>
      </c>
      <c r="K43" s="49">
        <f>TRUNC((G43-SUM(H43:J43))/9,2)</f>
        <v>6636.36</v>
      </c>
      <c r="L43" s="49">
        <f>TRUNC((G43-SUM(H43:K43))/8,2)</f>
        <v>6636.36</v>
      </c>
      <c r="M43" s="49">
        <f>TRUNC((G43-SUM(H43:L43))/7,2)</f>
        <v>6636.36</v>
      </c>
      <c r="N43" s="49">
        <f>TRUNC((G43-SUM(H43:M43))/6,2)</f>
        <v>6636.36</v>
      </c>
      <c r="O43" s="49">
        <f>TRUNC((G43-SUM(H43:N43))/5,2)</f>
        <v>6636.36</v>
      </c>
      <c r="P43" s="49">
        <f>TRUNC((G43-SUM(H43:O43))/4,2)</f>
        <v>6636.37</v>
      </c>
      <c r="Q43" s="49">
        <f>TRUNC((G43-SUM(H43:P43))/3,2)</f>
        <v>6636.37</v>
      </c>
      <c r="R43" s="49">
        <f>TRUNC((G43-SUM(H43:Q43))/2,2)</f>
        <v>6636.37</v>
      </c>
      <c r="S43" s="49">
        <f>G43-SUM(H43:R43)</f>
        <v>6636.3700000001118</v>
      </c>
      <c r="T43" s="39">
        <f t="shared" si="3"/>
        <v>392272.72</v>
      </c>
      <c r="U43" s="39">
        <f t="shared" si="4"/>
        <v>412181.79999999993</v>
      </c>
      <c r="V43" s="39">
        <f t="shared" si="5"/>
        <v>432090.8899999999</v>
      </c>
      <c r="W43" s="39">
        <f t="shared" si="6"/>
        <v>452000</v>
      </c>
      <c r="X43" s="39">
        <f t="shared" si="7"/>
        <v>113000</v>
      </c>
      <c r="Y43" s="39">
        <f t="shared" si="8"/>
        <v>226000</v>
      </c>
      <c r="Z43" s="39">
        <f t="shared" si="9"/>
        <v>339000</v>
      </c>
      <c r="AA43" s="39">
        <f t="shared" si="10"/>
        <v>452000</v>
      </c>
    </row>
    <row r="44" spans="1:27" ht="40.5" customHeight="1" x14ac:dyDescent="0.25">
      <c r="A44" s="15" t="s">
        <v>76</v>
      </c>
      <c r="B44" s="92" t="s">
        <v>278</v>
      </c>
      <c r="C44" s="93"/>
      <c r="D44" s="93"/>
      <c r="E44" s="93"/>
      <c r="F44" s="94"/>
      <c r="G44" s="3">
        <f>G45</f>
        <v>409180</v>
      </c>
      <c r="H44" s="3">
        <f t="shared" ref="H44:S44" si="40">H45</f>
        <v>0</v>
      </c>
      <c r="I44" s="3">
        <f t="shared" si="40"/>
        <v>37198.18</v>
      </c>
      <c r="J44" s="3">
        <f t="shared" si="40"/>
        <v>37198.18</v>
      </c>
      <c r="K44" s="3">
        <f t="shared" si="40"/>
        <v>37198.18</v>
      </c>
      <c r="L44" s="3">
        <f t="shared" si="40"/>
        <v>37198.18</v>
      </c>
      <c r="M44" s="3">
        <f t="shared" si="40"/>
        <v>37198.18</v>
      </c>
      <c r="N44" s="3">
        <f t="shared" si="40"/>
        <v>37198.18</v>
      </c>
      <c r="O44" s="3">
        <f t="shared" si="40"/>
        <v>37198.18</v>
      </c>
      <c r="P44" s="3">
        <f t="shared" si="40"/>
        <v>37198.18</v>
      </c>
      <c r="Q44" s="3">
        <f t="shared" si="40"/>
        <v>37198.18</v>
      </c>
      <c r="R44" s="3">
        <f t="shared" si="40"/>
        <v>37198.19</v>
      </c>
      <c r="S44" s="3">
        <f t="shared" si="40"/>
        <v>37198.19</v>
      </c>
      <c r="T44" s="39">
        <f t="shared" si="3"/>
        <v>74396.36</v>
      </c>
      <c r="U44" s="39">
        <f t="shared" si="4"/>
        <v>185990.9</v>
      </c>
      <c r="V44" s="39">
        <f t="shared" si="5"/>
        <v>297585.44</v>
      </c>
      <c r="W44" s="39">
        <f t="shared" si="6"/>
        <v>409180</v>
      </c>
      <c r="X44" s="39">
        <f t="shared" si="7"/>
        <v>102295</v>
      </c>
      <c r="Y44" s="39">
        <f t="shared" si="8"/>
        <v>204590</v>
      </c>
      <c r="Z44" s="39">
        <f t="shared" si="9"/>
        <v>306885</v>
      </c>
      <c r="AA44" s="39">
        <f t="shared" si="10"/>
        <v>409180</v>
      </c>
    </row>
    <row r="45" spans="1:27" ht="76.5" customHeight="1" x14ac:dyDescent="0.25">
      <c r="A45" s="15" t="s">
        <v>77</v>
      </c>
      <c r="B45" s="92" t="s">
        <v>279</v>
      </c>
      <c r="C45" s="93"/>
      <c r="D45" s="93"/>
      <c r="E45" s="93"/>
      <c r="F45" s="94"/>
      <c r="G45" s="3">
        <v>409180</v>
      </c>
      <c r="H45" s="48">
        <v>0</v>
      </c>
      <c r="I45" s="49">
        <f t="shared" ref="I45" si="41">TRUNC((G45-H45)/11,2)</f>
        <v>37198.18</v>
      </c>
      <c r="J45" s="49">
        <f t="shared" ref="J45" si="42">TRUNC((G45-SUM(H45:I45))/10,2)</f>
        <v>37198.18</v>
      </c>
      <c r="K45" s="49">
        <f>TRUNC((G45-SUM(H45:J45))/9,2)</f>
        <v>37198.18</v>
      </c>
      <c r="L45" s="49">
        <f>TRUNC((G45-SUM(H45:K45))/8,2)</f>
        <v>37198.18</v>
      </c>
      <c r="M45" s="49">
        <f>TRUNC((G45-SUM(H45:L45))/7,2)</f>
        <v>37198.18</v>
      </c>
      <c r="N45" s="49">
        <f>TRUNC((G45-SUM(H45:M45))/6,2)</f>
        <v>37198.18</v>
      </c>
      <c r="O45" s="49">
        <f>TRUNC((G45-SUM(H45:N45))/5,2)</f>
        <v>37198.18</v>
      </c>
      <c r="P45" s="49">
        <f>TRUNC((G45-SUM(H45:O45))/4,2)</f>
        <v>37198.18</v>
      </c>
      <c r="Q45" s="49">
        <f>TRUNC((G45-SUM(H45:P45))/3,2)</f>
        <v>37198.18</v>
      </c>
      <c r="R45" s="49">
        <f>TRUNC((G45-SUM(H45:Q45))/2,2)</f>
        <v>37198.19</v>
      </c>
      <c r="S45" s="49">
        <f>G45-SUM(H45:R45)</f>
        <v>37198.19</v>
      </c>
      <c r="T45" s="39">
        <f t="shared" si="3"/>
        <v>74396.36</v>
      </c>
      <c r="U45" s="39">
        <f t="shared" si="4"/>
        <v>185990.9</v>
      </c>
      <c r="V45" s="39">
        <f t="shared" si="5"/>
        <v>297585.44</v>
      </c>
      <c r="W45" s="39">
        <f t="shared" si="6"/>
        <v>409180</v>
      </c>
      <c r="X45" s="39">
        <f t="shared" si="7"/>
        <v>102295</v>
      </c>
      <c r="Y45" s="39">
        <f t="shared" si="8"/>
        <v>204590</v>
      </c>
      <c r="Z45" s="39">
        <f t="shared" si="9"/>
        <v>306885</v>
      </c>
      <c r="AA45" s="39">
        <f t="shared" si="10"/>
        <v>409180</v>
      </c>
    </row>
    <row r="46" spans="1:27" ht="25.5" customHeight="1" x14ac:dyDescent="0.25">
      <c r="A46" s="15" t="s">
        <v>28</v>
      </c>
      <c r="B46" s="92" t="s">
        <v>280</v>
      </c>
      <c r="C46" s="97"/>
      <c r="D46" s="97"/>
      <c r="E46" s="97"/>
      <c r="F46" s="98"/>
      <c r="G46" s="3">
        <f>G47+G49</f>
        <v>84460</v>
      </c>
      <c r="H46" s="3">
        <f t="shared" ref="H46:S46" si="43">H47+H49</f>
        <v>0</v>
      </c>
      <c r="I46" s="3">
        <f t="shared" si="43"/>
        <v>7678.17</v>
      </c>
      <c r="J46" s="3">
        <f t="shared" si="43"/>
        <v>7678.17</v>
      </c>
      <c r="K46" s="3">
        <f t="shared" si="43"/>
        <v>7678.17</v>
      </c>
      <c r="L46" s="3">
        <f t="shared" si="43"/>
        <v>7678.1799999999994</v>
      </c>
      <c r="M46" s="3">
        <f t="shared" si="43"/>
        <v>7678.1799999999994</v>
      </c>
      <c r="N46" s="3">
        <f t="shared" si="43"/>
        <v>7678.1799999999994</v>
      </c>
      <c r="O46" s="3">
        <f t="shared" si="43"/>
        <v>7678.19</v>
      </c>
      <c r="P46" s="3">
        <f t="shared" si="43"/>
        <v>7678.19</v>
      </c>
      <c r="Q46" s="3">
        <f t="shared" si="43"/>
        <v>7678.19</v>
      </c>
      <c r="R46" s="3">
        <f t="shared" si="43"/>
        <v>7678.19</v>
      </c>
      <c r="S46" s="3">
        <f t="shared" si="43"/>
        <v>7678.1900000000251</v>
      </c>
      <c r="T46" s="39">
        <f t="shared" si="3"/>
        <v>15356.34</v>
      </c>
      <c r="U46" s="39">
        <f t="shared" si="4"/>
        <v>38390.870000000003</v>
      </c>
      <c r="V46" s="39">
        <f t="shared" si="5"/>
        <v>61425.430000000008</v>
      </c>
      <c r="W46" s="39">
        <f t="shared" si="6"/>
        <v>84460.000000000044</v>
      </c>
      <c r="X46" s="39">
        <f t="shared" si="7"/>
        <v>21115</v>
      </c>
      <c r="Y46" s="39">
        <f t="shared" si="8"/>
        <v>42230</v>
      </c>
      <c r="Z46" s="39">
        <f t="shared" si="9"/>
        <v>63345</v>
      </c>
      <c r="AA46" s="39">
        <f t="shared" si="10"/>
        <v>84460</v>
      </c>
    </row>
    <row r="47" spans="1:27" ht="25.5" customHeight="1" x14ac:dyDescent="0.25">
      <c r="A47" s="15" t="s">
        <v>78</v>
      </c>
      <c r="B47" s="92" t="s">
        <v>281</v>
      </c>
      <c r="C47" s="97"/>
      <c r="D47" s="97"/>
      <c r="E47" s="97"/>
      <c r="F47" s="98"/>
      <c r="G47" s="3">
        <f>G48</f>
        <v>4460</v>
      </c>
      <c r="H47" s="3">
        <f t="shared" ref="H47:S47" si="44">H48</f>
        <v>0</v>
      </c>
      <c r="I47" s="3">
        <f t="shared" si="44"/>
        <v>405.45</v>
      </c>
      <c r="J47" s="3">
        <f t="shared" si="44"/>
        <v>405.45</v>
      </c>
      <c r="K47" s="3">
        <f t="shared" si="44"/>
        <v>405.45</v>
      </c>
      <c r="L47" s="3">
        <f t="shared" si="44"/>
        <v>405.45</v>
      </c>
      <c r="M47" s="3">
        <f t="shared" si="44"/>
        <v>405.45</v>
      </c>
      <c r="N47" s="3">
        <f t="shared" si="44"/>
        <v>405.45</v>
      </c>
      <c r="O47" s="3">
        <f t="shared" si="44"/>
        <v>405.46</v>
      </c>
      <c r="P47" s="3">
        <f t="shared" si="44"/>
        <v>405.46</v>
      </c>
      <c r="Q47" s="3">
        <f t="shared" si="44"/>
        <v>405.46</v>
      </c>
      <c r="R47" s="3">
        <f t="shared" si="44"/>
        <v>405.46</v>
      </c>
      <c r="S47" s="3">
        <f t="shared" si="44"/>
        <v>405.46000000000004</v>
      </c>
      <c r="T47" s="39">
        <f t="shared" si="3"/>
        <v>810.9</v>
      </c>
      <c r="U47" s="39">
        <f t="shared" si="4"/>
        <v>2027.25</v>
      </c>
      <c r="V47" s="39">
        <f t="shared" si="5"/>
        <v>3243.62</v>
      </c>
      <c r="W47" s="39">
        <f t="shared" si="6"/>
        <v>4460</v>
      </c>
      <c r="X47" s="39">
        <f t="shared" si="7"/>
        <v>1115</v>
      </c>
      <c r="Y47" s="39">
        <f t="shared" si="8"/>
        <v>2230</v>
      </c>
      <c r="Z47" s="39">
        <f t="shared" si="9"/>
        <v>3345</v>
      </c>
      <c r="AA47" s="39">
        <f t="shared" si="10"/>
        <v>4460</v>
      </c>
    </row>
    <row r="48" spans="1:27" ht="102" customHeight="1" x14ac:dyDescent="0.25">
      <c r="A48" s="15" t="s">
        <v>79</v>
      </c>
      <c r="B48" s="100" t="s">
        <v>282</v>
      </c>
      <c r="C48" s="97"/>
      <c r="D48" s="97"/>
      <c r="E48" s="97"/>
      <c r="F48" s="98"/>
      <c r="G48" s="3">
        <v>4460</v>
      </c>
      <c r="H48" s="48">
        <v>0</v>
      </c>
      <c r="I48" s="49">
        <f t="shared" ref="I48" si="45">TRUNC((G48-H48)/11,2)</f>
        <v>405.45</v>
      </c>
      <c r="J48" s="49">
        <f t="shared" ref="J48" si="46">TRUNC((G48-SUM(H48:I48))/10,2)</f>
        <v>405.45</v>
      </c>
      <c r="K48" s="49">
        <f>TRUNC((G48-SUM(H48:J48))/9,2)</f>
        <v>405.45</v>
      </c>
      <c r="L48" s="49">
        <f>TRUNC((G48-SUM(H48:K48))/8,2)</f>
        <v>405.45</v>
      </c>
      <c r="M48" s="49">
        <f>TRUNC((G48-SUM(H48:L48))/7,2)</f>
        <v>405.45</v>
      </c>
      <c r="N48" s="49">
        <f>TRUNC((G48-SUM(H48:M48))/6,2)</f>
        <v>405.45</v>
      </c>
      <c r="O48" s="49">
        <f>TRUNC((G48-SUM(H48:N48))/5,2)</f>
        <v>405.46</v>
      </c>
      <c r="P48" s="49">
        <f>TRUNC((G48-SUM(H48:O48))/4,2)</f>
        <v>405.46</v>
      </c>
      <c r="Q48" s="49">
        <f>TRUNC((G48-SUM(H48:P48))/3,2)</f>
        <v>405.46</v>
      </c>
      <c r="R48" s="49">
        <f>TRUNC((G48-SUM(H48:Q48))/2,2)</f>
        <v>405.46</v>
      </c>
      <c r="S48" s="49">
        <f>G48-SUM(H48:R48)</f>
        <v>405.46000000000004</v>
      </c>
      <c r="T48" s="39">
        <f t="shared" si="3"/>
        <v>810.9</v>
      </c>
      <c r="U48" s="39">
        <f t="shared" si="4"/>
        <v>2027.25</v>
      </c>
      <c r="V48" s="39">
        <f t="shared" si="5"/>
        <v>3243.62</v>
      </c>
      <c r="W48" s="39">
        <f t="shared" si="6"/>
        <v>4460</v>
      </c>
      <c r="X48" s="39">
        <f t="shared" si="7"/>
        <v>1115</v>
      </c>
      <c r="Y48" s="39">
        <f t="shared" si="8"/>
        <v>2230</v>
      </c>
      <c r="Z48" s="39">
        <f t="shared" si="9"/>
        <v>3345</v>
      </c>
      <c r="AA48" s="39">
        <f t="shared" si="10"/>
        <v>4460</v>
      </c>
    </row>
    <row r="49" spans="1:27" ht="15" customHeight="1" x14ac:dyDescent="0.25">
      <c r="A49" s="15" t="s">
        <v>80</v>
      </c>
      <c r="B49" s="100" t="s">
        <v>283</v>
      </c>
      <c r="C49" s="97"/>
      <c r="D49" s="97"/>
      <c r="E49" s="97"/>
      <c r="F49" s="98"/>
      <c r="G49" s="3">
        <f>G50</f>
        <v>80000</v>
      </c>
      <c r="H49" s="3">
        <f t="shared" ref="H49:S49" si="47">H50</f>
        <v>0</v>
      </c>
      <c r="I49" s="3">
        <f t="shared" si="47"/>
        <v>7272.72</v>
      </c>
      <c r="J49" s="3">
        <f t="shared" si="47"/>
        <v>7272.72</v>
      </c>
      <c r="K49" s="3">
        <f t="shared" si="47"/>
        <v>7272.72</v>
      </c>
      <c r="L49" s="3">
        <f t="shared" si="47"/>
        <v>7272.73</v>
      </c>
      <c r="M49" s="3">
        <f t="shared" si="47"/>
        <v>7272.73</v>
      </c>
      <c r="N49" s="3">
        <f t="shared" si="47"/>
        <v>7272.73</v>
      </c>
      <c r="O49" s="3">
        <f t="shared" si="47"/>
        <v>7272.73</v>
      </c>
      <c r="P49" s="3">
        <f t="shared" si="47"/>
        <v>7272.73</v>
      </c>
      <c r="Q49" s="3">
        <f t="shared" si="47"/>
        <v>7272.73</v>
      </c>
      <c r="R49" s="3">
        <f t="shared" si="47"/>
        <v>7272.73</v>
      </c>
      <c r="S49" s="3">
        <f t="shared" si="47"/>
        <v>7272.730000000025</v>
      </c>
      <c r="T49" s="39">
        <f t="shared" si="3"/>
        <v>14545.44</v>
      </c>
      <c r="U49" s="39">
        <f t="shared" si="4"/>
        <v>36363.619999999995</v>
      </c>
      <c r="V49" s="39">
        <f t="shared" si="5"/>
        <v>58181.809999999983</v>
      </c>
      <c r="W49" s="39">
        <f t="shared" si="6"/>
        <v>80000</v>
      </c>
      <c r="X49" s="39">
        <f t="shared" si="7"/>
        <v>20000</v>
      </c>
      <c r="Y49" s="39">
        <f t="shared" si="8"/>
        <v>40000</v>
      </c>
      <c r="Z49" s="39">
        <f t="shared" si="9"/>
        <v>60000</v>
      </c>
      <c r="AA49" s="39">
        <f t="shared" si="10"/>
        <v>80000</v>
      </c>
    </row>
    <row r="50" spans="1:27" ht="25.5" customHeight="1" x14ac:dyDescent="0.25">
      <c r="A50" s="15" t="s">
        <v>81</v>
      </c>
      <c r="B50" s="100" t="s">
        <v>284</v>
      </c>
      <c r="C50" s="97"/>
      <c r="D50" s="97"/>
      <c r="E50" s="97"/>
      <c r="F50" s="98"/>
      <c r="G50" s="3">
        <f>G51</f>
        <v>80000</v>
      </c>
      <c r="H50" s="3">
        <f t="shared" ref="H50:S50" si="48">H51</f>
        <v>0</v>
      </c>
      <c r="I50" s="3">
        <f t="shared" si="48"/>
        <v>7272.72</v>
      </c>
      <c r="J50" s="3">
        <f t="shared" si="48"/>
        <v>7272.72</v>
      </c>
      <c r="K50" s="3">
        <f t="shared" si="48"/>
        <v>7272.72</v>
      </c>
      <c r="L50" s="3">
        <f t="shared" si="48"/>
        <v>7272.73</v>
      </c>
      <c r="M50" s="3">
        <f t="shared" si="48"/>
        <v>7272.73</v>
      </c>
      <c r="N50" s="3">
        <f t="shared" si="48"/>
        <v>7272.73</v>
      </c>
      <c r="O50" s="3">
        <f t="shared" si="48"/>
        <v>7272.73</v>
      </c>
      <c r="P50" s="3">
        <f t="shared" si="48"/>
        <v>7272.73</v>
      </c>
      <c r="Q50" s="3">
        <f t="shared" si="48"/>
        <v>7272.73</v>
      </c>
      <c r="R50" s="3">
        <f t="shared" si="48"/>
        <v>7272.73</v>
      </c>
      <c r="S50" s="3">
        <f t="shared" si="48"/>
        <v>7272.730000000025</v>
      </c>
      <c r="T50" s="39">
        <f t="shared" si="3"/>
        <v>14545.44</v>
      </c>
      <c r="U50" s="39">
        <f t="shared" si="4"/>
        <v>36363.619999999995</v>
      </c>
      <c r="V50" s="39">
        <f t="shared" si="5"/>
        <v>58181.809999999983</v>
      </c>
      <c r="W50" s="39">
        <f t="shared" si="6"/>
        <v>80000</v>
      </c>
      <c r="X50" s="39">
        <f t="shared" si="7"/>
        <v>20000</v>
      </c>
      <c r="Y50" s="39">
        <f t="shared" si="8"/>
        <v>40000</v>
      </c>
      <c r="Z50" s="39">
        <f t="shared" si="9"/>
        <v>60000</v>
      </c>
      <c r="AA50" s="39">
        <f t="shared" si="10"/>
        <v>80000</v>
      </c>
    </row>
    <row r="51" spans="1:27" ht="76.5" customHeight="1" x14ac:dyDescent="0.25">
      <c r="A51" s="15" t="s">
        <v>82</v>
      </c>
      <c r="B51" s="100" t="s">
        <v>285</v>
      </c>
      <c r="C51" s="97"/>
      <c r="D51" s="97"/>
      <c r="E51" s="97"/>
      <c r="F51" s="98"/>
      <c r="G51" s="3">
        <v>80000</v>
      </c>
      <c r="H51" s="48">
        <v>0</v>
      </c>
      <c r="I51" s="49">
        <f t="shared" ref="I51" si="49">TRUNC((G51-H51)/11,2)</f>
        <v>7272.72</v>
      </c>
      <c r="J51" s="49">
        <f t="shared" ref="J51" si="50">TRUNC((G51-SUM(H51:I51))/10,2)</f>
        <v>7272.72</v>
      </c>
      <c r="K51" s="49">
        <f>TRUNC((G51-SUM(H51:J51))/9,2)</f>
        <v>7272.72</v>
      </c>
      <c r="L51" s="49">
        <f>TRUNC((G51-SUM(H51:K51))/8,2)</f>
        <v>7272.73</v>
      </c>
      <c r="M51" s="49">
        <f>TRUNC((G51-SUM(H51:L51))/7,2)</f>
        <v>7272.73</v>
      </c>
      <c r="N51" s="49">
        <f>TRUNC((G51-SUM(H51:M51))/6,2)</f>
        <v>7272.73</v>
      </c>
      <c r="O51" s="49">
        <f>TRUNC((G51-SUM(H51:N51))/5,2)</f>
        <v>7272.73</v>
      </c>
      <c r="P51" s="49">
        <f>TRUNC((G51-SUM(H51:O51))/4,2)</f>
        <v>7272.73</v>
      </c>
      <c r="Q51" s="49">
        <f>TRUNC((G51-SUM(H51:P51))/3,2)</f>
        <v>7272.73</v>
      </c>
      <c r="R51" s="49">
        <f>TRUNC((G51-SUM(H51:Q51))/2,2)</f>
        <v>7272.73</v>
      </c>
      <c r="S51" s="49">
        <f>G51-SUM(H51:R51)</f>
        <v>7272.730000000025</v>
      </c>
      <c r="T51" s="39">
        <f t="shared" si="3"/>
        <v>14545.44</v>
      </c>
      <c r="U51" s="39">
        <f t="shared" si="4"/>
        <v>36363.619999999995</v>
      </c>
      <c r="V51" s="39">
        <f t="shared" si="5"/>
        <v>58181.809999999983</v>
      </c>
      <c r="W51" s="39">
        <f t="shared" si="6"/>
        <v>80000</v>
      </c>
      <c r="X51" s="39">
        <f t="shared" si="7"/>
        <v>20000</v>
      </c>
      <c r="Y51" s="39">
        <f t="shared" si="8"/>
        <v>40000</v>
      </c>
      <c r="Z51" s="39">
        <f t="shared" si="9"/>
        <v>60000</v>
      </c>
      <c r="AA51" s="39">
        <f t="shared" si="10"/>
        <v>80000</v>
      </c>
    </row>
    <row r="52" spans="1:27" ht="25.5" customHeight="1" x14ac:dyDescent="0.25">
      <c r="A52" s="15" t="s">
        <v>29</v>
      </c>
      <c r="B52" s="100" t="s">
        <v>288</v>
      </c>
      <c r="C52" s="97"/>
      <c r="D52" s="97"/>
      <c r="E52" s="97"/>
      <c r="F52" s="98"/>
      <c r="G52" s="3">
        <f>G53</f>
        <v>175100</v>
      </c>
      <c r="H52" s="3">
        <f t="shared" ref="H52:S52" si="51">H53</f>
        <v>1814.07</v>
      </c>
      <c r="I52" s="3">
        <f t="shared" si="51"/>
        <v>15753.26</v>
      </c>
      <c r="J52" s="3">
        <f t="shared" si="51"/>
        <v>15753.26</v>
      </c>
      <c r="K52" s="3">
        <f t="shared" si="51"/>
        <v>15753.26</v>
      </c>
      <c r="L52" s="3">
        <f t="shared" si="51"/>
        <v>15753.26</v>
      </c>
      <c r="M52" s="3">
        <f t="shared" si="51"/>
        <v>15753.27</v>
      </c>
      <c r="N52" s="3">
        <f t="shared" si="51"/>
        <v>15753.27</v>
      </c>
      <c r="O52" s="3">
        <f t="shared" si="51"/>
        <v>15753.27</v>
      </c>
      <c r="P52" s="3">
        <f t="shared" si="51"/>
        <v>15753.27</v>
      </c>
      <c r="Q52" s="3">
        <f t="shared" si="51"/>
        <v>15753.27</v>
      </c>
      <c r="R52" s="3">
        <f t="shared" si="51"/>
        <v>15753.27</v>
      </c>
      <c r="S52" s="3">
        <f t="shared" si="51"/>
        <v>15753.26999999999</v>
      </c>
      <c r="T52" s="39">
        <f t="shared" si="3"/>
        <v>33320.590000000004</v>
      </c>
      <c r="U52" s="39">
        <f t="shared" si="4"/>
        <v>80580.38</v>
      </c>
      <c r="V52" s="39">
        <f t="shared" si="5"/>
        <v>127840.19000000002</v>
      </c>
      <c r="W52" s="39">
        <f t="shared" si="6"/>
        <v>175100</v>
      </c>
      <c r="X52" s="39">
        <f t="shared" si="7"/>
        <v>43775</v>
      </c>
      <c r="Y52" s="39">
        <f t="shared" si="8"/>
        <v>87550</v>
      </c>
      <c r="Z52" s="39">
        <f t="shared" si="9"/>
        <v>131325</v>
      </c>
      <c r="AA52" s="39">
        <f t="shared" si="10"/>
        <v>175100</v>
      </c>
    </row>
    <row r="53" spans="1:27" ht="63.75" customHeight="1" x14ac:dyDescent="0.25">
      <c r="A53" s="15" t="s">
        <v>83</v>
      </c>
      <c r="B53" s="100" t="s">
        <v>286</v>
      </c>
      <c r="C53" s="97"/>
      <c r="D53" s="97"/>
      <c r="E53" s="97"/>
      <c r="F53" s="98"/>
      <c r="G53" s="3">
        <f>G54</f>
        <v>175100</v>
      </c>
      <c r="H53" s="3">
        <f t="shared" ref="H53:S53" si="52">H54</f>
        <v>1814.07</v>
      </c>
      <c r="I53" s="3">
        <f t="shared" si="52"/>
        <v>15753.26</v>
      </c>
      <c r="J53" s="3">
        <f t="shared" si="52"/>
        <v>15753.26</v>
      </c>
      <c r="K53" s="3">
        <f t="shared" si="52"/>
        <v>15753.26</v>
      </c>
      <c r="L53" s="3">
        <f t="shared" si="52"/>
        <v>15753.26</v>
      </c>
      <c r="M53" s="3">
        <f t="shared" si="52"/>
        <v>15753.27</v>
      </c>
      <c r="N53" s="3">
        <f t="shared" si="52"/>
        <v>15753.27</v>
      </c>
      <c r="O53" s="3">
        <f t="shared" si="52"/>
        <v>15753.27</v>
      </c>
      <c r="P53" s="3">
        <f t="shared" si="52"/>
        <v>15753.27</v>
      </c>
      <c r="Q53" s="3">
        <f t="shared" si="52"/>
        <v>15753.27</v>
      </c>
      <c r="R53" s="3">
        <f t="shared" si="52"/>
        <v>15753.27</v>
      </c>
      <c r="S53" s="3">
        <f t="shared" si="52"/>
        <v>15753.26999999999</v>
      </c>
      <c r="T53" s="39">
        <f t="shared" si="3"/>
        <v>33320.590000000004</v>
      </c>
      <c r="U53" s="39">
        <f t="shared" si="4"/>
        <v>80580.38</v>
      </c>
      <c r="V53" s="39">
        <f t="shared" si="5"/>
        <v>127840.19000000002</v>
      </c>
      <c r="W53" s="39">
        <f t="shared" si="6"/>
        <v>175100</v>
      </c>
      <c r="X53" s="39">
        <f t="shared" si="7"/>
        <v>43775</v>
      </c>
      <c r="Y53" s="39">
        <f t="shared" si="8"/>
        <v>87550</v>
      </c>
      <c r="Z53" s="39">
        <f t="shared" si="9"/>
        <v>131325</v>
      </c>
      <c r="AA53" s="39">
        <f t="shared" si="10"/>
        <v>175100</v>
      </c>
    </row>
    <row r="54" spans="1:27" ht="102" customHeight="1" x14ac:dyDescent="0.25">
      <c r="A54" s="15" t="s">
        <v>84</v>
      </c>
      <c r="B54" s="100" t="s">
        <v>287</v>
      </c>
      <c r="C54" s="97"/>
      <c r="D54" s="97"/>
      <c r="E54" s="97"/>
      <c r="F54" s="98"/>
      <c r="G54" s="3">
        <v>175100</v>
      </c>
      <c r="H54" s="48">
        <v>1814.07</v>
      </c>
      <c r="I54" s="49">
        <f t="shared" ref="I54" si="53">TRUNC((G54-H54)/11,2)</f>
        <v>15753.26</v>
      </c>
      <c r="J54" s="49">
        <f t="shared" ref="J54" si="54">TRUNC((G54-SUM(H54:I54))/10,2)</f>
        <v>15753.26</v>
      </c>
      <c r="K54" s="49">
        <f>TRUNC((G54-SUM(H54:J54))/9,2)</f>
        <v>15753.26</v>
      </c>
      <c r="L54" s="49">
        <f>TRUNC((G54-SUM(H54:K54))/8,2)</f>
        <v>15753.26</v>
      </c>
      <c r="M54" s="49">
        <f>TRUNC((G54-SUM(H54:L54))/7,2)</f>
        <v>15753.27</v>
      </c>
      <c r="N54" s="49">
        <f>TRUNC((G54-SUM(H54:M54))/6,2)</f>
        <v>15753.27</v>
      </c>
      <c r="O54" s="49">
        <f>TRUNC((G54-SUM(H54:N54))/5,2)</f>
        <v>15753.27</v>
      </c>
      <c r="P54" s="49">
        <f>TRUNC((G54-SUM(H54:O54))/4,2)</f>
        <v>15753.27</v>
      </c>
      <c r="Q54" s="49">
        <f>TRUNC((G54-SUM(H54:P54))/3,2)</f>
        <v>15753.27</v>
      </c>
      <c r="R54" s="49">
        <f>TRUNC((G54-SUM(H54:Q54))/2,2)</f>
        <v>15753.27</v>
      </c>
      <c r="S54" s="49">
        <f>G54-SUM(H54:R54)</f>
        <v>15753.26999999999</v>
      </c>
      <c r="T54" s="39">
        <f t="shared" si="3"/>
        <v>33320.590000000004</v>
      </c>
      <c r="U54" s="39">
        <f t="shared" si="4"/>
        <v>80580.38</v>
      </c>
      <c r="V54" s="39">
        <f t="shared" si="5"/>
        <v>127840.19000000002</v>
      </c>
      <c r="W54" s="39">
        <f t="shared" si="6"/>
        <v>175100</v>
      </c>
      <c r="X54" s="39">
        <f t="shared" si="7"/>
        <v>43775</v>
      </c>
      <c r="Y54" s="39">
        <f t="shared" si="8"/>
        <v>87550</v>
      </c>
      <c r="Z54" s="39">
        <f t="shared" si="9"/>
        <v>131325</v>
      </c>
      <c r="AA54" s="39">
        <f t="shared" si="10"/>
        <v>175100</v>
      </c>
    </row>
    <row r="55" spans="1:27" ht="25.5" customHeight="1" x14ac:dyDescent="0.25">
      <c r="A55" s="15" t="s">
        <v>85</v>
      </c>
      <c r="B55" s="101"/>
      <c r="C55" s="97"/>
      <c r="D55" s="97"/>
      <c r="E55" s="97"/>
      <c r="F55" s="98"/>
      <c r="G55" s="3">
        <f>G56+G75+G67+G71+G79</f>
        <v>12551229.24</v>
      </c>
      <c r="H55" s="3">
        <f t="shared" ref="H55:S55" si="55">H56+H75+H67+H71+H79</f>
        <v>1015716.63</v>
      </c>
      <c r="I55" s="3">
        <f t="shared" si="55"/>
        <v>846902.08000000007</v>
      </c>
      <c r="J55" s="3">
        <f t="shared" si="55"/>
        <v>1009717.49</v>
      </c>
      <c r="K55" s="3">
        <f t="shared" si="55"/>
        <v>887882.55</v>
      </c>
      <c r="L55" s="3">
        <f t="shared" si="55"/>
        <v>970682.55</v>
      </c>
      <c r="M55" s="3">
        <f t="shared" si="55"/>
        <v>1279932.55</v>
      </c>
      <c r="N55" s="3">
        <f t="shared" si="55"/>
        <v>948082.56</v>
      </c>
      <c r="O55" s="3">
        <f t="shared" si="55"/>
        <v>905482.56</v>
      </c>
      <c r="P55" s="3">
        <f t="shared" si="55"/>
        <v>1202132.56</v>
      </c>
      <c r="Q55" s="3">
        <f t="shared" si="55"/>
        <v>990682.57000000007</v>
      </c>
      <c r="R55" s="3">
        <f t="shared" si="55"/>
        <v>1088582.57</v>
      </c>
      <c r="S55" s="3">
        <f t="shared" si="55"/>
        <v>1405432.57</v>
      </c>
      <c r="T55" s="39">
        <f t="shared" si="3"/>
        <v>2872336.2</v>
      </c>
      <c r="U55" s="39">
        <f t="shared" si="4"/>
        <v>6010833.8499999996</v>
      </c>
      <c r="V55" s="39">
        <f t="shared" si="5"/>
        <v>9066531.5300000012</v>
      </c>
      <c r="W55" s="39">
        <f t="shared" si="6"/>
        <v>12551229.240000002</v>
      </c>
      <c r="X55" s="39">
        <f t="shared" si="7"/>
        <v>3137807.31</v>
      </c>
      <c r="Y55" s="39">
        <f t="shared" si="8"/>
        <v>6275614.6200000001</v>
      </c>
      <c r="Z55" s="39">
        <f t="shared" si="9"/>
        <v>9413421.9299999997</v>
      </c>
      <c r="AA55" s="39">
        <f t="shared" si="10"/>
        <v>12551229.24</v>
      </c>
    </row>
    <row r="56" spans="1:27" ht="89.25" customHeight="1" x14ac:dyDescent="0.25">
      <c r="A56" s="15" t="s">
        <v>30</v>
      </c>
      <c r="B56" s="104" t="s">
        <v>289</v>
      </c>
      <c r="C56" s="97"/>
      <c r="D56" s="97"/>
      <c r="E56" s="97"/>
      <c r="F56" s="98"/>
      <c r="G56" s="3">
        <f>G57+G64</f>
        <v>12264000</v>
      </c>
      <c r="H56" s="3">
        <f t="shared" ref="H56:S56" si="56">H57+H64</f>
        <v>1011795.53</v>
      </c>
      <c r="I56" s="3">
        <f t="shared" si="56"/>
        <v>847019.53</v>
      </c>
      <c r="J56" s="3">
        <f t="shared" si="56"/>
        <v>1009834.94</v>
      </c>
      <c r="K56" s="3">
        <f t="shared" si="56"/>
        <v>888000</v>
      </c>
      <c r="L56" s="3">
        <f t="shared" si="56"/>
        <v>970800</v>
      </c>
      <c r="M56" s="3">
        <f t="shared" si="56"/>
        <v>1280050</v>
      </c>
      <c r="N56" s="3">
        <f t="shared" si="56"/>
        <v>948200</v>
      </c>
      <c r="O56" s="3">
        <f t="shared" si="56"/>
        <v>905600</v>
      </c>
      <c r="P56" s="3">
        <f t="shared" si="56"/>
        <v>1202250</v>
      </c>
      <c r="Q56" s="3">
        <f t="shared" si="56"/>
        <v>990800</v>
      </c>
      <c r="R56" s="3">
        <f t="shared" si="56"/>
        <v>1088700</v>
      </c>
      <c r="S56" s="3">
        <f t="shared" si="56"/>
        <v>1120950</v>
      </c>
      <c r="T56" s="39">
        <f t="shared" si="3"/>
        <v>2868650</v>
      </c>
      <c r="U56" s="39">
        <f t="shared" si="4"/>
        <v>6007500</v>
      </c>
      <c r="V56" s="39">
        <f t="shared" si="5"/>
        <v>9063550</v>
      </c>
      <c r="W56" s="39">
        <f t="shared" si="6"/>
        <v>12264000</v>
      </c>
      <c r="X56" s="39">
        <f t="shared" si="7"/>
        <v>3066000</v>
      </c>
      <c r="Y56" s="39">
        <f t="shared" si="8"/>
        <v>6132000</v>
      </c>
      <c r="Z56" s="39">
        <f t="shared" si="9"/>
        <v>9198000</v>
      </c>
      <c r="AA56" s="39">
        <f t="shared" si="10"/>
        <v>12264000</v>
      </c>
    </row>
    <row r="57" spans="1:27" ht="191.25" customHeight="1" x14ac:dyDescent="0.25">
      <c r="A57" s="15" t="s">
        <v>31</v>
      </c>
      <c r="B57" s="104" t="s">
        <v>225</v>
      </c>
      <c r="C57" s="97"/>
      <c r="D57" s="97"/>
      <c r="E57" s="97"/>
      <c r="F57" s="98"/>
      <c r="G57" s="3">
        <f>G58+G60+G62</f>
        <v>4764000</v>
      </c>
      <c r="H57" s="3">
        <f t="shared" ref="H57:R57" si="57">H58+H60+H62</f>
        <v>280559.07</v>
      </c>
      <c r="I57" s="3">
        <f t="shared" si="57"/>
        <v>340800</v>
      </c>
      <c r="J57" s="3">
        <f t="shared" si="57"/>
        <v>527290.92999999993</v>
      </c>
      <c r="K57" s="3">
        <f t="shared" si="57"/>
        <v>213000</v>
      </c>
      <c r="L57" s="3">
        <f t="shared" si="57"/>
        <v>340800</v>
      </c>
      <c r="M57" s="3">
        <f t="shared" si="57"/>
        <v>680050</v>
      </c>
      <c r="N57" s="3">
        <f t="shared" si="57"/>
        <v>298200</v>
      </c>
      <c r="O57" s="3">
        <f t="shared" si="57"/>
        <v>255600</v>
      </c>
      <c r="P57" s="3">
        <f t="shared" si="57"/>
        <v>552250</v>
      </c>
      <c r="Q57" s="3">
        <f t="shared" si="57"/>
        <v>340800</v>
      </c>
      <c r="R57" s="3">
        <f t="shared" si="57"/>
        <v>413700</v>
      </c>
      <c r="S57" s="3">
        <f>S58+S60+S62</f>
        <v>520950</v>
      </c>
      <c r="T57" s="39">
        <f t="shared" si="3"/>
        <v>1148650</v>
      </c>
      <c r="U57" s="39">
        <f t="shared" si="4"/>
        <v>2382500</v>
      </c>
      <c r="V57" s="39">
        <f t="shared" si="5"/>
        <v>3488550</v>
      </c>
      <c r="W57" s="39">
        <f t="shared" si="6"/>
        <v>4764000</v>
      </c>
      <c r="X57" s="39">
        <f t="shared" si="7"/>
        <v>1191000</v>
      </c>
      <c r="Y57" s="39">
        <f t="shared" si="8"/>
        <v>2382000</v>
      </c>
      <c r="Z57" s="39">
        <f t="shared" si="9"/>
        <v>3573000</v>
      </c>
      <c r="AA57" s="39">
        <f t="shared" si="10"/>
        <v>4764000</v>
      </c>
    </row>
    <row r="58" spans="1:27" ht="129" customHeight="1" x14ac:dyDescent="0.25">
      <c r="A58" s="15" t="s">
        <v>86</v>
      </c>
      <c r="B58" s="100" t="s">
        <v>224</v>
      </c>
      <c r="C58" s="97"/>
      <c r="D58" s="97"/>
      <c r="E58" s="97"/>
      <c r="F58" s="98"/>
      <c r="G58" s="3">
        <f>G59</f>
        <v>39000</v>
      </c>
      <c r="H58" s="3">
        <f t="shared" ref="H58:S58" si="58">H59</f>
        <v>0</v>
      </c>
      <c r="I58" s="3">
        <f t="shared" si="58"/>
        <v>0</v>
      </c>
      <c r="J58" s="3">
        <f t="shared" si="58"/>
        <v>9750</v>
      </c>
      <c r="K58" s="3">
        <f t="shared" si="58"/>
        <v>0</v>
      </c>
      <c r="L58" s="3">
        <f t="shared" si="58"/>
        <v>0</v>
      </c>
      <c r="M58" s="3">
        <f t="shared" si="58"/>
        <v>9750</v>
      </c>
      <c r="N58" s="3">
        <f t="shared" si="58"/>
        <v>0</v>
      </c>
      <c r="O58" s="3">
        <f t="shared" si="58"/>
        <v>0</v>
      </c>
      <c r="P58" s="3">
        <f t="shared" si="58"/>
        <v>9750</v>
      </c>
      <c r="Q58" s="3">
        <f t="shared" si="58"/>
        <v>0</v>
      </c>
      <c r="R58" s="3">
        <f t="shared" si="58"/>
        <v>0</v>
      </c>
      <c r="S58" s="3">
        <f t="shared" si="58"/>
        <v>9750</v>
      </c>
      <c r="T58" s="39">
        <f t="shared" si="3"/>
        <v>9750</v>
      </c>
      <c r="U58" s="39">
        <f t="shared" si="4"/>
        <v>19500</v>
      </c>
      <c r="V58" s="39">
        <f t="shared" si="5"/>
        <v>29250</v>
      </c>
      <c r="W58" s="39">
        <f t="shared" si="6"/>
        <v>39000</v>
      </c>
      <c r="X58" s="39">
        <f t="shared" si="7"/>
        <v>9750</v>
      </c>
      <c r="Y58" s="39">
        <f t="shared" si="8"/>
        <v>19500</v>
      </c>
      <c r="Z58" s="39">
        <f t="shared" si="9"/>
        <v>29250</v>
      </c>
      <c r="AA58" s="39">
        <f t="shared" si="10"/>
        <v>39000</v>
      </c>
    </row>
    <row r="59" spans="1:27" ht="153.75" customHeight="1" x14ac:dyDescent="0.25">
      <c r="A59" s="15" t="s">
        <v>87</v>
      </c>
      <c r="B59" s="100" t="s">
        <v>223</v>
      </c>
      <c r="C59" s="102"/>
      <c r="D59" s="102"/>
      <c r="E59" s="102"/>
      <c r="F59" s="103"/>
      <c r="G59" s="3">
        <v>39000</v>
      </c>
      <c r="H59" s="43">
        <v>0</v>
      </c>
      <c r="I59" s="43">
        <v>0</v>
      </c>
      <c r="J59" s="43">
        <v>9750</v>
      </c>
      <c r="K59" s="43">
        <v>0</v>
      </c>
      <c r="L59" s="43">
        <v>0</v>
      </c>
      <c r="M59" s="43">
        <v>9750</v>
      </c>
      <c r="N59" s="43">
        <v>0</v>
      </c>
      <c r="O59" s="43">
        <v>0</v>
      </c>
      <c r="P59" s="43">
        <v>9750</v>
      </c>
      <c r="Q59" s="43">
        <v>0</v>
      </c>
      <c r="R59" s="43">
        <v>0</v>
      </c>
      <c r="S59" s="43">
        <v>9750</v>
      </c>
      <c r="T59" s="39">
        <f t="shared" si="3"/>
        <v>9750</v>
      </c>
      <c r="U59" s="39">
        <f t="shared" si="4"/>
        <v>19500</v>
      </c>
      <c r="V59" s="39">
        <f t="shared" si="5"/>
        <v>29250</v>
      </c>
      <c r="W59" s="39">
        <f t="shared" si="6"/>
        <v>39000</v>
      </c>
      <c r="X59" s="39">
        <f t="shared" si="7"/>
        <v>9750</v>
      </c>
      <c r="Y59" s="39">
        <f t="shared" si="8"/>
        <v>19500</v>
      </c>
      <c r="Z59" s="39">
        <f t="shared" si="9"/>
        <v>29250</v>
      </c>
      <c r="AA59" s="39">
        <f t="shared" si="10"/>
        <v>39000</v>
      </c>
    </row>
    <row r="60" spans="1:27" ht="178.5" customHeight="1" x14ac:dyDescent="0.25">
      <c r="A60" s="15" t="s">
        <v>88</v>
      </c>
      <c r="B60" s="100" t="s">
        <v>227</v>
      </c>
      <c r="C60" s="97"/>
      <c r="D60" s="97"/>
      <c r="E60" s="97"/>
      <c r="F60" s="98"/>
      <c r="G60" s="3">
        <f>G61</f>
        <v>465000</v>
      </c>
      <c r="H60" s="3">
        <f t="shared" ref="H60:S60" si="59">H61</f>
        <v>11848</v>
      </c>
      <c r="I60" s="3">
        <f t="shared" si="59"/>
        <v>0</v>
      </c>
      <c r="J60" s="3">
        <f t="shared" si="59"/>
        <v>104652</v>
      </c>
      <c r="K60" s="3">
        <f t="shared" si="59"/>
        <v>0</v>
      </c>
      <c r="L60" s="3">
        <f t="shared" si="59"/>
        <v>0</v>
      </c>
      <c r="M60" s="3">
        <f t="shared" si="59"/>
        <v>116500</v>
      </c>
      <c r="N60" s="3">
        <f t="shared" si="59"/>
        <v>0</v>
      </c>
      <c r="O60" s="3">
        <f t="shared" si="59"/>
        <v>0</v>
      </c>
      <c r="P60" s="3">
        <f t="shared" si="59"/>
        <v>116500</v>
      </c>
      <c r="Q60" s="3">
        <f t="shared" si="59"/>
        <v>0</v>
      </c>
      <c r="R60" s="3">
        <f t="shared" si="59"/>
        <v>115500</v>
      </c>
      <c r="S60" s="3">
        <f t="shared" si="59"/>
        <v>0</v>
      </c>
      <c r="T60" s="39">
        <f t="shared" si="3"/>
        <v>116500</v>
      </c>
      <c r="U60" s="39">
        <f t="shared" si="4"/>
        <v>233000</v>
      </c>
      <c r="V60" s="39">
        <f t="shared" si="5"/>
        <v>349500</v>
      </c>
      <c r="W60" s="39">
        <f t="shared" si="6"/>
        <v>465000</v>
      </c>
      <c r="X60" s="39">
        <f t="shared" si="7"/>
        <v>116250</v>
      </c>
      <c r="Y60" s="39">
        <f t="shared" si="8"/>
        <v>232500</v>
      </c>
      <c r="Z60" s="39">
        <f t="shared" si="9"/>
        <v>348750</v>
      </c>
      <c r="AA60" s="39">
        <f t="shared" si="10"/>
        <v>465000</v>
      </c>
    </row>
    <row r="61" spans="1:27" ht="153.75" customHeight="1" x14ac:dyDescent="0.25">
      <c r="A61" s="15" t="s">
        <v>89</v>
      </c>
      <c r="B61" s="100" t="s">
        <v>226</v>
      </c>
      <c r="C61" s="97"/>
      <c r="D61" s="97"/>
      <c r="E61" s="97"/>
      <c r="F61" s="98"/>
      <c r="G61" s="3">
        <v>465000</v>
      </c>
      <c r="H61" s="5">
        <v>11848</v>
      </c>
      <c r="I61" s="5">
        <v>0</v>
      </c>
      <c r="J61" s="5">
        <v>104652</v>
      </c>
      <c r="K61" s="5">
        <v>0</v>
      </c>
      <c r="L61" s="5">
        <v>0</v>
      </c>
      <c r="M61" s="5">
        <v>116500</v>
      </c>
      <c r="N61" s="5">
        <v>0</v>
      </c>
      <c r="O61" s="5">
        <v>0</v>
      </c>
      <c r="P61" s="5">
        <v>116500</v>
      </c>
      <c r="Q61" s="5">
        <v>0</v>
      </c>
      <c r="R61" s="5">
        <v>115500</v>
      </c>
      <c r="S61" s="5">
        <f>G61-H61-I61-J61-K61-L61-M61-N61-O61-P61-Q61-R61</f>
        <v>0</v>
      </c>
      <c r="T61" s="39">
        <f t="shared" si="3"/>
        <v>116500</v>
      </c>
      <c r="U61" s="39">
        <f t="shared" si="4"/>
        <v>233000</v>
      </c>
      <c r="V61" s="39">
        <f t="shared" si="5"/>
        <v>349500</v>
      </c>
      <c r="W61" s="39">
        <f t="shared" si="6"/>
        <v>465000</v>
      </c>
      <c r="X61" s="39">
        <f t="shared" si="7"/>
        <v>116250</v>
      </c>
      <c r="Y61" s="39">
        <f t="shared" si="8"/>
        <v>232500</v>
      </c>
      <c r="Z61" s="39">
        <f t="shared" si="9"/>
        <v>348750</v>
      </c>
      <c r="AA61" s="39">
        <f t="shared" si="10"/>
        <v>465000</v>
      </c>
    </row>
    <row r="62" spans="1:27" ht="89.25" customHeight="1" x14ac:dyDescent="0.25">
      <c r="A62" s="15" t="s">
        <v>90</v>
      </c>
      <c r="B62" s="100" t="s">
        <v>228</v>
      </c>
      <c r="C62" s="97"/>
      <c r="D62" s="97"/>
      <c r="E62" s="97"/>
      <c r="F62" s="98"/>
      <c r="G62" s="3">
        <f>G63</f>
        <v>4260000</v>
      </c>
      <c r="H62" s="3">
        <f t="shared" ref="H62:S62" si="60">H63</f>
        <v>268711.07</v>
      </c>
      <c r="I62" s="3">
        <f t="shared" si="60"/>
        <v>340800</v>
      </c>
      <c r="J62" s="3">
        <f t="shared" si="60"/>
        <v>412888.93</v>
      </c>
      <c r="K62" s="3">
        <f t="shared" si="60"/>
        <v>213000</v>
      </c>
      <c r="L62" s="3">
        <f t="shared" si="60"/>
        <v>340800</v>
      </c>
      <c r="M62" s="3">
        <f t="shared" si="60"/>
        <v>553800</v>
      </c>
      <c r="N62" s="3">
        <f t="shared" si="60"/>
        <v>298200</v>
      </c>
      <c r="O62" s="3">
        <f t="shared" si="60"/>
        <v>255600</v>
      </c>
      <c r="P62" s="3">
        <f t="shared" si="60"/>
        <v>426000</v>
      </c>
      <c r="Q62" s="3">
        <f t="shared" si="60"/>
        <v>340800</v>
      </c>
      <c r="R62" s="3">
        <f t="shared" si="60"/>
        <v>298200</v>
      </c>
      <c r="S62" s="3">
        <f t="shared" si="60"/>
        <v>511200</v>
      </c>
      <c r="T62" s="39">
        <f t="shared" si="3"/>
        <v>1022400</v>
      </c>
      <c r="U62" s="39">
        <f t="shared" si="4"/>
        <v>2130000</v>
      </c>
      <c r="V62" s="39">
        <f t="shared" si="5"/>
        <v>3109800</v>
      </c>
      <c r="W62" s="39">
        <f t="shared" si="6"/>
        <v>4260000</v>
      </c>
      <c r="X62" s="39">
        <f t="shared" si="7"/>
        <v>1065000</v>
      </c>
      <c r="Y62" s="39">
        <f t="shared" si="8"/>
        <v>2130000</v>
      </c>
      <c r="Z62" s="39">
        <f t="shared" si="9"/>
        <v>3195000</v>
      </c>
      <c r="AA62" s="39">
        <f t="shared" si="10"/>
        <v>4260000</v>
      </c>
    </row>
    <row r="63" spans="1:27" ht="76.5" customHeight="1" x14ac:dyDescent="0.25">
      <c r="A63" s="15" t="s">
        <v>91</v>
      </c>
      <c r="B63" s="100" t="s">
        <v>229</v>
      </c>
      <c r="C63" s="97"/>
      <c r="D63" s="97"/>
      <c r="E63" s="97"/>
      <c r="F63" s="98"/>
      <c r="G63" s="3">
        <v>4260000</v>
      </c>
      <c r="H63" s="48">
        <v>268711.07</v>
      </c>
      <c r="I63" s="49">
        <v>340800</v>
      </c>
      <c r="J63" s="49">
        <v>412888.93</v>
      </c>
      <c r="K63" s="49">
        <v>213000</v>
      </c>
      <c r="L63" s="49">
        <v>340800</v>
      </c>
      <c r="M63" s="49">
        <v>553800</v>
      </c>
      <c r="N63" s="49">
        <v>298200</v>
      </c>
      <c r="O63" s="49">
        <v>255600</v>
      </c>
      <c r="P63" s="49">
        <v>426000</v>
      </c>
      <c r="Q63" s="49">
        <v>340800</v>
      </c>
      <c r="R63" s="49">
        <v>298200</v>
      </c>
      <c r="S63" s="49">
        <f>G63-SUM(H63:R63)</f>
        <v>511200</v>
      </c>
      <c r="T63" s="39">
        <f t="shared" si="3"/>
        <v>1022400</v>
      </c>
      <c r="U63" s="39">
        <f t="shared" si="4"/>
        <v>2130000</v>
      </c>
      <c r="V63" s="39">
        <f t="shared" si="5"/>
        <v>3109800</v>
      </c>
      <c r="W63" s="39">
        <f t="shared" si="6"/>
        <v>4260000</v>
      </c>
      <c r="X63" s="39">
        <f t="shared" si="7"/>
        <v>1065000</v>
      </c>
      <c r="Y63" s="39">
        <f t="shared" si="8"/>
        <v>2130000</v>
      </c>
      <c r="Z63" s="39">
        <f t="shared" si="9"/>
        <v>3195000</v>
      </c>
      <c r="AA63" s="39">
        <f t="shared" si="10"/>
        <v>4260000</v>
      </c>
    </row>
    <row r="64" spans="1:27" ht="178.5" customHeight="1" x14ac:dyDescent="0.25">
      <c r="A64" s="15" t="s">
        <v>32</v>
      </c>
      <c r="B64" s="100" t="s">
        <v>230</v>
      </c>
      <c r="C64" s="97"/>
      <c r="D64" s="97"/>
      <c r="E64" s="97"/>
      <c r="F64" s="98"/>
      <c r="G64" s="3">
        <f>G65</f>
        <v>7500000</v>
      </c>
      <c r="H64" s="3">
        <f>H65</f>
        <v>731236.46</v>
      </c>
      <c r="I64" s="3">
        <f t="shared" ref="I64:R64" si="61">I65</f>
        <v>506219.53</v>
      </c>
      <c r="J64" s="3">
        <f t="shared" si="61"/>
        <v>482544.01</v>
      </c>
      <c r="K64" s="3">
        <f t="shared" si="61"/>
        <v>675000</v>
      </c>
      <c r="L64" s="3">
        <f t="shared" si="61"/>
        <v>630000</v>
      </c>
      <c r="M64" s="3">
        <f t="shared" si="61"/>
        <v>600000</v>
      </c>
      <c r="N64" s="3">
        <f t="shared" si="61"/>
        <v>650000</v>
      </c>
      <c r="O64" s="3">
        <f t="shared" si="61"/>
        <v>650000</v>
      </c>
      <c r="P64" s="3">
        <f t="shared" si="61"/>
        <v>650000</v>
      </c>
      <c r="Q64" s="3">
        <f t="shared" si="61"/>
        <v>650000</v>
      </c>
      <c r="R64" s="3">
        <f t="shared" si="61"/>
        <v>675000</v>
      </c>
      <c r="S64" s="3">
        <f>S65</f>
        <v>600000</v>
      </c>
      <c r="T64" s="39">
        <f t="shared" si="3"/>
        <v>1720000</v>
      </c>
      <c r="U64" s="39">
        <f t="shared" si="4"/>
        <v>3625000</v>
      </c>
      <c r="V64" s="39">
        <f t="shared" si="5"/>
        <v>5575000</v>
      </c>
      <c r="W64" s="39">
        <f t="shared" si="6"/>
        <v>7500000</v>
      </c>
      <c r="X64" s="39">
        <f t="shared" si="7"/>
        <v>1875000</v>
      </c>
      <c r="Y64" s="39">
        <f t="shared" si="8"/>
        <v>3750000</v>
      </c>
      <c r="Z64" s="39">
        <f t="shared" si="9"/>
        <v>5625000</v>
      </c>
      <c r="AA64" s="39">
        <f t="shared" si="10"/>
        <v>7500000</v>
      </c>
    </row>
    <row r="65" spans="1:27" ht="178.5" customHeight="1" x14ac:dyDescent="0.25">
      <c r="A65" s="15" t="s">
        <v>92</v>
      </c>
      <c r="B65" s="100" t="s">
        <v>231</v>
      </c>
      <c r="C65" s="97"/>
      <c r="D65" s="97"/>
      <c r="E65" s="97"/>
      <c r="F65" s="98"/>
      <c r="G65" s="3">
        <f>G66</f>
        <v>7500000</v>
      </c>
      <c r="H65" s="5">
        <f>H66</f>
        <v>731236.46</v>
      </c>
      <c r="I65" s="5">
        <f t="shared" ref="I65:S65" si="62">I66</f>
        <v>506219.53</v>
      </c>
      <c r="J65" s="5">
        <f t="shared" si="62"/>
        <v>482544.01</v>
      </c>
      <c r="K65" s="5">
        <f t="shared" si="62"/>
        <v>675000</v>
      </c>
      <c r="L65" s="5">
        <f t="shared" si="62"/>
        <v>630000</v>
      </c>
      <c r="M65" s="5">
        <f t="shared" si="62"/>
        <v>600000</v>
      </c>
      <c r="N65" s="5">
        <f t="shared" si="62"/>
        <v>650000</v>
      </c>
      <c r="O65" s="5">
        <f t="shared" si="62"/>
        <v>650000</v>
      </c>
      <c r="P65" s="5">
        <f t="shared" si="62"/>
        <v>650000</v>
      </c>
      <c r="Q65" s="5">
        <f t="shared" si="62"/>
        <v>650000</v>
      </c>
      <c r="R65" s="5">
        <f t="shared" si="62"/>
        <v>675000</v>
      </c>
      <c r="S65" s="5">
        <f t="shared" si="62"/>
        <v>600000</v>
      </c>
      <c r="T65" s="39">
        <f t="shared" si="3"/>
        <v>1720000</v>
      </c>
      <c r="U65" s="39">
        <f t="shared" si="4"/>
        <v>3625000</v>
      </c>
      <c r="V65" s="39">
        <f t="shared" si="5"/>
        <v>5575000</v>
      </c>
      <c r="W65" s="39">
        <f t="shared" si="6"/>
        <v>7500000</v>
      </c>
      <c r="X65" s="39">
        <f t="shared" si="7"/>
        <v>1875000</v>
      </c>
      <c r="Y65" s="39">
        <f t="shared" si="8"/>
        <v>3750000</v>
      </c>
      <c r="Z65" s="39">
        <f t="shared" si="9"/>
        <v>5625000</v>
      </c>
      <c r="AA65" s="39">
        <f t="shared" si="10"/>
        <v>7500000</v>
      </c>
    </row>
    <row r="66" spans="1:27" ht="165.75" customHeight="1" x14ac:dyDescent="0.25">
      <c r="A66" s="15" t="s">
        <v>93</v>
      </c>
      <c r="B66" s="100" t="s">
        <v>232</v>
      </c>
      <c r="C66" s="97"/>
      <c r="D66" s="97"/>
      <c r="E66" s="97"/>
      <c r="F66" s="98"/>
      <c r="G66" s="3">
        <v>7500000</v>
      </c>
      <c r="H66" s="3">
        <v>731236.46</v>
      </c>
      <c r="I66" s="3">
        <v>506219.53</v>
      </c>
      <c r="J66" s="3">
        <v>482544.01</v>
      </c>
      <c r="K66" s="3">
        <v>675000</v>
      </c>
      <c r="L66" s="3">
        <v>630000</v>
      </c>
      <c r="M66" s="3">
        <v>600000</v>
      </c>
      <c r="N66" s="3">
        <v>650000</v>
      </c>
      <c r="O66" s="3">
        <v>650000</v>
      </c>
      <c r="P66" s="3">
        <v>650000</v>
      </c>
      <c r="Q66" s="3">
        <v>650000</v>
      </c>
      <c r="R66" s="3">
        <v>675000</v>
      </c>
      <c r="S66" s="3">
        <f>G66-H66-I66-J66-K66-L66-M66-N66-O66-P66-Q66-R66</f>
        <v>600000</v>
      </c>
      <c r="T66" s="39">
        <f t="shared" si="3"/>
        <v>1720000</v>
      </c>
      <c r="U66" s="39">
        <f t="shared" si="4"/>
        <v>3625000</v>
      </c>
      <c r="V66" s="39">
        <f t="shared" si="5"/>
        <v>5575000</v>
      </c>
      <c r="W66" s="39">
        <f t="shared" si="6"/>
        <v>7500000</v>
      </c>
      <c r="X66" s="39">
        <f t="shared" si="7"/>
        <v>1875000</v>
      </c>
      <c r="Y66" s="39">
        <f t="shared" si="8"/>
        <v>3750000</v>
      </c>
      <c r="Z66" s="39">
        <f t="shared" si="9"/>
        <v>5625000</v>
      </c>
      <c r="AA66" s="39">
        <f t="shared" si="10"/>
        <v>7500000</v>
      </c>
    </row>
    <row r="67" spans="1:27" ht="51" customHeight="1" x14ac:dyDescent="0.25">
      <c r="A67" s="15" t="s">
        <v>33</v>
      </c>
      <c r="B67" s="100" t="s">
        <v>290</v>
      </c>
      <c r="C67" s="97"/>
      <c r="D67" s="97"/>
      <c r="E67" s="97"/>
      <c r="F67" s="98"/>
      <c r="G67" s="3">
        <f>G68+G69+G70</f>
        <v>569.24</v>
      </c>
      <c r="H67" s="3">
        <f t="shared" ref="H67:S67" si="63">H68+H69+H70</f>
        <v>0</v>
      </c>
      <c r="I67" s="3">
        <f t="shared" si="63"/>
        <v>51.74</v>
      </c>
      <c r="J67" s="3">
        <f t="shared" si="63"/>
        <v>51.74</v>
      </c>
      <c r="K67" s="3">
        <f t="shared" si="63"/>
        <v>51.74</v>
      </c>
      <c r="L67" s="3">
        <f t="shared" si="63"/>
        <v>51.74</v>
      </c>
      <c r="M67" s="3">
        <f t="shared" si="63"/>
        <v>51.74</v>
      </c>
      <c r="N67" s="3">
        <f t="shared" si="63"/>
        <v>51.75</v>
      </c>
      <c r="O67" s="3">
        <f t="shared" si="63"/>
        <v>51.75</v>
      </c>
      <c r="P67" s="3">
        <f t="shared" si="63"/>
        <v>51.76</v>
      </c>
      <c r="Q67" s="3">
        <f t="shared" si="63"/>
        <v>51.76</v>
      </c>
      <c r="R67" s="3">
        <f t="shared" si="63"/>
        <v>51.76</v>
      </c>
      <c r="S67" s="3">
        <f t="shared" si="63"/>
        <v>51.760000000000026</v>
      </c>
      <c r="T67" s="39">
        <f t="shared" si="3"/>
        <v>103.48</v>
      </c>
      <c r="U67" s="39">
        <f t="shared" si="4"/>
        <v>258.7</v>
      </c>
      <c r="V67" s="39">
        <f t="shared" si="5"/>
        <v>413.96</v>
      </c>
      <c r="W67" s="39">
        <f t="shared" si="6"/>
        <v>569.24</v>
      </c>
      <c r="X67" s="39">
        <f t="shared" si="7"/>
        <v>142.31</v>
      </c>
      <c r="Y67" s="39">
        <f t="shared" si="8"/>
        <v>284.62</v>
      </c>
      <c r="Z67" s="39">
        <f t="shared" si="9"/>
        <v>426.93</v>
      </c>
      <c r="AA67" s="39">
        <f t="shared" si="10"/>
        <v>569.24</v>
      </c>
    </row>
    <row r="68" spans="1:27" ht="63.75" customHeight="1" x14ac:dyDescent="0.25">
      <c r="A68" s="15" t="s">
        <v>94</v>
      </c>
      <c r="B68" s="100" t="s">
        <v>291</v>
      </c>
      <c r="C68" s="97"/>
      <c r="D68" s="97"/>
      <c r="E68" s="97"/>
      <c r="F68" s="98"/>
      <c r="G68" s="3">
        <v>566.1</v>
      </c>
      <c r="H68" s="48">
        <v>0</v>
      </c>
      <c r="I68" s="49">
        <f t="shared" ref="I68:I70" si="64">TRUNC((G68-H68)/11,2)</f>
        <v>51.46</v>
      </c>
      <c r="J68" s="49">
        <f t="shared" ref="J68:J70" si="65">TRUNC((G68-SUM(H68:I68))/10,2)</f>
        <v>51.46</v>
      </c>
      <c r="K68" s="49">
        <f>TRUNC((G68-SUM(H68:J68))/9,2)</f>
        <v>51.46</v>
      </c>
      <c r="L68" s="49">
        <f>TRUNC((G68-SUM(H68:K68))/8,2)</f>
        <v>51.46</v>
      </c>
      <c r="M68" s="49">
        <f>TRUNC((G68-SUM(H68:L68))/7,2)</f>
        <v>51.46</v>
      </c>
      <c r="N68" s="49">
        <f>TRUNC((G68-SUM(H68:M68))/6,2)</f>
        <v>51.46</v>
      </c>
      <c r="O68" s="49">
        <f>TRUNC((G68-SUM(H68:N68))/5,2)</f>
        <v>51.46</v>
      </c>
      <c r="P68" s="49">
        <f>TRUNC((G68-SUM(H68:O68))/4,2)</f>
        <v>51.47</v>
      </c>
      <c r="Q68" s="49">
        <f>TRUNC((G68-SUM(H68:P68))/3,2)</f>
        <v>51.47</v>
      </c>
      <c r="R68" s="49">
        <f>TRUNC((G68-SUM(H68:Q68))/2,2)</f>
        <v>51.47</v>
      </c>
      <c r="S68" s="49">
        <f>G68-SUM(H68:R68)</f>
        <v>51.470000000000027</v>
      </c>
      <c r="T68" s="39">
        <f t="shared" si="3"/>
        <v>102.92</v>
      </c>
      <c r="U68" s="39">
        <f t="shared" si="4"/>
        <v>257.3</v>
      </c>
      <c r="V68" s="39">
        <f t="shared" si="5"/>
        <v>411.68999999999994</v>
      </c>
      <c r="W68" s="39">
        <f t="shared" si="6"/>
        <v>566.1</v>
      </c>
      <c r="X68" s="39">
        <f t="shared" si="7"/>
        <v>141.52500000000001</v>
      </c>
      <c r="Y68" s="39">
        <f t="shared" si="8"/>
        <v>283.05</v>
      </c>
      <c r="Z68" s="39">
        <f t="shared" si="9"/>
        <v>424.57500000000005</v>
      </c>
      <c r="AA68" s="39">
        <f t="shared" si="10"/>
        <v>566.1</v>
      </c>
    </row>
    <row r="69" spans="1:27" ht="38.25" x14ac:dyDescent="0.25">
      <c r="A69" s="15" t="s">
        <v>95</v>
      </c>
      <c r="B69" s="100" t="s">
        <v>292</v>
      </c>
      <c r="C69" s="97"/>
      <c r="D69" s="97"/>
      <c r="E69" s="97"/>
      <c r="F69" s="98"/>
      <c r="G69" s="3">
        <v>0</v>
      </c>
      <c r="H69" s="48">
        <f>TRUNC((G69)/12,2)</f>
        <v>0</v>
      </c>
      <c r="I69" s="49">
        <f t="shared" si="64"/>
        <v>0</v>
      </c>
      <c r="J69" s="49">
        <f t="shared" si="65"/>
        <v>0</v>
      </c>
      <c r="K69" s="49">
        <f>TRUNC((G69-SUM(H69:J69))/9,2)</f>
        <v>0</v>
      </c>
      <c r="L69" s="49">
        <f>TRUNC((G69-SUM(H69:K69))/8,2)</f>
        <v>0</v>
      </c>
      <c r="M69" s="49">
        <f>TRUNC((G69-SUM(H69:L69))/7,2)</f>
        <v>0</v>
      </c>
      <c r="N69" s="49">
        <f>TRUNC((G69-SUM(H69:M69))/6,2)</f>
        <v>0</v>
      </c>
      <c r="O69" s="49">
        <f>TRUNC((G69-SUM(H69:N69))/5,2)</f>
        <v>0</v>
      </c>
      <c r="P69" s="49">
        <f>TRUNC((G69-SUM(H69:O69))/4,2)</f>
        <v>0</v>
      </c>
      <c r="Q69" s="49">
        <f>TRUNC((G69-SUM(H69:P69))/3,2)</f>
        <v>0</v>
      </c>
      <c r="R69" s="49">
        <f>TRUNC((G69-SUM(H69:Q69))/2,2)</f>
        <v>0</v>
      </c>
      <c r="S69" s="49">
        <f>G69-SUM(H69:R69)</f>
        <v>0</v>
      </c>
      <c r="T69" s="39">
        <f t="shared" si="3"/>
        <v>0</v>
      </c>
      <c r="U69" s="39">
        <f t="shared" si="4"/>
        <v>0</v>
      </c>
      <c r="V69" s="39">
        <f t="shared" si="5"/>
        <v>0</v>
      </c>
      <c r="W69" s="39">
        <f t="shared" si="6"/>
        <v>0</v>
      </c>
      <c r="X69" s="39">
        <f t="shared" si="7"/>
        <v>0</v>
      </c>
      <c r="Y69" s="39">
        <f t="shared" si="8"/>
        <v>0</v>
      </c>
      <c r="Z69" s="39">
        <f t="shared" si="9"/>
        <v>0</v>
      </c>
      <c r="AA69" s="39">
        <f t="shared" si="10"/>
        <v>0</v>
      </c>
    </row>
    <row r="70" spans="1:27" ht="38.25" x14ac:dyDescent="0.25">
      <c r="A70" s="15" t="s">
        <v>96</v>
      </c>
      <c r="B70" s="100" t="s">
        <v>293</v>
      </c>
      <c r="C70" s="97"/>
      <c r="D70" s="97"/>
      <c r="E70" s="97"/>
      <c r="F70" s="98"/>
      <c r="G70" s="3">
        <v>3.14</v>
      </c>
      <c r="H70" s="48">
        <v>0</v>
      </c>
      <c r="I70" s="49">
        <f t="shared" si="64"/>
        <v>0.28000000000000003</v>
      </c>
      <c r="J70" s="49">
        <f t="shared" si="65"/>
        <v>0.28000000000000003</v>
      </c>
      <c r="K70" s="49">
        <f>TRUNC((G70-SUM(H70:J70))/9,2)</f>
        <v>0.28000000000000003</v>
      </c>
      <c r="L70" s="49">
        <f>TRUNC((G70-SUM(H70:K70))/8,2)</f>
        <v>0.28000000000000003</v>
      </c>
      <c r="M70" s="49">
        <f>TRUNC((G70-SUM(H70:L70))/7,2)</f>
        <v>0.28000000000000003</v>
      </c>
      <c r="N70" s="49">
        <f>TRUNC((G70-SUM(H70:M70))/6,2)</f>
        <v>0.28999999999999998</v>
      </c>
      <c r="O70" s="49">
        <f>TRUNC((G70-SUM(H70:N70))/5,2)</f>
        <v>0.28999999999999998</v>
      </c>
      <c r="P70" s="49">
        <f>TRUNC((G70-SUM(H70:O70))/4,2)</f>
        <v>0.28999999999999998</v>
      </c>
      <c r="Q70" s="49">
        <f>TRUNC((G70-SUM(H70:P70))/3,2)</f>
        <v>0.28999999999999998</v>
      </c>
      <c r="R70" s="49">
        <f>TRUNC((G70-SUM(H70:Q70))/2,2)</f>
        <v>0.28999999999999998</v>
      </c>
      <c r="S70" s="49">
        <f>G70-SUM(H70:R70)</f>
        <v>0.29000000000000004</v>
      </c>
      <c r="T70" s="39">
        <f t="shared" si="3"/>
        <v>0.56000000000000005</v>
      </c>
      <c r="U70" s="39">
        <f t="shared" si="4"/>
        <v>1.4000000000000001</v>
      </c>
      <c r="V70" s="39">
        <f t="shared" si="5"/>
        <v>2.27</v>
      </c>
      <c r="W70" s="39">
        <f t="shared" si="6"/>
        <v>3.14</v>
      </c>
      <c r="X70" s="39">
        <f t="shared" si="7"/>
        <v>0.78500000000000014</v>
      </c>
      <c r="Y70" s="39">
        <f t="shared" si="8"/>
        <v>1.5700000000000003</v>
      </c>
      <c r="Z70" s="39">
        <f t="shared" si="9"/>
        <v>2.3550000000000004</v>
      </c>
      <c r="AA70" s="39">
        <f t="shared" si="10"/>
        <v>3.1400000000000006</v>
      </c>
    </row>
    <row r="71" spans="1:27" ht="51" customHeight="1" x14ac:dyDescent="0.25">
      <c r="A71" s="16" t="s">
        <v>97</v>
      </c>
      <c r="B71" s="100" t="s">
        <v>233</v>
      </c>
      <c r="C71" s="97"/>
      <c r="D71" s="97"/>
      <c r="E71" s="97"/>
      <c r="F71" s="98"/>
      <c r="G71" s="3">
        <f>G72</f>
        <v>284600</v>
      </c>
      <c r="H71" s="3">
        <f t="shared" ref="H71:S73" si="66">H72</f>
        <v>0</v>
      </c>
      <c r="I71" s="3">
        <f t="shared" si="66"/>
        <v>0</v>
      </c>
      <c r="J71" s="3">
        <f t="shared" si="66"/>
        <v>0</v>
      </c>
      <c r="K71" s="3">
        <f t="shared" si="66"/>
        <v>0</v>
      </c>
      <c r="L71" s="3">
        <f t="shared" si="66"/>
        <v>0</v>
      </c>
      <c r="M71" s="3">
        <f t="shared" si="66"/>
        <v>0</v>
      </c>
      <c r="N71" s="3">
        <f t="shared" si="66"/>
        <v>0</v>
      </c>
      <c r="O71" s="3">
        <f t="shared" si="66"/>
        <v>0</v>
      </c>
      <c r="P71" s="3">
        <f t="shared" si="66"/>
        <v>0</v>
      </c>
      <c r="Q71" s="3">
        <f t="shared" si="66"/>
        <v>0</v>
      </c>
      <c r="R71" s="3">
        <f t="shared" si="66"/>
        <v>0</v>
      </c>
      <c r="S71" s="3">
        <f t="shared" si="66"/>
        <v>284600</v>
      </c>
      <c r="T71" s="39">
        <f t="shared" si="3"/>
        <v>0</v>
      </c>
      <c r="U71" s="39">
        <f t="shared" si="4"/>
        <v>0</v>
      </c>
      <c r="V71" s="39">
        <f t="shared" si="5"/>
        <v>0</v>
      </c>
      <c r="W71" s="39">
        <f t="shared" si="6"/>
        <v>284600</v>
      </c>
      <c r="X71" s="39">
        <f t="shared" si="7"/>
        <v>71150</v>
      </c>
      <c r="Y71" s="39">
        <f t="shared" si="8"/>
        <v>142300</v>
      </c>
      <c r="Z71" s="39">
        <f t="shared" si="9"/>
        <v>213450</v>
      </c>
      <c r="AA71" s="39">
        <f t="shared" si="10"/>
        <v>284600</v>
      </c>
    </row>
    <row r="72" spans="1:27" ht="165.75" customHeight="1" x14ac:dyDescent="0.25">
      <c r="A72" s="16" t="s">
        <v>98</v>
      </c>
      <c r="B72" s="100" t="s">
        <v>234</v>
      </c>
      <c r="C72" s="97"/>
      <c r="D72" s="97"/>
      <c r="E72" s="97"/>
      <c r="F72" s="98"/>
      <c r="G72" s="3">
        <f>G73</f>
        <v>284600</v>
      </c>
      <c r="H72" s="3">
        <f t="shared" si="66"/>
        <v>0</v>
      </c>
      <c r="I72" s="3">
        <f t="shared" si="66"/>
        <v>0</v>
      </c>
      <c r="J72" s="3">
        <f t="shared" si="66"/>
        <v>0</v>
      </c>
      <c r="K72" s="3">
        <f t="shared" si="66"/>
        <v>0</v>
      </c>
      <c r="L72" s="3">
        <f t="shared" si="66"/>
        <v>0</v>
      </c>
      <c r="M72" s="3">
        <f t="shared" si="66"/>
        <v>0</v>
      </c>
      <c r="N72" s="3">
        <f t="shared" si="66"/>
        <v>0</v>
      </c>
      <c r="O72" s="3">
        <f t="shared" si="66"/>
        <v>0</v>
      </c>
      <c r="P72" s="3">
        <f t="shared" si="66"/>
        <v>0</v>
      </c>
      <c r="Q72" s="3">
        <f t="shared" si="66"/>
        <v>0</v>
      </c>
      <c r="R72" s="3">
        <f t="shared" si="66"/>
        <v>0</v>
      </c>
      <c r="S72" s="3">
        <f t="shared" si="66"/>
        <v>284600</v>
      </c>
      <c r="T72" s="39">
        <f t="shared" si="3"/>
        <v>0</v>
      </c>
      <c r="U72" s="39">
        <f t="shared" si="4"/>
        <v>0</v>
      </c>
      <c r="V72" s="39">
        <f t="shared" si="5"/>
        <v>0</v>
      </c>
      <c r="W72" s="39">
        <f t="shared" si="6"/>
        <v>284600</v>
      </c>
      <c r="X72" s="39">
        <f t="shared" si="7"/>
        <v>71150</v>
      </c>
      <c r="Y72" s="39">
        <f t="shared" si="8"/>
        <v>142300</v>
      </c>
      <c r="Z72" s="39">
        <f t="shared" si="9"/>
        <v>213450</v>
      </c>
      <c r="AA72" s="39">
        <f t="shared" si="10"/>
        <v>284600</v>
      </c>
    </row>
    <row r="73" spans="1:27" ht="192.75" customHeight="1" x14ac:dyDescent="0.25">
      <c r="A73" s="16" t="s">
        <v>99</v>
      </c>
      <c r="B73" s="100" t="s">
        <v>235</v>
      </c>
      <c r="C73" s="97"/>
      <c r="D73" s="97"/>
      <c r="E73" s="97"/>
      <c r="F73" s="98"/>
      <c r="G73" s="3">
        <f>G74</f>
        <v>284600</v>
      </c>
      <c r="H73" s="3">
        <f t="shared" si="66"/>
        <v>0</v>
      </c>
      <c r="I73" s="3">
        <f t="shared" si="66"/>
        <v>0</v>
      </c>
      <c r="J73" s="3">
        <f t="shared" si="66"/>
        <v>0</v>
      </c>
      <c r="K73" s="3">
        <f t="shared" si="66"/>
        <v>0</v>
      </c>
      <c r="L73" s="3">
        <f t="shared" si="66"/>
        <v>0</v>
      </c>
      <c r="M73" s="3">
        <f t="shared" si="66"/>
        <v>0</v>
      </c>
      <c r="N73" s="3">
        <f t="shared" si="66"/>
        <v>0</v>
      </c>
      <c r="O73" s="3">
        <f t="shared" si="66"/>
        <v>0</v>
      </c>
      <c r="P73" s="3">
        <f t="shared" si="66"/>
        <v>0</v>
      </c>
      <c r="Q73" s="3">
        <f t="shared" si="66"/>
        <v>0</v>
      </c>
      <c r="R73" s="3">
        <f t="shared" si="66"/>
        <v>0</v>
      </c>
      <c r="S73" s="3">
        <f t="shared" si="66"/>
        <v>284600</v>
      </c>
      <c r="T73" s="39">
        <f t="shared" si="3"/>
        <v>0</v>
      </c>
      <c r="U73" s="39">
        <f t="shared" si="4"/>
        <v>0</v>
      </c>
      <c r="V73" s="39">
        <f t="shared" si="5"/>
        <v>0</v>
      </c>
      <c r="W73" s="39">
        <f t="shared" si="6"/>
        <v>284600</v>
      </c>
      <c r="X73" s="39">
        <f t="shared" si="7"/>
        <v>71150</v>
      </c>
      <c r="Y73" s="39">
        <f t="shared" si="8"/>
        <v>142300</v>
      </c>
      <c r="Z73" s="39">
        <f t="shared" si="9"/>
        <v>213450</v>
      </c>
      <c r="AA73" s="39">
        <f t="shared" si="10"/>
        <v>284600</v>
      </c>
    </row>
    <row r="74" spans="1:27" ht="204" customHeight="1" x14ac:dyDescent="0.25">
      <c r="A74" s="16" t="s">
        <v>100</v>
      </c>
      <c r="B74" s="100" t="s">
        <v>236</v>
      </c>
      <c r="C74" s="97"/>
      <c r="D74" s="97"/>
      <c r="E74" s="97"/>
      <c r="F74" s="98"/>
      <c r="G74" s="3">
        <v>284600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f>G74-H74-I74-J74-K74-L74-M74-N74-O74-P74-Q74-R74</f>
        <v>284600</v>
      </c>
      <c r="T74" s="39">
        <f t="shared" si="3"/>
        <v>0</v>
      </c>
      <c r="U74" s="39">
        <f t="shared" si="4"/>
        <v>0</v>
      </c>
      <c r="V74" s="39">
        <f t="shared" si="5"/>
        <v>0</v>
      </c>
      <c r="W74" s="39">
        <f t="shared" si="6"/>
        <v>284600</v>
      </c>
      <c r="X74" s="39">
        <f t="shared" si="7"/>
        <v>71150</v>
      </c>
      <c r="Y74" s="39">
        <f t="shared" si="8"/>
        <v>142300</v>
      </c>
      <c r="Z74" s="39">
        <f t="shared" si="9"/>
        <v>213450</v>
      </c>
      <c r="AA74" s="39">
        <f t="shared" si="10"/>
        <v>284600</v>
      </c>
    </row>
    <row r="75" spans="1:27" ht="25.5" customHeight="1" x14ac:dyDescent="0.25">
      <c r="A75" s="15" t="s">
        <v>34</v>
      </c>
      <c r="B75" s="100" t="s">
        <v>35</v>
      </c>
      <c r="C75" s="97"/>
      <c r="D75" s="97"/>
      <c r="E75" s="97"/>
      <c r="F75" s="98"/>
      <c r="G75" s="3">
        <f>G76</f>
        <v>2060</v>
      </c>
      <c r="H75" s="3">
        <f t="shared" ref="H75:S76" si="67">H76</f>
        <v>0</v>
      </c>
      <c r="I75" s="3">
        <f t="shared" si="67"/>
        <v>187.27</v>
      </c>
      <c r="J75" s="3">
        <f t="shared" si="67"/>
        <v>187.27</v>
      </c>
      <c r="K75" s="3">
        <f t="shared" si="67"/>
        <v>187.27</v>
      </c>
      <c r="L75" s="3">
        <f t="shared" si="67"/>
        <v>187.27</v>
      </c>
      <c r="M75" s="3">
        <f t="shared" si="67"/>
        <v>187.27</v>
      </c>
      <c r="N75" s="3">
        <f t="shared" si="67"/>
        <v>187.27</v>
      </c>
      <c r="O75" s="3">
        <f t="shared" si="67"/>
        <v>187.27</v>
      </c>
      <c r="P75" s="3">
        <f t="shared" si="67"/>
        <v>187.27</v>
      </c>
      <c r="Q75" s="3">
        <f t="shared" si="67"/>
        <v>187.28</v>
      </c>
      <c r="R75" s="3">
        <f t="shared" si="67"/>
        <v>187.28</v>
      </c>
      <c r="S75" s="3">
        <f t="shared" si="67"/>
        <v>187.27999999999997</v>
      </c>
      <c r="T75" s="39">
        <f t="shared" si="3"/>
        <v>374.54</v>
      </c>
      <c r="U75" s="39">
        <f t="shared" si="4"/>
        <v>936.35</v>
      </c>
      <c r="V75" s="39">
        <f t="shared" si="5"/>
        <v>1498.16</v>
      </c>
      <c r="W75" s="39">
        <f t="shared" si="6"/>
        <v>2060</v>
      </c>
      <c r="X75" s="39">
        <f t="shared" si="7"/>
        <v>515</v>
      </c>
      <c r="Y75" s="39">
        <f t="shared" si="8"/>
        <v>1030</v>
      </c>
      <c r="Z75" s="39">
        <f t="shared" si="9"/>
        <v>1545</v>
      </c>
      <c r="AA75" s="39">
        <f t="shared" si="10"/>
        <v>2060</v>
      </c>
    </row>
    <row r="76" spans="1:27" ht="51" customHeight="1" x14ac:dyDescent="0.25">
      <c r="A76" s="50" t="s">
        <v>331</v>
      </c>
      <c r="B76" s="100" t="s">
        <v>350</v>
      </c>
      <c r="C76" s="105"/>
      <c r="D76" s="105"/>
      <c r="E76" s="105"/>
      <c r="F76" s="106"/>
      <c r="G76" s="3">
        <f>G77</f>
        <v>2060</v>
      </c>
      <c r="H76" s="3">
        <f t="shared" si="67"/>
        <v>0</v>
      </c>
      <c r="I76" s="3">
        <f t="shared" si="67"/>
        <v>187.27</v>
      </c>
      <c r="J76" s="3">
        <f t="shared" si="67"/>
        <v>187.27</v>
      </c>
      <c r="K76" s="3">
        <f t="shared" si="67"/>
        <v>187.27</v>
      </c>
      <c r="L76" s="3">
        <f t="shared" si="67"/>
        <v>187.27</v>
      </c>
      <c r="M76" s="3">
        <f t="shared" si="67"/>
        <v>187.27</v>
      </c>
      <c r="N76" s="3">
        <f t="shared" si="67"/>
        <v>187.27</v>
      </c>
      <c r="O76" s="3">
        <f t="shared" si="67"/>
        <v>187.27</v>
      </c>
      <c r="P76" s="3">
        <f t="shared" si="67"/>
        <v>187.27</v>
      </c>
      <c r="Q76" s="3">
        <f t="shared" si="67"/>
        <v>187.28</v>
      </c>
      <c r="R76" s="3">
        <f t="shared" si="67"/>
        <v>187.28</v>
      </c>
      <c r="S76" s="3">
        <f t="shared" si="67"/>
        <v>187.27999999999997</v>
      </c>
      <c r="T76" s="39">
        <f t="shared" si="3"/>
        <v>374.54</v>
      </c>
      <c r="U76" s="39">
        <f t="shared" si="4"/>
        <v>936.35</v>
      </c>
      <c r="V76" s="39">
        <f t="shared" si="5"/>
        <v>1498.16</v>
      </c>
      <c r="W76" s="39">
        <f t="shared" si="6"/>
        <v>2060</v>
      </c>
      <c r="X76" s="39">
        <f t="shared" si="7"/>
        <v>515</v>
      </c>
      <c r="Y76" s="39">
        <f t="shared" si="8"/>
        <v>1030</v>
      </c>
      <c r="Z76" s="39">
        <f t="shared" si="9"/>
        <v>1545</v>
      </c>
      <c r="AA76" s="39">
        <f t="shared" si="10"/>
        <v>2060</v>
      </c>
    </row>
    <row r="77" spans="1:27" ht="153" customHeight="1" x14ac:dyDescent="0.25">
      <c r="A77" s="50" t="s">
        <v>332</v>
      </c>
      <c r="B77" s="100" t="s">
        <v>349</v>
      </c>
      <c r="C77" s="105"/>
      <c r="D77" s="105"/>
      <c r="E77" s="105"/>
      <c r="F77" s="106"/>
      <c r="G77" s="3">
        <f>G78</f>
        <v>2060</v>
      </c>
      <c r="H77" s="3">
        <f t="shared" ref="H77:S77" si="68">H78</f>
        <v>0</v>
      </c>
      <c r="I77" s="3">
        <f t="shared" si="68"/>
        <v>187.27</v>
      </c>
      <c r="J77" s="3">
        <f t="shared" si="68"/>
        <v>187.27</v>
      </c>
      <c r="K77" s="3">
        <f t="shared" si="68"/>
        <v>187.27</v>
      </c>
      <c r="L77" s="3">
        <f t="shared" si="68"/>
        <v>187.27</v>
      </c>
      <c r="M77" s="3">
        <f t="shared" si="68"/>
        <v>187.27</v>
      </c>
      <c r="N77" s="3">
        <f t="shared" si="68"/>
        <v>187.27</v>
      </c>
      <c r="O77" s="3">
        <f t="shared" si="68"/>
        <v>187.27</v>
      </c>
      <c r="P77" s="3">
        <f t="shared" si="68"/>
        <v>187.27</v>
      </c>
      <c r="Q77" s="3">
        <f t="shared" si="68"/>
        <v>187.28</v>
      </c>
      <c r="R77" s="3">
        <f t="shared" si="68"/>
        <v>187.28</v>
      </c>
      <c r="S77" s="3">
        <f t="shared" si="68"/>
        <v>187.27999999999997</v>
      </c>
      <c r="T77" s="39">
        <f t="shared" si="3"/>
        <v>374.54</v>
      </c>
      <c r="U77" s="39">
        <f t="shared" si="4"/>
        <v>936.35</v>
      </c>
      <c r="V77" s="39">
        <f t="shared" si="5"/>
        <v>1498.16</v>
      </c>
      <c r="W77" s="39">
        <f t="shared" si="6"/>
        <v>2060</v>
      </c>
      <c r="X77" s="39">
        <f t="shared" si="7"/>
        <v>515</v>
      </c>
      <c r="Y77" s="39">
        <f t="shared" si="8"/>
        <v>1030</v>
      </c>
      <c r="Z77" s="39">
        <f t="shared" si="9"/>
        <v>1545</v>
      </c>
      <c r="AA77" s="39">
        <f t="shared" si="10"/>
        <v>2060</v>
      </c>
    </row>
    <row r="78" spans="1:27" ht="127.5" customHeight="1" x14ac:dyDescent="0.25">
      <c r="A78" s="50" t="s">
        <v>333</v>
      </c>
      <c r="B78" s="100" t="s">
        <v>348</v>
      </c>
      <c r="C78" s="105"/>
      <c r="D78" s="105"/>
      <c r="E78" s="105"/>
      <c r="F78" s="106"/>
      <c r="G78" s="3">
        <v>2060</v>
      </c>
      <c r="H78" s="48">
        <v>0</v>
      </c>
      <c r="I78" s="49">
        <f t="shared" ref="I78" si="69">TRUNC((G78-H78)/11,2)</f>
        <v>187.27</v>
      </c>
      <c r="J78" s="49">
        <f t="shared" ref="J78" si="70">TRUNC((G78-SUM(H78:I78))/10,2)</f>
        <v>187.27</v>
      </c>
      <c r="K78" s="49">
        <f>TRUNC((G78-SUM(H78:J78))/9,2)</f>
        <v>187.27</v>
      </c>
      <c r="L78" s="49">
        <f>TRUNC((G78-SUM(H78:K78))/8,2)</f>
        <v>187.27</v>
      </c>
      <c r="M78" s="49">
        <f>TRUNC((G78-SUM(H78:L78))/7,2)</f>
        <v>187.27</v>
      </c>
      <c r="N78" s="49">
        <f>TRUNC((G78-SUM(H78:M78))/6,2)</f>
        <v>187.27</v>
      </c>
      <c r="O78" s="49">
        <f>TRUNC((G78-SUM(H78:N78))/5,2)</f>
        <v>187.27</v>
      </c>
      <c r="P78" s="49">
        <f>TRUNC((G78-SUM(H78:O78))/4,2)</f>
        <v>187.27</v>
      </c>
      <c r="Q78" s="49">
        <f>TRUNC((G78-SUM(H78:P78))/3,2)</f>
        <v>187.28</v>
      </c>
      <c r="R78" s="49">
        <f>TRUNC((G78-SUM(H78:Q78))/2,2)</f>
        <v>187.28</v>
      </c>
      <c r="S78" s="49">
        <f>G78-SUM(H78:R78)</f>
        <v>187.27999999999997</v>
      </c>
      <c r="T78" s="39">
        <f t="shared" si="3"/>
        <v>374.54</v>
      </c>
      <c r="U78" s="39">
        <f t="shared" si="4"/>
        <v>936.35</v>
      </c>
      <c r="V78" s="39">
        <f t="shared" si="5"/>
        <v>1498.16</v>
      </c>
      <c r="W78" s="39">
        <f t="shared" si="6"/>
        <v>2060</v>
      </c>
      <c r="X78" s="39">
        <f t="shared" si="7"/>
        <v>515</v>
      </c>
      <c r="Y78" s="39">
        <f t="shared" si="8"/>
        <v>1030</v>
      </c>
      <c r="Z78" s="39">
        <f t="shared" si="9"/>
        <v>1545</v>
      </c>
      <c r="AA78" s="39">
        <f t="shared" si="10"/>
        <v>2060</v>
      </c>
    </row>
    <row r="79" spans="1:27" ht="27.75" customHeight="1" x14ac:dyDescent="0.25">
      <c r="A79" s="50" t="s">
        <v>356</v>
      </c>
      <c r="B79" s="100" t="s">
        <v>352</v>
      </c>
      <c r="C79" s="107"/>
      <c r="D79" s="107"/>
      <c r="E79" s="107"/>
      <c r="F79" s="108"/>
      <c r="G79" s="3">
        <f>G80</f>
        <v>0</v>
      </c>
      <c r="H79" s="3">
        <f t="shared" ref="H79:S80" si="71">H80</f>
        <v>3921.1</v>
      </c>
      <c r="I79" s="3">
        <f t="shared" si="71"/>
        <v>-356.46</v>
      </c>
      <c r="J79" s="3">
        <f t="shared" si="71"/>
        <v>-356.46</v>
      </c>
      <c r="K79" s="3">
        <f t="shared" si="71"/>
        <v>-356.46</v>
      </c>
      <c r="L79" s="3">
        <f t="shared" si="71"/>
        <v>-356.46</v>
      </c>
      <c r="M79" s="3">
        <f t="shared" si="71"/>
        <v>-356.46</v>
      </c>
      <c r="N79" s="3">
        <f t="shared" si="71"/>
        <v>-356.46</v>
      </c>
      <c r="O79" s="3">
        <f t="shared" si="71"/>
        <v>-356.46</v>
      </c>
      <c r="P79" s="3">
        <f t="shared" si="71"/>
        <v>-356.47</v>
      </c>
      <c r="Q79" s="3">
        <f t="shared" si="71"/>
        <v>-356.47</v>
      </c>
      <c r="R79" s="3">
        <f t="shared" si="71"/>
        <v>-356.47</v>
      </c>
      <c r="S79" s="3">
        <f t="shared" si="71"/>
        <v>-356.46999999999957</v>
      </c>
      <c r="T79" s="39"/>
      <c r="U79" s="39"/>
      <c r="V79" s="39"/>
      <c r="W79" s="39"/>
      <c r="X79" s="39"/>
      <c r="Y79" s="39"/>
      <c r="Z79" s="39"/>
      <c r="AA79" s="39"/>
    </row>
    <row r="80" spans="1:27" ht="25.5" x14ac:dyDescent="0.25">
      <c r="A80" s="50" t="s">
        <v>355</v>
      </c>
      <c r="B80" s="100" t="s">
        <v>353</v>
      </c>
      <c r="C80" s="107"/>
      <c r="D80" s="107"/>
      <c r="E80" s="107"/>
      <c r="F80" s="108"/>
      <c r="G80" s="3">
        <f>G81</f>
        <v>0</v>
      </c>
      <c r="H80" s="3">
        <f t="shared" si="71"/>
        <v>3921.1</v>
      </c>
      <c r="I80" s="3">
        <f t="shared" si="71"/>
        <v>-356.46</v>
      </c>
      <c r="J80" s="3">
        <f t="shared" si="71"/>
        <v>-356.46</v>
      </c>
      <c r="K80" s="3">
        <f t="shared" si="71"/>
        <v>-356.46</v>
      </c>
      <c r="L80" s="3">
        <f t="shared" si="71"/>
        <v>-356.46</v>
      </c>
      <c r="M80" s="3">
        <f t="shared" si="71"/>
        <v>-356.46</v>
      </c>
      <c r="N80" s="3">
        <f t="shared" si="71"/>
        <v>-356.46</v>
      </c>
      <c r="O80" s="3">
        <f t="shared" si="71"/>
        <v>-356.46</v>
      </c>
      <c r="P80" s="3">
        <f t="shared" si="71"/>
        <v>-356.47</v>
      </c>
      <c r="Q80" s="3">
        <f t="shared" si="71"/>
        <v>-356.47</v>
      </c>
      <c r="R80" s="3">
        <f t="shared" si="71"/>
        <v>-356.47</v>
      </c>
      <c r="S80" s="3">
        <f t="shared" si="71"/>
        <v>-356.46999999999957</v>
      </c>
      <c r="T80" s="39"/>
      <c r="U80" s="39"/>
      <c r="V80" s="39"/>
      <c r="W80" s="39"/>
      <c r="X80" s="39"/>
      <c r="Y80" s="39"/>
      <c r="Z80" s="39"/>
      <c r="AA80" s="39"/>
    </row>
    <row r="81" spans="1:27" ht="51" x14ac:dyDescent="0.25">
      <c r="A81" s="50" t="s">
        <v>354</v>
      </c>
      <c r="B81" s="100" t="s">
        <v>357</v>
      </c>
      <c r="C81" s="107"/>
      <c r="D81" s="107"/>
      <c r="E81" s="107"/>
      <c r="F81" s="108"/>
      <c r="G81" s="3">
        <v>0</v>
      </c>
      <c r="H81" s="48">
        <v>3921.1</v>
      </c>
      <c r="I81" s="49">
        <f t="shared" ref="I81" si="72">TRUNC((G81-H81)/11,2)</f>
        <v>-356.46</v>
      </c>
      <c r="J81" s="49">
        <f t="shared" ref="J81" si="73">TRUNC((G81-SUM(H81:I81))/10,2)</f>
        <v>-356.46</v>
      </c>
      <c r="K81" s="49">
        <f>TRUNC((G81-SUM(H81:J81))/9,2)</f>
        <v>-356.46</v>
      </c>
      <c r="L81" s="49">
        <f>TRUNC((G81-SUM(H81:K81))/8,2)</f>
        <v>-356.46</v>
      </c>
      <c r="M81" s="49">
        <f>TRUNC((G81-SUM(H81:L81))/7,2)</f>
        <v>-356.46</v>
      </c>
      <c r="N81" s="49">
        <f>TRUNC((G81-SUM(H81:M81))/6,2)</f>
        <v>-356.46</v>
      </c>
      <c r="O81" s="49">
        <f>TRUNC((G81-SUM(H81:N81))/5,2)</f>
        <v>-356.46</v>
      </c>
      <c r="P81" s="49">
        <f>TRUNC((G81-SUM(H81:O81))/4,2)</f>
        <v>-356.47</v>
      </c>
      <c r="Q81" s="49">
        <f>TRUNC((G81-SUM(H81:P81))/3,2)</f>
        <v>-356.47</v>
      </c>
      <c r="R81" s="49">
        <f>TRUNC((G81-SUM(H81:Q81))/2,2)</f>
        <v>-356.47</v>
      </c>
      <c r="S81" s="49">
        <f>G81-SUM(H81:R81)</f>
        <v>-356.46999999999957</v>
      </c>
      <c r="T81" s="39"/>
      <c r="U81" s="39"/>
      <c r="V81" s="39"/>
      <c r="W81" s="39"/>
      <c r="X81" s="39"/>
      <c r="Y81" s="39"/>
      <c r="Z81" s="39"/>
      <c r="AA81" s="39"/>
    </row>
    <row r="82" spans="1:27" ht="38.25" customHeight="1" x14ac:dyDescent="0.25">
      <c r="A82" s="15" t="s">
        <v>101</v>
      </c>
      <c r="B82" s="101"/>
      <c r="C82" s="97"/>
      <c r="D82" s="97"/>
      <c r="E82" s="97"/>
      <c r="F82" s="98"/>
      <c r="G82" s="3">
        <f t="shared" ref="G82:S82" si="74">G19</f>
        <v>86556261.140000001</v>
      </c>
      <c r="H82" s="3">
        <f t="shared" si="74"/>
        <v>2090129.8199999998</v>
      </c>
      <c r="I82" s="3">
        <f t="shared" si="74"/>
        <v>7476958.2699999996</v>
      </c>
      <c r="J82" s="3">
        <f t="shared" si="74"/>
        <v>7639773.6799999997</v>
      </c>
      <c r="K82" s="3">
        <f t="shared" si="74"/>
        <v>7517938.7399999993</v>
      </c>
      <c r="L82" s="3">
        <f t="shared" si="74"/>
        <v>7600738.7599999988</v>
      </c>
      <c r="M82" s="3">
        <f t="shared" si="74"/>
        <v>7909988.7799999993</v>
      </c>
      <c r="N82" s="3">
        <f t="shared" si="74"/>
        <v>7578138.8000000007</v>
      </c>
      <c r="O82" s="3">
        <f t="shared" si="74"/>
        <v>7535538.8100000005</v>
      </c>
      <c r="P82" s="3">
        <f t="shared" si="74"/>
        <v>7832188.8399999999</v>
      </c>
      <c r="Q82" s="3">
        <f t="shared" si="74"/>
        <v>7620738.8600000003</v>
      </c>
      <c r="R82" s="3">
        <f t="shared" si="74"/>
        <v>7718638.8800000008</v>
      </c>
      <c r="S82" s="3">
        <f t="shared" si="74"/>
        <v>8035488.9000000115</v>
      </c>
      <c r="T82" s="39">
        <f t="shared" si="3"/>
        <v>17206861.77</v>
      </c>
      <c r="U82" s="39">
        <f t="shared" si="4"/>
        <v>40235528.049999997</v>
      </c>
      <c r="V82" s="39">
        <f t="shared" si="5"/>
        <v>63181394.5</v>
      </c>
      <c r="W82" s="39">
        <f t="shared" si="6"/>
        <v>86556261.140000001</v>
      </c>
      <c r="X82" s="39">
        <f t="shared" si="7"/>
        <v>21639065.285</v>
      </c>
      <c r="Y82" s="39">
        <f t="shared" si="8"/>
        <v>43278130.57</v>
      </c>
      <c r="Z82" s="39">
        <f t="shared" si="9"/>
        <v>64917195.855000004</v>
      </c>
      <c r="AA82" s="39">
        <f t="shared" si="10"/>
        <v>86556261.140000001</v>
      </c>
    </row>
    <row r="83" spans="1:27" ht="25.5" customHeight="1" x14ac:dyDescent="0.25">
      <c r="A83" s="15" t="s">
        <v>36</v>
      </c>
      <c r="B83" s="104" t="s">
        <v>37</v>
      </c>
      <c r="C83" s="97"/>
      <c r="D83" s="97"/>
      <c r="E83" s="97"/>
      <c r="F83" s="98"/>
      <c r="G83" s="3">
        <f t="shared" ref="G83:S83" si="75">G84+G121+G126</f>
        <v>442096142.35000002</v>
      </c>
      <c r="H83" s="3">
        <f t="shared" si="75"/>
        <v>22514325.050000001</v>
      </c>
      <c r="I83" s="3">
        <f t="shared" si="75"/>
        <v>18938887.5</v>
      </c>
      <c r="J83" s="3">
        <f t="shared" si="75"/>
        <v>18938887.5</v>
      </c>
      <c r="K83" s="3">
        <f t="shared" si="75"/>
        <v>18938887.5</v>
      </c>
      <c r="L83" s="3">
        <f t="shared" si="75"/>
        <v>18938887.5</v>
      </c>
      <c r="M83" s="3">
        <f t="shared" si="75"/>
        <v>18938887.5</v>
      </c>
      <c r="N83" s="3">
        <f t="shared" si="75"/>
        <v>18938887.5</v>
      </c>
      <c r="O83" s="3">
        <f t="shared" si="75"/>
        <v>18938887.5</v>
      </c>
      <c r="P83" s="3">
        <f t="shared" si="75"/>
        <v>18938887.5</v>
      </c>
      <c r="Q83" s="3">
        <f t="shared" si="75"/>
        <v>18938887.5</v>
      </c>
      <c r="R83" s="3">
        <f t="shared" si="75"/>
        <v>18938887.5</v>
      </c>
      <c r="S83" s="3">
        <f t="shared" si="75"/>
        <v>240607267.34999999</v>
      </c>
      <c r="T83" s="39">
        <f t="shared" si="3"/>
        <v>60392100.049999997</v>
      </c>
      <c r="U83" s="39">
        <f t="shared" si="4"/>
        <v>117208762.55</v>
      </c>
      <c r="V83" s="39">
        <f t="shared" si="5"/>
        <v>174025425.05000001</v>
      </c>
      <c r="W83" s="39">
        <f t="shared" si="6"/>
        <v>452510467.39999998</v>
      </c>
      <c r="X83" s="39">
        <f t="shared" si="7"/>
        <v>110524035.58750001</v>
      </c>
      <c r="Y83" s="39">
        <f t="shared" si="8"/>
        <v>221048071.17500001</v>
      </c>
      <c r="Z83" s="39">
        <f t="shared" si="9"/>
        <v>331572106.76250005</v>
      </c>
      <c r="AA83" s="39">
        <f t="shared" si="10"/>
        <v>442096142.35000002</v>
      </c>
    </row>
    <row r="84" spans="1:27" ht="77.25" customHeight="1" x14ac:dyDescent="0.25">
      <c r="A84" s="15" t="s">
        <v>38</v>
      </c>
      <c r="B84" s="104" t="s">
        <v>39</v>
      </c>
      <c r="C84" s="97"/>
      <c r="D84" s="97"/>
      <c r="E84" s="97"/>
      <c r="F84" s="98"/>
      <c r="G84" s="3">
        <f>G85+G99+G92+G118</f>
        <v>442096142.35000002</v>
      </c>
      <c r="H84" s="3">
        <f t="shared" ref="H84:S84" si="76">H85+H99+H92+H118</f>
        <v>22514451.640000001</v>
      </c>
      <c r="I84" s="3">
        <f t="shared" si="76"/>
        <v>18938887.5</v>
      </c>
      <c r="J84" s="3">
        <f t="shared" si="76"/>
        <v>18938887.5</v>
      </c>
      <c r="K84" s="3">
        <f t="shared" si="76"/>
        <v>18938887.5</v>
      </c>
      <c r="L84" s="3">
        <f t="shared" si="76"/>
        <v>18938887.5</v>
      </c>
      <c r="M84" s="3">
        <f t="shared" si="76"/>
        <v>18938887.5</v>
      </c>
      <c r="N84" s="3">
        <f t="shared" si="76"/>
        <v>18938887.5</v>
      </c>
      <c r="O84" s="3">
        <f t="shared" si="76"/>
        <v>18938887.5</v>
      </c>
      <c r="P84" s="3">
        <f t="shared" si="76"/>
        <v>18938887.5</v>
      </c>
      <c r="Q84" s="3">
        <f t="shared" si="76"/>
        <v>18938887.5</v>
      </c>
      <c r="R84" s="3">
        <f t="shared" si="76"/>
        <v>18938887.5</v>
      </c>
      <c r="S84" s="3">
        <f t="shared" si="76"/>
        <v>240607267.34999999</v>
      </c>
      <c r="T84" s="39">
        <f t="shared" si="3"/>
        <v>60392226.640000001</v>
      </c>
      <c r="U84" s="39">
        <f t="shared" si="4"/>
        <v>117208889.14</v>
      </c>
      <c r="V84" s="39">
        <f t="shared" si="5"/>
        <v>174025551.63999999</v>
      </c>
      <c r="W84" s="39">
        <f t="shared" si="6"/>
        <v>452510593.99000001</v>
      </c>
      <c r="X84" s="39">
        <f t="shared" si="7"/>
        <v>110524035.58750001</v>
      </c>
      <c r="Y84" s="39">
        <f t="shared" si="8"/>
        <v>221048071.17500001</v>
      </c>
      <c r="Z84" s="39">
        <f t="shared" si="9"/>
        <v>331572106.76250005</v>
      </c>
      <c r="AA84" s="39">
        <f t="shared" si="10"/>
        <v>442096142.35000002</v>
      </c>
    </row>
    <row r="85" spans="1:27" ht="38.25" customHeight="1" x14ac:dyDescent="0.25">
      <c r="A85" s="15" t="s">
        <v>40</v>
      </c>
      <c r="B85" s="104" t="s">
        <v>220</v>
      </c>
      <c r="C85" s="97"/>
      <c r="D85" s="97"/>
      <c r="E85" s="97"/>
      <c r="F85" s="98"/>
      <c r="G85" s="3">
        <f>G86+G90+G88</f>
        <v>227266650</v>
      </c>
      <c r="H85" s="3">
        <f t="shared" ref="H85:S85" si="77">H86+H90+H88</f>
        <v>12100000</v>
      </c>
      <c r="I85" s="3">
        <f t="shared" si="77"/>
        <v>18938887.5</v>
      </c>
      <c r="J85" s="3">
        <f t="shared" si="77"/>
        <v>18938887.5</v>
      </c>
      <c r="K85" s="3">
        <f t="shared" si="77"/>
        <v>18938887.5</v>
      </c>
      <c r="L85" s="3">
        <f t="shared" si="77"/>
        <v>18938887.5</v>
      </c>
      <c r="M85" s="3">
        <f t="shared" si="77"/>
        <v>18938887.5</v>
      </c>
      <c r="N85" s="3">
        <f t="shared" si="77"/>
        <v>18938887.5</v>
      </c>
      <c r="O85" s="3">
        <f t="shared" si="77"/>
        <v>18938887.5</v>
      </c>
      <c r="P85" s="3">
        <f t="shared" si="77"/>
        <v>18938887.5</v>
      </c>
      <c r="Q85" s="3">
        <f t="shared" si="77"/>
        <v>18938887.5</v>
      </c>
      <c r="R85" s="3">
        <f t="shared" si="77"/>
        <v>18938887.5</v>
      </c>
      <c r="S85" s="3">
        <f t="shared" si="77"/>
        <v>25777775</v>
      </c>
      <c r="T85" s="39">
        <f t="shared" si="3"/>
        <v>49977775</v>
      </c>
      <c r="U85" s="39">
        <f t="shared" si="4"/>
        <v>106794437.5</v>
      </c>
      <c r="V85" s="39">
        <f t="shared" si="5"/>
        <v>163611100</v>
      </c>
      <c r="W85" s="39">
        <f t="shared" si="6"/>
        <v>227266650</v>
      </c>
      <c r="X85" s="39">
        <f t="shared" si="7"/>
        <v>56816662.5</v>
      </c>
      <c r="Y85" s="39">
        <f t="shared" si="8"/>
        <v>113633325</v>
      </c>
      <c r="Z85" s="39">
        <f t="shared" si="9"/>
        <v>170449987.5</v>
      </c>
      <c r="AA85" s="39">
        <f t="shared" si="10"/>
        <v>227266650</v>
      </c>
    </row>
    <row r="86" spans="1:27" ht="38.25" customHeight="1" x14ac:dyDescent="0.25">
      <c r="A86" s="15" t="s">
        <v>102</v>
      </c>
      <c r="B86" s="104" t="s">
        <v>219</v>
      </c>
      <c r="C86" s="97"/>
      <c r="D86" s="97"/>
      <c r="E86" s="97"/>
      <c r="F86" s="98"/>
      <c r="G86" s="3">
        <f>G87</f>
        <v>81047456</v>
      </c>
      <c r="H86" s="3">
        <f t="shared" ref="H86:S86" si="78">H87</f>
        <v>0</v>
      </c>
      <c r="I86" s="3">
        <f t="shared" si="78"/>
        <v>6753954.666666667</v>
      </c>
      <c r="J86" s="3">
        <f t="shared" si="78"/>
        <v>6753954.666666667</v>
      </c>
      <c r="K86" s="3">
        <f t="shared" si="78"/>
        <v>6753954.666666667</v>
      </c>
      <c r="L86" s="3">
        <f t="shared" si="78"/>
        <v>6753954.666666667</v>
      </c>
      <c r="M86" s="3">
        <f t="shared" si="78"/>
        <v>6753954.666666667</v>
      </c>
      <c r="N86" s="3">
        <f t="shared" si="78"/>
        <v>6753954.666666667</v>
      </c>
      <c r="O86" s="3">
        <f t="shared" si="78"/>
        <v>6753954.666666667</v>
      </c>
      <c r="P86" s="3">
        <f t="shared" si="78"/>
        <v>6753954.666666667</v>
      </c>
      <c r="Q86" s="3">
        <f t="shared" si="78"/>
        <v>6753954.666666667</v>
      </c>
      <c r="R86" s="3">
        <f t="shared" si="78"/>
        <v>6753954.666666667</v>
      </c>
      <c r="S86" s="3">
        <f t="shared" si="78"/>
        <v>13507909.333333332</v>
      </c>
      <c r="T86" s="39">
        <f t="shared" si="3"/>
        <v>13507909.333333334</v>
      </c>
      <c r="U86" s="39">
        <f t="shared" si="4"/>
        <v>33769773.333333336</v>
      </c>
      <c r="V86" s="39">
        <f t="shared" si="5"/>
        <v>54031637.333333328</v>
      </c>
      <c r="W86" s="39">
        <f t="shared" si="6"/>
        <v>81047455.999999985</v>
      </c>
      <c r="X86" s="39">
        <f t="shared" si="7"/>
        <v>20261864</v>
      </c>
      <c r="Y86" s="39">
        <f t="shared" si="8"/>
        <v>40523728</v>
      </c>
      <c r="Z86" s="39">
        <f t="shared" si="9"/>
        <v>60785592.000000007</v>
      </c>
      <c r="AA86" s="39">
        <f t="shared" si="10"/>
        <v>81047456</v>
      </c>
    </row>
    <row r="87" spans="1:27" ht="102" customHeight="1" x14ac:dyDescent="0.25">
      <c r="A87" s="15" t="s">
        <v>103</v>
      </c>
      <c r="B87" s="100" t="s">
        <v>216</v>
      </c>
      <c r="C87" s="97"/>
      <c r="D87" s="97"/>
      <c r="E87" s="97"/>
      <c r="F87" s="98"/>
      <c r="G87" s="3">
        <v>81047456</v>
      </c>
      <c r="H87" s="5">
        <v>0</v>
      </c>
      <c r="I87" s="5">
        <f>G87/12</f>
        <v>6753954.666666667</v>
      </c>
      <c r="J87" s="5">
        <f>G87/12</f>
        <v>6753954.666666667</v>
      </c>
      <c r="K87" s="5">
        <f>G87/12</f>
        <v>6753954.666666667</v>
      </c>
      <c r="L87" s="5">
        <f>G87/12</f>
        <v>6753954.666666667</v>
      </c>
      <c r="M87" s="5">
        <f>G87/12</f>
        <v>6753954.666666667</v>
      </c>
      <c r="N87" s="5">
        <f>G87/12</f>
        <v>6753954.666666667</v>
      </c>
      <c r="O87" s="5">
        <f>G87/12</f>
        <v>6753954.666666667</v>
      </c>
      <c r="P87" s="5">
        <f>G87/12</f>
        <v>6753954.666666667</v>
      </c>
      <c r="Q87" s="5">
        <f>G87/12</f>
        <v>6753954.666666667</v>
      </c>
      <c r="R87" s="5">
        <f>G87/12</f>
        <v>6753954.666666667</v>
      </c>
      <c r="S87" s="5">
        <f>G87-H87-I87-J87-K87-L87-M87-N87-O87-P87-Q87-R87</f>
        <v>13507909.333333332</v>
      </c>
      <c r="T87" s="39">
        <f t="shared" ref="T87:T116" si="79">H87+I87+J87</f>
        <v>13507909.333333334</v>
      </c>
      <c r="U87" s="39">
        <f t="shared" ref="U87:U116" si="80">H87+I87+J87+K87+L87+M87</f>
        <v>33769773.333333336</v>
      </c>
      <c r="V87" s="39">
        <f t="shared" ref="V87:V116" si="81">H87+I87+J87+K87+L87+M87+N87+O87+P87</f>
        <v>54031637.333333328</v>
      </c>
      <c r="W87" s="39">
        <f t="shared" ref="W87:W116" si="82">H87+I87+J87+K87+L87+M87+N87+O87+P87+Q87+R87+S87</f>
        <v>81047455.999999985</v>
      </c>
      <c r="X87" s="39">
        <f t="shared" si="7"/>
        <v>20261864</v>
      </c>
      <c r="Y87" s="39">
        <f t="shared" si="8"/>
        <v>40523728</v>
      </c>
      <c r="Z87" s="39">
        <f t="shared" si="9"/>
        <v>60785592.000000007</v>
      </c>
      <c r="AA87" s="39">
        <f t="shared" si="10"/>
        <v>81047456</v>
      </c>
    </row>
    <row r="88" spans="1:27" ht="102" customHeight="1" x14ac:dyDescent="0.25">
      <c r="A88" s="46" t="s">
        <v>334</v>
      </c>
      <c r="B88" s="104" t="s">
        <v>336</v>
      </c>
      <c r="C88" s="97"/>
      <c r="D88" s="97"/>
      <c r="E88" s="97"/>
      <c r="F88" s="98"/>
      <c r="G88" s="3">
        <f>G89</f>
        <v>1019194</v>
      </c>
      <c r="H88" s="3">
        <f t="shared" ref="H88:S88" si="83">H89</f>
        <v>0</v>
      </c>
      <c r="I88" s="3">
        <f t="shared" si="83"/>
        <v>84932.833333333328</v>
      </c>
      <c r="J88" s="3">
        <f t="shared" si="83"/>
        <v>84932.833333333328</v>
      </c>
      <c r="K88" s="3">
        <f t="shared" si="83"/>
        <v>84932.833333333328</v>
      </c>
      <c r="L88" s="3">
        <f t="shared" si="83"/>
        <v>84932.833333333328</v>
      </c>
      <c r="M88" s="3">
        <f t="shared" si="83"/>
        <v>84932.833333333328</v>
      </c>
      <c r="N88" s="3">
        <f t="shared" si="83"/>
        <v>84932.833333333328</v>
      </c>
      <c r="O88" s="3">
        <f t="shared" si="83"/>
        <v>84932.833333333328</v>
      </c>
      <c r="P88" s="3">
        <f t="shared" si="83"/>
        <v>84932.833333333328</v>
      </c>
      <c r="Q88" s="3">
        <f t="shared" si="83"/>
        <v>84932.833333333328</v>
      </c>
      <c r="R88" s="3">
        <f t="shared" si="83"/>
        <v>84932.833333333328</v>
      </c>
      <c r="S88" s="3">
        <f t="shared" si="83"/>
        <v>169865.66666666657</v>
      </c>
      <c r="T88" s="39"/>
      <c r="U88" s="39"/>
      <c r="V88" s="39"/>
      <c r="W88" s="39"/>
      <c r="X88" s="39">
        <f t="shared" si="7"/>
        <v>254798.5</v>
      </c>
      <c r="Y88" s="39">
        <f t="shared" si="8"/>
        <v>509597</v>
      </c>
      <c r="Z88" s="39">
        <f t="shared" si="9"/>
        <v>764395.5</v>
      </c>
      <c r="AA88" s="39">
        <f t="shared" si="10"/>
        <v>1019194</v>
      </c>
    </row>
    <row r="89" spans="1:27" ht="102" customHeight="1" x14ac:dyDescent="0.25">
      <c r="A89" s="46" t="s">
        <v>335</v>
      </c>
      <c r="B89" s="100" t="s">
        <v>347</v>
      </c>
      <c r="C89" s="97"/>
      <c r="D89" s="97"/>
      <c r="E89" s="97"/>
      <c r="F89" s="98"/>
      <c r="G89" s="3">
        <v>1019194</v>
      </c>
      <c r="H89" s="5">
        <v>0</v>
      </c>
      <c r="I89" s="5">
        <f t="shared" ref="I89" si="84">G89/12</f>
        <v>84932.833333333328</v>
      </c>
      <c r="J89" s="5">
        <f t="shared" ref="J89" si="85">G89/12</f>
        <v>84932.833333333328</v>
      </c>
      <c r="K89" s="5">
        <f t="shared" ref="K89" si="86">G89/12</f>
        <v>84932.833333333328</v>
      </c>
      <c r="L89" s="5">
        <f t="shared" ref="L89" si="87">G89/12</f>
        <v>84932.833333333328</v>
      </c>
      <c r="M89" s="5">
        <f t="shared" ref="M89" si="88">G89/12</f>
        <v>84932.833333333328</v>
      </c>
      <c r="N89" s="5">
        <f t="shared" ref="N89" si="89">G89/12</f>
        <v>84932.833333333328</v>
      </c>
      <c r="O89" s="5">
        <f t="shared" ref="O89" si="90">G89/12</f>
        <v>84932.833333333328</v>
      </c>
      <c r="P89" s="5">
        <f t="shared" ref="P89" si="91">G89/12</f>
        <v>84932.833333333328</v>
      </c>
      <c r="Q89" s="5">
        <f t="shared" ref="Q89" si="92">G89/12</f>
        <v>84932.833333333328</v>
      </c>
      <c r="R89" s="5">
        <f t="shared" ref="R89" si="93">G89/12</f>
        <v>84932.833333333328</v>
      </c>
      <c r="S89" s="5">
        <f t="shared" ref="S89" si="94">G89-H89-I89-J89-K89-L89-M89-N89-O89-P89-Q89-R89</f>
        <v>169865.66666666657</v>
      </c>
      <c r="T89" s="39"/>
      <c r="U89" s="39"/>
      <c r="V89" s="39"/>
      <c r="W89" s="39"/>
      <c r="X89" s="39">
        <f t="shared" ref="X89:X141" si="95">G89/100*25</f>
        <v>254798.5</v>
      </c>
      <c r="Y89" s="39">
        <f t="shared" ref="Y89:Y141" si="96">G89/100*50</f>
        <v>509597</v>
      </c>
      <c r="Z89" s="39">
        <f t="shared" ref="Z89:Z141" si="97">G89/100*75</f>
        <v>764395.5</v>
      </c>
      <c r="AA89" s="39">
        <f t="shared" ref="AA89:AA141" si="98">G89/100*100</f>
        <v>1019194</v>
      </c>
    </row>
    <row r="90" spans="1:27" ht="102" customHeight="1" x14ac:dyDescent="0.25">
      <c r="A90" s="15" t="s">
        <v>104</v>
      </c>
      <c r="B90" s="100" t="s">
        <v>217</v>
      </c>
      <c r="C90" s="97"/>
      <c r="D90" s="97"/>
      <c r="E90" s="97"/>
      <c r="F90" s="98"/>
      <c r="G90" s="3">
        <f>G91</f>
        <v>145200000</v>
      </c>
      <c r="H90" s="3">
        <f t="shared" ref="H90:S90" si="99">H91</f>
        <v>12100000</v>
      </c>
      <c r="I90" s="3">
        <f t="shared" si="99"/>
        <v>12100000</v>
      </c>
      <c r="J90" s="3">
        <f t="shared" si="99"/>
        <v>12100000</v>
      </c>
      <c r="K90" s="3">
        <f t="shared" si="99"/>
        <v>12100000</v>
      </c>
      <c r="L90" s="3">
        <f t="shared" si="99"/>
        <v>12100000</v>
      </c>
      <c r="M90" s="3">
        <f t="shared" si="99"/>
        <v>12100000</v>
      </c>
      <c r="N90" s="3">
        <f t="shared" si="99"/>
        <v>12100000</v>
      </c>
      <c r="O90" s="3">
        <f t="shared" si="99"/>
        <v>12100000</v>
      </c>
      <c r="P90" s="3">
        <f t="shared" si="99"/>
        <v>12100000</v>
      </c>
      <c r="Q90" s="3">
        <f t="shared" si="99"/>
        <v>12100000</v>
      </c>
      <c r="R90" s="3">
        <f t="shared" si="99"/>
        <v>12100000</v>
      </c>
      <c r="S90" s="3">
        <f t="shared" si="99"/>
        <v>12100000</v>
      </c>
      <c r="T90" s="39">
        <f t="shared" si="79"/>
        <v>36300000</v>
      </c>
      <c r="U90" s="39">
        <f t="shared" si="80"/>
        <v>72600000</v>
      </c>
      <c r="V90" s="39">
        <f t="shared" si="81"/>
        <v>108900000</v>
      </c>
      <c r="W90" s="39">
        <f t="shared" si="82"/>
        <v>145200000</v>
      </c>
      <c r="X90" s="39">
        <f t="shared" si="95"/>
        <v>36300000</v>
      </c>
      <c r="Y90" s="39">
        <f t="shared" si="96"/>
        <v>72600000</v>
      </c>
      <c r="Z90" s="39">
        <f t="shared" si="97"/>
        <v>108900000</v>
      </c>
      <c r="AA90" s="39">
        <f t="shared" si="98"/>
        <v>145200000</v>
      </c>
    </row>
    <row r="91" spans="1:27" ht="114.75" customHeight="1" x14ac:dyDescent="0.25">
      <c r="A91" s="15" t="s">
        <v>105</v>
      </c>
      <c r="B91" s="100" t="s">
        <v>218</v>
      </c>
      <c r="C91" s="97"/>
      <c r="D91" s="97"/>
      <c r="E91" s="97"/>
      <c r="F91" s="98"/>
      <c r="G91" s="3">
        <v>145200000</v>
      </c>
      <c r="H91" s="5">
        <v>12100000</v>
      </c>
      <c r="I91" s="5">
        <f>G91/12</f>
        <v>12100000</v>
      </c>
      <c r="J91" s="5">
        <f>G91/12</f>
        <v>12100000</v>
      </c>
      <c r="K91" s="5">
        <f>G91/12</f>
        <v>12100000</v>
      </c>
      <c r="L91" s="5">
        <f>G91/12</f>
        <v>12100000</v>
      </c>
      <c r="M91" s="5">
        <f>G91/12</f>
        <v>12100000</v>
      </c>
      <c r="N91" s="5">
        <f>G91/12</f>
        <v>12100000</v>
      </c>
      <c r="O91" s="5">
        <f>G91/12</f>
        <v>12100000</v>
      </c>
      <c r="P91" s="5">
        <f>G91/12</f>
        <v>12100000</v>
      </c>
      <c r="Q91" s="5">
        <f>G91/12</f>
        <v>12100000</v>
      </c>
      <c r="R91" s="5">
        <f>G91/12</f>
        <v>12100000</v>
      </c>
      <c r="S91" s="5">
        <f>G91-H91-I91-J91-K91-L91-M91-N91-O91-P91-Q91-R91</f>
        <v>12100000</v>
      </c>
      <c r="T91" s="39">
        <f t="shared" si="79"/>
        <v>36300000</v>
      </c>
      <c r="U91" s="39">
        <f t="shared" si="80"/>
        <v>72600000</v>
      </c>
      <c r="V91" s="39">
        <f t="shared" si="81"/>
        <v>108900000</v>
      </c>
      <c r="W91" s="39">
        <f t="shared" si="82"/>
        <v>145200000</v>
      </c>
      <c r="X91" s="39">
        <f t="shared" si="95"/>
        <v>36300000</v>
      </c>
      <c r="Y91" s="39">
        <f t="shared" si="96"/>
        <v>72600000</v>
      </c>
      <c r="Z91" s="39">
        <f t="shared" si="97"/>
        <v>108900000</v>
      </c>
      <c r="AA91" s="39">
        <f t="shared" si="98"/>
        <v>145200000</v>
      </c>
    </row>
    <row r="92" spans="1:27" ht="63.75" customHeight="1" x14ac:dyDescent="0.25">
      <c r="A92" s="15" t="s">
        <v>41</v>
      </c>
      <c r="B92" s="104" t="s">
        <v>42</v>
      </c>
      <c r="C92" s="97"/>
      <c r="D92" s="97"/>
      <c r="E92" s="97"/>
      <c r="F92" s="98"/>
      <c r="G92" s="3">
        <f>G97+G95+G93</f>
        <v>36025449.780000001</v>
      </c>
      <c r="H92" s="3">
        <f t="shared" ref="H92:S92" si="100">H97+H95+H93</f>
        <v>0</v>
      </c>
      <c r="I92" s="3">
        <f t="shared" si="100"/>
        <v>0</v>
      </c>
      <c r="J92" s="3">
        <f t="shared" si="100"/>
        <v>0</v>
      </c>
      <c r="K92" s="3">
        <f t="shared" si="100"/>
        <v>0</v>
      </c>
      <c r="L92" s="3">
        <f t="shared" si="100"/>
        <v>0</v>
      </c>
      <c r="M92" s="3">
        <f t="shared" si="100"/>
        <v>0</v>
      </c>
      <c r="N92" s="3">
        <f t="shared" si="100"/>
        <v>0</v>
      </c>
      <c r="O92" s="3">
        <f t="shared" si="100"/>
        <v>0</v>
      </c>
      <c r="P92" s="3">
        <f t="shared" si="100"/>
        <v>0</v>
      </c>
      <c r="Q92" s="3">
        <f t="shared" si="100"/>
        <v>0</v>
      </c>
      <c r="R92" s="3">
        <f t="shared" si="100"/>
        <v>0</v>
      </c>
      <c r="S92" s="3">
        <f t="shared" si="100"/>
        <v>36025449.780000001</v>
      </c>
      <c r="T92" s="39">
        <f t="shared" si="79"/>
        <v>0</v>
      </c>
      <c r="U92" s="39">
        <f t="shared" si="80"/>
        <v>0</v>
      </c>
      <c r="V92" s="39">
        <f t="shared" si="81"/>
        <v>0</v>
      </c>
      <c r="W92" s="39">
        <f t="shared" si="82"/>
        <v>36025449.780000001</v>
      </c>
      <c r="X92" s="39">
        <f t="shared" si="95"/>
        <v>9006362.4450000003</v>
      </c>
      <c r="Y92" s="39">
        <f t="shared" si="96"/>
        <v>18012724.890000001</v>
      </c>
      <c r="Z92" s="39">
        <f t="shared" si="97"/>
        <v>27019087.335000001</v>
      </c>
      <c r="AA92" s="39">
        <f t="shared" si="98"/>
        <v>36025449.780000001</v>
      </c>
    </row>
    <row r="93" spans="1:27" ht="167.25" customHeight="1" x14ac:dyDescent="0.25">
      <c r="A93" s="15" t="s">
        <v>106</v>
      </c>
      <c r="B93" s="92" t="s">
        <v>237</v>
      </c>
      <c r="C93" s="93"/>
      <c r="D93" s="93"/>
      <c r="E93" s="93"/>
      <c r="F93" s="94"/>
      <c r="G93" s="3">
        <f>G94</f>
        <v>5819333.5</v>
      </c>
      <c r="H93" s="3">
        <f t="shared" ref="H93:S93" si="101">H94</f>
        <v>0</v>
      </c>
      <c r="I93" s="3">
        <f t="shared" si="101"/>
        <v>0</v>
      </c>
      <c r="J93" s="3">
        <f t="shared" si="101"/>
        <v>0</v>
      </c>
      <c r="K93" s="3">
        <f t="shared" si="101"/>
        <v>0</v>
      </c>
      <c r="L93" s="3">
        <f t="shared" si="101"/>
        <v>0</v>
      </c>
      <c r="M93" s="3">
        <f t="shared" si="101"/>
        <v>0</v>
      </c>
      <c r="N93" s="3">
        <f t="shared" si="101"/>
        <v>0</v>
      </c>
      <c r="O93" s="3">
        <f t="shared" si="101"/>
        <v>0</v>
      </c>
      <c r="P93" s="3">
        <f t="shared" si="101"/>
        <v>0</v>
      </c>
      <c r="Q93" s="3">
        <f t="shared" si="101"/>
        <v>0</v>
      </c>
      <c r="R93" s="3">
        <f t="shared" si="101"/>
        <v>0</v>
      </c>
      <c r="S93" s="3">
        <f t="shared" si="101"/>
        <v>5819333.5</v>
      </c>
      <c r="T93" s="39">
        <f t="shared" si="79"/>
        <v>0</v>
      </c>
      <c r="U93" s="39">
        <f t="shared" si="80"/>
        <v>0</v>
      </c>
      <c r="V93" s="39">
        <f t="shared" si="81"/>
        <v>0</v>
      </c>
      <c r="W93" s="39">
        <f t="shared" si="82"/>
        <v>5819333.5</v>
      </c>
      <c r="X93" s="39">
        <f t="shared" si="95"/>
        <v>1454833.375</v>
      </c>
      <c r="Y93" s="39">
        <f t="shared" si="96"/>
        <v>2909666.75</v>
      </c>
      <c r="Z93" s="39">
        <f t="shared" si="97"/>
        <v>4364500.125</v>
      </c>
      <c r="AA93" s="39">
        <f t="shared" si="98"/>
        <v>5819333.5</v>
      </c>
    </row>
    <row r="94" spans="1:27" ht="179.25" customHeight="1" x14ac:dyDescent="0.25">
      <c r="A94" s="15" t="s">
        <v>107</v>
      </c>
      <c r="B94" s="92" t="s">
        <v>238</v>
      </c>
      <c r="C94" s="93"/>
      <c r="D94" s="93"/>
      <c r="E94" s="93"/>
      <c r="F94" s="94"/>
      <c r="G94" s="3">
        <v>5819333.5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f>G94</f>
        <v>5819333.5</v>
      </c>
      <c r="T94" s="39">
        <f t="shared" si="79"/>
        <v>0</v>
      </c>
      <c r="U94" s="39">
        <f t="shared" si="80"/>
        <v>0</v>
      </c>
      <c r="V94" s="39">
        <f t="shared" si="81"/>
        <v>0</v>
      </c>
      <c r="W94" s="39">
        <f t="shared" si="82"/>
        <v>5819333.5</v>
      </c>
      <c r="X94" s="39">
        <f t="shared" si="95"/>
        <v>1454833.375</v>
      </c>
      <c r="Y94" s="39">
        <f t="shared" si="96"/>
        <v>2909666.75</v>
      </c>
      <c r="Z94" s="39">
        <f t="shared" si="97"/>
        <v>4364500.125</v>
      </c>
      <c r="AA94" s="39">
        <f t="shared" si="98"/>
        <v>5819333.5</v>
      </c>
    </row>
    <row r="95" spans="1:27" ht="131.25" customHeight="1" x14ac:dyDescent="0.25">
      <c r="A95" s="51" t="s">
        <v>337</v>
      </c>
      <c r="B95" s="92" t="s">
        <v>339</v>
      </c>
      <c r="C95" s="93"/>
      <c r="D95" s="93"/>
      <c r="E95" s="93"/>
      <c r="F95" s="94"/>
      <c r="G95" s="3">
        <f>G96</f>
        <v>4625400</v>
      </c>
      <c r="H95" s="3">
        <f t="shared" ref="H95:S95" si="102">H96</f>
        <v>0</v>
      </c>
      <c r="I95" s="3">
        <f t="shared" si="102"/>
        <v>0</v>
      </c>
      <c r="J95" s="3">
        <f t="shared" si="102"/>
        <v>0</v>
      </c>
      <c r="K95" s="3">
        <f t="shared" si="102"/>
        <v>0</v>
      </c>
      <c r="L95" s="3">
        <f t="shared" si="102"/>
        <v>0</v>
      </c>
      <c r="M95" s="3">
        <f t="shared" si="102"/>
        <v>0</v>
      </c>
      <c r="N95" s="3">
        <f t="shared" si="102"/>
        <v>0</v>
      </c>
      <c r="O95" s="3">
        <f t="shared" si="102"/>
        <v>0</v>
      </c>
      <c r="P95" s="3">
        <f t="shared" si="102"/>
        <v>0</v>
      </c>
      <c r="Q95" s="3">
        <f t="shared" si="102"/>
        <v>0</v>
      </c>
      <c r="R95" s="3">
        <f t="shared" si="102"/>
        <v>0</v>
      </c>
      <c r="S95" s="3">
        <f t="shared" si="102"/>
        <v>4625400</v>
      </c>
      <c r="T95" s="39">
        <f t="shared" si="79"/>
        <v>0</v>
      </c>
      <c r="U95" s="39">
        <f t="shared" si="80"/>
        <v>0</v>
      </c>
      <c r="V95" s="39">
        <f t="shared" si="81"/>
        <v>0</v>
      </c>
      <c r="W95" s="39">
        <f t="shared" si="82"/>
        <v>4625400</v>
      </c>
      <c r="X95" s="39">
        <f t="shared" si="95"/>
        <v>1156350</v>
      </c>
      <c r="Y95" s="39">
        <f t="shared" si="96"/>
        <v>2312700</v>
      </c>
      <c r="Z95" s="39">
        <f t="shared" si="97"/>
        <v>3469050</v>
      </c>
      <c r="AA95" s="39">
        <f t="shared" si="98"/>
        <v>4625400</v>
      </c>
    </row>
    <row r="96" spans="1:27" ht="140.25" customHeight="1" x14ac:dyDescent="0.25">
      <c r="A96" s="51" t="s">
        <v>338</v>
      </c>
      <c r="B96" s="92" t="s">
        <v>340</v>
      </c>
      <c r="C96" s="93"/>
      <c r="D96" s="93"/>
      <c r="E96" s="93"/>
      <c r="F96" s="94"/>
      <c r="G96" s="3">
        <v>4625400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f>G96</f>
        <v>4625400</v>
      </c>
      <c r="T96" s="39">
        <f t="shared" si="79"/>
        <v>0</v>
      </c>
      <c r="U96" s="39">
        <f t="shared" si="80"/>
        <v>0</v>
      </c>
      <c r="V96" s="39">
        <f t="shared" si="81"/>
        <v>0</v>
      </c>
      <c r="W96" s="39">
        <f t="shared" si="82"/>
        <v>4625400</v>
      </c>
      <c r="X96" s="39">
        <f t="shared" si="95"/>
        <v>1156350</v>
      </c>
      <c r="Y96" s="39">
        <f t="shared" si="96"/>
        <v>2312700</v>
      </c>
      <c r="Z96" s="39">
        <f t="shared" si="97"/>
        <v>3469050</v>
      </c>
      <c r="AA96" s="39">
        <f t="shared" si="98"/>
        <v>4625400</v>
      </c>
    </row>
    <row r="97" spans="1:27" ht="15" customHeight="1" x14ac:dyDescent="0.25">
      <c r="A97" s="15" t="s">
        <v>108</v>
      </c>
      <c r="B97" s="92" t="s">
        <v>295</v>
      </c>
      <c r="C97" s="109"/>
      <c r="D97" s="109"/>
      <c r="E97" s="109"/>
      <c r="F97" s="110"/>
      <c r="G97" s="3">
        <f>G98</f>
        <v>25580716.280000001</v>
      </c>
      <c r="H97" s="3">
        <f t="shared" ref="H97:S97" si="103">H98</f>
        <v>0</v>
      </c>
      <c r="I97" s="3">
        <f t="shared" si="103"/>
        <v>0</v>
      </c>
      <c r="J97" s="3">
        <f t="shared" si="103"/>
        <v>0</v>
      </c>
      <c r="K97" s="3">
        <f t="shared" si="103"/>
        <v>0</v>
      </c>
      <c r="L97" s="3">
        <f t="shared" si="103"/>
        <v>0</v>
      </c>
      <c r="M97" s="3">
        <f t="shared" si="103"/>
        <v>0</v>
      </c>
      <c r="N97" s="3">
        <f t="shared" si="103"/>
        <v>0</v>
      </c>
      <c r="O97" s="3">
        <f t="shared" si="103"/>
        <v>0</v>
      </c>
      <c r="P97" s="3">
        <f t="shared" si="103"/>
        <v>0</v>
      </c>
      <c r="Q97" s="3">
        <f t="shared" si="103"/>
        <v>0</v>
      </c>
      <c r="R97" s="3">
        <f t="shared" si="103"/>
        <v>0</v>
      </c>
      <c r="S97" s="3">
        <f t="shared" si="103"/>
        <v>25580716.280000001</v>
      </c>
      <c r="T97" s="39">
        <f t="shared" si="79"/>
        <v>0</v>
      </c>
      <c r="U97" s="39">
        <f t="shared" si="80"/>
        <v>0</v>
      </c>
      <c r="V97" s="39">
        <f t="shared" si="81"/>
        <v>0</v>
      </c>
      <c r="W97" s="39">
        <f t="shared" si="82"/>
        <v>25580716.280000001</v>
      </c>
      <c r="X97" s="39">
        <f t="shared" si="95"/>
        <v>6395179.0700000003</v>
      </c>
      <c r="Y97" s="39">
        <f t="shared" si="96"/>
        <v>12790358.140000001</v>
      </c>
      <c r="Z97" s="39">
        <f t="shared" si="97"/>
        <v>19185537.210000001</v>
      </c>
      <c r="AA97" s="39">
        <f t="shared" si="98"/>
        <v>25580716.280000001</v>
      </c>
    </row>
    <row r="98" spans="1:27" ht="38.25" customHeight="1" x14ac:dyDescent="0.25">
      <c r="A98" s="15" t="s">
        <v>109</v>
      </c>
      <c r="B98" s="95" t="s">
        <v>294</v>
      </c>
      <c r="C98" s="93"/>
      <c r="D98" s="93"/>
      <c r="E98" s="93"/>
      <c r="F98" s="94"/>
      <c r="G98" s="3">
        <v>25580716.280000001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f>G98</f>
        <v>25580716.280000001</v>
      </c>
      <c r="T98" s="39">
        <f t="shared" si="79"/>
        <v>0</v>
      </c>
      <c r="U98" s="39">
        <f t="shared" si="80"/>
        <v>0</v>
      </c>
      <c r="V98" s="39">
        <f t="shared" si="81"/>
        <v>0</v>
      </c>
      <c r="W98" s="39">
        <f t="shared" si="82"/>
        <v>25580716.280000001</v>
      </c>
      <c r="X98" s="39">
        <f t="shared" si="95"/>
        <v>6395179.0700000003</v>
      </c>
      <c r="Y98" s="39">
        <f t="shared" si="96"/>
        <v>12790358.140000001</v>
      </c>
      <c r="Z98" s="39">
        <f t="shared" si="97"/>
        <v>19185537.210000001</v>
      </c>
      <c r="AA98" s="39">
        <f t="shared" si="98"/>
        <v>25580716.280000001</v>
      </c>
    </row>
    <row r="99" spans="1:27" s="1" customFormat="1" ht="38.25" customHeight="1" x14ac:dyDescent="0.25">
      <c r="A99" s="15" t="s">
        <v>43</v>
      </c>
      <c r="B99" s="92" t="s">
        <v>44</v>
      </c>
      <c r="C99" s="109"/>
      <c r="D99" s="109"/>
      <c r="E99" s="109"/>
      <c r="F99" s="110"/>
      <c r="G99" s="3">
        <f t="shared" ref="G99:S99" si="104">G113+G107+G115+G103+G105+G109+G100+G111</f>
        <v>172156030.56999999</v>
      </c>
      <c r="H99" s="3">
        <f t="shared" si="104"/>
        <v>10414451.639999999</v>
      </c>
      <c r="I99" s="3">
        <f t="shared" si="104"/>
        <v>0</v>
      </c>
      <c r="J99" s="3">
        <f t="shared" si="104"/>
        <v>0</v>
      </c>
      <c r="K99" s="3">
        <f t="shared" si="104"/>
        <v>0</v>
      </c>
      <c r="L99" s="3">
        <f t="shared" si="104"/>
        <v>0</v>
      </c>
      <c r="M99" s="3">
        <f t="shared" si="104"/>
        <v>0</v>
      </c>
      <c r="N99" s="3">
        <f t="shared" si="104"/>
        <v>0</v>
      </c>
      <c r="O99" s="3">
        <f t="shared" si="104"/>
        <v>0</v>
      </c>
      <c r="P99" s="3">
        <f t="shared" si="104"/>
        <v>0</v>
      </c>
      <c r="Q99" s="3">
        <f t="shared" si="104"/>
        <v>0</v>
      </c>
      <c r="R99" s="3">
        <f t="shared" si="104"/>
        <v>0</v>
      </c>
      <c r="S99" s="3">
        <f t="shared" si="104"/>
        <v>172156030.56999999</v>
      </c>
      <c r="T99" s="52">
        <f t="shared" si="79"/>
        <v>10414451.639999999</v>
      </c>
      <c r="U99" s="52">
        <f t="shared" si="80"/>
        <v>10414451.639999999</v>
      </c>
      <c r="V99" s="52">
        <f t="shared" si="81"/>
        <v>10414451.639999999</v>
      </c>
      <c r="W99" s="52">
        <f t="shared" si="82"/>
        <v>182570482.20999998</v>
      </c>
      <c r="X99" s="39">
        <f t="shared" si="95"/>
        <v>43039007.642499998</v>
      </c>
      <c r="Y99" s="39">
        <f t="shared" si="96"/>
        <v>86078015.284999996</v>
      </c>
      <c r="Z99" s="39">
        <f t="shared" si="97"/>
        <v>129117022.92749999</v>
      </c>
      <c r="AA99" s="39">
        <f t="shared" si="98"/>
        <v>172156030.56999999</v>
      </c>
    </row>
    <row r="100" spans="1:27" ht="63.75" customHeight="1" x14ac:dyDescent="0.25">
      <c r="A100" s="15" t="s">
        <v>110</v>
      </c>
      <c r="B100" s="92" t="s">
        <v>111</v>
      </c>
      <c r="C100" s="93"/>
      <c r="D100" s="93"/>
      <c r="E100" s="93"/>
      <c r="F100" s="94"/>
      <c r="G100" s="3">
        <f>G101+G102</f>
        <v>16158402</v>
      </c>
      <c r="H100" s="3">
        <f t="shared" ref="H100:S100" si="105">H101+H102</f>
        <v>127775.54</v>
      </c>
      <c r="I100" s="3">
        <f t="shared" si="105"/>
        <v>0</v>
      </c>
      <c r="J100" s="3">
        <f t="shared" si="105"/>
        <v>0</v>
      </c>
      <c r="K100" s="3">
        <f t="shared" si="105"/>
        <v>0</v>
      </c>
      <c r="L100" s="3">
        <f t="shared" si="105"/>
        <v>0</v>
      </c>
      <c r="M100" s="3">
        <f t="shared" si="105"/>
        <v>0</v>
      </c>
      <c r="N100" s="3">
        <f t="shared" si="105"/>
        <v>0</v>
      </c>
      <c r="O100" s="3">
        <f t="shared" si="105"/>
        <v>0</v>
      </c>
      <c r="P100" s="3">
        <f t="shared" si="105"/>
        <v>0</v>
      </c>
      <c r="Q100" s="3">
        <f t="shared" si="105"/>
        <v>0</v>
      </c>
      <c r="R100" s="3">
        <f t="shared" si="105"/>
        <v>0</v>
      </c>
      <c r="S100" s="3">
        <f t="shared" si="105"/>
        <v>16158402</v>
      </c>
      <c r="T100" s="39">
        <f t="shared" si="79"/>
        <v>127775.54</v>
      </c>
      <c r="U100" s="39">
        <f t="shared" si="80"/>
        <v>127775.54</v>
      </c>
      <c r="V100" s="39">
        <f t="shared" si="81"/>
        <v>127775.54</v>
      </c>
      <c r="W100" s="39">
        <f t="shared" si="82"/>
        <v>16286177.539999999</v>
      </c>
      <c r="X100" s="39">
        <f t="shared" si="95"/>
        <v>4039600.4999999995</v>
      </c>
      <c r="Y100" s="39">
        <f t="shared" si="96"/>
        <v>8079200.9999999991</v>
      </c>
      <c r="Z100" s="39">
        <f t="shared" si="97"/>
        <v>12118801.5</v>
      </c>
      <c r="AA100" s="39">
        <f t="shared" si="98"/>
        <v>16158401.999999998</v>
      </c>
    </row>
    <row r="101" spans="1:27" ht="64.5" customHeight="1" x14ac:dyDescent="0.25">
      <c r="A101" s="15" t="s">
        <v>112</v>
      </c>
      <c r="B101" s="92" t="s">
        <v>222</v>
      </c>
      <c r="C101" s="93"/>
      <c r="D101" s="93"/>
      <c r="E101" s="93"/>
      <c r="F101" s="94"/>
      <c r="G101" s="3">
        <v>3936202</v>
      </c>
      <c r="H101" s="5">
        <v>127775.54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f>G101</f>
        <v>3936202</v>
      </c>
      <c r="T101" s="39">
        <f t="shared" si="79"/>
        <v>127775.54</v>
      </c>
      <c r="U101" s="39">
        <f t="shared" si="80"/>
        <v>127775.54</v>
      </c>
      <c r="V101" s="39">
        <f t="shared" si="81"/>
        <v>127775.54</v>
      </c>
      <c r="W101" s="39">
        <f t="shared" si="82"/>
        <v>4063977.54</v>
      </c>
      <c r="X101" s="39">
        <f t="shared" si="95"/>
        <v>984050.49999999988</v>
      </c>
      <c r="Y101" s="39">
        <f t="shared" si="96"/>
        <v>1968100.9999999998</v>
      </c>
      <c r="Z101" s="39">
        <f t="shared" si="97"/>
        <v>2952151.4999999995</v>
      </c>
      <c r="AA101" s="39">
        <f t="shared" si="98"/>
        <v>3936201.9999999995</v>
      </c>
    </row>
    <row r="102" spans="1:27" ht="65.25" customHeight="1" x14ac:dyDescent="0.25">
      <c r="A102" s="15" t="s">
        <v>112</v>
      </c>
      <c r="B102" s="92" t="s">
        <v>221</v>
      </c>
      <c r="C102" s="93"/>
      <c r="D102" s="93"/>
      <c r="E102" s="93"/>
      <c r="F102" s="94"/>
      <c r="G102" s="3">
        <v>12222200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5">
        <f>G102</f>
        <v>12222200</v>
      </c>
      <c r="T102" s="39">
        <f t="shared" si="79"/>
        <v>0</v>
      </c>
      <c r="U102" s="39">
        <f t="shared" si="80"/>
        <v>0</v>
      </c>
      <c r="V102" s="39">
        <f t="shared" si="81"/>
        <v>0</v>
      </c>
      <c r="W102" s="39">
        <f t="shared" si="82"/>
        <v>12222200</v>
      </c>
      <c r="X102" s="39">
        <f t="shared" si="95"/>
        <v>3055550</v>
      </c>
      <c r="Y102" s="39">
        <f t="shared" si="96"/>
        <v>6111100</v>
      </c>
      <c r="Z102" s="39">
        <f t="shared" si="97"/>
        <v>9166650</v>
      </c>
      <c r="AA102" s="39">
        <f t="shared" si="98"/>
        <v>12222200</v>
      </c>
    </row>
    <row r="103" spans="1:27" ht="89.25" customHeight="1" x14ac:dyDescent="0.25">
      <c r="A103" s="15" t="s">
        <v>113</v>
      </c>
      <c r="B103" s="92" t="s">
        <v>296</v>
      </c>
      <c r="C103" s="93"/>
      <c r="D103" s="93"/>
      <c r="E103" s="93"/>
      <c r="F103" s="94"/>
      <c r="G103" s="3">
        <f>G104</f>
        <v>4781500</v>
      </c>
      <c r="H103" s="3">
        <f t="shared" ref="H103:S103" si="106">H104</f>
        <v>248148.78</v>
      </c>
      <c r="I103" s="3">
        <f t="shared" si="106"/>
        <v>0</v>
      </c>
      <c r="J103" s="3">
        <f t="shared" si="106"/>
        <v>0</v>
      </c>
      <c r="K103" s="3">
        <f t="shared" si="106"/>
        <v>0</v>
      </c>
      <c r="L103" s="3">
        <f t="shared" si="106"/>
        <v>0</v>
      </c>
      <c r="M103" s="3">
        <f t="shared" si="106"/>
        <v>0</v>
      </c>
      <c r="N103" s="3">
        <f t="shared" si="106"/>
        <v>0</v>
      </c>
      <c r="O103" s="3">
        <f t="shared" si="106"/>
        <v>0</v>
      </c>
      <c r="P103" s="3">
        <f t="shared" si="106"/>
        <v>0</v>
      </c>
      <c r="Q103" s="3">
        <f t="shared" si="106"/>
        <v>0</v>
      </c>
      <c r="R103" s="3">
        <f t="shared" si="106"/>
        <v>0</v>
      </c>
      <c r="S103" s="3">
        <f t="shared" si="106"/>
        <v>4781500</v>
      </c>
      <c r="T103" s="39">
        <f t="shared" si="79"/>
        <v>248148.78</v>
      </c>
      <c r="U103" s="39">
        <f t="shared" si="80"/>
        <v>248148.78</v>
      </c>
      <c r="V103" s="39">
        <f t="shared" si="81"/>
        <v>248148.78</v>
      </c>
      <c r="W103" s="39">
        <f t="shared" si="82"/>
        <v>5029648.78</v>
      </c>
      <c r="X103" s="39">
        <f t="shared" si="95"/>
        <v>1195375</v>
      </c>
      <c r="Y103" s="39">
        <f t="shared" si="96"/>
        <v>2390750</v>
      </c>
      <c r="Z103" s="39">
        <f t="shared" si="97"/>
        <v>3586125</v>
      </c>
      <c r="AA103" s="39">
        <f t="shared" si="98"/>
        <v>4781500</v>
      </c>
    </row>
    <row r="104" spans="1:27" ht="114.75" customHeight="1" x14ac:dyDescent="0.25">
      <c r="A104" s="15" t="s">
        <v>114</v>
      </c>
      <c r="B104" s="92" t="s">
        <v>297</v>
      </c>
      <c r="C104" s="93"/>
      <c r="D104" s="93"/>
      <c r="E104" s="93"/>
      <c r="F104" s="94"/>
      <c r="G104" s="3">
        <v>4781500</v>
      </c>
      <c r="H104" s="5">
        <v>248148.78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f>G104</f>
        <v>4781500</v>
      </c>
      <c r="T104" s="39">
        <f t="shared" si="79"/>
        <v>248148.78</v>
      </c>
      <c r="U104" s="39">
        <f t="shared" si="80"/>
        <v>248148.78</v>
      </c>
      <c r="V104" s="39">
        <f t="shared" si="81"/>
        <v>248148.78</v>
      </c>
      <c r="W104" s="39">
        <f t="shared" si="82"/>
        <v>5029648.78</v>
      </c>
      <c r="X104" s="39">
        <f t="shared" si="95"/>
        <v>1195375</v>
      </c>
      <c r="Y104" s="39">
        <f t="shared" si="96"/>
        <v>2390750</v>
      </c>
      <c r="Z104" s="39">
        <f t="shared" si="97"/>
        <v>3586125</v>
      </c>
      <c r="AA104" s="39">
        <f t="shared" si="98"/>
        <v>4781500</v>
      </c>
    </row>
    <row r="105" spans="1:27" ht="152.25" customHeight="1" x14ac:dyDescent="0.25">
      <c r="A105" s="15" t="s">
        <v>115</v>
      </c>
      <c r="B105" s="92" t="s">
        <v>298</v>
      </c>
      <c r="C105" s="93"/>
      <c r="D105" s="93"/>
      <c r="E105" s="93"/>
      <c r="F105" s="94"/>
      <c r="G105" s="3">
        <f>G106</f>
        <v>2669100</v>
      </c>
      <c r="H105" s="3">
        <f>H106</f>
        <v>0</v>
      </c>
      <c r="I105" s="3">
        <f t="shared" ref="I105:S105" si="107">I106</f>
        <v>0</v>
      </c>
      <c r="J105" s="3">
        <f t="shared" si="107"/>
        <v>0</v>
      </c>
      <c r="K105" s="3">
        <f t="shared" si="107"/>
        <v>0</v>
      </c>
      <c r="L105" s="3">
        <f t="shared" si="107"/>
        <v>0</v>
      </c>
      <c r="M105" s="3">
        <f t="shared" si="107"/>
        <v>0</v>
      </c>
      <c r="N105" s="3">
        <f t="shared" si="107"/>
        <v>0</v>
      </c>
      <c r="O105" s="3">
        <f t="shared" si="107"/>
        <v>0</v>
      </c>
      <c r="P105" s="3">
        <f t="shared" si="107"/>
        <v>0</v>
      </c>
      <c r="Q105" s="3">
        <f t="shared" si="107"/>
        <v>0</v>
      </c>
      <c r="R105" s="3">
        <f t="shared" si="107"/>
        <v>0</v>
      </c>
      <c r="S105" s="3">
        <f t="shared" si="107"/>
        <v>2669100</v>
      </c>
      <c r="T105" s="39">
        <f t="shared" si="79"/>
        <v>0</v>
      </c>
      <c r="U105" s="39">
        <f t="shared" si="80"/>
        <v>0</v>
      </c>
      <c r="V105" s="39">
        <f t="shared" si="81"/>
        <v>0</v>
      </c>
      <c r="W105" s="39">
        <f t="shared" si="82"/>
        <v>2669100</v>
      </c>
      <c r="X105" s="39">
        <f t="shared" si="95"/>
        <v>667275</v>
      </c>
      <c r="Y105" s="39">
        <f t="shared" si="96"/>
        <v>1334550</v>
      </c>
      <c r="Z105" s="39">
        <f t="shared" si="97"/>
        <v>2001825</v>
      </c>
      <c r="AA105" s="39">
        <f t="shared" si="98"/>
        <v>2669100</v>
      </c>
    </row>
    <row r="106" spans="1:27" ht="153" customHeight="1" x14ac:dyDescent="0.25">
      <c r="A106" s="15" t="s">
        <v>116</v>
      </c>
      <c r="B106" s="92" t="s">
        <v>299</v>
      </c>
      <c r="C106" s="93"/>
      <c r="D106" s="93"/>
      <c r="E106" s="93"/>
      <c r="F106" s="94"/>
      <c r="G106" s="3">
        <v>2669100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f>G106</f>
        <v>2669100</v>
      </c>
      <c r="T106" s="39">
        <f t="shared" si="79"/>
        <v>0</v>
      </c>
      <c r="U106" s="39">
        <f t="shared" si="80"/>
        <v>0</v>
      </c>
      <c r="V106" s="39">
        <f t="shared" si="81"/>
        <v>0</v>
      </c>
      <c r="W106" s="39">
        <f t="shared" si="82"/>
        <v>2669100</v>
      </c>
      <c r="X106" s="39">
        <f t="shared" si="95"/>
        <v>667275</v>
      </c>
      <c r="Y106" s="39">
        <f t="shared" si="96"/>
        <v>1334550</v>
      </c>
      <c r="Z106" s="39">
        <f t="shared" si="97"/>
        <v>2001825</v>
      </c>
      <c r="AA106" s="39">
        <f t="shared" si="98"/>
        <v>2669100</v>
      </c>
    </row>
    <row r="107" spans="1:27" ht="76.5" customHeight="1" x14ac:dyDescent="0.25">
      <c r="A107" s="15" t="s">
        <v>117</v>
      </c>
      <c r="B107" s="92" t="s">
        <v>300</v>
      </c>
      <c r="C107" s="93"/>
      <c r="D107" s="93"/>
      <c r="E107" s="93"/>
      <c r="F107" s="94"/>
      <c r="G107" s="3">
        <f>G108</f>
        <v>496700</v>
      </c>
      <c r="H107" s="3">
        <f t="shared" ref="H107:S107" si="108">H108</f>
        <v>38527.32</v>
      </c>
      <c r="I107" s="3">
        <f t="shared" si="108"/>
        <v>0</v>
      </c>
      <c r="J107" s="3">
        <f t="shared" si="108"/>
        <v>0</v>
      </c>
      <c r="K107" s="3">
        <f t="shared" si="108"/>
        <v>0</v>
      </c>
      <c r="L107" s="3">
        <f t="shared" si="108"/>
        <v>0</v>
      </c>
      <c r="M107" s="3">
        <f t="shared" si="108"/>
        <v>0</v>
      </c>
      <c r="N107" s="3">
        <f t="shared" si="108"/>
        <v>0</v>
      </c>
      <c r="O107" s="3">
        <f t="shared" si="108"/>
        <v>0</v>
      </c>
      <c r="P107" s="3">
        <f t="shared" si="108"/>
        <v>0</v>
      </c>
      <c r="Q107" s="3">
        <f t="shared" si="108"/>
        <v>0</v>
      </c>
      <c r="R107" s="3">
        <f t="shared" si="108"/>
        <v>0</v>
      </c>
      <c r="S107" s="3">
        <f t="shared" si="108"/>
        <v>496700</v>
      </c>
      <c r="T107" s="39">
        <f t="shared" si="79"/>
        <v>38527.32</v>
      </c>
      <c r="U107" s="39">
        <f t="shared" si="80"/>
        <v>38527.32</v>
      </c>
      <c r="V107" s="39">
        <f t="shared" si="81"/>
        <v>38527.32</v>
      </c>
      <c r="W107" s="39">
        <f t="shared" si="82"/>
        <v>535227.31999999995</v>
      </c>
      <c r="X107" s="39">
        <f t="shared" si="95"/>
        <v>124175</v>
      </c>
      <c r="Y107" s="39">
        <f t="shared" si="96"/>
        <v>248350</v>
      </c>
      <c r="Z107" s="39">
        <f t="shared" si="97"/>
        <v>372525</v>
      </c>
      <c r="AA107" s="39">
        <f t="shared" si="98"/>
        <v>496700</v>
      </c>
    </row>
    <row r="108" spans="1:27" ht="89.25" customHeight="1" x14ac:dyDescent="0.25">
      <c r="A108" s="15" t="s">
        <v>118</v>
      </c>
      <c r="B108" s="92" t="s">
        <v>301</v>
      </c>
      <c r="C108" s="93"/>
      <c r="D108" s="93"/>
      <c r="E108" s="93"/>
      <c r="F108" s="94"/>
      <c r="G108" s="3">
        <v>496700</v>
      </c>
      <c r="H108" s="5">
        <v>38527.32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f>G108</f>
        <v>496700</v>
      </c>
      <c r="T108" s="39">
        <f t="shared" si="79"/>
        <v>38527.32</v>
      </c>
      <c r="U108" s="39">
        <f t="shared" si="80"/>
        <v>38527.32</v>
      </c>
      <c r="V108" s="39">
        <f t="shared" si="81"/>
        <v>38527.32</v>
      </c>
      <c r="W108" s="39">
        <f t="shared" si="82"/>
        <v>535227.31999999995</v>
      </c>
      <c r="X108" s="39">
        <f t="shared" si="95"/>
        <v>124175</v>
      </c>
      <c r="Y108" s="39">
        <f t="shared" si="96"/>
        <v>248350</v>
      </c>
      <c r="Z108" s="39">
        <f t="shared" si="97"/>
        <v>372525</v>
      </c>
      <c r="AA108" s="39">
        <f t="shared" si="98"/>
        <v>496700</v>
      </c>
    </row>
    <row r="109" spans="1:27" ht="114.75" customHeight="1" x14ac:dyDescent="0.25">
      <c r="A109" s="15" t="s">
        <v>119</v>
      </c>
      <c r="B109" s="92" t="s">
        <v>302</v>
      </c>
      <c r="C109" s="93"/>
      <c r="D109" s="93"/>
      <c r="E109" s="93"/>
      <c r="F109" s="94"/>
      <c r="G109" s="3">
        <f>G110</f>
        <v>640.57000000000005</v>
      </c>
      <c r="H109" s="3">
        <f t="shared" ref="H109:R109" si="109">H110</f>
        <v>0</v>
      </c>
      <c r="I109" s="3">
        <f t="shared" si="109"/>
        <v>0</v>
      </c>
      <c r="J109" s="3">
        <f t="shared" si="109"/>
        <v>0</v>
      </c>
      <c r="K109" s="3">
        <f t="shared" si="109"/>
        <v>0</v>
      </c>
      <c r="L109" s="3">
        <f t="shared" si="109"/>
        <v>0</v>
      </c>
      <c r="M109" s="3">
        <f t="shared" si="109"/>
        <v>0</v>
      </c>
      <c r="N109" s="3">
        <f t="shared" si="109"/>
        <v>0</v>
      </c>
      <c r="O109" s="3">
        <f t="shared" si="109"/>
        <v>0</v>
      </c>
      <c r="P109" s="3">
        <f t="shared" si="109"/>
        <v>0</v>
      </c>
      <c r="Q109" s="3">
        <f t="shared" si="109"/>
        <v>0</v>
      </c>
      <c r="R109" s="3">
        <f t="shared" si="109"/>
        <v>0</v>
      </c>
      <c r="S109" s="3">
        <f>S110</f>
        <v>640.57000000000005</v>
      </c>
      <c r="T109" s="39">
        <f t="shared" si="79"/>
        <v>0</v>
      </c>
      <c r="U109" s="39">
        <f t="shared" si="80"/>
        <v>0</v>
      </c>
      <c r="V109" s="39">
        <f t="shared" si="81"/>
        <v>0</v>
      </c>
      <c r="W109" s="39">
        <f t="shared" si="82"/>
        <v>640.57000000000005</v>
      </c>
      <c r="X109" s="39">
        <f t="shared" si="95"/>
        <v>160.14250000000001</v>
      </c>
      <c r="Y109" s="39">
        <f t="shared" si="96"/>
        <v>320.28500000000003</v>
      </c>
      <c r="Z109" s="39">
        <f t="shared" si="97"/>
        <v>480.42750000000001</v>
      </c>
      <c r="AA109" s="39">
        <f t="shared" si="98"/>
        <v>640.57000000000005</v>
      </c>
    </row>
    <row r="110" spans="1:27" ht="127.5" customHeight="1" x14ac:dyDescent="0.25">
      <c r="A110" s="15" t="s">
        <v>120</v>
      </c>
      <c r="B110" s="92" t="s">
        <v>303</v>
      </c>
      <c r="C110" s="93"/>
      <c r="D110" s="93"/>
      <c r="E110" s="93"/>
      <c r="F110" s="94"/>
      <c r="G110" s="3">
        <v>640.57000000000005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f>G110</f>
        <v>640.57000000000005</v>
      </c>
      <c r="T110" s="39">
        <f t="shared" si="79"/>
        <v>0</v>
      </c>
      <c r="U110" s="39">
        <f t="shared" si="80"/>
        <v>0</v>
      </c>
      <c r="V110" s="39">
        <f t="shared" si="81"/>
        <v>0</v>
      </c>
      <c r="W110" s="39">
        <f t="shared" si="82"/>
        <v>640.57000000000005</v>
      </c>
      <c r="X110" s="39">
        <f t="shared" si="95"/>
        <v>160.14250000000001</v>
      </c>
      <c r="Y110" s="39">
        <f t="shared" si="96"/>
        <v>320.28500000000003</v>
      </c>
      <c r="Z110" s="39">
        <f t="shared" si="97"/>
        <v>480.42750000000001</v>
      </c>
      <c r="AA110" s="39">
        <f t="shared" si="98"/>
        <v>640.57000000000005</v>
      </c>
    </row>
    <row r="111" spans="1:27" ht="51" customHeight="1" x14ac:dyDescent="0.25">
      <c r="A111" s="15" t="s">
        <v>121</v>
      </c>
      <c r="B111" s="92" t="s">
        <v>304</v>
      </c>
      <c r="C111" s="93"/>
      <c r="D111" s="93"/>
      <c r="E111" s="93"/>
      <c r="F111" s="94"/>
      <c r="G111" s="3">
        <f>G112</f>
        <v>75599</v>
      </c>
      <c r="H111" s="3">
        <f t="shared" ref="H111:S111" si="110">H112</f>
        <v>0</v>
      </c>
      <c r="I111" s="3">
        <f t="shared" si="110"/>
        <v>0</v>
      </c>
      <c r="J111" s="3">
        <f t="shared" si="110"/>
        <v>0</v>
      </c>
      <c r="K111" s="3">
        <f t="shared" si="110"/>
        <v>0</v>
      </c>
      <c r="L111" s="3">
        <f t="shared" si="110"/>
        <v>0</v>
      </c>
      <c r="M111" s="3">
        <f t="shared" si="110"/>
        <v>0</v>
      </c>
      <c r="N111" s="3">
        <f t="shared" si="110"/>
        <v>0</v>
      </c>
      <c r="O111" s="3">
        <f t="shared" si="110"/>
        <v>0</v>
      </c>
      <c r="P111" s="3">
        <f t="shared" si="110"/>
        <v>0</v>
      </c>
      <c r="Q111" s="3">
        <f t="shared" si="110"/>
        <v>0</v>
      </c>
      <c r="R111" s="3">
        <f t="shared" si="110"/>
        <v>0</v>
      </c>
      <c r="S111" s="3">
        <f t="shared" si="110"/>
        <v>75599</v>
      </c>
      <c r="T111" s="39">
        <f t="shared" si="79"/>
        <v>0</v>
      </c>
      <c r="U111" s="39">
        <f t="shared" si="80"/>
        <v>0</v>
      </c>
      <c r="V111" s="39">
        <f t="shared" si="81"/>
        <v>0</v>
      </c>
      <c r="W111" s="39">
        <f t="shared" si="82"/>
        <v>75599</v>
      </c>
      <c r="X111" s="39">
        <f t="shared" si="95"/>
        <v>18899.75</v>
      </c>
      <c r="Y111" s="39">
        <f t="shared" si="96"/>
        <v>37799.5</v>
      </c>
      <c r="Z111" s="39">
        <f t="shared" si="97"/>
        <v>56699.25</v>
      </c>
      <c r="AA111" s="39">
        <f t="shared" si="98"/>
        <v>75599</v>
      </c>
    </row>
    <row r="112" spans="1:27" ht="63.75" customHeight="1" x14ac:dyDescent="0.25">
      <c r="A112" s="15" t="s">
        <v>122</v>
      </c>
      <c r="B112" s="92" t="s">
        <v>305</v>
      </c>
      <c r="C112" s="93"/>
      <c r="D112" s="93"/>
      <c r="E112" s="93"/>
      <c r="F112" s="94"/>
      <c r="G112" s="3">
        <v>75599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f>G112</f>
        <v>75599</v>
      </c>
      <c r="T112" s="39">
        <f t="shared" si="79"/>
        <v>0</v>
      </c>
      <c r="U112" s="39">
        <f t="shared" si="80"/>
        <v>0</v>
      </c>
      <c r="V112" s="39">
        <f t="shared" si="81"/>
        <v>0</v>
      </c>
      <c r="W112" s="39">
        <f t="shared" si="82"/>
        <v>75599</v>
      </c>
      <c r="X112" s="39">
        <f t="shared" si="95"/>
        <v>18899.75</v>
      </c>
      <c r="Y112" s="39">
        <f t="shared" si="96"/>
        <v>37799.5</v>
      </c>
      <c r="Z112" s="39">
        <f t="shared" si="97"/>
        <v>56699.25</v>
      </c>
      <c r="AA112" s="39">
        <f t="shared" si="98"/>
        <v>75599</v>
      </c>
    </row>
    <row r="113" spans="1:27" ht="51" customHeight="1" x14ac:dyDescent="0.25">
      <c r="A113" s="15" t="s">
        <v>123</v>
      </c>
      <c r="B113" s="92" t="s">
        <v>306</v>
      </c>
      <c r="C113" s="93"/>
      <c r="D113" s="93"/>
      <c r="E113" s="93"/>
      <c r="F113" s="94"/>
      <c r="G113" s="3">
        <f>G114</f>
        <v>1080089</v>
      </c>
      <c r="H113" s="3">
        <f t="shared" ref="H113:S113" si="111">H114</f>
        <v>0</v>
      </c>
      <c r="I113" s="3">
        <f t="shared" si="111"/>
        <v>0</v>
      </c>
      <c r="J113" s="3">
        <f t="shared" si="111"/>
        <v>0</v>
      </c>
      <c r="K113" s="3">
        <f t="shared" si="111"/>
        <v>0</v>
      </c>
      <c r="L113" s="3">
        <f t="shared" si="111"/>
        <v>0</v>
      </c>
      <c r="M113" s="3">
        <f t="shared" si="111"/>
        <v>0</v>
      </c>
      <c r="N113" s="3">
        <f t="shared" si="111"/>
        <v>0</v>
      </c>
      <c r="O113" s="3">
        <f t="shared" si="111"/>
        <v>0</v>
      </c>
      <c r="P113" s="3">
        <f t="shared" si="111"/>
        <v>0</v>
      </c>
      <c r="Q113" s="3">
        <f t="shared" si="111"/>
        <v>0</v>
      </c>
      <c r="R113" s="3">
        <f t="shared" si="111"/>
        <v>0</v>
      </c>
      <c r="S113" s="3">
        <f t="shared" si="111"/>
        <v>1080089</v>
      </c>
      <c r="T113" s="39">
        <f t="shared" si="79"/>
        <v>0</v>
      </c>
      <c r="U113" s="39">
        <f t="shared" si="80"/>
        <v>0</v>
      </c>
      <c r="V113" s="39">
        <f t="shared" si="81"/>
        <v>0</v>
      </c>
      <c r="W113" s="39">
        <f t="shared" si="82"/>
        <v>1080089</v>
      </c>
      <c r="X113" s="39">
        <f t="shared" si="95"/>
        <v>270022.25</v>
      </c>
      <c r="Y113" s="39">
        <f t="shared" si="96"/>
        <v>540044.5</v>
      </c>
      <c r="Z113" s="39">
        <f t="shared" si="97"/>
        <v>810066.75</v>
      </c>
      <c r="AA113" s="39">
        <f t="shared" si="98"/>
        <v>1080089</v>
      </c>
    </row>
    <row r="114" spans="1:27" ht="63.75" customHeight="1" x14ac:dyDescent="0.25">
      <c r="A114" s="15" t="s">
        <v>124</v>
      </c>
      <c r="B114" s="92" t="s">
        <v>307</v>
      </c>
      <c r="C114" s="93"/>
      <c r="D114" s="93"/>
      <c r="E114" s="93"/>
      <c r="F114" s="94"/>
      <c r="G114" s="3">
        <v>1080089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f>G114</f>
        <v>1080089</v>
      </c>
      <c r="T114" s="39">
        <f t="shared" si="79"/>
        <v>0</v>
      </c>
      <c r="U114" s="39">
        <f t="shared" si="80"/>
        <v>0</v>
      </c>
      <c r="V114" s="39">
        <f t="shared" si="81"/>
        <v>0</v>
      </c>
      <c r="W114" s="39">
        <f t="shared" si="82"/>
        <v>1080089</v>
      </c>
      <c r="X114" s="39">
        <f t="shared" si="95"/>
        <v>270022.25</v>
      </c>
      <c r="Y114" s="39">
        <f t="shared" si="96"/>
        <v>540044.5</v>
      </c>
      <c r="Z114" s="39">
        <f t="shared" si="97"/>
        <v>810066.75</v>
      </c>
      <c r="AA114" s="39">
        <f t="shared" si="98"/>
        <v>1080089</v>
      </c>
    </row>
    <row r="115" spans="1:27" ht="25.5" customHeight="1" x14ac:dyDescent="0.25">
      <c r="A115" s="17" t="s">
        <v>125</v>
      </c>
      <c r="B115" s="92" t="s">
        <v>308</v>
      </c>
      <c r="C115" s="93"/>
      <c r="D115" s="93"/>
      <c r="E115" s="93"/>
      <c r="F115" s="94"/>
      <c r="G115" s="3">
        <f>G116</f>
        <v>146894000</v>
      </c>
      <c r="H115" s="3">
        <f t="shared" ref="H115:S115" si="112">H116</f>
        <v>10000000</v>
      </c>
      <c r="I115" s="3">
        <f t="shared" si="112"/>
        <v>0</v>
      </c>
      <c r="J115" s="3">
        <f t="shared" si="112"/>
        <v>0</v>
      </c>
      <c r="K115" s="3">
        <f t="shared" si="112"/>
        <v>0</v>
      </c>
      <c r="L115" s="3">
        <f t="shared" si="112"/>
        <v>0</v>
      </c>
      <c r="M115" s="3">
        <f t="shared" si="112"/>
        <v>0</v>
      </c>
      <c r="N115" s="3">
        <f t="shared" si="112"/>
        <v>0</v>
      </c>
      <c r="O115" s="3">
        <f t="shared" si="112"/>
        <v>0</v>
      </c>
      <c r="P115" s="3">
        <f t="shared" si="112"/>
        <v>0</v>
      </c>
      <c r="Q115" s="3">
        <f t="shared" si="112"/>
        <v>0</v>
      </c>
      <c r="R115" s="3">
        <f t="shared" si="112"/>
        <v>0</v>
      </c>
      <c r="S115" s="3">
        <f t="shared" si="112"/>
        <v>146894000</v>
      </c>
      <c r="T115" s="39">
        <f t="shared" si="79"/>
        <v>10000000</v>
      </c>
      <c r="U115" s="39">
        <f t="shared" si="80"/>
        <v>10000000</v>
      </c>
      <c r="V115" s="39">
        <f t="shared" si="81"/>
        <v>10000000</v>
      </c>
      <c r="W115" s="39">
        <f t="shared" si="82"/>
        <v>156894000</v>
      </c>
      <c r="X115" s="39">
        <f t="shared" si="95"/>
        <v>36723500</v>
      </c>
      <c r="Y115" s="39">
        <f t="shared" si="96"/>
        <v>73447000</v>
      </c>
      <c r="Z115" s="39">
        <f t="shared" si="97"/>
        <v>110170500</v>
      </c>
      <c r="AA115" s="39">
        <f t="shared" si="98"/>
        <v>146894000</v>
      </c>
    </row>
    <row r="116" spans="1:27" ht="38.25" customHeight="1" x14ac:dyDescent="0.25">
      <c r="A116" s="17" t="s">
        <v>126</v>
      </c>
      <c r="B116" s="92" t="s">
        <v>309</v>
      </c>
      <c r="C116" s="93"/>
      <c r="D116" s="93"/>
      <c r="E116" s="93"/>
      <c r="F116" s="94"/>
      <c r="G116" s="3">
        <f>G117</f>
        <v>146894000</v>
      </c>
      <c r="H116" s="3">
        <f t="shared" ref="H116:S116" si="113">H117</f>
        <v>10000000</v>
      </c>
      <c r="I116" s="3">
        <f t="shared" si="113"/>
        <v>0</v>
      </c>
      <c r="J116" s="3">
        <f t="shared" si="113"/>
        <v>0</v>
      </c>
      <c r="K116" s="3">
        <f t="shared" si="113"/>
        <v>0</v>
      </c>
      <c r="L116" s="3">
        <f t="shared" si="113"/>
        <v>0</v>
      </c>
      <c r="M116" s="3">
        <f t="shared" si="113"/>
        <v>0</v>
      </c>
      <c r="N116" s="3">
        <f t="shared" si="113"/>
        <v>0</v>
      </c>
      <c r="O116" s="3">
        <f t="shared" si="113"/>
        <v>0</v>
      </c>
      <c r="P116" s="3">
        <f t="shared" si="113"/>
        <v>0</v>
      </c>
      <c r="Q116" s="3">
        <f t="shared" si="113"/>
        <v>0</v>
      </c>
      <c r="R116" s="3">
        <f t="shared" si="113"/>
        <v>0</v>
      </c>
      <c r="S116" s="3">
        <f t="shared" si="113"/>
        <v>146894000</v>
      </c>
      <c r="T116" s="39">
        <f t="shared" si="79"/>
        <v>10000000</v>
      </c>
      <c r="U116" s="39">
        <f t="shared" si="80"/>
        <v>10000000</v>
      </c>
      <c r="V116" s="39">
        <f t="shared" si="81"/>
        <v>10000000</v>
      </c>
      <c r="W116" s="39">
        <f t="shared" si="82"/>
        <v>156894000</v>
      </c>
      <c r="X116" s="39">
        <f t="shared" si="95"/>
        <v>36723500</v>
      </c>
      <c r="Y116" s="39">
        <f t="shared" si="96"/>
        <v>73447000</v>
      </c>
      <c r="Z116" s="39">
        <f t="shared" si="97"/>
        <v>110170500</v>
      </c>
      <c r="AA116" s="39">
        <f t="shared" si="98"/>
        <v>146894000</v>
      </c>
    </row>
    <row r="117" spans="1:27" ht="38.25" customHeight="1" x14ac:dyDescent="0.25">
      <c r="A117" s="17" t="s">
        <v>127</v>
      </c>
      <c r="B117" s="92" t="s">
        <v>309</v>
      </c>
      <c r="C117" s="93"/>
      <c r="D117" s="93"/>
      <c r="E117" s="93"/>
      <c r="F117" s="94"/>
      <c r="G117" s="3">
        <v>146894000</v>
      </c>
      <c r="H117" s="5">
        <v>10000000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f>G117</f>
        <v>146894000</v>
      </c>
      <c r="T117" s="39"/>
      <c r="U117" s="39"/>
      <c r="V117" s="39"/>
      <c r="W117" s="39"/>
      <c r="X117" s="39">
        <f t="shared" si="95"/>
        <v>36723500</v>
      </c>
      <c r="Y117" s="39">
        <f t="shared" si="96"/>
        <v>73447000</v>
      </c>
      <c r="Z117" s="39">
        <f t="shared" si="97"/>
        <v>110170500</v>
      </c>
      <c r="AA117" s="39">
        <f t="shared" si="98"/>
        <v>146894000</v>
      </c>
    </row>
    <row r="118" spans="1:27" ht="38.25" customHeight="1" x14ac:dyDescent="0.25">
      <c r="A118" s="51" t="s">
        <v>341</v>
      </c>
      <c r="B118" s="92" t="s">
        <v>343</v>
      </c>
      <c r="C118" s="109"/>
      <c r="D118" s="109"/>
      <c r="E118" s="109"/>
      <c r="F118" s="110"/>
      <c r="G118" s="3">
        <f>G119</f>
        <v>6648012</v>
      </c>
      <c r="H118" s="3">
        <f t="shared" ref="H118:R118" si="114">H119</f>
        <v>0</v>
      </c>
      <c r="I118" s="3">
        <f t="shared" si="114"/>
        <v>0</v>
      </c>
      <c r="J118" s="3">
        <f t="shared" si="114"/>
        <v>0</v>
      </c>
      <c r="K118" s="3">
        <f t="shared" si="114"/>
        <v>0</v>
      </c>
      <c r="L118" s="3">
        <f t="shared" si="114"/>
        <v>0</v>
      </c>
      <c r="M118" s="3">
        <f t="shared" si="114"/>
        <v>0</v>
      </c>
      <c r="N118" s="3">
        <f t="shared" si="114"/>
        <v>0</v>
      </c>
      <c r="O118" s="3">
        <f t="shared" si="114"/>
        <v>0</v>
      </c>
      <c r="P118" s="3">
        <f t="shared" si="114"/>
        <v>0</v>
      </c>
      <c r="Q118" s="3">
        <f t="shared" si="114"/>
        <v>0</v>
      </c>
      <c r="R118" s="3">
        <f t="shared" si="114"/>
        <v>0</v>
      </c>
      <c r="S118" s="5">
        <f t="shared" ref="S118:S120" si="115">G118</f>
        <v>6648012</v>
      </c>
      <c r="T118" s="39"/>
      <c r="U118" s="39"/>
      <c r="V118" s="39"/>
      <c r="W118" s="39"/>
      <c r="X118" s="39">
        <f t="shared" si="95"/>
        <v>1662003</v>
      </c>
      <c r="Y118" s="39">
        <f t="shared" si="96"/>
        <v>3324006</v>
      </c>
      <c r="Z118" s="39">
        <f t="shared" si="97"/>
        <v>4986009</v>
      </c>
      <c r="AA118" s="39">
        <f t="shared" si="98"/>
        <v>6648012</v>
      </c>
    </row>
    <row r="119" spans="1:27" ht="38.25" customHeight="1" x14ac:dyDescent="0.25">
      <c r="A119" s="51" t="s">
        <v>342</v>
      </c>
      <c r="B119" s="92" t="s">
        <v>344</v>
      </c>
      <c r="C119" s="109"/>
      <c r="D119" s="109"/>
      <c r="E119" s="109"/>
      <c r="F119" s="110"/>
      <c r="G119" s="3">
        <f>G120</f>
        <v>6648012</v>
      </c>
      <c r="H119" s="3">
        <f t="shared" ref="H119:R119" si="116">H120</f>
        <v>0</v>
      </c>
      <c r="I119" s="3">
        <f t="shared" si="116"/>
        <v>0</v>
      </c>
      <c r="J119" s="3">
        <f t="shared" si="116"/>
        <v>0</v>
      </c>
      <c r="K119" s="3">
        <f t="shared" si="116"/>
        <v>0</v>
      </c>
      <c r="L119" s="3">
        <f t="shared" si="116"/>
        <v>0</v>
      </c>
      <c r="M119" s="3">
        <f t="shared" si="116"/>
        <v>0</v>
      </c>
      <c r="N119" s="3">
        <f t="shared" si="116"/>
        <v>0</v>
      </c>
      <c r="O119" s="3">
        <f t="shared" si="116"/>
        <v>0</v>
      </c>
      <c r="P119" s="3">
        <f t="shared" si="116"/>
        <v>0</v>
      </c>
      <c r="Q119" s="3">
        <f t="shared" si="116"/>
        <v>0</v>
      </c>
      <c r="R119" s="3">
        <f t="shared" si="116"/>
        <v>0</v>
      </c>
      <c r="S119" s="5">
        <f t="shared" si="115"/>
        <v>6648012</v>
      </c>
      <c r="T119" s="39"/>
      <c r="U119" s="39"/>
      <c r="V119" s="39"/>
      <c r="W119" s="39"/>
      <c r="X119" s="39">
        <f t="shared" si="95"/>
        <v>1662003</v>
      </c>
      <c r="Y119" s="39">
        <f t="shared" si="96"/>
        <v>3324006</v>
      </c>
      <c r="Z119" s="39">
        <f t="shared" si="97"/>
        <v>4986009</v>
      </c>
      <c r="AA119" s="39">
        <f t="shared" si="98"/>
        <v>6648012</v>
      </c>
    </row>
    <row r="120" spans="1:27" ht="102.75" customHeight="1" x14ac:dyDescent="0.25">
      <c r="A120" s="17" t="s">
        <v>345</v>
      </c>
      <c r="B120" s="92" t="s">
        <v>346</v>
      </c>
      <c r="C120" s="109"/>
      <c r="D120" s="109"/>
      <c r="E120" s="109"/>
      <c r="F120" s="110"/>
      <c r="G120" s="3">
        <v>6648012</v>
      </c>
      <c r="H120" s="3">
        <v>0</v>
      </c>
      <c r="I120" s="3">
        <f t="shared" ref="I120:R120" si="117">I123</f>
        <v>0</v>
      </c>
      <c r="J120" s="3">
        <f t="shared" si="117"/>
        <v>0</v>
      </c>
      <c r="K120" s="3">
        <f t="shared" si="117"/>
        <v>0</v>
      </c>
      <c r="L120" s="3">
        <f t="shared" si="117"/>
        <v>0</v>
      </c>
      <c r="M120" s="3">
        <f t="shared" si="117"/>
        <v>0</v>
      </c>
      <c r="N120" s="3">
        <f t="shared" si="117"/>
        <v>0</v>
      </c>
      <c r="O120" s="3">
        <f t="shared" si="117"/>
        <v>0</v>
      </c>
      <c r="P120" s="3">
        <f t="shared" si="117"/>
        <v>0</v>
      </c>
      <c r="Q120" s="3">
        <f t="shared" si="117"/>
        <v>0</v>
      </c>
      <c r="R120" s="3">
        <f t="shared" si="117"/>
        <v>0</v>
      </c>
      <c r="S120" s="5">
        <f t="shared" si="115"/>
        <v>6648012</v>
      </c>
      <c r="T120" s="39">
        <f>H117+I117+J117</f>
        <v>10000000</v>
      </c>
      <c r="U120" s="39">
        <f>H117+I117+J117+K117+L117+M117</f>
        <v>10000000</v>
      </c>
      <c r="V120" s="39">
        <f>H117+I117+J117+K117+L117+M117+N117+O117+P117</f>
        <v>10000000</v>
      </c>
      <c r="W120" s="39">
        <f>H117+I117+J117+K117+L117+M117+N117+O117+P117+Q117+R117+S117</f>
        <v>156894000</v>
      </c>
      <c r="X120" s="39">
        <f t="shared" si="95"/>
        <v>1662003</v>
      </c>
      <c r="Y120" s="39">
        <f t="shared" si="96"/>
        <v>3324006</v>
      </c>
      <c r="Z120" s="39">
        <f t="shared" si="97"/>
        <v>4986009</v>
      </c>
      <c r="AA120" s="39">
        <f t="shared" si="98"/>
        <v>6648012</v>
      </c>
    </row>
    <row r="121" spans="1:27" ht="154.5" customHeight="1" x14ac:dyDescent="0.25">
      <c r="A121" s="18" t="s">
        <v>241</v>
      </c>
      <c r="B121" s="117" t="s">
        <v>310</v>
      </c>
      <c r="C121" s="118"/>
      <c r="D121" s="118"/>
      <c r="E121" s="118"/>
      <c r="F121" s="118"/>
      <c r="G121" s="3">
        <f>G122</f>
        <v>0</v>
      </c>
      <c r="H121" s="3">
        <f t="shared" ref="H121:S124" si="118">H122</f>
        <v>0</v>
      </c>
      <c r="I121" s="3">
        <f t="shared" si="118"/>
        <v>0</v>
      </c>
      <c r="J121" s="3">
        <f t="shared" si="118"/>
        <v>0</v>
      </c>
      <c r="K121" s="3">
        <f t="shared" si="118"/>
        <v>0</v>
      </c>
      <c r="L121" s="3">
        <f t="shared" si="118"/>
        <v>0</v>
      </c>
      <c r="M121" s="3">
        <f t="shared" si="118"/>
        <v>0</v>
      </c>
      <c r="N121" s="3">
        <f t="shared" si="118"/>
        <v>0</v>
      </c>
      <c r="O121" s="3">
        <f t="shared" si="118"/>
        <v>0</v>
      </c>
      <c r="P121" s="3">
        <f t="shared" si="118"/>
        <v>0</v>
      </c>
      <c r="Q121" s="3">
        <f t="shared" si="118"/>
        <v>0</v>
      </c>
      <c r="R121" s="3">
        <f t="shared" si="118"/>
        <v>0</v>
      </c>
      <c r="S121" s="3">
        <f t="shared" si="118"/>
        <v>0</v>
      </c>
      <c r="T121" s="39">
        <f t="shared" ref="T121:T151" si="119">H121+I121+J121</f>
        <v>0</v>
      </c>
      <c r="U121" s="39">
        <f t="shared" ref="U121:U151" si="120">H121+I121+J121+K121+L121+M121</f>
        <v>0</v>
      </c>
      <c r="V121" s="39">
        <f t="shared" ref="V121:V151" si="121">H121+I121+J121+K121+L121+M121+N121+O121+P121</f>
        <v>0</v>
      </c>
      <c r="W121" s="39">
        <f t="shared" ref="W121:W151" si="122">H121+I121+J121+K121+L121+M121+N121+O121+P121+Q121+R121+S121</f>
        <v>0</v>
      </c>
      <c r="X121" s="39">
        <f t="shared" si="95"/>
        <v>0</v>
      </c>
      <c r="Y121" s="39">
        <f t="shared" si="96"/>
        <v>0</v>
      </c>
      <c r="Z121" s="39">
        <f t="shared" si="97"/>
        <v>0</v>
      </c>
      <c r="AA121" s="39">
        <f t="shared" si="98"/>
        <v>0</v>
      </c>
    </row>
    <row r="122" spans="1:27" ht="192" customHeight="1" x14ac:dyDescent="0.25">
      <c r="A122" s="18" t="s">
        <v>242</v>
      </c>
      <c r="B122" s="117" t="s">
        <v>311</v>
      </c>
      <c r="C122" s="118"/>
      <c r="D122" s="118"/>
      <c r="E122" s="118"/>
      <c r="F122" s="118"/>
      <c r="G122" s="3">
        <f>G123</f>
        <v>0</v>
      </c>
      <c r="H122" s="3">
        <f t="shared" si="118"/>
        <v>0</v>
      </c>
      <c r="I122" s="3">
        <f t="shared" si="118"/>
        <v>0</v>
      </c>
      <c r="J122" s="3">
        <f t="shared" si="118"/>
        <v>0</v>
      </c>
      <c r="K122" s="3">
        <f t="shared" si="118"/>
        <v>0</v>
      </c>
      <c r="L122" s="3">
        <f t="shared" si="118"/>
        <v>0</v>
      </c>
      <c r="M122" s="3">
        <f t="shared" si="118"/>
        <v>0</v>
      </c>
      <c r="N122" s="3">
        <f t="shared" si="118"/>
        <v>0</v>
      </c>
      <c r="O122" s="3">
        <f t="shared" si="118"/>
        <v>0</v>
      </c>
      <c r="P122" s="3">
        <f t="shared" si="118"/>
        <v>0</v>
      </c>
      <c r="Q122" s="3">
        <f t="shared" si="118"/>
        <v>0</v>
      </c>
      <c r="R122" s="3">
        <f t="shared" si="118"/>
        <v>0</v>
      </c>
      <c r="S122" s="3">
        <f t="shared" si="118"/>
        <v>0</v>
      </c>
      <c r="T122" s="39">
        <f t="shared" si="119"/>
        <v>0</v>
      </c>
      <c r="U122" s="39">
        <f t="shared" si="120"/>
        <v>0</v>
      </c>
      <c r="V122" s="39">
        <f t="shared" si="121"/>
        <v>0</v>
      </c>
      <c r="W122" s="39">
        <f t="shared" si="122"/>
        <v>0</v>
      </c>
      <c r="X122" s="39">
        <f t="shared" si="95"/>
        <v>0</v>
      </c>
      <c r="Y122" s="39">
        <f t="shared" si="96"/>
        <v>0</v>
      </c>
      <c r="Z122" s="39">
        <f t="shared" si="97"/>
        <v>0</v>
      </c>
      <c r="AA122" s="39">
        <f t="shared" si="98"/>
        <v>0</v>
      </c>
    </row>
    <row r="123" spans="1:27" ht="179.25" customHeight="1" x14ac:dyDescent="0.25">
      <c r="A123" s="18" t="s">
        <v>243</v>
      </c>
      <c r="B123" s="117" t="s">
        <v>312</v>
      </c>
      <c r="C123" s="118"/>
      <c r="D123" s="118"/>
      <c r="E123" s="118"/>
      <c r="F123" s="118"/>
      <c r="G123" s="3">
        <f>G124</f>
        <v>0</v>
      </c>
      <c r="H123" s="3">
        <f t="shared" si="118"/>
        <v>0</v>
      </c>
      <c r="I123" s="3">
        <f t="shared" si="118"/>
        <v>0</v>
      </c>
      <c r="J123" s="3">
        <f t="shared" si="118"/>
        <v>0</v>
      </c>
      <c r="K123" s="3">
        <f t="shared" si="118"/>
        <v>0</v>
      </c>
      <c r="L123" s="3">
        <f t="shared" si="118"/>
        <v>0</v>
      </c>
      <c r="M123" s="3">
        <f t="shared" si="118"/>
        <v>0</v>
      </c>
      <c r="N123" s="3">
        <f t="shared" si="118"/>
        <v>0</v>
      </c>
      <c r="O123" s="3">
        <f t="shared" si="118"/>
        <v>0</v>
      </c>
      <c r="P123" s="3">
        <f t="shared" si="118"/>
        <v>0</v>
      </c>
      <c r="Q123" s="3">
        <f t="shared" si="118"/>
        <v>0</v>
      </c>
      <c r="R123" s="3">
        <f t="shared" si="118"/>
        <v>0</v>
      </c>
      <c r="S123" s="3">
        <f t="shared" si="118"/>
        <v>0</v>
      </c>
      <c r="T123" s="39">
        <f t="shared" si="119"/>
        <v>0</v>
      </c>
      <c r="U123" s="39">
        <f t="shared" si="120"/>
        <v>0</v>
      </c>
      <c r="V123" s="39">
        <f t="shared" si="121"/>
        <v>0</v>
      </c>
      <c r="W123" s="39">
        <f t="shared" si="122"/>
        <v>0</v>
      </c>
      <c r="X123" s="39">
        <f t="shared" si="95"/>
        <v>0</v>
      </c>
      <c r="Y123" s="39">
        <f t="shared" si="96"/>
        <v>0</v>
      </c>
      <c r="Z123" s="39">
        <f t="shared" si="97"/>
        <v>0</v>
      </c>
      <c r="AA123" s="39">
        <f t="shared" si="98"/>
        <v>0</v>
      </c>
    </row>
    <row r="124" spans="1:27" ht="64.5" customHeight="1" x14ac:dyDescent="0.25">
      <c r="A124" s="18" t="s">
        <v>244</v>
      </c>
      <c r="B124" s="117" t="s">
        <v>313</v>
      </c>
      <c r="C124" s="118"/>
      <c r="D124" s="118"/>
      <c r="E124" s="118"/>
      <c r="F124" s="118"/>
      <c r="G124" s="3">
        <f>G125</f>
        <v>0</v>
      </c>
      <c r="H124" s="3">
        <f t="shared" si="118"/>
        <v>0</v>
      </c>
      <c r="I124" s="3">
        <f t="shared" si="118"/>
        <v>0</v>
      </c>
      <c r="J124" s="3">
        <f t="shared" si="118"/>
        <v>0</v>
      </c>
      <c r="K124" s="3">
        <f t="shared" si="118"/>
        <v>0</v>
      </c>
      <c r="L124" s="3">
        <f t="shared" si="118"/>
        <v>0</v>
      </c>
      <c r="M124" s="3">
        <f t="shared" si="118"/>
        <v>0</v>
      </c>
      <c r="N124" s="3">
        <f t="shared" si="118"/>
        <v>0</v>
      </c>
      <c r="O124" s="3">
        <f t="shared" si="118"/>
        <v>0</v>
      </c>
      <c r="P124" s="3">
        <f t="shared" si="118"/>
        <v>0</v>
      </c>
      <c r="Q124" s="3">
        <f t="shared" si="118"/>
        <v>0</v>
      </c>
      <c r="R124" s="3">
        <f t="shared" si="118"/>
        <v>0</v>
      </c>
      <c r="S124" s="3">
        <f t="shared" si="118"/>
        <v>0</v>
      </c>
      <c r="T124" s="39">
        <f t="shared" si="119"/>
        <v>0</v>
      </c>
      <c r="U124" s="39">
        <f t="shared" si="120"/>
        <v>0</v>
      </c>
      <c r="V124" s="39">
        <f t="shared" si="121"/>
        <v>0</v>
      </c>
      <c r="W124" s="39">
        <f t="shared" si="122"/>
        <v>0</v>
      </c>
      <c r="X124" s="39">
        <f t="shared" si="95"/>
        <v>0</v>
      </c>
      <c r="Y124" s="39">
        <f t="shared" si="96"/>
        <v>0</v>
      </c>
      <c r="Z124" s="39">
        <f t="shared" si="97"/>
        <v>0</v>
      </c>
      <c r="AA124" s="39">
        <f t="shared" si="98"/>
        <v>0</v>
      </c>
    </row>
    <row r="125" spans="1:27" ht="64.5" customHeight="1" x14ac:dyDescent="0.25">
      <c r="A125" s="18" t="s">
        <v>245</v>
      </c>
      <c r="B125" s="117" t="s">
        <v>314</v>
      </c>
      <c r="C125" s="118"/>
      <c r="D125" s="118"/>
      <c r="E125" s="118"/>
      <c r="F125" s="118"/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9">
        <f t="shared" si="119"/>
        <v>0</v>
      </c>
      <c r="U125" s="39">
        <f t="shared" si="120"/>
        <v>0</v>
      </c>
      <c r="V125" s="39">
        <f t="shared" si="121"/>
        <v>0</v>
      </c>
      <c r="W125" s="39">
        <f t="shared" si="122"/>
        <v>0</v>
      </c>
      <c r="X125" s="39">
        <f t="shared" si="95"/>
        <v>0</v>
      </c>
      <c r="Y125" s="39">
        <f t="shared" si="96"/>
        <v>0</v>
      </c>
      <c r="Z125" s="39">
        <f t="shared" si="97"/>
        <v>0</v>
      </c>
      <c r="AA125" s="39">
        <f t="shared" si="98"/>
        <v>0</v>
      </c>
    </row>
    <row r="126" spans="1:27" ht="102.75" customHeight="1" x14ac:dyDescent="0.25">
      <c r="A126" s="18" t="s">
        <v>246</v>
      </c>
      <c r="B126" s="117" t="s">
        <v>315</v>
      </c>
      <c r="C126" s="118"/>
      <c r="D126" s="118"/>
      <c r="E126" s="118"/>
      <c r="F126" s="118"/>
      <c r="G126" s="3">
        <f>G127</f>
        <v>0</v>
      </c>
      <c r="H126" s="3">
        <f t="shared" ref="H126:S127" si="123">H127</f>
        <v>-126.59</v>
      </c>
      <c r="I126" s="3">
        <f t="shared" si="123"/>
        <v>0</v>
      </c>
      <c r="J126" s="3">
        <f t="shared" si="123"/>
        <v>0</v>
      </c>
      <c r="K126" s="3">
        <f t="shared" si="123"/>
        <v>0</v>
      </c>
      <c r="L126" s="3">
        <f t="shared" si="123"/>
        <v>0</v>
      </c>
      <c r="M126" s="3">
        <f t="shared" si="123"/>
        <v>0</v>
      </c>
      <c r="N126" s="3">
        <f t="shared" si="123"/>
        <v>0</v>
      </c>
      <c r="O126" s="3">
        <f t="shared" si="123"/>
        <v>0</v>
      </c>
      <c r="P126" s="3">
        <f t="shared" si="123"/>
        <v>0</v>
      </c>
      <c r="Q126" s="3">
        <f t="shared" si="123"/>
        <v>0</v>
      </c>
      <c r="R126" s="3">
        <f t="shared" si="123"/>
        <v>0</v>
      </c>
      <c r="S126" s="3">
        <f t="shared" si="123"/>
        <v>0</v>
      </c>
      <c r="T126" s="39">
        <f t="shared" si="119"/>
        <v>-126.59</v>
      </c>
      <c r="U126" s="39">
        <f t="shared" si="120"/>
        <v>-126.59</v>
      </c>
      <c r="V126" s="39">
        <f t="shared" si="121"/>
        <v>-126.59</v>
      </c>
      <c r="W126" s="39">
        <f t="shared" si="122"/>
        <v>-126.59</v>
      </c>
      <c r="X126" s="39">
        <f t="shared" si="95"/>
        <v>0</v>
      </c>
      <c r="Y126" s="39">
        <f t="shared" si="96"/>
        <v>0</v>
      </c>
      <c r="Z126" s="39">
        <f t="shared" si="97"/>
        <v>0</v>
      </c>
      <c r="AA126" s="39">
        <f t="shared" si="98"/>
        <v>0</v>
      </c>
    </row>
    <row r="127" spans="1:27" ht="90" customHeight="1" x14ac:dyDescent="0.25">
      <c r="A127" s="18" t="s">
        <v>247</v>
      </c>
      <c r="B127" s="117" t="s">
        <v>316</v>
      </c>
      <c r="C127" s="118"/>
      <c r="D127" s="118"/>
      <c r="E127" s="118"/>
      <c r="F127" s="118"/>
      <c r="G127" s="3">
        <f>G128</f>
        <v>0</v>
      </c>
      <c r="H127" s="3">
        <f t="shared" si="123"/>
        <v>-126.59</v>
      </c>
      <c r="I127" s="3">
        <f t="shared" si="123"/>
        <v>0</v>
      </c>
      <c r="J127" s="3">
        <f t="shared" si="123"/>
        <v>0</v>
      </c>
      <c r="K127" s="3">
        <f t="shared" si="123"/>
        <v>0</v>
      </c>
      <c r="L127" s="3">
        <f t="shared" si="123"/>
        <v>0</v>
      </c>
      <c r="M127" s="3">
        <f t="shared" si="123"/>
        <v>0</v>
      </c>
      <c r="N127" s="3">
        <f t="shared" si="123"/>
        <v>0</v>
      </c>
      <c r="O127" s="3">
        <f t="shared" si="123"/>
        <v>0</v>
      </c>
      <c r="P127" s="3">
        <f t="shared" si="123"/>
        <v>0</v>
      </c>
      <c r="Q127" s="3">
        <f t="shared" si="123"/>
        <v>0</v>
      </c>
      <c r="R127" s="3">
        <f t="shared" si="123"/>
        <v>0</v>
      </c>
      <c r="S127" s="3">
        <f t="shared" si="123"/>
        <v>0</v>
      </c>
      <c r="T127" s="39">
        <f t="shared" si="119"/>
        <v>-126.59</v>
      </c>
      <c r="U127" s="39">
        <f t="shared" si="120"/>
        <v>-126.59</v>
      </c>
      <c r="V127" s="39">
        <f t="shared" si="121"/>
        <v>-126.59</v>
      </c>
      <c r="W127" s="39">
        <f t="shared" si="122"/>
        <v>-126.59</v>
      </c>
      <c r="X127" s="39">
        <f t="shared" si="95"/>
        <v>0</v>
      </c>
      <c r="Y127" s="39">
        <f t="shared" si="96"/>
        <v>0</v>
      </c>
      <c r="Z127" s="39">
        <f t="shared" si="97"/>
        <v>0</v>
      </c>
      <c r="AA127" s="39">
        <f t="shared" si="98"/>
        <v>0</v>
      </c>
    </row>
    <row r="128" spans="1:27" ht="90" customHeight="1" x14ac:dyDescent="0.25">
      <c r="A128" s="18" t="s">
        <v>248</v>
      </c>
      <c r="B128" s="122" t="s">
        <v>317</v>
      </c>
      <c r="C128" s="123"/>
      <c r="D128" s="123"/>
      <c r="E128" s="123"/>
      <c r="F128" s="123"/>
      <c r="G128" s="3">
        <v>0</v>
      </c>
      <c r="H128" s="3">
        <v>-126.59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9">
        <f t="shared" si="119"/>
        <v>-126.59</v>
      </c>
      <c r="U128" s="39">
        <f t="shared" si="120"/>
        <v>-126.59</v>
      </c>
      <c r="V128" s="39">
        <f t="shared" si="121"/>
        <v>-126.59</v>
      </c>
      <c r="W128" s="39">
        <f t="shared" si="122"/>
        <v>-126.59</v>
      </c>
      <c r="X128" s="39">
        <f t="shared" si="95"/>
        <v>0</v>
      </c>
      <c r="Y128" s="39">
        <f t="shared" si="96"/>
        <v>0</v>
      </c>
      <c r="Z128" s="39">
        <f t="shared" si="97"/>
        <v>0</v>
      </c>
      <c r="AA128" s="39">
        <f t="shared" si="98"/>
        <v>0</v>
      </c>
    </row>
    <row r="129" spans="1:27" ht="26.25" customHeight="1" x14ac:dyDescent="0.25">
      <c r="A129" s="18" t="s">
        <v>318</v>
      </c>
      <c r="B129" s="117" t="s">
        <v>176</v>
      </c>
      <c r="C129" s="118"/>
      <c r="D129" s="118"/>
      <c r="E129" s="118"/>
      <c r="F129" s="11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9">
        <f t="shared" si="119"/>
        <v>0</v>
      </c>
      <c r="U129" s="39">
        <f t="shared" si="120"/>
        <v>0</v>
      </c>
      <c r="V129" s="39">
        <f t="shared" si="121"/>
        <v>0</v>
      </c>
      <c r="W129" s="39">
        <f t="shared" si="122"/>
        <v>0</v>
      </c>
      <c r="X129" s="39">
        <f t="shared" si="95"/>
        <v>0</v>
      </c>
      <c r="Y129" s="39">
        <f t="shared" si="96"/>
        <v>0</v>
      </c>
      <c r="Z129" s="39">
        <f t="shared" si="97"/>
        <v>0</v>
      </c>
      <c r="AA129" s="39">
        <f t="shared" si="98"/>
        <v>0</v>
      </c>
    </row>
    <row r="130" spans="1:27" ht="38.25" x14ac:dyDescent="0.25">
      <c r="A130" s="42" t="s">
        <v>256</v>
      </c>
      <c r="B130" s="117" t="s">
        <v>255</v>
      </c>
      <c r="C130" s="118"/>
      <c r="D130" s="118"/>
      <c r="E130" s="118"/>
      <c r="F130" s="118"/>
      <c r="G130" s="3">
        <f>G67</f>
        <v>569.24</v>
      </c>
      <c r="H130" s="3">
        <f t="shared" ref="H130:S130" si="124">H67</f>
        <v>0</v>
      </c>
      <c r="I130" s="3">
        <f t="shared" si="124"/>
        <v>51.74</v>
      </c>
      <c r="J130" s="3">
        <f t="shared" si="124"/>
        <v>51.74</v>
      </c>
      <c r="K130" s="3">
        <f t="shared" si="124"/>
        <v>51.74</v>
      </c>
      <c r="L130" s="3">
        <f t="shared" si="124"/>
        <v>51.74</v>
      </c>
      <c r="M130" s="3">
        <f t="shared" si="124"/>
        <v>51.74</v>
      </c>
      <c r="N130" s="3">
        <f t="shared" si="124"/>
        <v>51.75</v>
      </c>
      <c r="O130" s="3">
        <f t="shared" si="124"/>
        <v>51.75</v>
      </c>
      <c r="P130" s="3">
        <f t="shared" si="124"/>
        <v>51.76</v>
      </c>
      <c r="Q130" s="3">
        <f t="shared" si="124"/>
        <v>51.76</v>
      </c>
      <c r="R130" s="3">
        <f t="shared" si="124"/>
        <v>51.76</v>
      </c>
      <c r="S130" s="3">
        <f t="shared" si="124"/>
        <v>51.760000000000026</v>
      </c>
      <c r="T130" s="39">
        <f t="shared" si="119"/>
        <v>103.48</v>
      </c>
      <c r="U130" s="39">
        <f t="shared" si="120"/>
        <v>258.7</v>
      </c>
      <c r="V130" s="39">
        <f t="shared" si="121"/>
        <v>413.96</v>
      </c>
      <c r="W130" s="39">
        <f t="shared" si="122"/>
        <v>569.24</v>
      </c>
      <c r="X130" s="39">
        <f t="shared" si="95"/>
        <v>142.31</v>
      </c>
      <c r="Y130" s="39">
        <f t="shared" si="96"/>
        <v>284.62</v>
      </c>
      <c r="Z130" s="39">
        <f t="shared" si="97"/>
        <v>426.93</v>
      </c>
      <c r="AA130" s="39">
        <f t="shared" si="98"/>
        <v>569.24</v>
      </c>
    </row>
    <row r="131" spans="1:27" ht="17.25" customHeight="1" x14ac:dyDescent="0.25">
      <c r="A131" s="33" t="s">
        <v>259</v>
      </c>
      <c r="B131" s="117" t="s">
        <v>266</v>
      </c>
      <c r="C131" s="118"/>
      <c r="D131" s="118"/>
      <c r="E131" s="118"/>
      <c r="F131" s="118"/>
      <c r="G131" s="3">
        <f>G26</f>
        <v>2430850</v>
      </c>
      <c r="H131" s="3">
        <f t="shared" ref="H131:S131" si="125">H26</f>
        <v>181611.41999999998</v>
      </c>
      <c r="I131" s="3">
        <f t="shared" si="125"/>
        <v>204476.22</v>
      </c>
      <c r="J131" s="3">
        <f t="shared" si="125"/>
        <v>204476.22</v>
      </c>
      <c r="K131" s="3">
        <f t="shared" si="125"/>
        <v>204476.22</v>
      </c>
      <c r="L131" s="3">
        <f t="shared" si="125"/>
        <v>204476.22</v>
      </c>
      <c r="M131" s="3">
        <f t="shared" si="125"/>
        <v>204476.23</v>
      </c>
      <c r="N131" s="3">
        <f t="shared" si="125"/>
        <v>204476.23</v>
      </c>
      <c r="O131" s="3">
        <f t="shared" si="125"/>
        <v>204476.23</v>
      </c>
      <c r="P131" s="3">
        <f t="shared" si="125"/>
        <v>204476.24</v>
      </c>
      <c r="Q131" s="3">
        <f t="shared" si="125"/>
        <v>204476.25</v>
      </c>
      <c r="R131" s="3">
        <f t="shared" si="125"/>
        <v>204476.25</v>
      </c>
      <c r="S131" s="3">
        <f t="shared" si="125"/>
        <v>204476.26999999973</v>
      </c>
      <c r="T131" s="39">
        <f t="shared" si="119"/>
        <v>590563.86</v>
      </c>
      <c r="U131" s="39">
        <f t="shared" si="120"/>
        <v>1203992.53</v>
      </c>
      <c r="V131" s="39">
        <f t="shared" si="121"/>
        <v>1817421.23</v>
      </c>
      <c r="W131" s="39">
        <f t="shared" si="122"/>
        <v>2430849.9999999995</v>
      </c>
      <c r="X131" s="39">
        <f t="shared" si="95"/>
        <v>607712.5</v>
      </c>
      <c r="Y131" s="39">
        <f t="shared" si="96"/>
        <v>1215425</v>
      </c>
      <c r="Z131" s="39">
        <f t="shared" si="97"/>
        <v>1823137.5</v>
      </c>
      <c r="AA131" s="39">
        <f t="shared" si="98"/>
        <v>2430850</v>
      </c>
    </row>
    <row r="132" spans="1:27" ht="25.5" customHeight="1" x14ac:dyDescent="0.25">
      <c r="A132" s="33" t="s">
        <v>258</v>
      </c>
      <c r="B132" s="117" t="s">
        <v>267</v>
      </c>
      <c r="C132" s="118"/>
      <c r="D132" s="118"/>
      <c r="E132" s="118"/>
      <c r="F132" s="118"/>
      <c r="G132" s="3">
        <f>G54+G51+G48+G45+G43+G41+G39+G25+G24+G23+G78</f>
        <v>71576241.900000006</v>
      </c>
      <c r="H132" s="3">
        <f t="shared" ref="H132:S132" si="126">H54+H51+H48+H45+H43+H41+H39+H25+H24+H23+H78</f>
        <v>892801.77</v>
      </c>
      <c r="I132" s="3">
        <f t="shared" si="126"/>
        <v>6425767.2400000002</v>
      </c>
      <c r="J132" s="3">
        <f t="shared" si="126"/>
        <v>6425767.2400000002</v>
      </c>
      <c r="K132" s="3">
        <f t="shared" si="126"/>
        <v>6425767.2400000002</v>
      </c>
      <c r="L132" s="3">
        <f t="shared" si="126"/>
        <v>6425767.2599999998</v>
      </c>
      <c r="M132" s="3">
        <f t="shared" si="126"/>
        <v>6425767.2699999996</v>
      </c>
      <c r="N132" s="3">
        <f t="shared" si="126"/>
        <v>6425767.2800000003</v>
      </c>
      <c r="O132" s="3">
        <f t="shared" si="126"/>
        <v>6425767.29</v>
      </c>
      <c r="P132" s="3">
        <f t="shared" si="126"/>
        <v>6425767.3099999996</v>
      </c>
      <c r="Q132" s="3">
        <f t="shared" si="126"/>
        <v>6425767.3200000003</v>
      </c>
      <c r="R132" s="3">
        <f t="shared" si="126"/>
        <v>6425767.3400000008</v>
      </c>
      <c r="S132" s="3">
        <f t="shared" si="126"/>
        <v>6425767.340000012</v>
      </c>
      <c r="T132" s="39">
        <f t="shared" si="119"/>
        <v>13744336.25</v>
      </c>
      <c r="U132" s="39">
        <f t="shared" si="120"/>
        <v>33021638.02</v>
      </c>
      <c r="V132" s="39">
        <f t="shared" si="121"/>
        <v>52298939.899999999</v>
      </c>
      <c r="W132" s="39">
        <f t="shared" si="122"/>
        <v>71576241.900000021</v>
      </c>
      <c r="X132" s="39">
        <f t="shared" si="95"/>
        <v>17894060.475000001</v>
      </c>
      <c r="Y132" s="39">
        <f t="shared" si="96"/>
        <v>35788120.950000003</v>
      </c>
      <c r="Z132" s="39">
        <f t="shared" si="97"/>
        <v>53682181.425000012</v>
      </c>
      <c r="AA132" s="39">
        <f t="shared" si="98"/>
        <v>71576241.900000006</v>
      </c>
    </row>
    <row r="133" spans="1:27" ht="25.5" customHeight="1" x14ac:dyDescent="0.25">
      <c r="A133" s="33" t="s">
        <v>129</v>
      </c>
      <c r="B133" s="117" t="s">
        <v>130</v>
      </c>
      <c r="C133" s="118"/>
      <c r="D133" s="118"/>
      <c r="E133" s="118"/>
      <c r="F133" s="118"/>
      <c r="G133" s="3">
        <f>G125+G117+G114+G112+G110+G108+G106+G104+G101+G98+G96+G94+G74+G66+G63+G61+G59+G120</f>
        <v>215155892.34999999</v>
      </c>
      <c r="H133" s="3">
        <f t="shared" ref="H133:S133" si="127">H125+H117+H114+H112+H110+H108+H106+H104+H101+H98+H96+H94+H74+H66+H63+H61+H59+H120</f>
        <v>11426247.169999998</v>
      </c>
      <c r="I133" s="3">
        <f t="shared" si="127"/>
        <v>847019.53</v>
      </c>
      <c r="J133" s="3">
        <f t="shared" si="127"/>
        <v>1009834.94</v>
      </c>
      <c r="K133" s="3">
        <f t="shared" si="127"/>
        <v>888000</v>
      </c>
      <c r="L133" s="3">
        <f t="shared" si="127"/>
        <v>970800</v>
      </c>
      <c r="M133" s="3">
        <f t="shared" si="127"/>
        <v>1280050</v>
      </c>
      <c r="N133" s="3">
        <f t="shared" si="127"/>
        <v>948200</v>
      </c>
      <c r="O133" s="3">
        <f t="shared" si="127"/>
        <v>905600</v>
      </c>
      <c r="P133" s="3">
        <f t="shared" si="127"/>
        <v>1202250</v>
      </c>
      <c r="Q133" s="3">
        <f t="shared" si="127"/>
        <v>990800</v>
      </c>
      <c r="R133" s="3">
        <f t="shared" si="127"/>
        <v>1088700</v>
      </c>
      <c r="S133" s="3">
        <f t="shared" si="127"/>
        <v>204012842.34999999</v>
      </c>
      <c r="T133" s="39">
        <f t="shared" si="119"/>
        <v>13283101.639999997</v>
      </c>
      <c r="U133" s="39">
        <f t="shared" si="120"/>
        <v>16421951.639999997</v>
      </c>
      <c r="V133" s="39">
        <f t="shared" si="121"/>
        <v>19478001.639999997</v>
      </c>
      <c r="W133" s="39">
        <f t="shared" si="122"/>
        <v>225570343.98999998</v>
      </c>
      <c r="X133" s="39">
        <f t="shared" si="95"/>
        <v>53788973.087499999</v>
      </c>
      <c r="Y133" s="39">
        <f t="shared" si="96"/>
        <v>107577946.175</v>
      </c>
      <c r="Z133" s="39">
        <f t="shared" si="97"/>
        <v>161366919.26249999</v>
      </c>
      <c r="AA133" s="39">
        <f t="shared" si="98"/>
        <v>215155892.34999999</v>
      </c>
    </row>
    <row r="134" spans="1:27" ht="49.5" customHeight="1" x14ac:dyDescent="0.25">
      <c r="A134" s="33" t="s">
        <v>128</v>
      </c>
      <c r="B134" s="122" t="s">
        <v>172</v>
      </c>
      <c r="C134" s="123"/>
      <c r="D134" s="123"/>
      <c r="E134" s="123"/>
      <c r="F134" s="123"/>
      <c r="G134" s="3">
        <f>G128+G102+G91+G87+G89+G81</f>
        <v>239488850</v>
      </c>
      <c r="H134" s="3">
        <f t="shared" ref="H134:S134" si="128">H128+H102+H91+H87+H89+H81</f>
        <v>12103794.51</v>
      </c>
      <c r="I134" s="3">
        <f t="shared" si="128"/>
        <v>18938531.039999999</v>
      </c>
      <c r="J134" s="3">
        <f t="shared" si="128"/>
        <v>18938531.039999999</v>
      </c>
      <c r="K134" s="3">
        <f t="shared" si="128"/>
        <v>18938531.039999999</v>
      </c>
      <c r="L134" s="3">
        <f t="shared" si="128"/>
        <v>18938531.039999999</v>
      </c>
      <c r="M134" s="3">
        <f t="shared" si="128"/>
        <v>18938531.039999999</v>
      </c>
      <c r="N134" s="3">
        <f t="shared" si="128"/>
        <v>18938531.039999999</v>
      </c>
      <c r="O134" s="3">
        <f t="shared" si="128"/>
        <v>18938531.039999999</v>
      </c>
      <c r="P134" s="3">
        <f t="shared" si="128"/>
        <v>18938531.030000001</v>
      </c>
      <c r="Q134" s="3">
        <f t="shared" si="128"/>
        <v>18938531.030000001</v>
      </c>
      <c r="R134" s="3">
        <f t="shared" si="128"/>
        <v>18938531.030000001</v>
      </c>
      <c r="S134" s="3">
        <f t="shared" si="128"/>
        <v>37999618.529999994</v>
      </c>
      <c r="T134" s="39">
        <f t="shared" si="119"/>
        <v>49980856.589999996</v>
      </c>
      <c r="U134" s="39">
        <f t="shared" si="120"/>
        <v>106796449.70999998</v>
      </c>
      <c r="V134" s="39">
        <f t="shared" si="121"/>
        <v>163612042.81999996</v>
      </c>
      <c r="W134" s="39">
        <f t="shared" si="122"/>
        <v>239488723.40999997</v>
      </c>
      <c r="X134" s="39">
        <f t="shared" si="95"/>
        <v>59872212.5</v>
      </c>
      <c r="Y134" s="39">
        <f t="shared" si="96"/>
        <v>119744425</v>
      </c>
      <c r="Z134" s="39">
        <f t="shared" si="97"/>
        <v>179616637.5</v>
      </c>
      <c r="AA134" s="39">
        <f t="shared" si="98"/>
        <v>239488850</v>
      </c>
    </row>
    <row r="135" spans="1:27" ht="38.25" customHeight="1" x14ac:dyDescent="0.25">
      <c r="A135" s="32" t="s">
        <v>55</v>
      </c>
      <c r="B135" s="115"/>
      <c r="C135" s="97"/>
      <c r="D135" s="97"/>
      <c r="E135" s="97"/>
      <c r="F135" s="98"/>
      <c r="G135" s="6">
        <f>G82+G83</f>
        <v>528652403.49000001</v>
      </c>
      <c r="H135" s="6">
        <f t="shared" ref="H135:S135" si="129">H82+H83</f>
        <v>24604454.870000001</v>
      </c>
      <c r="I135" s="6">
        <f t="shared" si="129"/>
        <v>26415845.77</v>
      </c>
      <c r="J135" s="6">
        <f t="shared" si="129"/>
        <v>26578661.18</v>
      </c>
      <c r="K135" s="6">
        <f t="shared" si="129"/>
        <v>26456826.239999998</v>
      </c>
      <c r="L135" s="6">
        <f t="shared" si="129"/>
        <v>26539626.259999998</v>
      </c>
      <c r="M135" s="6">
        <f t="shared" si="129"/>
        <v>26848876.280000001</v>
      </c>
      <c r="N135" s="6">
        <f t="shared" si="129"/>
        <v>26517026.300000001</v>
      </c>
      <c r="O135" s="6">
        <f t="shared" si="129"/>
        <v>26474426.310000002</v>
      </c>
      <c r="P135" s="6">
        <f t="shared" si="129"/>
        <v>26771076.34</v>
      </c>
      <c r="Q135" s="6">
        <f t="shared" si="129"/>
        <v>26559626.359999999</v>
      </c>
      <c r="R135" s="6">
        <f t="shared" si="129"/>
        <v>26657526.380000003</v>
      </c>
      <c r="S135" s="6">
        <f t="shared" si="129"/>
        <v>248642756.25</v>
      </c>
      <c r="T135" s="39">
        <f t="shared" si="119"/>
        <v>77598961.819999993</v>
      </c>
      <c r="U135" s="39">
        <f t="shared" si="120"/>
        <v>157444290.59999999</v>
      </c>
      <c r="V135" s="39">
        <f t="shared" si="121"/>
        <v>237206819.55000001</v>
      </c>
      <c r="W135" s="39">
        <f t="shared" si="122"/>
        <v>539066728.53999996</v>
      </c>
      <c r="X135" s="39">
        <f t="shared" si="95"/>
        <v>132163100.8725</v>
      </c>
      <c r="Y135" s="39">
        <f t="shared" si="96"/>
        <v>264326201.745</v>
      </c>
      <c r="Z135" s="39">
        <f t="shared" si="97"/>
        <v>396489302.61750001</v>
      </c>
      <c r="AA135" s="39">
        <f t="shared" si="98"/>
        <v>528652403.49000001</v>
      </c>
    </row>
    <row r="136" spans="1:27" ht="15" customHeight="1" x14ac:dyDescent="0.25">
      <c r="A136" s="19" t="s">
        <v>45</v>
      </c>
      <c r="B136" s="99"/>
      <c r="C136" s="93"/>
      <c r="D136" s="93"/>
      <c r="E136" s="93"/>
      <c r="F136" s="94"/>
      <c r="G136" s="20">
        <f>H136+I136+J136+K136+L136+M136+N136+O136+P136+Q136+R136+S136</f>
        <v>225243943.98999998</v>
      </c>
      <c r="H136" s="5">
        <f t="shared" ref="H136:R136" si="130">H92+H99</f>
        <v>10414451.639999999</v>
      </c>
      <c r="I136" s="5">
        <f t="shared" si="130"/>
        <v>0</v>
      </c>
      <c r="J136" s="5">
        <f t="shared" si="130"/>
        <v>0</v>
      </c>
      <c r="K136" s="5">
        <f t="shared" si="130"/>
        <v>0</v>
      </c>
      <c r="L136" s="5">
        <f t="shared" si="130"/>
        <v>0</v>
      </c>
      <c r="M136" s="5">
        <f t="shared" si="130"/>
        <v>0</v>
      </c>
      <c r="N136" s="5">
        <f t="shared" si="130"/>
        <v>0</v>
      </c>
      <c r="O136" s="5">
        <f t="shared" si="130"/>
        <v>0</v>
      </c>
      <c r="P136" s="5">
        <f t="shared" si="130"/>
        <v>0</v>
      </c>
      <c r="Q136" s="5">
        <f t="shared" si="130"/>
        <v>0</v>
      </c>
      <c r="R136" s="5">
        <f t="shared" si="130"/>
        <v>0</v>
      </c>
      <c r="S136" s="5">
        <f>S92+S99+S118</f>
        <v>214829492.34999999</v>
      </c>
      <c r="T136" s="39">
        <f t="shared" si="119"/>
        <v>10414451.639999999</v>
      </c>
      <c r="U136" s="39">
        <f t="shared" si="120"/>
        <v>10414451.639999999</v>
      </c>
      <c r="V136" s="39">
        <f t="shared" si="121"/>
        <v>10414451.639999999</v>
      </c>
      <c r="W136" s="39">
        <f t="shared" si="122"/>
        <v>225243943.98999998</v>
      </c>
      <c r="X136" s="39">
        <f t="shared" si="95"/>
        <v>56310985.997499987</v>
      </c>
      <c r="Y136" s="39">
        <f t="shared" si="96"/>
        <v>112621971.99499997</v>
      </c>
      <c r="Z136" s="39">
        <f t="shared" si="97"/>
        <v>168932957.99249998</v>
      </c>
      <c r="AA136" s="39">
        <f t="shared" si="98"/>
        <v>225243943.98999995</v>
      </c>
    </row>
    <row r="137" spans="1:27" ht="15" customHeight="1" x14ac:dyDescent="0.25">
      <c r="A137" s="112" t="s">
        <v>56</v>
      </c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4"/>
      <c r="T137" s="39">
        <f t="shared" si="119"/>
        <v>0</v>
      </c>
      <c r="U137" s="39">
        <f t="shared" si="120"/>
        <v>0</v>
      </c>
      <c r="V137" s="39">
        <f t="shared" si="121"/>
        <v>0</v>
      </c>
      <c r="W137" s="39">
        <f t="shared" si="122"/>
        <v>0</v>
      </c>
      <c r="X137" s="39">
        <f t="shared" si="95"/>
        <v>0</v>
      </c>
      <c r="Y137" s="39">
        <f t="shared" si="96"/>
        <v>0</v>
      </c>
      <c r="Z137" s="39">
        <f t="shared" si="97"/>
        <v>0</v>
      </c>
      <c r="AA137" s="39">
        <f t="shared" si="98"/>
        <v>0</v>
      </c>
    </row>
    <row r="138" spans="1:27" ht="50.25" customHeight="1" x14ac:dyDescent="0.25">
      <c r="A138" s="31" t="s">
        <v>128</v>
      </c>
      <c r="B138" s="116">
        <v>915</v>
      </c>
      <c r="C138" s="107"/>
      <c r="D138" s="107"/>
      <c r="E138" s="107"/>
      <c r="F138" s="108"/>
      <c r="G138" s="4">
        <f>G139</f>
        <v>0</v>
      </c>
      <c r="H138" s="4">
        <f t="shared" ref="H138:S138" si="131">H139</f>
        <v>0</v>
      </c>
      <c r="I138" s="4">
        <f t="shared" si="131"/>
        <v>0</v>
      </c>
      <c r="J138" s="4">
        <f t="shared" si="131"/>
        <v>0</v>
      </c>
      <c r="K138" s="4">
        <f t="shared" si="131"/>
        <v>0</v>
      </c>
      <c r="L138" s="4">
        <f t="shared" si="131"/>
        <v>0</v>
      </c>
      <c r="M138" s="4">
        <f t="shared" si="131"/>
        <v>0</v>
      </c>
      <c r="N138" s="4">
        <f t="shared" si="131"/>
        <v>0</v>
      </c>
      <c r="O138" s="4">
        <f t="shared" si="131"/>
        <v>0</v>
      </c>
      <c r="P138" s="4">
        <f t="shared" si="131"/>
        <v>0</v>
      </c>
      <c r="Q138" s="4">
        <f t="shared" si="131"/>
        <v>0</v>
      </c>
      <c r="R138" s="4">
        <f t="shared" si="131"/>
        <v>0</v>
      </c>
      <c r="S138" s="4">
        <f t="shared" si="131"/>
        <v>0</v>
      </c>
      <c r="T138" s="39">
        <f t="shared" si="119"/>
        <v>0</v>
      </c>
      <c r="U138" s="39">
        <f t="shared" si="120"/>
        <v>0</v>
      </c>
      <c r="V138" s="39">
        <f t="shared" si="121"/>
        <v>0</v>
      </c>
      <c r="W138" s="39">
        <f t="shared" si="122"/>
        <v>0</v>
      </c>
      <c r="X138" s="39">
        <f t="shared" si="95"/>
        <v>0</v>
      </c>
      <c r="Y138" s="39">
        <f t="shared" si="96"/>
        <v>0</v>
      </c>
      <c r="Z138" s="39">
        <f t="shared" si="97"/>
        <v>0</v>
      </c>
      <c r="AA138" s="39">
        <f t="shared" si="98"/>
        <v>0</v>
      </c>
    </row>
    <row r="139" spans="1:27" ht="89.25" customHeight="1" x14ac:dyDescent="0.25">
      <c r="A139" s="30" t="s">
        <v>251</v>
      </c>
      <c r="B139" s="119" t="s">
        <v>252</v>
      </c>
      <c r="C139" s="120"/>
      <c r="D139" s="120"/>
      <c r="E139" s="120"/>
      <c r="F139" s="121"/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39">
        <f t="shared" si="119"/>
        <v>0</v>
      </c>
      <c r="U139" s="39">
        <f t="shared" si="120"/>
        <v>0</v>
      </c>
      <c r="V139" s="39">
        <f t="shared" si="121"/>
        <v>0</v>
      </c>
      <c r="W139" s="39">
        <f t="shared" si="122"/>
        <v>0</v>
      </c>
      <c r="X139" s="39">
        <f t="shared" si="95"/>
        <v>0</v>
      </c>
      <c r="Y139" s="39">
        <f t="shared" si="96"/>
        <v>0</v>
      </c>
      <c r="Z139" s="39">
        <f t="shared" si="97"/>
        <v>0</v>
      </c>
      <c r="AA139" s="39">
        <f t="shared" si="98"/>
        <v>0</v>
      </c>
    </row>
    <row r="140" spans="1:27" ht="54" customHeight="1" x14ac:dyDescent="0.25">
      <c r="A140" s="19" t="s">
        <v>57</v>
      </c>
      <c r="B140" s="99" t="s">
        <v>176</v>
      </c>
      <c r="C140" s="93"/>
      <c r="D140" s="93"/>
      <c r="E140" s="93"/>
      <c r="F140" s="94"/>
      <c r="G140" s="4">
        <f>G138</f>
        <v>0</v>
      </c>
      <c r="H140" s="4">
        <f t="shared" ref="H140:S140" si="132">H138</f>
        <v>0</v>
      </c>
      <c r="I140" s="4">
        <f t="shared" si="132"/>
        <v>0</v>
      </c>
      <c r="J140" s="4">
        <f t="shared" si="132"/>
        <v>0</v>
      </c>
      <c r="K140" s="4">
        <f t="shared" si="132"/>
        <v>0</v>
      </c>
      <c r="L140" s="4">
        <f t="shared" si="132"/>
        <v>0</v>
      </c>
      <c r="M140" s="4">
        <f t="shared" si="132"/>
        <v>0</v>
      </c>
      <c r="N140" s="4">
        <f t="shared" si="132"/>
        <v>0</v>
      </c>
      <c r="O140" s="4">
        <f t="shared" si="132"/>
        <v>0</v>
      </c>
      <c r="P140" s="4">
        <f t="shared" si="132"/>
        <v>0</v>
      </c>
      <c r="Q140" s="4">
        <f t="shared" si="132"/>
        <v>0</v>
      </c>
      <c r="R140" s="4">
        <f t="shared" si="132"/>
        <v>0</v>
      </c>
      <c r="S140" s="4">
        <f t="shared" si="132"/>
        <v>0</v>
      </c>
      <c r="T140" s="39">
        <f t="shared" si="119"/>
        <v>0</v>
      </c>
      <c r="U140" s="39">
        <f t="shared" si="120"/>
        <v>0</v>
      </c>
      <c r="V140" s="39">
        <f t="shared" si="121"/>
        <v>0</v>
      </c>
      <c r="W140" s="39">
        <f t="shared" si="122"/>
        <v>0</v>
      </c>
      <c r="X140" s="39">
        <f t="shared" si="95"/>
        <v>0</v>
      </c>
      <c r="Y140" s="39">
        <f t="shared" si="96"/>
        <v>0</v>
      </c>
      <c r="Z140" s="39">
        <f t="shared" si="97"/>
        <v>0</v>
      </c>
      <c r="AA140" s="39">
        <f t="shared" si="98"/>
        <v>0</v>
      </c>
    </row>
    <row r="141" spans="1:27" ht="25.5" customHeight="1" x14ac:dyDescent="0.25">
      <c r="A141" s="21" t="s">
        <v>46</v>
      </c>
      <c r="B141" s="111"/>
      <c r="C141" s="93"/>
      <c r="D141" s="93"/>
      <c r="E141" s="93"/>
      <c r="F141" s="94"/>
      <c r="G141" s="7">
        <f t="shared" ref="G141:S141" si="133">G135+G140</f>
        <v>528652403.49000001</v>
      </c>
      <c r="H141" s="7">
        <f t="shared" si="133"/>
        <v>24604454.870000001</v>
      </c>
      <c r="I141" s="7">
        <f t="shared" si="133"/>
        <v>26415845.77</v>
      </c>
      <c r="J141" s="7">
        <f t="shared" si="133"/>
        <v>26578661.18</v>
      </c>
      <c r="K141" s="7">
        <f t="shared" si="133"/>
        <v>26456826.239999998</v>
      </c>
      <c r="L141" s="7">
        <f t="shared" si="133"/>
        <v>26539626.259999998</v>
      </c>
      <c r="M141" s="7">
        <f t="shared" si="133"/>
        <v>26848876.280000001</v>
      </c>
      <c r="N141" s="7">
        <f t="shared" si="133"/>
        <v>26517026.300000001</v>
      </c>
      <c r="O141" s="7">
        <f t="shared" si="133"/>
        <v>26474426.310000002</v>
      </c>
      <c r="P141" s="7">
        <f t="shared" si="133"/>
        <v>26771076.34</v>
      </c>
      <c r="Q141" s="7">
        <f t="shared" si="133"/>
        <v>26559626.359999999</v>
      </c>
      <c r="R141" s="7">
        <f t="shared" si="133"/>
        <v>26657526.380000003</v>
      </c>
      <c r="S141" s="7">
        <f t="shared" si="133"/>
        <v>248642756.25</v>
      </c>
      <c r="T141" s="39">
        <f t="shared" si="119"/>
        <v>77598961.819999993</v>
      </c>
      <c r="U141" s="39">
        <f t="shared" si="120"/>
        <v>157444290.59999999</v>
      </c>
      <c r="V141" s="39">
        <f t="shared" si="121"/>
        <v>237206819.55000001</v>
      </c>
      <c r="W141" s="39">
        <f t="shared" si="122"/>
        <v>539066728.53999996</v>
      </c>
      <c r="X141" s="39">
        <f t="shared" si="95"/>
        <v>132163100.8725</v>
      </c>
      <c r="Y141" s="39">
        <f t="shared" si="96"/>
        <v>264326201.745</v>
      </c>
      <c r="Z141" s="39">
        <f t="shared" si="97"/>
        <v>396489302.61750001</v>
      </c>
      <c r="AA141" s="39">
        <f t="shared" si="98"/>
        <v>528652403.49000001</v>
      </c>
    </row>
    <row r="142" spans="1:27" ht="15" customHeight="1" x14ac:dyDescent="0.25">
      <c r="A142" s="125" t="s">
        <v>47</v>
      </c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4"/>
      <c r="T142" s="39">
        <f t="shared" si="119"/>
        <v>0</v>
      </c>
      <c r="U142" s="39">
        <f t="shared" si="120"/>
        <v>0</v>
      </c>
      <c r="V142" s="39">
        <f t="shared" si="121"/>
        <v>0</v>
      </c>
      <c r="W142" s="39">
        <f t="shared" si="122"/>
        <v>0</v>
      </c>
      <c r="X142" s="136" t="s">
        <v>321</v>
      </c>
      <c r="Y142" s="136" t="s">
        <v>322</v>
      </c>
      <c r="Z142" s="136" t="s">
        <v>323</v>
      </c>
      <c r="AA142" s="136" t="s">
        <v>324</v>
      </c>
    </row>
    <row r="143" spans="1:27" ht="15" customHeight="1" x14ac:dyDescent="0.25">
      <c r="A143" s="126" t="s">
        <v>58</v>
      </c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8"/>
      <c r="T143" s="39">
        <f t="shared" si="119"/>
        <v>0</v>
      </c>
      <c r="U143" s="39">
        <f t="shared" si="120"/>
        <v>0</v>
      </c>
      <c r="V143" s="39">
        <f t="shared" si="121"/>
        <v>0</v>
      </c>
      <c r="W143" s="39">
        <f t="shared" si="122"/>
        <v>0</v>
      </c>
      <c r="X143" s="137"/>
      <c r="Y143" s="137"/>
      <c r="Z143" s="137"/>
      <c r="AA143" s="137"/>
    </row>
    <row r="144" spans="1:27" ht="25.5" customHeight="1" x14ac:dyDescent="0.25">
      <c r="A144" s="22" t="s">
        <v>129</v>
      </c>
      <c r="B144" s="23" t="s">
        <v>130</v>
      </c>
      <c r="C144" s="24"/>
      <c r="D144" s="24"/>
      <c r="E144" s="24"/>
      <c r="F144" s="24"/>
      <c r="G144" s="8">
        <f>G145+G151+G153+G157+G162+G167+G169+G175+G177+G181+G184</f>
        <v>605526228.69999993</v>
      </c>
      <c r="H144" s="8">
        <f t="shared" ref="H144:S144" si="134">H145+H151+H153+H157+H162+H167+H169+H175+H177+H181+H184</f>
        <v>18205022.259999998</v>
      </c>
      <c r="I144" s="8">
        <f t="shared" si="134"/>
        <v>26268060.120000001</v>
      </c>
      <c r="J144" s="8">
        <f t="shared" si="134"/>
        <v>23661219.550000001</v>
      </c>
      <c r="K144" s="8">
        <f t="shared" si="134"/>
        <v>24058348.710000001</v>
      </c>
      <c r="L144" s="8">
        <f t="shared" si="134"/>
        <v>26470144.690000001</v>
      </c>
      <c r="M144" s="8">
        <f t="shared" si="134"/>
        <v>25317654.129999999</v>
      </c>
      <c r="N144" s="8">
        <f t="shared" si="134"/>
        <v>24734425.810000002</v>
      </c>
      <c r="O144" s="8">
        <f t="shared" si="134"/>
        <v>19402699.489999998</v>
      </c>
      <c r="P144" s="8">
        <f t="shared" si="134"/>
        <v>24798033.060000002</v>
      </c>
      <c r="Q144" s="8">
        <f t="shared" si="134"/>
        <v>21429503.640000001</v>
      </c>
      <c r="R144" s="8">
        <f t="shared" si="134"/>
        <v>21876735.91</v>
      </c>
      <c r="S144" s="53">
        <f t="shared" si="134"/>
        <v>349304381.32999998</v>
      </c>
      <c r="T144" s="39">
        <f t="shared" si="119"/>
        <v>68134301.929999992</v>
      </c>
      <c r="U144" s="39">
        <f t="shared" si="120"/>
        <v>143980449.45999998</v>
      </c>
      <c r="V144" s="39">
        <f t="shared" si="121"/>
        <v>212915607.81999999</v>
      </c>
      <c r="W144" s="39">
        <f t="shared" si="122"/>
        <v>605526228.69999993</v>
      </c>
      <c r="X144" s="40">
        <f>G144/100*20</f>
        <v>121105245.73999999</v>
      </c>
      <c r="Y144" s="41">
        <f>G144/100*40</f>
        <v>242210491.47999999</v>
      </c>
      <c r="Z144" s="41">
        <f>G144/100*70</f>
        <v>423868360.08999997</v>
      </c>
      <c r="AA144" s="41">
        <f>G144/100*95</f>
        <v>575249917.26499999</v>
      </c>
    </row>
    <row r="145" spans="1:27" ht="25.5" customHeight="1" x14ac:dyDescent="0.25">
      <c r="A145" s="22" t="s">
        <v>181</v>
      </c>
      <c r="B145" s="23" t="s">
        <v>130</v>
      </c>
      <c r="C145" s="23" t="s">
        <v>131</v>
      </c>
      <c r="D145" s="24"/>
      <c r="E145" s="24"/>
      <c r="F145" s="24"/>
      <c r="G145" s="8">
        <f>G146+G147+G148+G149+G150</f>
        <v>59632270.659999996</v>
      </c>
      <c r="H145" s="8">
        <f t="shared" ref="H145:S145" si="135">H146+H147+H148+H149+H150</f>
        <v>1973408.65</v>
      </c>
      <c r="I145" s="8">
        <f t="shared" si="135"/>
        <v>3590000</v>
      </c>
      <c r="J145" s="8">
        <f t="shared" si="135"/>
        <v>3900000</v>
      </c>
      <c r="K145" s="8">
        <f t="shared" si="135"/>
        <v>5153786.59</v>
      </c>
      <c r="L145" s="8">
        <f t="shared" si="135"/>
        <v>5826572.71</v>
      </c>
      <c r="M145" s="8">
        <f t="shared" si="135"/>
        <v>4917159.13</v>
      </c>
      <c r="N145" s="8">
        <f t="shared" si="135"/>
        <v>5349717.2</v>
      </c>
      <c r="O145" s="8">
        <f t="shared" si="135"/>
        <v>4750053.6099999994</v>
      </c>
      <c r="P145" s="8">
        <f t="shared" si="135"/>
        <v>4524142.3100000005</v>
      </c>
      <c r="Q145" s="8">
        <f t="shared" si="135"/>
        <v>4569648.05</v>
      </c>
      <c r="R145" s="8">
        <f t="shared" si="135"/>
        <v>4176009.13</v>
      </c>
      <c r="S145" s="53">
        <f t="shared" si="135"/>
        <v>10901773.280000003</v>
      </c>
      <c r="T145" s="39">
        <f t="shared" si="119"/>
        <v>9463408.6500000004</v>
      </c>
      <c r="U145" s="39">
        <f t="shared" si="120"/>
        <v>25360927.079999998</v>
      </c>
      <c r="V145" s="39">
        <f t="shared" si="121"/>
        <v>39984840.200000003</v>
      </c>
      <c r="W145" s="39">
        <f t="shared" si="122"/>
        <v>59632270.660000004</v>
      </c>
      <c r="X145" s="40">
        <f t="shared" ref="X145:X204" si="136">G145/100*20</f>
        <v>11926454.131999999</v>
      </c>
      <c r="Y145" s="41">
        <f t="shared" ref="Y145:Y204" si="137">G145/100*40</f>
        <v>23852908.263999999</v>
      </c>
      <c r="Z145" s="41">
        <f t="shared" ref="Z145:Z204" si="138">G145/100*70</f>
        <v>41742589.461999997</v>
      </c>
      <c r="AA145" s="41">
        <f t="shared" ref="AA145:AA204" si="139">G145/100*95</f>
        <v>56650657.126999989</v>
      </c>
    </row>
    <row r="146" spans="1:27" ht="76.5" customHeight="1" x14ac:dyDescent="0.25">
      <c r="A146" s="22" t="s">
        <v>215</v>
      </c>
      <c r="B146" s="23" t="s">
        <v>130</v>
      </c>
      <c r="C146" s="23" t="s">
        <v>132</v>
      </c>
      <c r="D146" s="24"/>
      <c r="E146" s="24"/>
      <c r="F146" s="24"/>
      <c r="G146" s="8">
        <v>2604000</v>
      </c>
      <c r="H146" s="4">
        <v>194015.51</v>
      </c>
      <c r="I146" s="4">
        <v>190000</v>
      </c>
      <c r="J146" s="4">
        <v>200000</v>
      </c>
      <c r="K146" s="4">
        <v>200000</v>
      </c>
      <c r="L146" s="4">
        <v>200000</v>
      </c>
      <c r="M146" s="4">
        <v>380000</v>
      </c>
      <c r="N146" s="4">
        <v>200000</v>
      </c>
      <c r="O146" s="4">
        <v>200000</v>
      </c>
      <c r="P146" s="4">
        <v>200000</v>
      </c>
      <c r="Q146" s="4">
        <v>300000</v>
      </c>
      <c r="R146" s="4">
        <v>200000</v>
      </c>
      <c r="S146" s="4">
        <f>G146-H146-I146-J146-K146-L146-M146-N146-O146-P146-Q146-R146</f>
        <v>139984.49000000022</v>
      </c>
      <c r="T146" s="39">
        <f t="shared" si="119"/>
        <v>584015.51</v>
      </c>
      <c r="U146" s="39">
        <f t="shared" si="120"/>
        <v>1364015.51</v>
      </c>
      <c r="V146" s="39">
        <f t="shared" si="121"/>
        <v>1964015.51</v>
      </c>
      <c r="W146" s="39">
        <f t="shared" si="122"/>
        <v>2604000</v>
      </c>
      <c r="X146" s="40">
        <f t="shared" si="136"/>
        <v>520800</v>
      </c>
      <c r="Y146" s="41">
        <f t="shared" si="137"/>
        <v>1041600</v>
      </c>
      <c r="Z146" s="41">
        <f t="shared" si="138"/>
        <v>1822800</v>
      </c>
      <c r="AA146" s="41">
        <f t="shared" si="139"/>
        <v>2473800</v>
      </c>
    </row>
    <row r="147" spans="1:27" ht="102" customHeight="1" x14ac:dyDescent="0.25">
      <c r="A147" s="22" t="s">
        <v>214</v>
      </c>
      <c r="B147" s="23" t="s">
        <v>130</v>
      </c>
      <c r="C147" s="23" t="s">
        <v>133</v>
      </c>
      <c r="D147" s="24"/>
      <c r="E147" s="24"/>
      <c r="F147" s="24"/>
      <c r="G147" s="8">
        <v>28709349.600000001</v>
      </c>
      <c r="H147" s="4">
        <v>1751734.49</v>
      </c>
      <c r="I147" s="4">
        <v>2000000</v>
      </c>
      <c r="J147" s="4">
        <v>2000000</v>
      </c>
      <c r="K147" s="4">
        <v>2750000</v>
      </c>
      <c r="L147" s="4">
        <v>3300000</v>
      </c>
      <c r="M147" s="4">
        <v>2300000</v>
      </c>
      <c r="N147" s="4">
        <v>3000000</v>
      </c>
      <c r="O147" s="4">
        <v>2300000</v>
      </c>
      <c r="P147" s="4">
        <v>2300000</v>
      </c>
      <c r="Q147" s="4">
        <v>2300000</v>
      </c>
      <c r="R147" s="4">
        <v>2300000</v>
      </c>
      <c r="S147" s="4">
        <f>G147-H147-I147-J147-K147-L147-M147-N147-O147-P147-Q147-R147</f>
        <v>2407615.1100000031</v>
      </c>
      <c r="T147" s="39">
        <f t="shared" si="119"/>
        <v>5751734.4900000002</v>
      </c>
      <c r="U147" s="39">
        <f t="shared" si="120"/>
        <v>14101734.49</v>
      </c>
      <c r="V147" s="39">
        <f t="shared" si="121"/>
        <v>21701734.490000002</v>
      </c>
      <c r="W147" s="39">
        <f t="shared" si="122"/>
        <v>28709349.600000005</v>
      </c>
      <c r="X147" s="40">
        <f t="shared" si="136"/>
        <v>5741869.9200000009</v>
      </c>
      <c r="Y147" s="41">
        <f t="shared" si="137"/>
        <v>11483739.840000002</v>
      </c>
      <c r="Z147" s="41">
        <f t="shared" si="138"/>
        <v>20096544.720000003</v>
      </c>
      <c r="AA147" s="41">
        <f t="shared" si="139"/>
        <v>27273882.120000005</v>
      </c>
    </row>
    <row r="148" spans="1:27" ht="15" customHeight="1" x14ac:dyDescent="0.25">
      <c r="A148" s="22" t="s">
        <v>213</v>
      </c>
      <c r="B148" s="23" t="s">
        <v>130</v>
      </c>
      <c r="C148" s="23" t="s">
        <v>134</v>
      </c>
      <c r="D148" s="24"/>
      <c r="E148" s="24"/>
      <c r="F148" s="24"/>
      <c r="G148" s="8">
        <v>640.57000000000005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f>G148-H148-I148-J148-K148-L148-M148-N148-O148-P148-Q148-R148</f>
        <v>640.57000000000005</v>
      </c>
      <c r="T148" s="39">
        <f t="shared" si="119"/>
        <v>0</v>
      </c>
      <c r="U148" s="39">
        <f t="shared" si="120"/>
        <v>0</v>
      </c>
      <c r="V148" s="39">
        <f t="shared" si="121"/>
        <v>0</v>
      </c>
      <c r="W148" s="39">
        <f t="shared" si="122"/>
        <v>640.57000000000005</v>
      </c>
      <c r="X148" s="40">
        <f t="shared" si="136"/>
        <v>128.114</v>
      </c>
      <c r="Y148" s="41">
        <f t="shared" si="137"/>
        <v>256.22800000000001</v>
      </c>
      <c r="Z148" s="41">
        <f t="shared" si="138"/>
        <v>448.399</v>
      </c>
      <c r="AA148" s="41">
        <f t="shared" si="139"/>
        <v>608.54150000000004</v>
      </c>
    </row>
    <row r="149" spans="1:27" ht="15" customHeight="1" x14ac:dyDescent="0.25">
      <c r="A149" s="22" t="s">
        <v>212</v>
      </c>
      <c r="B149" s="23" t="s">
        <v>130</v>
      </c>
      <c r="C149" s="23" t="s">
        <v>135</v>
      </c>
      <c r="D149" s="24"/>
      <c r="E149" s="24"/>
      <c r="F149" s="24"/>
      <c r="G149" s="8">
        <v>1000000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f>G149-H149-I149-J149-K149-L149-M149-N149-O149-P149-Q149-R149</f>
        <v>1000000</v>
      </c>
      <c r="T149" s="39">
        <f t="shared" si="119"/>
        <v>0</v>
      </c>
      <c r="U149" s="39">
        <f t="shared" si="120"/>
        <v>0</v>
      </c>
      <c r="V149" s="39">
        <f t="shared" si="121"/>
        <v>0</v>
      </c>
      <c r="W149" s="39">
        <f t="shared" si="122"/>
        <v>1000000</v>
      </c>
      <c r="X149" s="40">
        <f t="shared" si="136"/>
        <v>200000</v>
      </c>
      <c r="Y149" s="41">
        <f t="shared" si="137"/>
        <v>400000</v>
      </c>
      <c r="Z149" s="41">
        <f t="shared" si="138"/>
        <v>700000</v>
      </c>
      <c r="AA149" s="41">
        <f t="shared" si="139"/>
        <v>950000</v>
      </c>
    </row>
    <row r="150" spans="1:27" ht="38.25" customHeight="1" x14ac:dyDescent="0.25">
      <c r="A150" s="22" t="s">
        <v>179</v>
      </c>
      <c r="B150" s="23" t="s">
        <v>130</v>
      </c>
      <c r="C150" s="23" t="s">
        <v>136</v>
      </c>
      <c r="D150" s="24"/>
      <c r="E150" s="24"/>
      <c r="F150" s="24"/>
      <c r="G150" s="8">
        <v>27318280.489999998</v>
      </c>
      <c r="H150" s="4">
        <v>27658.65</v>
      </c>
      <c r="I150" s="4">
        <v>1400000</v>
      </c>
      <c r="J150" s="4">
        <v>1700000</v>
      </c>
      <c r="K150" s="4">
        <v>2203786.59</v>
      </c>
      <c r="L150" s="4">
        <v>2326572.71</v>
      </c>
      <c r="M150" s="4">
        <v>2237159.13</v>
      </c>
      <c r="N150" s="4">
        <v>2149717.2000000002</v>
      </c>
      <c r="O150" s="4">
        <v>2250053.61</v>
      </c>
      <c r="P150" s="4">
        <v>2024142.31</v>
      </c>
      <c r="Q150" s="4">
        <v>1969648.05</v>
      </c>
      <c r="R150" s="4">
        <v>1676009.13</v>
      </c>
      <c r="S150" s="4">
        <f>G150-H150-I150-J150-K150-L150-M150-N150-O150-P150-Q150-R150</f>
        <v>7353533.1100000003</v>
      </c>
      <c r="T150" s="39">
        <f t="shared" si="119"/>
        <v>3127658.65</v>
      </c>
      <c r="U150" s="39">
        <f t="shared" si="120"/>
        <v>9895177.0800000001</v>
      </c>
      <c r="V150" s="39">
        <f t="shared" si="121"/>
        <v>16319090.200000001</v>
      </c>
      <c r="W150" s="39">
        <f t="shared" si="122"/>
        <v>27318280.489999998</v>
      </c>
      <c r="X150" s="40">
        <f t="shared" si="136"/>
        <v>5463656.0979999993</v>
      </c>
      <c r="Y150" s="41">
        <f t="shared" si="137"/>
        <v>10927312.195999999</v>
      </c>
      <c r="Z150" s="41">
        <f t="shared" si="138"/>
        <v>19122796.342999998</v>
      </c>
      <c r="AA150" s="41">
        <f t="shared" si="139"/>
        <v>25952366.465499997</v>
      </c>
    </row>
    <row r="151" spans="1:27" ht="25.5" customHeight="1" x14ac:dyDescent="0.25">
      <c r="A151" s="22" t="s">
        <v>319</v>
      </c>
      <c r="B151" s="23" t="s">
        <v>130</v>
      </c>
      <c r="C151" s="23" t="s">
        <v>137</v>
      </c>
      <c r="D151" s="24"/>
      <c r="E151" s="24"/>
      <c r="F151" s="24"/>
      <c r="G151" s="8">
        <f>G152</f>
        <v>496700</v>
      </c>
      <c r="H151" s="4">
        <f>H152</f>
        <v>38527.32</v>
      </c>
      <c r="I151" s="4">
        <f t="shared" ref="I151:S151" si="140">I152</f>
        <v>0</v>
      </c>
      <c r="J151" s="4">
        <f t="shared" si="140"/>
        <v>0</v>
      </c>
      <c r="K151" s="4">
        <f t="shared" si="140"/>
        <v>0</v>
      </c>
      <c r="L151" s="4">
        <f t="shared" si="140"/>
        <v>0</v>
      </c>
      <c r="M151" s="4">
        <f t="shared" si="140"/>
        <v>0</v>
      </c>
      <c r="N151" s="4">
        <f t="shared" si="140"/>
        <v>0</v>
      </c>
      <c r="O151" s="4">
        <f t="shared" si="140"/>
        <v>0</v>
      </c>
      <c r="P151" s="4">
        <f t="shared" si="140"/>
        <v>0</v>
      </c>
      <c r="Q151" s="4">
        <f t="shared" si="140"/>
        <v>0</v>
      </c>
      <c r="R151" s="4">
        <f t="shared" si="140"/>
        <v>0</v>
      </c>
      <c r="S151" s="4">
        <f t="shared" si="140"/>
        <v>458172.68</v>
      </c>
      <c r="T151" s="39">
        <f t="shared" si="119"/>
        <v>38527.32</v>
      </c>
      <c r="U151" s="39">
        <f t="shared" si="120"/>
        <v>38527.32</v>
      </c>
      <c r="V151" s="39">
        <f t="shared" si="121"/>
        <v>38527.32</v>
      </c>
      <c r="W151" s="39">
        <f t="shared" si="122"/>
        <v>496700</v>
      </c>
      <c r="X151" s="40">
        <f t="shared" si="136"/>
        <v>99340</v>
      </c>
      <c r="Y151" s="41">
        <f t="shared" si="137"/>
        <v>198680</v>
      </c>
      <c r="Z151" s="41">
        <f t="shared" si="138"/>
        <v>347690</v>
      </c>
      <c r="AA151" s="41">
        <f t="shared" si="139"/>
        <v>471865</v>
      </c>
    </row>
    <row r="152" spans="1:27" ht="25.5" customHeight="1" x14ac:dyDescent="0.25">
      <c r="A152" s="22" t="s">
        <v>240</v>
      </c>
      <c r="B152" s="23" t="s">
        <v>130</v>
      </c>
      <c r="C152" s="23" t="s">
        <v>138</v>
      </c>
      <c r="D152" s="24"/>
      <c r="E152" s="24"/>
      <c r="F152" s="24"/>
      <c r="G152" s="8">
        <v>496700</v>
      </c>
      <c r="H152" s="4">
        <v>38527.32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f>G152-H152-I152-J152-K152-L152-M152-N152-O152-P152-Q152-R152</f>
        <v>458172.68</v>
      </c>
      <c r="T152" s="39">
        <f t="shared" ref="T152:T204" si="141">H152+I152+J152</f>
        <v>38527.32</v>
      </c>
      <c r="U152" s="39">
        <f t="shared" ref="U152:U204" si="142">H152+I152+J152+K152+L152+M152</f>
        <v>38527.32</v>
      </c>
      <c r="V152" s="39">
        <f t="shared" ref="V152:V204" si="143">H152+I152+J152+K152+L152+M152+N152+O152+P152</f>
        <v>38527.32</v>
      </c>
      <c r="W152" s="39">
        <f t="shared" ref="W152:W204" si="144">H152+I152+J152+K152+L152+M152+N152+O152+P152+Q152+R152+S152</f>
        <v>496700</v>
      </c>
      <c r="X152" s="40">
        <f t="shared" si="136"/>
        <v>99340</v>
      </c>
      <c r="Y152" s="41">
        <f t="shared" si="137"/>
        <v>198680</v>
      </c>
      <c r="Z152" s="41">
        <f t="shared" si="138"/>
        <v>347690</v>
      </c>
      <c r="AA152" s="41">
        <f t="shared" si="139"/>
        <v>471865</v>
      </c>
    </row>
    <row r="153" spans="1:27" ht="51" customHeight="1" x14ac:dyDescent="0.25">
      <c r="A153" s="22" t="s">
        <v>211</v>
      </c>
      <c r="B153" s="23" t="s">
        <v>130</v>
      </c>
      <c r="C153" s="23" t="s">
        <v>139</v>
      </c>
      <c r="D153" s="24"/>
      <c r="E153" s="24"/>
      <c r="F153" s="24"/>
      <c r="G153" s="8">
        <f>G154+G155+G156</f>
        <v>19910273.050000001</v>
      </c>
      <c r="H153" s="8">
        <f t="shared" ref="H153:S153" si="145">H154+H155+H156</f>
        <v>463607.02</v>
      </c>
      <c r="I153" s="8">
        <f t="shared" si="145"/>
        <v>1400000</v>
      </c>
      <c r="J153" s="8">
        <f t="shared" si="145"/>
        <v>2100000</v>
      </c>
      <c r="K153" s="8">
        <f t="shared" si="145"/>
        <v>1524600</v>
      </c>
      <c r="L153" s="8">
        <f t="shared" si="145"/>
        <v>2524600</v>
      </c>
      <c r="M153" s="8">
        <f t="shared" si="145"/>
        <v>1524600</v>
      </c>
      <c r="N153" s="8">
        <f t="shared" si="145"/>
        <v>1524600</v>
      </c>
      <c r="O153" s="8">
        <f t="shared" si="145"/>
        <v>1524600</v>
      </c>
      <c r="P153" s="8">
        <f t="shared" si="145"/>
        <v>1524600</v>
      </c>
      <c r="Q153" s="8">
        <f t="shared" si="145"/>
        <v>1524600</v>
      </c>
      <c r="R153" s="8">
        <f t="shared" si="145"/>
        <v>1524600</v>
      </c>
      <c r="S153" s="53">
        <f t="shared" si="145"/>
        <v>2749866.0300000012</v>
      </c>
      <c r="T153" s="39">
        <f t="shared" si="141"/>
        <v>3963607.02</v>
      </c>
      <c r="U153" s="39">
        <f t="shared" si="142"/>
        <v>9537407.0199999996</v>
      </c>
      <c r="V153" s="39">
        <f t="shared" si="143"/>
        <v>14111207.02</v>
      </c>
      <c r="W153" s="39">
        <f t="shared" si="144"/>
        <v>19910273.050000001</v>
      </c>
      <c r="X153" s="40">
        <f t="shared" si="136"/>
        <v>3982054.6100000003</v>
      </c>
      <c r="Y153" s="41">
        <f t="shared" si="137"/>
        <v>7964109.2200000007</v>
      </c>
      <c r="Z153" s="41">
        <f t="shared" si="138"/>
        <v>13937191.135</v>
      </c>
      <c r="AA153" s="41">
        <f t="shared" si="139"/>
        <v>18914759.397500001</v>
      </c>
    </row>
    <row r="154" spans="1:27" ht="15" customHeight="1" x14ac:dyDescent="0.25">
      <c r="A154" s="22" t="s">
        <v>210</v>
      </c>
      <c r="B154" s="23" t="s">
        <v>130</v>
      </c>
      <c r="C154" s="23" t="s">
        <v>140</v>
      </c>
      <c r="D154" s="24"/>
      <c r="E154" s="24"/>
      <c r="F154" s="24"/>
      <c r="G154" s="8">
        <v>1080089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f>G154-H154-I154-J154-K154-L154-M154-N154-O154-P154-Q154-R154</f>
        <v>1080089</v>
      </c>
      <c r="T154" s="39">
        <f t="shared" si="141"/>
        <v>0</v>
      </c>
      <c r="U154" s="39">
        <f t="shared" si="142"/>
        <v>0</v>
      </c>
      <c r="V154" s="39">
        <f t="shared" si="143"/>
        <v>0</v>
      </c>
      <c r="W154" s="39">
        <f t="shared" si="144"/>
        <v>1080089</v>
      </c>
      <c r="X154" s="40">
        <f t="shared" si="136"/>
        <v>216017.8</v>
      </c>
      <c r="Y154" s="41">
        <f t="shared" si="137"/>
        <v>432035.6</v>
      </c>
      <c r="Z154" s="41">
        <f t="shared" si="138"/>
        <v>756062.29999999993</v>
      </c>
      <c r="AA154" s="41">
        <f t="shared" si="139"/>
        <v>1026084.5499999999</v>
      </c>
    </row>
    <row r="155" spans="1:27" ht="76.5" customHeight="1" x14ac:dyDescent="0.25">
      <c r="A155" s="22" t="s">
        <v>209</v>
      </c>
      <c r="B155" s="23" t="s">
        <v>130</v>
      </c>
      <c r="C155" s="23" t="s">
        <v>141</v>
      </c>
      <c r="D155" s="24"/>
      <c r="E155" s="24"/>
      <c r="F155" s="24"/>
      <c r="G155" s="8">
        <v>18581184.050000001</v>
      </c>
      <c r="H155" s="4">
        <v>463607.02</v>
      </c>
      <c r="I155" s="4">
        <v>1400000</v>
      </c>
      <c r="J155" s="4">
        <v>2100000</v>
      </c>
      <c r="K155" s="4">
        <v>1500000</v>
      </c>
      <c r="L155" s="4">
        <v>2500000</v>
      </c>
      <c r="M155" s="4">
        <v>1500000</v>
      </c>
      <c r="N155" s="4">
        <v>1500000</v>
      </c>
      <c r="O155" s="4">
        <v>1500000</v>
      </c>
      <c r="P155" s="4">
        <v>1500000</v>
      </c>
      <c r="Q155" s="4">
        <v>1500000</v>
      </c>
      <c r="R155" s="4">
        <v>1500000</v>
      </c>
      <c r="S155" s="4">
        <f>G155-H155-I155-J155-K155-L155-M155-N155-O155-P155-Q155-R155</f>
        <v>1617577.0300000012</v>
      </c>
      <c r="T155" s="39">
        <f t="shared" si="141"/>
        <v>3963607.02</v>
      </c>
      <c r="U155" s="39">
        <f t="shared" si="142"/>
        <v>9463607.0199999996</v>
      </c>
      <c r="V155" s="39">
        <f t="shared" si="143"/>
        <v>13963607.02</v>
      </c>
      <c r="W155" s="39">
        <f t="shared" si="144"/>
        <v>18581184.050000001</v>
      </c>
      <c r="X155" s="40">
        <f t="shared" si="136"/>
        <v>3716236.8100000005</v>
      </c>
      <c r="Y155" s="41">
        <f t="shared" si="137"/>
        <v>7432473.620000001</v>
      </c>
      <c r="Z155" s="41">
        <f t="shared" si="138"/>
        <v>13006828.835000001</v>
      </c>
      <c r="AA155" s="41">
        <f t="shared" si="139"/>
        <v>17652124.8475</v>
      </c>
    </row>
    <row r="156" spans="1:27" ht="63.75" customHeight="1" x14ac:dyDescent="0.25">
      <c r="A156" s="22" t="s">
        <v>208</v>
      </c>
      <c r="B156" s="23" t="s">
        <v>130</v>
      </c>
      <c r="C156" s="23" t="s">
        <v>142</v>
      </c>
      <c r="D156" s="24"/>
      <c r="E156" s="24"/>
      <c r="F156" s="24"/>
      <c r="G156" s="8">
        <v>249000</v>
      </c>
      <c r="H156" s="4">
        <v>0</v>
      </c>
      <c r="I156" s="4">
        <v>0</v>
      </c>
      <c r="J156" s="4">
        <v>0</v>
      </c>
      <c r="K156" s="4">
        <v>24600</v>
      </c>
      <c r="L156" s="4">
        <v>24600</v>
      </c>
      <c r="M156" s="4">
        <v>24600</v>
      </c>
      <c r="N156" s="4">
        <v>24600</v>
      </c>
      <c r="O156" s="4">
        <v>24600</v>
      </c>
      <c r="P156" s="4">
        <v>24600</v>
      </c>
      <c r="Q156" s="4">
        <v>24600</v>
      </c>
      <c r="R156" s="4">
        <v>24600</v>
      </c>
      <c r="S156" s="4">
        <f>G156-H156-I156-J156-K156-L156-M156-N156-O156-P156-Q156-R156</f>
        <v>52200</v>
      </c>
      <c r="T156" s="39">
        <f t="shared" si="141"/>
        <v>0</v>
      </c>
      <c r="U156" s="39">
        <f t="shared" si="142"/>
        <v>73800</v>
      </c>
      <c r="V156" s="39">
        <f t="shared" si="143"/>
        <v>147600</v>
      </c>
      <c r="W156" s="39">
        <f t="shared" si="144"/>
        <v>249000</v>
      </c>
      <c r="X156" s="40">
        <f t="shared" si="136"/>
        <v>49800</v>
      </c>
      <c r="Y156" s="41">
        <f t="shared" si="137"/>
        <v>99600</v>
      </c>
      <c r="Z156" s="41">
        <f t="shared" si="138"/>
        <v>174300</v>
      </c>
      <c r="AA156" s="41">
        <f t="shared" si="139"/>
        <v>236550</v>
      </c>
    </row>
    <row r="157" spans="1:27" ht="25.5" customHeight="1" x14ac:dyDescent="0.25">
      <c r="A157" s="22" t="s">
        <v>207</v>
      </c>
      <c r="B157" s="23" t="s">
        <v>130</v>
      </c>
      <c r="C157" s="23" t="s">
        <v>143</v>
      </c>
      <c r="D157" s="24"/>
      <c r="E157" s="24"/>
      <c r="F157" s="24"/>
      <c r="G157" s="8">
        <f>G158+G159+G160+G161</f>
        <v>22953042.030000001</v>
      </c>
      <c r="H157" s="8">
        <f t="shared" ref="H157:S157" si="146">H158+H159+H160+H161</f>
        <v>0</v>
      </c>
      <c r="I157" s="8">
        <f t="shared" si="146"/>
        <v>1000000</v>
      </c>
      <c r="J157" s="8">
        <f t="shared" si="146"/>
        <v>1040069</v>
      </c>
      <c r="K157" s="8">
        <f t="shared" si="146"/>
        <v>978138</v>
      </c>
      <c r="L157" s="8">
        <f t="shared" si="146"/>
        <v>1181145</v>
      </c>
      <c r="M157" s="8">
        <f t="shared" si="146"/>
        <v>1165007</v>
      </c>
      <c r="N157" s="8">
        <f t="shared" si="146"/>
        <v>865007</v>
      </c>
      <c r="O157" s="8">
        <f t="shared" si="146"/>
        <v>865007</v>
      </c>
      <c r="P157" s="8">
        <f t="shared" si="146"/>
        <v>935421.66</v>
      </c>
      <c r="Q157" s="8">
        <f t="shared" si="146"/>
        <v>978138</v>
      </c>
      <c r="R157" s="8">
        <f t="shared" si="146"/>
        <v>978138</v>
      </c>
      <c r="S157" s="53">
        <f t="shared" si="146"/>
        <v>12966971.370000001</v>
      </c>
      <c r="T157" s="39">
        <f t="shared" si="141"/>
        <v>2040069</v>
      </c>
      <c r="U157" s="39">
        <f t="shared" si="142"/>
        <v>5364359</v>
      </c>
      <c r="V157" s="39">
        <f t="shared" si="143"/>
        <v>8029794.6600000001</v>
      </c>
      <c r="W157" s="39">
        <f t="shared" si="144"/>
        <v>22953042.030000001</v>
      </c>
      <c r="X157" s="40">
        <f t="shared" si="136"/>
        <v>4590608.4059999995</v>
      </c>
      <c r="Y157" s="41">
        <f t="shared" si="137"/>
        <v>9181216.811999999</v>
      </c>
      <c r="Z157" s="41">
        <f t="shared" si="138"/>
        <v>16067129.421</v>
      </c>
      <c r="AA157" s="41">
        <f t="shared" si="139"/>
        <v>21805389.9285</v>
      </c>
    </row>
    <row r="158" spans="1:27" ht="25.5" customHeight="1" x14ac:dyDescent="0.25">
      <c r="A158" s="22" t="s">
        <v>206</v>
      </c>
      <c r="B158" s="23" t="s">
        <v>130</v>
      </c>
      <c r="C158" s="23" t="s">
        <v>144</v>
      </c>
      <c r="D158" s="24"/>
      <c r="E158" s="24"/>
      <c r="F158" s="24"/>
      <c r="G158" s="8">
        <v>137880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f>G158-H158-I158-J158-K158-L158-M158-N158-O158-P158-Q158-R158</f>
        <v>137880</v>
      </c>
      <c r="T158" s="39">
        <f t="shared" si="141"/>
        <v>0</v>
      </c>
      <c r="U158" s="39">
        <f t="shared" si="142"/>
        <v>0</v>
      </c>
      <c r="V158" s="39">
        <f t="shared" si="143"/>
        <v>0</v>
      </c>
      <c r="W158" s="39">
        <f t="shared" si="144"/>
        <v>137880</v>
      </c>
      <c r="X158" s="40">
        <f t="shared" si="136"/>
        <v>27576</v>
      </c>
      <c r="Y158" s="41">
        <f t="shared" si="137"/>
        <v>55152</v>
      </c>
      <c r="Z158" s="41">
        <f t="shared" si="138"/>
        <v>96516</v>
      </c>
      <c r="AA158" s="41">
        <f t="shared" si="139"/>
        <v>130986</v>
      </c>
    </row>
    <row r="159" spans="1:27" ht="25.5" customHeight="1" x14ac:dyDescent="0.25">
      <c r="A159" s="22" t="s">
        <v>205</v>
      </c>
      <c r="B159" s="23" t="s">
        <v>130</v>
      </c>
      <c r="C159" s="23" t="s">
        <v>145</v>
      </c>
      <c r="D159" s="24"/>
      <c r="E159" s="24"/>
      <c r="F159" s="24"/>
      <c r="G159" s="8">
        <v>22106333.420000002</v>
      </c>
      <c r="H159" s="4">
        <v>0</v>
      </c>
      <c r="I159" s="4">
        <v>1000000</v>
      </c>
      <c r="J159" s="4">
        <v>970069</v>
      </c>
      <c r="K159" s="4">
        <v>978138</v>
      </c>
      <c r="L159" s="4">
        <v>881145</v>
      </c>
      <c r="M159" s="4">
        <v>865007</v>
      </c>
      <c r="N159" s="4">
        <v>865007</v>
      </c>
      <c r="O159" s="4">
        <v>865007</v>
      </c>
      <c r="P159" s="4">
        <v>935421.66</v>
      </c>
      <c r="Q159" s="4">
        <v>978138</v>
      </c>
      <c r="R159" s="4">
        <v>978138</v>
      </c>
      <c r="S159" s="4">
        <f>G159-H159-I159-J159-K159-L159-M159-N159-O159-P159-Q159-R159</f>
        <v>12790262.760000002</v>
      </c>
      <c r="T159" s="39">
        <f t="shared" si="141"/>
        <v>1970069</v>
      </c>
      <c r="U159" s="39">
        <f t="shared" si="142"/>
        <v>4694359</v>
      </c>
      <c r="V159" s="39">
        <f t="shared" si="143"/>
        <v>7359794.6600000001</v>
      </c>
      <c r="W159" s="39">
        <f t="shared" si="144"/>
        <v>22106333.420000002</v>
      </c>
      <c r="X159" s="40">
        <f t="shared" si="136"/>
        <v>4421266.6840000004</v>
      </c>
      <c r="Y159" s="41">
        <f t="shared" si="137"/>
        <v>8842533.3680000007</v>
      </c>
      <c r="Z159" s="41">
        <f t="shared" si="138"/>
        <v>15474433.394000001</v>
      </c>
      <c r="AA159" s="41">
        <f t="shared" si="139"/>
        <v>21001016.749000002</v>
      </c>
    </row>
    <row r="160" spans="1:27" ht="15" customHeight="1" x14ac:dyDescent="0.25">
      <c r="A160" s="22" t="s">
        <v>204</v>
      </c>
      <c r="B160" s="23" t="s">
        <v>130</v>
      </c>
      <c r="C160" s="23" t="s">
        <v>146</v>
      </c>
      <c r="D160" s="24"/>
      <c r="E160" s="24"/>
      <c r="F160" s="24"/>
      <c r="G160" s="8">
        <v>4806.6099999999997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f>G160-H160-I160-J160-K160-L160-M160-N160-O160-P160-Q160-R160</f>
        <v>4806.6099999999997</v>
      </c>
      <c r="T160" s="39">
        <f t="shared" si="141"/>
        <v>0</v>
      </c>
      <c r="U160" s="39">
        <f t="shared" si="142"/>
        <v>0</v>
      </c>
      <c r="V160" s="39">
        <f t="shared" si="143"/>
        <v>0</v>
      </c>
      <c r="W160" s="39">
        <f t="shared" si="144"/>
        <v>4806.6099999999997</v>
      </c>
      <c r="X160" s="40">
        <f t="shared" si="136"/>
        <v>961.322</v>
      </c>
      <c r="Y160" s="41">
        <f t="shared" si="137"/>
        <v>1922.644</v>
      </c>
      <c r="Z160" s="41">
        <f t="shared" si="138"/>
        <v>3364.627</v>
      </c>
      <c r="AA160" s="41">
        <f t="shared" si="139"/>
        <v>4566.2794999999996</v>
      </c>
    </row>
    <row r="161" spans="1:27" ht="26.25" customHeight="1" x14ac:dyDescent="0.25">
      <c r="A161" s="22" t="s">
        <v>203</v>
      </c>
      <c r="B161" s="23" t="s">
        <v>130</v>
      </c>
      <c r="C161" s="23" t="s">
        <v>147</v>
      </c>
      <c r="D161" s="24"/>
      <c r="E161" s="24"/>
      <c r="F161" s="24"/>
      <c r="G161" s="8">
        <v>704022</v>
      </c>
      <c r="H161" s="4">
        <v>0</v>
      </c>
      <c r="I161" s="4">
        <v>0</v>
      </c>
      <c r="J161" s="4">
        <v>70000</v>
      </c>
      <c r="K161" s="4">
        <v>0</v>
      </c>
      <c r="L161" s="4">
        <v>300000</v>
      </c>
      <c r="M161" s="45">
        <v>300000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f>G161-H161-I161-J161-K161-L161-M161-N161-O161-P161-Q161-R161</f>
        <v>34022</v>
      </c>
      <c r="T161" s="39">
        <f t="shared" si="141"/>
        <v>70000</v>
      </c>
      <c r="U161" s="39">
        <f t="shared" si="142"/>
        <v>670000</v>
      </c>
      <c r="V161" s="39">
        <f t="shared" si="143"/>
        <v>670000</v>
      </c>
      <c r="W161" s="39">
        <f t="shared" si="144"/>
        <v>704022</v>
      </c>
      <c r="X161" s="40">
        <f t="shared" si="136"/>
        <v>140804.4</v>
      </c>
      <c r="Y161" s="41">
        <f t="shared" si="137"/>
        <v>281608.8</v>
      </c>
      <c r="Z161" s="41">
        <f t="shared" si="138"/>
        <v>492815.4</v>
      </c>
      <c r="AA161" s="41">
        <f t="shared" si="139"/>
        <v>668820.9</v>
      </c>
    </row>
    <row r="162" spans="1:27" ht="38.25" customHeight="1" x14ac:dyDescent="0.25">
      <c r="A162" s="22" t="s">
        <v>202</v>
      </c>
      <c r="B162" s="23" t="s">
        <v>130</v>
      </c>
      <c r="C162" s="23" t="s">
        <v>148</v>
      </c>
      <c r="D162" s="24"/>
      <c r="E162" s="24"/>
      <c r="F162" s="24"/>
      <c r="G162" s="8">
        <f>G163+G164+G165+G166</f>
        <v>169347516.96000001</v>
      </c>
      <c r="H162" s="8">
        <f t="shared" ref="H162:S162" si="147">H163+H164+H165+H166</f>
        <v>4119072.63</v>
      </c>
      <c r="I162" s="8">
        <f t="shared" si="147"/>
        <v>9430000</v>
      </c>
      <c r="J162" s="8">
        <f t="shared" si="147"/>
        <v>6180000</v>
      </c>
      <c r="K162" s="8">
        <f t="shared" si="147"/>
        <v>6361053</v>
      </c>
      <c r="L162" s="8">
        <f t="shared" si="147"/>
        <v>6479553</v>
      </c>
      <c r="M162" s="8">
        <f t="shared" si="147"/>
        <v>5877553</v>
      </c>
      <c r="N162" s="8">
        <f t="shared" si="147"/>
        <v>6652721.4900000002</v>
      </c>
      <c r="O162" s="8">
        <f t="shared" si="147"/>
        <v>4290528.76</v>
      </c>
      <c r="P162" s="8">
        <f t="shared" si="147"/>
        <v>5034229.04</v>
      </c>
      <c r="Q162" s="8">
        <f t="shared" si="147"/>
        <v>4015317.74</v>
      </c>
      <c r="R162" s="8">
        <f t="shared" si="147"/>
        <v>3008853</v>
      </c>
      <c r="S162" s="53">
        <f t="shared" si="147"/>
        <v>107898635.3</v>
      </c>
      <c r="T162" s="39">
        <f t="shared" si="141"/>
        <v>19729072.629999999</v>
      </c>
      <c r="U162" s="39">
        <f t="shared" si="142"/>
        <v>38447231.629999995</v>
      </c>
      <c r="V162" s="39">
        <f t="shared" si="143"/>
        <v>54424710.919999994</v>
      </c>
      <c r="W162" s="39">
        <f t="shared" si="144"/>
        <v>169347516.95999998</v>
      </c>
      <c r="X162" s="40">
        <f t="shared" si="136"/>
        <v>33869503.392000005</v>
      </c>
      <c r="Y162" s="41">
        <f t="shared" si="137"/>
        <v>67739006.784000009</v>
      </c>
      <c r="Z162" s="41">
        <f t="shared" si="138"/>
        <v>118543261.87200001</v>
      </c>
      <c r="AA162" s="41">
        <f t="shared" si="139"/>
        <v>160880141.11200002</v>
      </c>
    </row>
    <row r="163" spans="1:27" ht="15" customHeight="1" x14ac:dyDescent="0.25">
      <c r="A163" s="22" t="s">
        <v>201</v>
      </c>
      <c r="B163" s="23" t="s">
        <v>130</v>
      </c>
      <c r="C163" s="23" t="s">
        <v>149</v>
      </c>
      <c r="D163" s="24"/>
      <c r="E163" s="24"/>
      <c r="F163" s="24"/>
      <c r="G163" s="8">
        <v>90764633.670000002</v>
      </c>
      <c r="H163" s="4">
        <v>0</v>
      </c>
      <c r="I163" s="4">
        <v>480000</v>
      </c>
      <c r="J163" s="45">
        <v>480000</v>
      </c>
      <c r="K163" s="45">
        <v>480000</v>
      </c>
      <c r="L163" s="45">
        <v>480000</v>
      </c>
      <c r="M163" s="45">
        <v>480000</v>
      </c>
      <c r="N163" s="45">
        <v>480000</v>
      </c>
      <c r="O163" s="45">
        <v>480000</v>
      </c>
      <c r="P163" s="45">
        <v>480000</v>
      </c>
      <c r="Q163" s="45">
        <v>480000</v>
      </c>
      <c r="R163" s="45">
        <v>480000</v>
      </c>
      <c r="S163" s="4">
        <f>G163-H163-I163-J163-K163-L163-M163-N163-O163-P163-Q163-R163</f>
        <v>85964633.670000002</v>
      </c>
      <c r="T163" s="39">
        <f t="shared" si="141"/>
        <v>960000</v>
      </c>
      <c r="U163" s="39">
        <f t="shared" si="142"/>
        <v>2400000</v>
      </c>
      <c r="V163" s="39">
        <f t="shared" si="143"/>
        <v>3840000</v>
      </c>
      <c r="W163" s="39">
        <f t="shared" si="144"/>
        <v>90764633.670000002</v>
      </c>
      <c r="X163" s="40">
        <f t="shared" si="136"/>
        <v>18152926.734000001</v>
      </c>
      <c r="Y163" s="41">
        <f t="shared" si="137"/>
        <v>36305853.468000002</v>
      </c>
      <c r="Z163" s="41">
        <f t="shared" si="138"/>
        <v>63535243.568999998</v>
      </c>
      <c r="AA163" s="41">
        <f t="shared" si="139"/>
        <v>86226401.986499995</v>
      </c>
    </row>
    <row r="164" spans="1:27" ht="15" customHeight="1" x14ac:dyDescent="0.25">
      <c r="A164" s="22" t="s">
        <v>200</v>
      </c>
      <c r="B164" s="23" t="s">
        <v>130</v>
      </c>
      <c r="C164" s="23" t="s">
        <v>150</v>
      </c>
      <c r="D164" s="24"/>
      <c r="E164" s="24"/>
      <c r="F164" s="24"/>
      <c r="G164" s="8">
        <v>7750216.5800000001</v>
      </c>
      <c r="H164" s="4">
        <v>0</v>
      </c>
      <c r="I164" s="4">
        <v>300000</v>
      </c>
      <c r="J164" s="4">
        <v>300000</v>
      </c>
      <c r="K164" s="4">
        <v>297744</v>
      </c>
      <c r="L164" s="4">
        <v>291144</v>
      </c>
      <c r="M164" s="4">
        <v>291144</v>
      </c>
      <c r="N164" s="4">
        <v>3700000</v>
      </c>
      <c r="O164" s="4">
        <v>691144</v>
      </c>
      <c r="P164" s="4">
        <v>931144</v>
      </c>
      <c r="Q164" s="4">
        <v>291144</v>
      </c>
      <c r="R164" s="4">
        <v>691144</v>
      </c>
      <c r="S164" s="4">
        <f>G164-H164-I164-J164-K164-L164-M164-N164-O164-P164-Q164-R164</f>
        <v>-34391.419999999925</v>
      </c>
      <c r="T164" s="39">
        <f t="shared" si="141"/>
        <v>600000</v>
      </c>
      <c r="U164" s="39">
        <f t="shared" si="142"/>
        <v>1480032</v>
      </c>
      <c r="V164" s="39">
        <f t="shared" si="143"/>
        <v>6802320</v>
      </c>
      <c r="W164" s="39">
        <f t="shared" si="144"/>
        <v>7750216.5800000001</v>
      </c>
      <c r="X164" s="40">
        <f t="shared" si="136"/>
        <v>1550043.3160000001</v>
      </c>
      <c r="Y164" s="41">
        <f t="shared" si="137"/>
        <v>3100086.6320000002</v>
      </c>
      <c r="Z164" s="41">
        <f t="shared" si="138"/>
        <v>5425151.6060000006</v>
      </c>
      <c r="AA164" s="41">
        <f t="shared" si="139"/>
        <v>7362705.7510000002</v>
      </c>
    </row>
    <row r="165" spans="1:27" ht="15" customHeight="1" x14ac:dyDescent="0.25">
      <c r="A165" s="22" t="s">
        <v>199</v>
      </c>
      <c r="B165" s="23" t="s">
        <v>130</v>
      </c>
      <c r="C165" s="23" t="s">
        <v>151</v>
      </c>
      <c r="D165" s="24"/>
      <c r="E165" s="24"/>
      <c r="F165" s="24"/>
      <c r="G165" s="8">
        <v>16866978.949999999</v>
      </c>
      <c r="H165" s="4">
        <v>0</v>
      </c>
      <c r="I165" s="4">
        <v>750000</v>
      </c>
      <c r="J165" s="4">
        <v>900000</v>
      </c>
      <c r="K165" s="4">
        <v>847029</v>
      </c>
      <c r="L165" s="4">
        <v>974629</v>
      </c>
      <c r="M165" s="4">
        <v>320129</v>
      </c>
      <c r="N165" s="4">
        <v>257729</v>
      </c>
      <c r="O165" s="4">
        <v>457729</v>
      </c>
      <c r="P165" s="4">
        <v>470229</v>
      </c>
      <c r="Q165" s="4">
        <v>260629</v>
      </c>
      <c r="R165" s="4">
        <v>201429</v>
      </c>
      <c r="S165" s="4">
        <f>G165-H165-I165-J165-K165-L165-M165-N165-O165-P165-Q165-R165</f>
        <v>11427446.949999999</v>
      </c>
      <c r="T165" s="39">
        <f t="shared" si="141"/>
        <v>1650000</v>
      </c>
      <c r="U165" s="39">
        <f t="shared" si="142"/>
        <v>3791787</v>
      </c>
      <c r="V165" s="39">
        <f t="shared" si="143"/>
        <v>4977474</v>
      </c>
      <c r="W165" s="39">
        <f t="shared" si="144"/>
        <v>16866978.949999999</v>
      </c>
      <c r="X165" s="40">
        <f t="shared" si="136"/>
        <v>3373395.7899999996</v>
      </c>
      <c r="Y165" s="41">
        <f t="shared" si="137"/>
        <v>6746791.5799999991</v>
      </c>
      <c r="Z165" s="41">
        <f t="shared" si="138"/>
        <v>11806885.264999999</v>
      </c>
      <c r="AA165" s="41">
        <f t="shared" si="139"/>
        <v>16023630.002499998</v>
      </c>
    </row>
    <row r="166" spans="1:27" ht="38.25" customHeight="1" x14ac:dyDescent="0.25">
      <c r="A166" s="22" t="s">
        <v>198</v>
      </c>
      <c r="B166" s="23" t="s">
        <v>130</v>
      </c>
      <c r="C166" s="23" t="s">
        <v>152</v>
      </c>
      <c r="D166" s="24"/>
      <c r="E166" s="24"/>
      <c r="F166" s="24"/>
      <c r="G166" s="8">
        <v>53965687.759999998</v>
      </c>
      <c r="H166" s="4">
        <v>4119072.63</v>
      </c>
      <c r="I166" s="4">
        <v>7900000</v>
      </c>
      <c r="J166" s="4">
        <v>4500000</v>
      </c>
      <c r="K166" s="4">
        <v>4736280</v>
      </c>
      <c r="L166" s="4">
        <v>4733780</v>
      </c>
      <c r="M166" s="4">
        <v>4786280</v>
      </c>
      <c r="N166" s="4">
        <v>2214992.4900000002</v>
      </c>
      <c r="O166" s="4">
        <v>2661655.7599999998</v>
      </c>
      <c r="P166" s="4">
        <v>3152856.04</v>
      </c>
      <c r="Q166" s="4">
        <v>2983544.74</v>
      </c>
      <c r="R166" s="4">
        <v>1636280</v>
      </c>
      <c r="S166" s="4">
        <f>G166-H166-I166-J166-K166-L166-M166-N166-O166-P166-Q166-R166</f>
        <v>10540946.099999996</v>
      </c>
      <c r="T166" s="39">
        <f t="shared" si="141"/>
        <v>16519072.629999999</v>
      </c>
      <c r="U166" s="39">
        <f t="shared" si="142"/>
        <v>30775412.629999999</v>
      </c>
      <c r="V166" s="39">
        <f t="shared" si="143"/>
        <v>38804916.919999994</v>
      </c>
      <c r="W166" s="39">
        <f t="shared" si="144"/>
        <v>53965687.75999999</v>
      </c>
      <c r="X166" s="40">
        <f t="shared" si="136"/>
        <v>10793137.552000001</v>
      </c>
      <c r="Y166" s="41">
        <f t="shared" si="137"/>
        <v>21586275.104000002</v>
      </c>
      <c r="Z166" s="41">
        <f t="shared" si="138"/>
        <v>37775981.432000004</v>
      </c>
      <c r="AA166" s="41">
        <f t="shared" si="139"/>
        <v>51267403.372000001</v>
      </c>
    </row>
    <row r="167" spans="1:27" ht="25.5" customHeight="1" x14ac:dyDescent="0.25">
      <c r="A167" s="22" t="s">
        <v>197</v>
      </c>
      <c r="B167" s="23" t="s">
        <v>130</v>
      </c>
      <c r="C167" s="23" t="s">
        <v>153</v>
      </c>
      <c r="D167" s="24"/>
      <c r="E167" s="24"/>
      <c r="F167" s="24"/>
      <c r="G167" s="8">
        <f>G168</f>
        <v>60000</v>
      </c>
      <c r="H167" s="4">
        <f>H168</f>
        <v>0</v>
      </c>
      <c r="I167" s="4">
        <f t="shared" ref="I167:S167" si="148">I168</f>
        <v>0</v>
      </c>
      <c r="J167" s="4">
        <f t="shared" si="148"/>
        <v>0</v>
      </c>
      <c r="K167" s="4">
        <f t="shared" si="148"/>
        <v>0</v>
      </c>
      <c r="L167" s="4">
        <f t="shared" si="148"/>
        <v>0</v>
      </c>
      <c r="M167" s="4">
        <f t="shared" si="148"/>
        <v>0</v>
      </c>
      <c r="N167" s="4">
        <f t="shared" si="148"/>
        <v>0</v>
      </c>
      <c r="O167" s="4">
        <f t="shared" si="148"/>
        <v>0</v>
      </c>
      <c r="P167" s="4">
        <f t="shared" si="148"/>
        <v>0</v>
      </c>
      <c r="Q167" s="4">
        <f t="shared" si="148"/>
        <v>0</v>
      </c>
      <c r="R167" s="45">
        <f t="shared" si="148"/>
        <v>60000</v>
      </c>
      <c r="S167" s="4">
        <f t="shared" si="148"/>
        <v>0</v>
      </c>
      <c r="T167" s="39">
        <f t="shared" si="141"/>
        <v>0</v>
      </c>
      <c r="U167" s="39">
        <f t="shared" si="142"/>
        <v>0</v>
      </c>
      <c r="V167" s="39">
        <f t="shared" si="143"/>
        <v>0</v>
      </c>
      <c r="W167" s="39">
        <f t="shared" si="144"/>
        <v>60000</v>
      </c>
      <c r="X167" s="40">
        <f t="shared" si="136"/>
        <v>12000</v>
      </c>
      <c r="Y167" s="41">
        <f t="shared" si="137"/>
        <v>24000</v>
      </c>
      <c r="Z167" s="41">
        <f t="shared" si="138"/>
        <v>42000</v>
      </c>
      <c r="AA167" s="41">
        <f t="shared" si="139"/>
        <v>57000</v>
      </c>
    </row>
    <row r="168" spans="1:27" ht="38.25" customHeight="1" x14ac:dyDescent="0.25">
      <c r="A168" s="22" t="s">
        <v>196</v>
      </c>
      <c r="B168" s="23" t="s">
        <v>130</v>
      </c>
      <c r="C168" s="23" t="s">
        <v>154</v>
      </c>
      <c r="D168" s="24"/>
      <c r="E168" s="24"/>
      <c r="F168" s="24"/>
      <c r="G168" s="8">
        <v>60000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60000</v>
      </c>
      <c r="S168" s="4">
        <f>G168-H168-I168-J168-K168-L168-M168-N168-O168-P168-Q168-R168</f>
        <v>0</v>
      </c>
      <c r="T168" s="39">
        <f t="shared" si="141"/>
        <v>0</v>
      </c>
      <c r="U168" s="39">
        <f t="shared" si="142"/>
        <v>0</v>
      </c>
      <c r="V168" s="39">
        <f t="shared" si="143"/>
        <v>0</v>
      </c>
      <c r="W168" s="39">
        <f t="shared" si="144"/>
        <v>60000</v>
      </c>
      <c r="X168" s="40">
        <f t="shared" si="136"/>
        <v>12000</v>
      </c>
      <c r="Y168" s="41">
        <f t="shared" si="137"/>
        <v>24000</v>
      </c>
      <c r="Z168" s="41">
        <f t="shared" si="138"/>
        <v>42000</v>
      </c>
      <c r="AA168" s="41">
        <f t="shared" si="139"/>
        <v>57000</v>
      </c>
    </row>
    <row r="169" spans="1:27" ht="15" customHeight="1" x14ac:dyDescent="0.25">
      <c r="A169" s="22" t="s">
        <v>195</v>
      </c>
      <c r="B169" s="23" t="s">
        <v>130</v>
      </c>
      <c r="C169" s="23" t="s">
        <v>155</v>
      </c>
      <c r="D169" s="24"/>
      <c r="E169" s="24"/>
      <c r="F169" s="24"/>
      <c r="G169" s="8">
        <f>G170+G171+G172+G173+G174</f>
        <v>263236702.87999997</v>
      </c>
      <c r="H169" s="4">
        <f>H170+H171+H172+H173+H174</f>
        <v>11075690.4</v>
      </c>
      <c r="I169" s="4">
        <f t="shared" ref="I169:R169" si="149">I170+I171+I172+I173+I174</f>
        <v>7306400</v>
      </c>
      <c r="J169" s="4">
        <f t="shared" si="149"/>
        <v>6511541.4299999997</v>
      </c>
      <c r="K169" s="4">
        <f t="shared" si="149"/>
        <v>6319732</v>
      </c>
      <c r="L169" s="4">
        <f t="shared" si="149"/>
        <v>6610434.8599999994</v>
      </c>
      <c r="M169" s="4">
        <f t="shared" si="149"/>
        <v>8117295.8799999999</v>
      </c>
      <c r="N169" s="4">
        <f t="shared" si="149"/>
        <v>6755771</v>
      </c>
      <c r="O169" s="4">
        <f t="shared" si="149"/>
        <v>4256471</v>
      </c>
      <c r="P169" s="4">
        <f t="shared" si="149"/>
        <v>9043600.9299999997</v>
      </c>
      <c r="Q169" s="4">
        <f t="shared" si="149"/>
        <v>6705894</v>
      </c>
      <c r="R169" s="4">
        <f t="shared" si="149"/>
        <v>8527016.8399999999</v>
      </c>
      <c r="S169" s="4">
        <f>S170+S171+S172+S173+S174</f>
        <v>182006854.54000002</v>
      </c>
      <c r="T169" s="39">
        <f t="shared" si="141"/>
        <v>24893631.829999998</v>
      </c>
      <c r="U169" s="39">
        <f t="shared" si="142"/>
        <v>45941094.57</v>
      </c>
      <c r="V169" s="39">
        <f t="shared" si="143"/>
        <v>65996937.5</v>
      </c>
      <c r="W169" s="39">
        <f t="shared" si="144"/>
        <v>263236702.88000003</v>
      </c>
      <c r="X169" s="40">
        <f t="shared" si="136"/>
        <v>52647340.57599999</v>
      </c>
      <c r="Y169" s="41">
        <f t="shared" si="137"/>
        <v>105294681.15199998</v>
      </c>
      <c r="Z169" s="41">
        <f t="shared" si="138"/>
        <v>184265692.01599997</v>
      </c>
      <c r="AA169" s="41">
        <f t="shared" si="139"/>
        <v>250074867.73599994</v>
      </c>
    </row>
    <row r="170" spans="1:27" ht="15" customHeight="1" x14ac:dyDescent="0.25">
      <c r="A170" s="22" t="s">
        <v>194</v>
      </c>
      <c r="B170" s="23" t="s">
        <v>130</v>
      </c>
      <c r="C170" s="23" t="s">
        <v>156</v>
      </c>
      <c r="D170" s="24"/>
      <c r="E170" s="24"/>
      <c r="F170" s="24"/>
      <c r="G170" s="8">
        <v>96557137.540000007</v>
      </c>
      <c r="H170" s="4">
        <v>4000000</v>
      </c>
      <c r="I170" s="4">
        <v>1550000</v>
      </c>
      <c r="J170" s="4">
        <v>1107000</v>
      </c>
      <c r="K170" s="4">
        <v>1800000</v>
      </c>
      <c r="L170" s="4">
        <v>1523000</v>
      </c>
      <c r="M170" s="4">
        <v>1738200</v>
      </c>
      <c r="N170" s="4">
        <v>1889500</v>
      </c>
      <c r="O170" s="4">
        <v>1146369</v>
      </c>
      <c r="P170" s="4">
        <v>1721403.56</v>
      </c>
      <c r="Q170" s="4">
        <v>1879794</v>
      </c>
      <c r="R170" s="4">
        <v>2040702</v>
      </c>
      <c r="S170" s="4">
        <f>G170-H170-I170-J170-K170-L170-M170-N170-O170-P170-Q170-R170</f>
        <v>76161168.980000004</v>
      </c>
      <c r="T170" s="39">
        <f t="shared" si="141"/>
        <v>6657000</v>
      </c>
      <c r="U170" s="39">
        <f t="shared" si="142"/>
        <v>11718200</v>
      </c>
      <c r="V170" s="39">
        <f t="shared" si="143"/>
        <v>16475472.560000001</v>
      </c>
      <c r="W170" s="39">
        <f t="shared" si="144"/>
        <v>96557137.540000007</v>
      </c>
      <c r="X170" s="40">
        <f t="shared" si="136"/>
        <v>19311427.508000001</v>
      </c>
      <c r="Y170" s="41">
        <f t="shared" si="137"/>
        <v>38622855.016000003</v>
      </c>
      <c r="Z170" s="41">
        <f t="shared" si="138"/>
        <v>67589996.277999997</v>
      </c>
      <c r="AA170" s="41">
        <f t="shared" si="139"/>
        <v>91729280.663000003</v>
      </c>
    </row>
    <row r="171" spans="1:27" ht="15" customHeight="1" x14ac:dyDescent="0.25">
      <c r="A171" s="22" t="s">
        <v>193</v>
      </c>
      <c r="B171" s="23" t="s">
        <v>130</v>
      </c>
      <c r="C171" s="23" t="s">
        <v>157</v>
      </c>
      <c r="D171" s="24"/>
      <c r="E171" s="24"/>
      <c r="F171" s="24"/>
      <c r="G171" s="8">
        <v>109345329.27</v>
      </c>
      <c r="H171" s="4">
        <v>6000000</v>
      </c>
      <c r="I171" s="4">
        <v>1258077</v>
      </c>
      <c r="J171" s="4">
        <v>1818927</v>
      </c>
      <c r="K171" s="4">
        <v>1158225</v>
      </c>
      <c r="L171" s="4">
        <v>1512453.67</v>
      </c>
      <c r="M171" s="4">
        <v>1606954.73</v>
      </c>
      <c r="N171" s="4">
        <v>1721200</v>
      </c>
      <c r="O171" s="4">
        <v>1866776</v>
      </c>
      <c r="P171" s="4">
        <v>1547205.37</v>
      </c>
      <c r="Q171" s="4">
        <v>1555000</v>
      </c>
      <c r="R171" s="4">
        <v>2159000</v>
      </c>
      <c r="S171" s="4">
        <f>G171-H171-I171-J171-K171-L171-M171-N171-O171-P171-Q171-R171</f>
        <v>87141510.499999985</v>
      </c>
      <c r="T171" s="39">
        <f t="shared" si="141"/>
        <v>9077004</v>
      </c>
      <c r="U171" s="39">
        <f t="shared" si="142"/>
        <v>13354637.4</v>
      </c>
      <c r="V171" s="39">
        <f t="shared" si="143"/>
        <v>18489818.77</v>
      </c>
      <c r="W171" s="39">
        <f t="shared" si="144"/>
        <v>109345329.26999998</v>
      </c>
      <c r="X171" s="40">
        <f t="shared" si="136"/>
        <v>21869065.853999998</v>
      </c>
      <c r="Y171" s="41">
        <f t="shared" si="137"/>
        <v>43738131.707999997</v>
      </c>
      <c r="Z171" s="41">
        <f t="shared" si="138"/>
        <v>76541730.488999993</v>
      </c>
      <c r="AA171" s="41">
        <f t="shared" si="139"/>
        <v>103878062.80649999</v>
      </c>
    </row>
    <row r="172" spans="1:27" ht="25.5" customHeight="1" x14ac:dyDescent="0.25">
      <c r="A172" s="22" t="s">
        <v>192</v>
      </c>
      <c r="B172" s="23" t="s">
        <v>130</v>
      </c>
      <c r="C172" s="23" t="s">
        <v>158</v>
      </c>
      <c r="D172" s="24"/>
      <c r="E172" s="24"/>
      <c r="F172" s="24"/>
      <c r="G172" s="8">
        <v>29860026.449999999</v>
      </c>
      <c r="H172" s="4">
        <v>800000</v>
      </c>
      <c r="I172" s="4">
        <v>2684323</v>
      </c>
      <c r="J172" s="4">
        <v>2125614.4300000002</v>
      </c>
      <c r="K172" s="4">
        <v>1440507</v>
      </c>
      <c r="L172" s="4">
        <v>1398000</v>
      </c>
      <c r="M172" s="4">
        <v>2772141.15</v>
      </c>
      <c r="N172" s="4">
        <v>1145071</v>
      </c>
      <c r="O172" s="4">
        <v>1243326</v>
      </c>
      <c r="P172" s="4">
        <v>2048128</v>
      </c>
      <c r="Q172" s="4">
        <v>1222140</v>
      </c>
      <c r="R172" s="4">
        <v>2306678</v>
      </c>
      <c r="S172" s="4">
        <f>G172-H172-I172-J172-K172-L172-M172-N172-O172-P172-Q172-R172</f>
        <v>10674097.870000001</v>
      </c>
      <c r="T172" s="39">
        <f t="shared" si="141"/>
        <v>5609937.4299999997</v>
      </c>
      <c r="U172" s="39">
        <f t="shared" si="142"/>
        <v>11220585.58</v>
      </c>
      <c r="V172" s="39">
        <f t="shared" si="143"/>
        <v>15657110.58</v>
      </c>
      <c r="W172" s="39">
        <f t="shared" si="144"/>
        <v>29860026.449999999</v>
      </c>
      <c r="X172" s="40">
        <f t="shared" si="136"/>
        <v>5972005.29</v>
      </c>
      <c r="Y172" s="41">
        <f t="shared" si="137"/>
        <v>11944010.58</v>
      </c>
      <c r="Z172" s="41">
        <f t="shared" si="138"/>
        <v>20902018.515000001</v>
      </c>
      <c r="AA172" s="41">
        <f t="shared" si="139"/>
        <v>28367025.127499998</v>
      </c>
    </row>
    <row r="173" spans="1:27" ht="15" customHeight="1" x14ac:dyDescent="0.25">
      <c r="A173" s="22" t="s">
        <v>191</v>
      </c>
      <c r="B173" s="23" t="s">
        <v>130</v>
      </c>
      <c r="C173" s="23" t="s">
        <v>159</v>
      </c>
      <c r="D173" s="24"/>
      <c r="E173" s="24"/>
      <c r="F173" s="24"/>
      <c r="G173" s="8">
        <v>1501099.42</v>
      </c>
      <c r="H173" s="4">
        <v>0</v>
      </c>
      <c r="I173" s="4">
        <v>14000</v>
      </c>
      <c r="J173" s="4">
        <v>60000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19298</v>
      </c>
      <c r="Q173" s="4">
        <v>48960</v>
      </c>
      <c r="R173" s="4">
        <v>20636.84</v>
      </c>
      <c r="S173" s="4">
        <f>G173-H173-I173-J173-K173-L173-M173-N173-O173-P173-Q173-R173</f>
        <v>1338204.5799999998</v>
      </c>
      <c r="T173" s="39">
        <f t="shared" si="141"/>
        <v>74000</v>
      </c>
      <c r="U173" s="39">
        <f t="shared" si="142"/>
        <v>74000</v>
      </c>
      <c r="V173" s="39">
        <f t="shared" si="143"/>
        <v>93298</v>
      </c>
      <c r="W173" s="39">
        <f t="shared" si="144"/>
        <v>1501099.42</v>
      </c>
      <c r="X173" s="40">
        <f t="shared" si="136"/>
        <v>300219.88399999996</v>
      </c>
      <c r="Y173" s="41">
        <f t="shared" si="137"/>
        <v>600439.76799999992</v>
      </c>
      <c r="Z173" s="41">
        <f t="shared" si="138"/>
        <v>1050769.594</v>
      </c>
      <c r="AA173" s="41">
        <f t="shared" si="139"/>
        <v>1426044.449</v>
      </c>
    </row>
    <row r="174" spans="1:27" ht="25.5" customHeight="1" x14ac:dyDescent="0.25">
      <c r="A174" s="22" t="s">
        <v>190</v>
      </c>
      <c r="B174" s="23" t="s">
        <v>130</v>
      </c>
      <c r="C174" s="23" t="s">
        <v>160</v>
      </c>
      <c r="D174" s="24"/>
      <c r="E174" s="24"/>
      <c r="F174" s="24"/>
      <c r="G174" s="8">
        <v>25973110.199999999</v>
      </c>
      <c r="H174" s="4">
        <v>275690.40000000002</v>
      </c>
      <c r="I174" s="4">
        <v>1800000</v>
      </c>
      <c r="J174" s="4">
        <v>1400000</v>
      </c>
      <c r="K174" s="4">
        <v>1921000</v>
      </c>
      <c r="L174" s="4">
        <v>2176981.19</v>
      </c>
      <c r="M174" s="4">
        <v>2000000</v>
      </c>
      <c r="N174" s="4">
        <v>2000000</v>
      </c>
      <c r="O174" s="4">
        <v>0</v>
      </c>
      <c r="P174" s="4">
        <v>3707566</v>
      </c>
      <c r="Q174" s="4">
        <v>2000000</v>
      </c>
      <c r="R174" s="4">
        <v>2000000</v>
      </c>
      <c r="S174" s="4">
        <f>G174-H174-I174-J174-K174-L174-M174-N174-O174-P174-Q174-R174</f>
        <v>6691872.6099999994</v>
      </c>
      <c r="T174" s="39">
        <f t="shared" si="141"/>
        <v>3475690.4</v>
      </c>
      <c r="U174" s="39">
        <f t="shared" si="142"/>
        <v>9573671.5899999999</v>
      </c>
      <c r="V174" s="39">
        <f t="shared" si="143"/>
        <v>15281237.59</v>
      </c>
      <c r="W174" s="39">
        <f t="shared" si="144"/>
        <v>25973110.199999999</v>
      </c>
      <c r="X174" s="40">
        <f t="shared" si="136"/>
        <v>5194622.04</v>
      </c>
      <c r="Y174" s="41">
        <f t="shared" si="137"/>
        <v>10389244.08</v>
      </c>
      <c r="Z174" s="41">
        <f t="shared" si="138"/>
        <v>18181177.140000001</v>
      </c>
      <c r="AA174" s="41">
        <f t="shared" si="139"/>
        <v>24674454.689999998</v>
      </c>
    </row>
    <row r="175" spans="1:27" ht="25.5" customHeight="1" x14ac:dyDescent="0.25">
      <c r="A175" s="22" t="s">
        <v>189</v>
      </c>
      <c r="B175" s="23" t="s">
        <v>130</v>
      </c>
      <c r="C175" s="23" t="s">
        <v>161</v>
      </c>
      <c r="D175" s="24"/>
      <c r="E175" s="24"/>
      <c r="F175" s="24"/>
      <c r="G175" s="8">
        <f>G176</f>
        <v>9994463.5299999993</v>
      </c>
      <c r="H175" s="4">
        <f>H176</f>
        <v>0</v>
      </c>
      <c r="I175" s="4">
        <f t="shared" ref="I175:S175" si="150">I176</f>
        <v>832000</v>
      </c>
      <c r="J175" s="4">
        <f t="shared" si="150"/>
        <v>833000</v>
      </c>
      <c r="K175" s="4">
        <f t="shared" si="150"/>
        <v>833000</v>
      </c>
      <c r="L175" s="4">
        <f t="shared" si="150"/>
        <v>833000</v>
      </c>
      <c r="M175" s="4">
        <f t="shared" si="150"/>
        <v>833000</v>
      </c>
      <c r="N175" s="4">
        <f t="shared" si="150"/>
        <v>833000</v>
      </c>
      <c r="O175" s="4">
        <f t="shared" si="150"/>
        <v>833000</v>
      </c>
      <c r="P175" s="4">
        <f t="shared" si="150"/>
        <v>833000</v>
      </c>
      <c r="Q175" s="4">
        <f t="shared" si="150"/>
        <v>833000</v>
      </c>
      <c r="R175" s="4">
        <f t="shared" si="150"/>
        <v>833000</v>
      </c>
      <c r="S175" s="4">
        <f t="shared" si="150"/>
        <v>1665463.5299999993</v>
      </c>
      <c r="T175" s="39">
        <f t="shared" si="141"/>
        <v>1665000</v>
      </c>
      <c r="U175" s="39">
        <f t="shared" si="142"/>
        <v>4164000</v>
      </c>
      <c r="V175" s="39">
        <f t="shared" si="143"/>
        <v>6663000</v>
      </c>
      <c r="W175" s="39">
        <f t="shared" si="144"/>
        <v>9994463.5299999993</v>
      </c>
      <c r="X175" s="40">
        <f t="shared" si="136"/>
        <v>1998892.7059999998</v>
      </c>
      <c r="Y175" s="41">
        <f t="shared" si="137"/>
        <v>3997785.4119999995</v>
      </c>
      <c r="Z175" s="41">
        <f t="shared" si="138"/>
        <v>6996124.4709999999</v>
      </c>
      <c r="AA175" s="41">
        <f t="shared" si="139"/>
        <v>9494740.3534999993</v>
      </c>
    </row>
    <row r="176" spans="1:27" ht="15" customHeight="1" x14ac:dyDescent="0.25">
      <c r="A176" s="22" t="s">
        <v>188</v>
      </c>
      <c r="B176" s="23" t="s">
        <v>130</v>
      </c>
      <c r="C176" s="23" t="s">
        <v>162</v>
      </c>
      <c r="D176" s="24"/>
      <c r="E176" s="24"/>
      <c r="F176" s="24"/>
      <c r="G176" s="8">
        <v>9994463.5299999993</v>
      </c>
      <c r="H176" s="4">
        <v>0</v>
      </c>
      <c r="I176" s="45">
        <v>832000</v>
      </c>
      <c r="J176" s="45">
        <v>833000</v>
      </c>
      <c r="K176" s="45">
        <v>833000</v>
      </c>
      <c r="L176" s="45">
        <v>833000</v>
      </c>
      <c r="M176" s="45">
        <v>833000</v>
      </c>
      <c r="N176" s="45">
        <v>833000</v>
      </c>
      <c r="O176" s="45">
        <v>833000</v>
      </c>
      <c r="P176" s="45">
        <v>833000</v>
      </c>
      <c r="Q176" s="45">
        <v>833000</v>
      </c>
      <c r="R176" s="45">
        <v>833000</v>
      </c>
      <c r="S176" s="4">
        <f>G176-H176-I176-J176-K176-L176-M176-N176-O176-P176-Q176-R176</f>
        <v>1665463.5299999993</v>
      </c>
      <c r="T176" s="39">
        <f t="shared" si="141"/>
        <v>1665000</v>
      </c>
      <c r="U176" s="39">
        <f t="shared" si="142"/>
        <v>4164000</v>
      </c>
      <c r="V176" s="39">
        <f t="shared" si="143"/>
        <v>6663000</v>
      </c>
      <c r="W176" s="39">
        <f t="shared" si="144"/>
        <v>9994463.5299999993</v>
      </c>
      <c r="X176" s="40">
        <f t="shared" si="136"/>
        <v>1998892.7059999998</v>
      </c>
      <c r="Y176" s="41">
        <f t="shared" si="137"/>
        <v>3997785.4119999995</v>
      </c>
      <c r="Z176" s="41">
        <f t="shared" si="138"/>
        <v>6996124.4709999999</v>
      </c>
      <c r="AA176" s="41">
        <f t="shared" si="139"/>
        <v>9494740.3534999993</v>
      </c>
    </row>
    <row r="177" spans="1:27" ht="25.5" customHeight="1" x14ac:dyDescent="0.25">
      <c r="A177" s="22" t="s">
        <v>178</v>
      </c>
      <c r="B177" s="23" t="s">
        <v>130</v>
      </c>
      <c r="C177" s="23" t="s">
        <v>163</v>
      </c>
      <c r="D177" s="24"/>
      <c r="E177" s="24"/>
      <c r="F177" s="24"/>
      <c r="G177" s="8">
        <f>G178+G179+G180</f>
        <v>22232000</v>
      </c>
      <c r="H177" s="4">
        <f>H178+H179+H180</f>
        <v>384716.24</v>
      </c>
      <c r="I177" s="4">
        <f t="shared" ref="I177:S177" si="151">I178+I179+I180</f>
        <v>33609.120000000003</v>
      </c>
      <c r="J177" s="4">
        <f t="shared" si="151"/>
        <v>33609.120000000003</v>
      </c>
      <c r="K177" s="4">
        <f t="shared" si="151"/>
        <v>33609.120000000003</v>
      </c>
      <c r="L177" s="4">
        <f t="shared" si="151"/>
        <v>33609.120000000003</v>
      </c>
      <c r="M177" s="4">
        <f t="shared" si="151"/>
        <v>33609.120000000003</v>
      </c>
      <c r="N177" s="4">
        <f t="shared" si="151"/>
        <v>33609.120000000003</v>
      </c>
      <c r="O177" s="4">
        <f t="shared" si="151"/>
        <v>33609.120000000003</v>
      </c>
      <c r="P177" s="4">
        <f t="shared" si="151"/>
        <v>33609.120000000003</v>
      </c>
      <c r="Q177" s="4">
        <f t="shared" si="151"/>
        <v>33609.120000000003</v>
      </c>
      <c r="R177" s="4">
        <f t="shared" si="151"/>
        <v>33609.120000000003</v>
      </c>
      <c r="S177" s="4">
        <f t="shared" si="151"/>
        <v>21511192.560000002</v>
      </c>
      <c r="T177" s="39">
        <f t="shared" si="141"/>
        <v>451934.48</v>
      </c>
      <c r="U177" s="39">
        <f t="shared" si="142"/>
        <v>552761.84</v>
      </c>
      <c r="V177" s="39">
        <f t="shared" si="143"/>
        <v>653589.19999999995</v>
      </c>
      <c r="W177" s="39">
        <f t="shared" si="144"/>
        <v>22232000.000000004</v>
      </c>
      <c r="X177" s="40">
        <f t="shared" si="136"/>
        <v>4446400</v>
      </c>
      <c r="Y177" s="41">
        <f t="shared" si="137"/>
        <v>8892800</v>
      </c>
      <c r="Z177" s="41">
        <f t="shared" si="138"/>
        <v>15562400</v>
      </c>
      <c r="AA177" s="41">
        <f t="shared" si="139"/>
        <v>21120400</v>
      </c>
    </row>
    <row r="178" spans="1:27" ht="15" customHeight="1" x14ac:dyDescent="0.25">
      <c r="A178" s="22" t="s">
        <v>177</v>
      </c>
      <c r="B178" s="23" t="s">
        <v>130</v>
      </c>
      <c r="C178" s="23" t="s">
        <v>164</v>
      </c>
      <c r="D178" s="24"/>
      <c r="E178" s="24"/>
      <c r="F178" s="24"/>
      <c r="G178" s="8">
        <v>100000</v>
      </c>
      <c r="H178" s="4">
        <v>8791.92</v>
      </c>
      <c r="I178" s="4">
        <v>7309.12</v>
      </c>
      <c r="J178" s="4">
        <v>7309.12</v>
      </c>
      <c r="K178" s="4">
        <v>7309.12</v>
      </c>
      <c r="L178" s="4">
        <v>7309.12</v>
      </c>
      <c r="M178" s="4">
        <v>7309.12</v>
      </c>
      <c r="N178" s="4">
        <v>7309.12</v>
      </c>
      <c r="O178" s="4">
        <v>7309.12</v>
      </c>
      <c r="P178" s="4">
        <v>7309.12</v>
      </c>
      <c r="Q178" s="4">
        <v>7309.12</v>
      </c>
      <c r="R178" s="4">
        <v>7309.12</v>
      </c>
      <c r="S178" s="4">
        <f>G178-H178-I178-J178-K178-L178-M178-N178-O178-P178-Q178-R178</f>
        <v>18116.880000000008</v>
      </c>
      <c r="T178" s="39">
        <f t="shared" si="141"/>
        <v>23410.16</v>
      </c>
      <c r="U178" s="39">
        <f t="shared" si="142"/>
        <v>45337.520000000004</v>
      </c>
      <c r="V178" s="39">
        <f t="shared" si="143"/>
        <v>67264.88</v>
      </c>
      <c r="W178" s="39">
        <f t="shared" si="144"/>
        <v>100000</v>
      </c>
      <c r="X178" s="40">
        <f t="shared" si="136"/>
        <v>20000</v>
      </c>
      <c r="Y178" s="41">
        <f t="shared" si="137"/>
        <v>40000</v>
      </c>
      <c r="Z178" s="41">
        <f t="shared" si="138"/>
        <v>70000</v>
      </c>
      <c r="AA178" s="41">
        <f t="shared" si="139"/>
        <v>95000</v>
      </c>
    </row>
    <row r="179" spans="1:27" ht="25.5" customHeight="1" x14ac:dyDescent="0.25">
      <c r="A179" s="22" t="s">
        <v>187</v>
      </c>
      <c r="B179" s="23" t="s">
        <v>130</v>
      </c>
      <c r="C179" s="23" t="s">
        <v>165</v>
      </c>
      <c r="D179" s="24"/>
      <c r="E179" s="24"/>
      <c r="F179" s="24"/>
      <c r="G179" s="8">
        <v>12231200</v>
      </c>
      <c r="H179" s="4">
        <v>0</v>
      </c>
      <c r="I179" s="4">
        <v>26300</v>
      </c>
      <c r="J179" s="4">
        <v>26300</v>
      </c>
      <c r="K179" s="4">
        <v>26300</v>
      </c>
      <c r="L179" s="4">
        <v>26300</v>
      </c>
      <c r="M179" s="4">
        <v>26300</v>
      </c>
      <c r="N179" s="4">
        <v>26300</v>
      </c>
      <c r="O179" s="4">
        <v>26300</v>
      </c>
      <c r="P179" s="4">
        <v>26300</v>
      </c>
      <c r="Q179" s="4">
        <v>26300</v>
      </c>
      <c r="R179" s="4">
        <v>26300</v>
      </c>
      <c r="S179" s="4">
        <f>G179-H179-I179-J179-K179-L179-M179-N179-O179-P179-Q179-R179</f>
        <v>11968200</v>
      </c>
      <c r="T179" s="39">
        <f t="shared" si="141"/>
        <v>52600</v>
      </c>
      <c r="U179" s="39">
        <f t="shared" si="142"/>
        <v>131500</v>
      </c>
      <c r="V179" s="39">
        <f t="shared" si="143"/>
        <v>210400</v>
      </c>
      <c r="W179" s="39">
        <f t="shared" si="144"/>
        <v>12231200</v>
      </c>
      <c r="X179" s="40">
        <f t="shared" si="136"/>
        <v>2446240</v>
      </c>
      <c r="Y179" s="41">
        <f t="shared" si="137"/>
        <v>4892480</v>
      </c>
      <c r="Z179" s="41">
        <f t="shared" si="138"/>
        <v>8561840</v>
      </c>
      <c r="AA179" s="41">
        <f t="shared" si="139"/>
        <v>11619640</v>
      </c>
    </row>
    <row r="180" spans="1:27" ht="15" customHeight="1" x14ac:dyDescent="0.25">
      <c r="A180" s="22" t="s">
        <v>186</v>
      </c>
      <c r="B180" s="23" t="s">
        <v>130</v>
      </c>
      <c r="C180" s="23" t="s">
        <v>166</v>
      </c>
      <c r="D180" s="24"/>
      <c r="E180" s="24"/>
      <c r="F180" s="24"/>
      <c r="G180" s="8">
        <v>9900800</v>
      </c>
      <c r="H180" s="4">
        <v>375924.32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f>G180-H180-I180-J180-K180-L180-M180-N180-O180-P180-Q180-R180</f>
        <v>9524875.6799999997</v>
      </c>
      <c r="T180" s="39">
        <f t="shared" si="141"/>
        <v>375924.32</v>
      </c>
      <c r="U180" s="39">
        <f t="shared" si="142"/>
        <v>375924.32</v>
      </c>
      <c r="V180" s="39">
        <f t="shared" si="143"/>
        <v>375924.32</v>
      </c>
      <c r="W180" s="39">
        <f t="shared" si="144"/>
        <v>9900800</v>
      </c>
      <c r="X180" s="40">
        <f t="shared" si="136"/>
        <v>1980160</v>
      </c>
      <c r="Y180" s="41">
        <f t="shared" si="137"/>
        <v>3960320</v>
      </c>
      <c r="Z180" s="41">
        <f t="shared" si="138"/>
        <v>6930560</v>
      </c>
      <c r="AA180" s="41">
        <f t="shared" si="139"/>
        <v>9405760</v>
      </c>
    </row>
    <row r="181" spans="1:27" ht="25.5" customHeight="1" x14ac:dyDescent="0.25">
      <c r="A181" s="22" t="s">
        <v>185</v>
      </c>
      <c r="B181" s="23" t="s">
        <v>130</v>
      </c>
      <c r="C181" s="23" t="s">
        <v>167</v>
      </c>
      <c r="D181" s="24"/>
      <c r="E181" s="24"/>
      <c r="F181" s="24"/>
      <c r="G181" s="8">
        <f>G182+G183</f>
        <v>32072036.649999999</v>
      </c>
      <c r="H181" s="4">
        <v>0</v>
      </c>
      <c r="I181" s="4">
        <f t="shared" ref="I181:S181" si="152">I182+I183</f>
        <v>2425000</v>
      </c>
      <c r="J181" s="4">
        <f t="shared" si="152"/>
        <v>2401000</v>
      </c>
      <c r="K181" s="4">
        <f t="shared" si="152"/>
        <v>2400000</v>
      </c>
      <c r="L181" s="4">
        <f t="shared" si="152"/>
        <v>2475000</v>
      </c>
      <c r="M181" s="4">
        <f t="shared" si="152"/>
        <v>2400000</v>
      </c>
      <c r="N181" s="4">
        <f t="shared" si="152"/>
        <v>2420000</v>
      </c>
      <c r="O181" s="4">
        <f t="shared" si="152"/>
        <v>2400000</v>
      </c>
      <c r="P181" s="4">
        <f t="shared" si="152"/>
        <v>2420000</v>
      </c>
      <c r="Q181" s="4">
        <f t="shared" si="152"/>
        <v>2400000</v>
      </c>
      <c r="R181" s="4">
        <f t="shared" si="152"/>
        <v>2400000</v>
      </c>
      <c r="S181" s="4">
        <f t="shared" si="152"/>
        <v>7931036.6499999985</v>
      </c>
      <c r="T181" s="39">
        <f t="shared" si="141"/>
        <v>4826000</v>
      </c>
      <c r="U181" s="39">
        <f t="shared" si="142"/>
        <v>12101000</v>
      </c>
      <c r="V181" s="39">
        <f t="shared" si="143"/>
        <v>19341000</v>
      </c>
      <c r="W181" s="39">
        <f t="shared" si="144"/>
        <v>32072036.649999999</v>
      </c>
      <c r="X181" s="40">
        <f t="shared" si="136"/>
        <v>6414407.3300000001</v>
      </c>
      <c r="Y181" s="41">
        <f t="shared" si="137"/>
        <v>12828814.66</v>
      </c>
      <c r="Z181" s="41">
        <f t="shared" si="138"/>
        <v>22450425.655000001</v>
      </c>
      <c r="AA181" s="41">
        <f t="shared" si="139"/>
        <v>30468434.817499999</v>
      </c>
    </row>
    <row r="182" spans="1:27" ht="15" customHeight="1" x14ac:dyDescent="0.25">
      <c r="A182" s="22" t="s">
        <v>184</v>
      </c>
      <c r="B182" s="23" t="s">
        <v>130</v>
      </c>
      <c r="C182" s="23" t="s">
        <v>168</v>
      </c>
      <c r="D182" s="24"/>
      <c r="E182" s="24"/>
      <c r="F182" s="24"/>
      <c r="G182" s="8">
        <v>165000</v>
      </c>
      <c r="H182" s="4">
        <v>0</v>
      </c>
      <c r="I182" s="4">
        <v>25000</v>
      </c>
      <c r="J182" s="4">
        <v>1000</v>
      </c>
      <c r="K182" s="4">
        <v>0</v>
      </c>
      <c r="L182" s="4">
        <v>75000</v>
      </c>
      <c r="M182" s="4">
        <v>0</v>
      </c>
      <c r="N182" s="4">
        <v>20000</v>
      </c>
      <c r="O182" s="4">
        <v>0</v>
      </c>
      <c r="P182" s="4">
        <v>20000</v>
      </c>
      <c r="Q182" s="4">
        <v>0</v>
      </c>
      <c r="R182" s="4">
        <v>0</v>
      </c>
      <c r="S182" s="4">
        <f>G182-H182-I182-J182-K182-L182-M182-N182-O182-P182-Q182-R182</f>
        <v>24000</v>
      </c>
      <c r="T182" s="39">
        <f t="shared" si="141"/>
        <v>26000</v>
      </c>
      <c r="U182" s="39">
        <f t="shared" si="142"/>
        <v>101000</v>
      </c>
      <c r="V182" s="39">
        <f t="shared" si="143"/>
        <v>141000</v>
      </c>
      <c r="W182" s="39">
        <f t="shared" si="144"/>
        <v>165000</v>
      </c>
      <c r="X182" s="40">
        <f t="shared" si="136"/>
        <v>33000</v>
      </c>
      <c r="Y182" s="41">
        <f t="shared" si="137"/>
        <v>66000</v>
      </c>
      <c r="Z182" s="41">
        <f t="shared" si="138"/>
        <v>115500</v>
      </c>
      <c r="AA182" s="41">
        <f t="shared" si="139"/>
        <v>156750</v>
      </c>
    </row>
    <row r="183" spans="1:27" ht="15" customHeight="1" x14ac:dyDescent="0.25">
      <c r="A183" s="22" t="s">
        <v>183</v>
      </c>
      <c r="B183" s="23" t="s">
        <v>130</v>
      </c>
      <c r="C183" s="23" t="s">
        <v>169</v>
      </c>
      <c r="D183" s="24"/>
      <c r="E183" s="24"/>
      <c r="F183" s="24"/>
      <c r="G183" s="8">
        <v>31907036.649999999</v>
      </c>
      <c r="H183" s="4">
        <v>0</v>
      </c>
      <c r="I183" s="4">
        <v>2400000</v>
      </c>
      <c r="J183" s="4">
        <v>2400000</v>
      </c>
      <c r="K183" s="4">
        <v>2400000</v>
      </c>
      <c r="L183" s="4">
        <v>2400000</v>
      </c>
      <c r="M183" s="4">
        <v>2400000</v>
      </c>
      <c r="N183" s="4">
        <v>2400000</v>
      </c>
      <c r="O183" s="4">
        <v>2400000</v>
      </c>
      <c r="P183" s="4">
        <v>2400000</v>
      </c>
      <c r="Q183" s="4">
        <v>2400000</v>
      </c>
      <c r="R183" s="4">
        <v>2400000</v>
      </c>
      <c r="S183" s="4">
        <f>G183-H183-I183-J183-K183-L183-M183-N183-O183-P183-Q183-R183</f>
        <v>7907036.6499999985</v>
      </c>
      <c r="T183" s="39">
        <f t="shared" si="141"/>
        <v>4800000</v>
      </c>
      <c r="U183" s="39">
        <f t="shared" si="142"/>
        <v>12000000</v>
      </c>
      <c r="V183" s="39">
        <f t="shared" si="143"/>
        <v>19200000</v>
      </c>
      <c r="W183" s="39">
        <f t="shared" si="144"/>
        <v>31907036.649999999</v>
      </c>
      <c r="X183" s="40">
        <f t="shared" si="136"/>
        <v>6381407.3300000001</v>
      </c>
      <c r="Y183" s="41">
        <f t="shared" si="137"/>
        <v>12762814.66</v>
      </c>
      <c r="Z183" s="41">
        <f t="shared" si="138"/>
        <v>22334925.655000001</v>
      </c>
      <c r="AA183" s="41">
        <f t="shared" si="139"/>
        <v>30311684.817499999</v>
      </c>
    </row>
    <row r="184" spans="1:27" ht="25.5" customHeight="1" x14ac:dyDescent="0.25">
      <c r="A184" s="22" t="s">
        <v>320</v>
      </c>
      <c r="B184" s="23" t="s">
        <v>130</v>
      </c>
      <c r="C184" s="23" t="s">
        <v>170</v>
      </c>
      <c r="D184" s="24"/>
      <c r="E184" s="24"/>
      <c r="F184" s="24"/>
      <c r="G184" s="8">
        <f>G185</f>
        <v>5591222.9400000004</v>
      </c>
      <c r="H184" s="4">
        <f>H185</f>
        <v>150000</v>
      </c>
      <c r="I184" s="4">
        <f t="shared" ref="I184:S184" si="153">I185</f>
        <v>251051</v>
      </c>
      <c r="J184" s="4">
        <f t="shared" si="153"/>
        <v>662000</v>
      </c>
      <c r="K184" s="4">
        <f t="shared" si="153"/>
        <v>454430</v>
      </c>
      <c r="L184" s="4">
        <f t="shared" si="153"/>
        <v>506230</v>
      </c>
      <c r="M184" s="4">
        <f t="shared" si="153"/>
        <v>449430</v>
      </c>
      <c r="N184" s="4">
        <f t="shared" si="153"/>
        <v>300000</v>
      </c>
      <c r="O184" s="4">
        <f t="shared" si="153"/>
        <v>449430</v>
      </c>
      <c r="P184" s="4">
        <f t="shared" si="153"/>
        <v>449430</v>
      </c>
      <c r="Q184" s="4">
        <f t="shared" si="153"/>
        <v>369296.73</v>
      </c>
      <c r="R184" s="4">
        <f t="shared" si="153"/>
        <v>335509.82</v>
      </c>
      <c r="S184" s="4">
        <f t="shared" si="153"/>
        <v>1214415.3900000004</v>
      </c>
      <c r="T184" s="39">
        <f t="shared" si="141"/>
        <v>1063051</v>
      </c>
      <c r="U184" s="39">
        <f t="shared" si="142"/>
        <v>2473141</v>
      </c>
      <c r="V184" s="39">
        <f t="shared" si="143"/>
        <v>3672001</v>
      </c>
      <c r="W184" s="39">
        <f t="shared" si="144"/>
        <v>5591222.9400000004</v>
      </c>
      <c r="X184" s="40">
        <f t="shared" si="136"/>
        <v>1118244.588</v>
      </c>
      <c r="Y184" s="41">
        <f t="shared" si="137"/>
        <v>2236489.176</v>
      </c>
      <c r="Z184" s="41">
        <f t="shared" si="138"/>
        <v>3913856.0580000002</v>
      </c>
      <c r="AA184" s="41">
        <f t="shared" si="139"/>
        <v>5311661.7930000005</v>
      </c>
    </row>
    <row r="185" spans="1:27" ht="25.5" customHeight="1" x14ac:dyDescent="0.25">
      <c r="A185" s="22" t="s">
        <v>182</v>
      </c>
      <c r="B185" s="23" t="s">
        <v>130</v>
      </c>
      <c r="C185" s="23" t="s">
        <v>171</v>
      </c>
      <c r="D185" s="24"/>
      <c r="E185" s="24"/>
      <c r="F185" s="24"/>
      <c r="G185" s="8">
        <v>5591222.9400000004</v>
      </c>
      <c r="H185" s="4">
        <v>150000</v>
      </c>
      <c r="I185" s="4">
        <v>251051</v>
      </c>
      <c r="J185" s="4">
        <v>662000</v>
      </c>
      <c r="K185" s="4">
        <v>454430</v>
      </c>
      <c r="L185" s="4">
        <v>506230</v>
      </c>
      <c r="M185" s="4">
        <v>449430</v>
      </c>
      <c r="N185" s="4">
        <v>300000</v>
      </c>
      <c r="O185" s="4">
        <v>449430</v>
      </c>
      <c r="P185" s="4">
        <v>449430</v>
      </c>
      <c r="Q185" s="4">
        <v>369296.73</v>
      </c>
      <c r="R185" s="4">
        <v>335509.82</v>
      </c>
      <c r="S185" s="4">
        <f>G185-H185-I185-J185-K185-L185-M185-N185-O185-P185-Q185-R185</f>
        <v>1214415.3900000004</v>
      </c>
      <c r="T185" s="39">
        <f t="shared" si="141"/>
        <v>1063051</v>
      </c>
      <c r="U185" s="39">
        <f t="shared" si="142"/>
        <v>2473141</v>
      </c>
      <c r="V185" s="39">
        <f t="shared" si="143"/>
        <v>3672001</v>
      </c>
      <c r="W185" s="39">
        <f t="shared" si="144"/>
        <v>5591222.9400000004</v>
      </c>
      <c r="X185" s="40">
        <f t="shared" si="136"/>
        <v>1118244.588</v>
      </c>
      <c r="Y185" s="41">
        <f t="shared" si="137"/>
        <v>2236489.176</v>
      </c>
      <c r="Z185" s="41">
        <f t="shared" si="138"/>
        <v>3913856.0580000002</v>
      </c>
      <c r="AA185" s="41">
        <f t="shared" si="139"/>
        <v>5311661.7930000005</v>
      </c>
    </row>
    <row r="186" spans="1:27" ht="51.75" customHeight="1" x14ac:dyDescent="0.25">
      <c r="A186" s="22" t="s">
        <v>128</v>
      </c>
      <c r="B186" s="23" t="s">
        <v>172</v>
      </c>
      <c r="C186" s="24"/>
      <c r="D186" s="24"/>
      <c r="E186" s="24"/>
      <c r="F186" s="24"/>
      <c r="G186" s="8">
        <f>G187+G190</f>
        <v>10320472.870000001</v>
      </c>
      <c r="H186" s="4">
        <f>H187+H190</f>
        <v>501589.60000000003</v>
      </c>
      <c r="I186" s="4">
        <f t="shared" ref="I186:S186" si="154">I187+I190</f>
        <v>800500</v>
      </c>
      <c r="J186" s="4">
        <f t="shared" si="154"/>
        <v>800500</v>
      </c>
      <c r="K186" s="4">
        <f t="shared" si="154"/>
        <v>710500</v>
      </c>
      <c r="L186" s="4">
        <f t="shared" si="154"/>
        <v>1410500</v>
      </c>
      <c r="M186" s="4">
        <f t="shared" si="154"/>
        <v>300500</v>
      </c>
      <c r="N186" s="4">
        <f t="shared" si="154"/>
        <v>1170500</v>
      </c>
      <c r="O186" s="4">
        <f t="shared" si="154"/>
        <v>510500</v>
      </c>
      <c r="P186" s="4">
        <f t="shared" si="154"/>
        <v>750500</v>
      </c>
      <c r="Q186" s="4">
        <f t="shared" si="154"/>
        <v>1110500</v>
      </c>
      <c r="R186" s="4">
        <f t="shared" si="154"/>
        <v>990500</v>
      </c>
      <c r="S186" s="4">
        <f t="shared" si="154"/>
        <v>1263883.2700000009</v>
      </c>
      <c r="T186" s="39">
        <f t="shared" si="141"/>
        <v>2102589.6</v>
      </c>
      <c r="U186" s="39">
        <f t="shared" si="142"/>
        <v>4524089.5999999996</v>
      </c>
      <c r="V186" s="39">
        <f t="shared" si="143"/>
        <v>6955589.5999999996</v>
      </c>
      <c r="W186" s="39">
        <f t="shared" si="144"/>
        <v>10320472.870000001</v>
      </c>
      <c r="X186" s="40">
        <f t="shared" si="136"/>
        <v>2064094.574</v>
      </c>
      <c r="Y186" s="41">
        <f t="shared" si="137"/>
        <v>4128189.148</v>
      </c>
      <c r="Z186" s="41">
        <f t="shared" si="138"/>
        <v>7224331.0090000005</v>
      </c>
      <c r="AA186" s="41">
        <f t="shared" si="139"/>
        <v>9804449.2265000008</v>
      </c>
    </row>
    <row r="187" spans="1:27" ht="25.5" customHeight="1" x14ac:dyDescent="0.25">
      <c r="A187" s="22" t="s">
        <v>181</v>
      </c>
      <c r="B187" s="23" t="s">
        <v>172</v>
      </c>
      <c r="C187" s="23" t="s">
        <v>131</v>
      </c>
      <c r="D187" s="24"/>
      <c r="E187" s="24"/>
      <c r="F187" s="24"/>
      <c r="G187" s="8">
        <f>G188+G189</f>
        <v>10314472.870000001</v>
      </c>
      <c r="H187" s="4">
        <f>H188+H189</f>
        <v>501089.60000000003</v>
      </c>
      <c r="I187" s="4">
        <f t="shared" ref="I187:S187" si="155">I188+I189</f>
        <v>800000</v>
      </c>
      <c r="J187" s="4">
        <f t="shared" si="155"/>
        <v>800000</v>
      </c>
      <c r="K187" s="4">
        <f t="shared" si="155"/>
        <v>710000</v>
      </c>
      <c r="L187" s="4">
        <f t="shared" si="155"/>
        <v>1410000</v>
      </c>
      <c r="M187" s="4">
        <f t="shared" si="155"/>
        <v>300000</v>
      </c>
      <c r="N187" s="4">
        <f t="shared" si="155"/>
        <v>1170000</v>
      </c>
      <c r="O187" s="4">
        <f t="shared" si="155"/>
        <v>510000</v>
      </c>
      <c r="P187" s="4">
        <f t="shared" si="155"/>
        <v>750000</v>
      </c>
      <c r="Q187" s="4">
        <f t="shared" si="155"/>
        <v>1110000</v>
      </c>
      <c r="R187" s="4">
        <f t="shared" si="155"/>
        <v>990000</v>
      </c>
      <c r="S187" s="4">
        <f t="shared" si="155"/>
        <v>1263383.2700000009</v>
      </c>
      <c r="T187" s="39">
        <f t="shared" si="141"/>
        <v>2101089.6</v>
      </c>
      <c r="U187" s="39">
        <f t="shared" si="142"/>
        <v>4521089.5999999996</v>
      </c>
      <c r="V187" s="39">
        <f t="shared" si="143"/>
        <v>6951089.5999999996</v>
      </c>
      <c r="W187" s="39">
        <f t="shared" si="144"/>
        <v>10314472.870000001</v>
      </c>
      <c r="X187" s="40">
        <f t="shared" si="136"/>
        <v>2062894.574</v>
      </c>
      <c r="Y187" s="41">
        <f t="shared" si="137"/>
        <v>4125789.148</v>
      </c>
      <c r="Z187" s="41">
        <f t="shared" si="138"/>
        <v>7220131.0090000005</v>
      </c>
      <c r="AA187" s="41">
        <f t="shared" si="139"/>
        <v>9798749.2265000008</v>
      </c>
    </row>
    <row r="188" spans="1:27" ht="102" customHeight="1" x14ac:dyDescent="0.25">
      <c r="A188" s="22" t="s">
        <v>214</v>
      </c>
      <c r="B188" s="23" t="s">
        <v>172</v>
      </c>
      <c r="C188" s="23" t="s">
        <v>133</v>
      </c>
      <c r="D188" s="24"/>
      <c r="E188" s="24"/>
      <c r="F188" s="24"/>
      <c r="G188" s="8">
        <v>7825824.2300000004</v>
      </c>
      <c r="H188" s="4">
        <v>492459.14</v>
      </c>
      <c r="I188" s="4">
        <v>600000</v>
      </c>
      <c r="J188" s="45">
        <v>600000</v>
      </c>
      <c r="K188" s="45">
        <v>600000</v>
      </c>
      <c r="L188" s="4">
        <v>1300000</v>
      </c>
      <c r="M188" s="4">
        <v>300000</v>
      </c>
      <c r="N188" s="4">
        <v>1100000</v>
      </c>
      <c r="O188" s="4">
        <v>400000</v>
      </c>
      <c r="P188" s="4">
        <v>500000</v>
      </c>
      <c r="Q188" s="4">
        <v>600000</v>
      </c>
      <c r="R188" s="4">
        <v>600000</v>
      </c>
      <c r="S188" s="4">
        <f>G188-H188-I188-J188-K188-L188-M188-N188-O188-P188-Q188-R188</f>
        <v>733365.09000000078</v>
      </c>
      <c r="T188" s="39">
        <f t="shared" si="141"/>
        <v>1692459.1400000001</v>
      </c>
      <c r="U188" s="39">
        <f t="shared" si="142"/>
        <v>3892459.14</v>
      </c>
      <c r="V188" s="39">
        <f t="shared" si="143"/>
        <v>5892459.1400000006</v>
      </c>
      <c r="W188" s="39">
        <f t="shared" si="144"/>
        <v>7825824.2300000014</v>
      </c>
      <c r="X188" s="40">
        <f t="shared" si="136"/>
        <v>1565164.8459999999</v>
      </c>
      <c r="Y188" s="41">
        <f t="shared" si="137"/>
        <v>3130329.6919999998</v>
      </c>
      <c r="Z188" s="41">
        <f t="shared" si="138"/>
        <v>5478076.9610000001</v>
      </c>
      <c r="AA188" s="41">
        <f t="shared" si="139"/>
        <v>7434533.0185000002</v>
      </c>
    </row>
    <row r="189" spans="1:27" ht="38.25" customHeight="1" x14ac:dyDescent="0.25">
      <c r="A189" s="22" t="s">
        <v>179</v>
      </c>
      <c r="B189" s="23" t="s">
        <v>172</v>
      </c>
      <c r="C189" s="23" t="s">
        <v>136</v>
      </c>
      <c r="D189" s="24"/>
      <c r="E189" s="24"/>
      <c r="F189" s="24"/>
      <c r="G189" s="8">
        <v>2488648.64</v>
      </c>
      <c r="H189" s="4">
        <v>8630.4599999999991</v>
      </c>
      <c r="I189" s="4">
        <v>200000</v>
      </c>
      <c r="J189" s="45">
        <v>200000</v>
      </c>
      <c r="K189" s="45">
        <v>110000</v>
      </c>
      <c r="L189" s="4">
        <v>110000</v>
      </c>
      <c r="M189" s="4">
        <v>0</v>
      </c>
      <c r="N189" s="4">
        <v>70000</v>
      </c>
      <c r="O189" s="4">
        <v>110000</v>
      </c>
      <c r="P189" s="4">
        <v>250000</v>
      </c>
      <c r="Q189" s="4">
        <v>510000</v>
      </c>
      <c r="R189" s="4">
        <v>390000</v>
      </c>
      <c r="S189" s="4">
        <f>G189-H189-I189-J189-K189-L189-M189-N189-O189-P189-Q189-R189</f>
        <v>530018.18000000017</v>
      </c>
      <c r="T189" s="39">
        <f t="shared" si="141"/>
        <v>408630.45999999996</v>
      </c>
      <c r="U189" s="39">
        <f t="shared" si="142"/>
        <v>628630.46</v>
      </c>
      <c r="V189" s="39">
        <f t="shared" si="143"/>
        <v>1058630.46</v>
      </c>
      <c r="W189" s="39">
        <f t="shared" si="144"/>
        <v>2488648.64</v>
      </c>
      <c r="X189" s="40">
        <f t="shared" si="136"/>
        <v>497729.728</v>
      </c>
      <c r="Y189" s="41">
        <f t="shared" si="137"/>
        <v>995459.45600000001</v>
      </c>
      <c r="Z189" s="41">
        <f t="shared" si="138"/>
        <v>1742054.0480000002</v>
      </c>
      <c r="AA189" s="41">
        <f t="shared" si="139"/>
        <v>2364216.2080000001</v>
      </c>
    </row>
    <row r="190" spans="1:27" ht="25.5" customHeight="1" x14ac:dyDescent="0.25">
      <c r="A190" s="22" t="s">
        <v>178</v>
      </c>
      <c r="B190" s="23" t="s">
        <v>172</v>
      </c>
      <c r="C190" s="23" t="s">
        <v>163</v>
      </c>
      <c r="D190" s="24"/>
      <c r="E190" s="24"/>
      <c r="F190" s="24"/>
      <c r="G190" s="8">
        <f>G191</f>
        <v>6000</v>
      </c>
      <c r="H190" s="4">
        <f>H191</f>
        <v>500</v>
      </c>
      <c r="I190" s="4">
        <f t="shared" ref="I190:S190" si="156">I191</f>
        <v>500</v>
      </c>
      <c r="J190" s="4">
        <f t="shared" si="156"/>
        <v>500</v>
      </c>
      <c r="K190" s="4">
        <f t="shared" si="156"/>
        <v>500</v>
      </c>
      <c r="L190" s="4">
        <f t="shared" si="156"/>
        <v>500</v>
      </c>
      <c r="M190" s="4">
        <f t="shared" si="156"/>
        <v>500</v>
      </c>
      <c r="N190" s="4">
        <f t="shared" si="156"/>
        <v>500</v>
      </c>
      <c r="O190" s="4">
        <f t="shared" si="156"/>
        <v>500</v>
      </c>
      <c r="P190" s="4">
        <f t="shared" si="156"/>
        <v>500</v>
      </c>
      <c r="Q190" s="4">
        <f t="shared" si="156"/>
        <v>500</v>
      </c>
      <c r="R190" s="4">
        <f t="shared" si="156"/>
        <v>500</v>
      </c>
      <c r="S190" s="4">
        <f t="shared" si="156"/>
        <v>500</v>
      </c>
      <c r="T190" s="39">
        <f t="shared" si="141"/>
        <v>1500</v>
      </c>
      <c r="U190" s="39">
        <f t="shared" si="142"/>
        <v>3000</v>
      </c>
      <c r="V190" s="39">
        <f t="shared" si="143"/>
        <v>4500</v>
      </c>
      <c r="W190" s="39">
        <f t="shared" si="144"/>
        <v>6000</v>
      </c>
      <c r="X190" s="40">
        <f t="shared" si="136"/>
        <v>1200</v>
      </c>
      <c r="Y190" s="41">
        <f t="shared" si="137"/>
        <v>2400</v>
      </c>
      <c r="Z190" s="41">
        <f t="shared" si="138"/>
        <v>4200</v>
      </c>
      <c r="AA190" s="41">
        <f t="shared" si="139"/>
        <v>5700</v>
      </c>
    </row>
    <row r="191" spans="1:27" ht="15" customHeight="1" x14ac:dyDescent="0.25">
      <c r="A191" s="22" t="s">
        <v>177</v>
      </c>
      <c r="B191" s="23" t="s">
        <v>172</v>
      </c>
      <c r="C191" s="23" t="s">
        <v>164</v>
      </c>
      <c r="D191" s="24"/>
      <c r="E191" s="24"/>
      <c r="F191" s="24"/>
      <c r="G191" s="8">
        <v>6000</v>
      </c>
      <c r="H191" s="4">
        <v>500</v>
      </c>
      <c r="I191" s="4">
        <v>500</v>
      </c>
      <c r="J191" s="4">
        <v>500</v>
      </c>
      <c r="K191" s="4">
        <v>500</v>
      </c>
      <c r="L191" s="4">
        <v>500</v>
      </c>
      <c r="M191" s="4">
        <v>500</v>
      </c>
      <c r="N191" s="4">
        <v>500</v>
      </c>
      <c r="O191" s="4">
        <v>500</v>
      </c>
      <c r="P191" s="4">
        <v>500</v>
      </c>
      <c r="Q191" s="4">
        <v>500</v>
      </c>
      <c r="R191" s="4">
        <v>500</v>
      </c>
      <c r="S191" s="4">
        <f>G191-H191-I191-J191-K191-L191-M191-N191-O191-P191-Q191-R191</f>
        <v>500</v>
      </c>
      <c r="T191" s="39">
        <f t="shared" si="141"/>
        <v>1500</v>
      </c>
      <c r="U191" s="39">
        <f t="shared" si="142"/>
        <v>3000</v>
      </c>
      <c r="V191" s="39">
        <f t="shared" si="143"/>
        <v>4500</v>
      </c>
      <c r="W191" s="39">
        <f t="shared" si="144"/>
        <v>6000</v>
      </c>
      <c r="X191" s="40">
        <f t="shared" si="136"/>
        <v>1200</v>
      </c>
      <c r="Y191" s="41">
        <f t="shared" si="137"/>
        <v>2400</v>
      </c>
      <c r="Z191" s="41">
        <f t="shared" si="138"/>
        <v>4200</v>
      </c>
      <c r="AA191" s="41">
        <f t="shared" si="139"/>
        <v>5700</v>
      </c>
    </row>
    <row r="192" spans="1:27" ht="76.5" customHeight="1" x14ac:dyDescent="0.25">
      <c r="A192" s="22" t="s">
        <v>173</v>
      </c>
      <c r="B192" s="23" t="s">
        <v>174</v>
      </c>
      <c r="C192" s="24"/>
      <c r="D192" s="24"/>
      <c r="E192" s="24"/>
      <c r="F192" s="24"/>
      <c r="G192" s="8">
        <f>G193+G196</f>
        <v>7302312.1699999999</v>
      </c>
      <c r="H192" s="8">
        <f t="shared" ref="H192:S192" si="157">H193+H196</f>
        <v>440737.42000000004</v>
      </c>
      <c r="I192" s="8">
        <f t="shared" si="157"/>
        <v>432500</v>
      </c>
      <c r="J192" s="8">
        <f t="shared" si="157"/>
        <v>434500</v>
      </c>
      <c r="K192" s="8">
        <f t="shared" si="157"/>
        <v>480500</v>
      </c>
      <c r="L192" s="8">
        <f t="shared" si="157"/>
        <v>703500</v>
      </c>
      <c r="M192" s="8">
        <f t="shared" si="157"/>
        <v>900500</v>
      </c>
      <c r="N192" s="8">
        <f t="shared" si="157"/>
        <v>435500</v>
      </c>
      <c r="O192" s="8">
        <f t="shared" si="157"/>
        <v>434500</v>
      </c>
      <c r="P192" s="8">
        <f t="shared" si="157"/>
        <v>455500</v>
      </c>
      <c r="Q192" s="8">
        <f t="shared" si="157"/>
        <v>480500</v>
      </c>
      <c r="R192" s="8">
        <f t="shared" si="157"/>
        <v>600500</v>
      </c>
      <c r="S192" s="53">
        <f t="shared" si="157"/>
        <v>1503574.7500000005</v>
      </c>
      <c r="T192" s="39">
        <f t="shared" si="141"/>
        <v>1307737.42</v>
      </c>
      <c r="U192" s="39">
        <f t="shared" si="142"/>
        <v>3392237.42</v>
      </c>
      <c r="V192" s="39">
        <f t="shared" si="143"/>
        <v>4717737.42</v>
      </c>
      <c r="W192" s="39">
        <f t="shared" si="144"/>
        <v>7302312.1699999999</v>
      </c>
      <c r="X192" s="40">
        <f t="shared" si="136"/>
        <v>1460462.4340000001</v>
      </c>
      <c r="Y192" s="41">
        <f t="shared" si="137"/>
        <v>2920924.8680000002</v>
      </c>
      <c r="Z192" s="41">
        <f t="shared" si="138"/>
        <v>5111618.5190000003</v>
      </c>
      <c r="AA192" s="41">
        <f t="shared" si="139"/>
        <v>6937196.5615000008</v>
      </c>
    </row>
    <row r="193" spans="1:27" ht="25.5" customHeight="1" x14ac:dyDescent="0.25">
      <c r="A193" s="22" t="s">
        <v>181</v>
      </c>
      <c r="B193" s="23" t="s">
        <v>174</v>
      </c>
      <c r="C193" s="23" t="s">
        <v>131</v>
      </c>
      <c r="D193" s="24"/>
      <c r="E193" s="24"/>
      <c r="F193" s="24"/>
      <c r="G193" s="8">
        <f>G194+G195</f>
        <v>7296312.1699999999</v>
      </c>
      <c r="H193" s="8">
        <f t="shared" ref="H193:S193" si="158">H194+H195</f>
        <v>440237.42000000004</v>
      </c>
      <c r="I193" s="8">
        <f t="shared" si="158"/>
        <v>432000</v>
      </c>
      <c r="J193" s="8">
        <f t="shared" si="158"/>
        <v>434000</v>
      </c>
      <c r="K193" s="8">
        <f t="shared" si="158"/>
        <v>480000</v>
      </c>
      <c r="L193" s="8">
        <f t="shared" si="158"/>
        <v>703000</v>
      </c>
      <c r="M193" s="8">
        <f t="shared" si="158"/>
        <v>900000</v>
      </c>
      <c r="N193" s="8">
        <f t="shared" si="158"/>
        <v>435000</v>
      </c>
      <c r="O193" s="8">
        <f t="shared" si="158"/>
        <v>434000</v>
      </c>
      <c r="P193" s="8">
        <f t="shared" si="158"/>
        <v>455000</v>
      </c>
      <c r="Q193" s="8">
        <f t="shared" si="158"/>
        <v>480000</v>
      </c>
      <c r="R193" s="8">
        <f t="shared" si="158"/>
        <v>600000</v>
      </c>
      <c r="S193" s="53">
        <f t="shared" si="158"/>
        <v>1503074.7500000005</v>
      </c>
      <c r="T193" s="39">
        <f t="shared" si="141"/>
        <v>1306237.42</v>
      </c>
      <c r="U193" s="39">
        <f t="shared" si="142"/>
        <v>3389237.42</v>
      </c>
      <c r="V193" s="39">
        <f t="shared" si="143"/>
        <v>4713237.42</v>
      </c>
      <c r="W193" s="39">
        <f t="shared" si="144"/>
        <v>7296312.1699999999</v>
      </c>
      <c r="X193" s="40">
        <f t="shared" si="136"/>
        <v>1459262.4340000001</v>
      </c>
      <c r="Y193" s="41">
        <f t="shared" si="137"/>
        <v>2918524.8680000002</v>
      </c>
      <c r="Z193" s="41">
        <f t="shared" si="138"/>
        <v>5107418.5190000003</v>
      </c>
      <c r="AA193" s="41">
        <f t="shared" si="139"/>
        <v>6931496.5615000008</v>
      </c>
    </row>
    <row r="194" spans="1:27" ht="88.5" customHeight="1" x14ac:dyDescent="0.25">
      <c r="A194" s="22" t="s">
        <v>180</v>
      </c>
      <c r="B194" s="23" t="s">
        <v>174</v>
      </c>
      <c r="C194" s="23" t="s">
        <v>175</v>
      </c>
      <c r="D194" s="24"/>
      <c r="E194" s="24"/>
      <c r="F194" s="24"/>
      <c r="G194" s="8">
        <v>6981826.1699999999</v>
      </c>
      <c r="H194" s="4">
        <v>437428.77</v>
      </c>
      <c r="I194" s="4">
        <v>430000</v>
      </c>
      <c r="J194" s="4">
        <v>430000</v>
      </c>
      <c r="K194" s="4">
        <v>430000</v>
      </c>
      <c r="L194" s="4">
        <v>700000</v>
      </c>
      <c r="M194" s="4">
        <v>900000</v>
      </c>
      <c r="N194" s="4">
        <v>430000</v>
      </c>
      <c r="O194" s="4">
        <v>430000</v>
      </c>
      <c r="P194" s="4">
        <v>430000</v>
      </c>
      <c r="Q194" s="4">
        <v>430000</v>
      </c>
      <c r="R194" s="44">
        <v>550000</v>
      </c>
      <c r="S194" s="45">
        <f>G194-H194-I194-J194-K194-L194-M194-N194-O194-P194-Q194-R194</f>
        <v>1384397.4000000004</v>
      </c>
      <c r="T194" s="39">
        <f t="shared" si="141"/>
        <v>1297428.77</v>
      </c>
      <c r="U194" s="39">
        <f t="shared" si="142"/>
        <v>3327428.77</v>
      </c>
      <c r="V194" s="39">
        <f t="shared" si="143"/>
        <v>4617428.7699999996</v>
      </c>
      <c r="W194" s="39">
        <f t="shared" si="144"/>
        <v>6981826.1699999999</v>
      </c>
      <c r="X194" s="40">
        <f t="shared" si="136"/>
        <v>1396365.2340000002</v>
      </c>
      <c r="Y194" s="41">
        <f t="shared" si="137"/>
        <v>2792730.4680000003</v>
      </c>
      <c r="Z194" s="41">
        <f t="shared" si="138"/>
        <v>4887278.3190000001</v>
      </c>
      <c r="AA194" s="41">
        <f t="shared" si="139"/>
        <v>6632734.8615000006</v>
      </c>
    </row>
    <row r="195" spans="1:27" ht="38.25" customHeight="1" x14ac:dyDescent="0.25">
      <c r="A195" s="22" t="s">
        <v>179</v>
      </c>
      <c r="B195" s="23" t="s">
        <v>174</v>
      </c>
      <c r="C195" s="23" t="s">
        <v>136</v>
      </c>
      <c r="D195" s="24"/>
      <c r="E195" s="24"/>
      <c r="F195" s="24"/>
      <c r="G195" s="8">
        <v>314486</v>
      </c>
      <c r="H195" s="4">
        <v>2808.65</v>
      </c>
      <c r="I195" s="4">
        <v>2000</v>
      </c>
      <c r="J195" s="4">
        <v>4000</v>
      </c>
      <c r="K195" s="4">
        <v>50000</v>
      </c>
      <c r="L195" s="4">
        <v>3000</v>
      </c>
      <c r="M195" s="4">
        <v>0</v>
      </c>
      <c r="N195" s="4">
        <v>5000</v>
      </c>
      <c r="O195" s="4">
        <v>4000</v>
      </c>
      <c r="P195" s="4">
        <v>25000</v>
      </c>
      <c r="Q195" s="4">
        <v>50000</v>
      </c>
      <c r="R195" s="44">
        <v>50000</v>
      </c>
      <c r="S195" s="45">
        <f>G195-H195-I195-J195-K195-L195-M195-N195-O195-P195-Q195-R195</f>
        <v>118677.34999999998</v>
      </c>
      <c r="T195" s="39">
        <f t="shared" si="141"/>
        <v>8808.65</v>
      </c>
      <c r="U195" s="39">
        <f t="shared" si="142"/>
        <v>61808.65</v>
      </c>
      <c r="V195" s="39">
        <f t="shared" si="143"/>
        <v>95808.65</v>
      </c>
      <c r="W195" s="39">
        <f t="shared" si="144"/>
        <v>314486</v>
      </c>
      <c r="X195" s="40">
        <f t="shared" si="136"/>
        <v>62897.200000000004</v>
      </c>
      <c r="Y195" s="41">
        <f t="shared" si="137"/>
        <v>125794.40000000001</v>
      </c>
      <c r="Z195" s="41">
        <f t="shared" si="138"/>
        <v>220140.2</v>
      </c>
      <c r="AA195" s="41">
        <f t="shared" si="139"/>
        <v>298761.7</v>
      </c>
    </row>
    <row r="196" spans="1:27" ht="25.5" customHeight="1" x14ac:dyDescent="0.25">
      <c r="A196" s="22" t="s">
        <v>178</v>
      </c>
      <c r="B196" s="23" t="s">
        <v>174</v>
      </c>
      <c r="C196" s="23" t="s">
        <v>163</v>
      </c>
      <c r="D196" s="24"/>
      <c r="E196" s="24"/>
      <c r="F196" s="24"/>
      <c r="G196" s="8">
        <f>G197</f>
        <v>6000</v>
      </c>
      <c r="H196" s="8">
        <f t="shared" ref="H196:S196" si="159">H197</f>
        <v>500</v>
      </c>
      <c r="I196" s="8">
        <f t="shared" si="159"/>
        <v>500</v>
      </c>
      <c r="J196" s="8">
        <f t="shared" si="159"/>
        <v>500</v>
      </c>
      <c r="K196" s="8">
        <f t="shared" si="159"/>
        <v>500</v>
      </c>
      <c r="L196" s="8">
        <f t="shared" si="159"/>
        <v>500</v>
      </c>
      <c r="M196" s="8">
        <f t="shared" si="159"/>
        <v>500</v>
      </c>
      <c r="N196" s="8">
        <f t="shared" si="159"/>
        <v>500</v>
      </c>
      <c r="O196" s="8">
        <f t="shared" si="159"/>
        <v>500</v>
      </c>
      <c r="P196" s="8">
        <f t="shared" si="159"/>
        <v>500</v>
      </c>
      <c r="Q196" s="8">
        <f t="shared" si="159"/>
        <v>500</v>
      </c>
      <c r="R196" s="8">
        <f t="shared" si="159"/>
        <v>500</v>
      </c>
      <c r="S196" s="53">
        <f t="shared" si="159"/>
        <v>500</v>
      </c>
      <c r="T196" s="39">
        <f t="shared" si="141"/>
        <v>1500</v>
      </c>
      <c r="U196" s="39">
        <f t="shared" si="142"/>
        <v>3000</v>
      </c>
      <c r="V196" s="39">
        <f t="shared" si="143"/>
        <v>4500</v>
      </c>
      <c r="W196" s="39">
        <f t="shared" si="144"/>
        <v>6000</v>
      </c>
      <c r="X196" s="40">
        <f t="shared" si="136"/>
        <v>1200</v>
      </c>
      <c r="Y196" s="41">
        <f t="shared" si="137"/>
        <v>2400</v>
      </c>
      <c r="Z196" s="41">
        <f t="shared" si="138"/>
        <v>4200</v>
      </c>
      <c r="AA196" s="41">
        <f t="shared" si="139"/>
        <v>5700</v>
      </c>
    </row>
    <row r="197" spans="1:27" ht="15" customHeight="1" x14ac:dyDescent="0.25">
      <c r="A197" s="22" t="s">
        <v>177</v>
      </c>
      <c r="B197" s="23" t="s">
        <v>174</v>
      </c>
      <c r="C197" s="23" t="s">
        <v>164</v>
      </c>
      <c r="D197" s="24"/>
      <c r="E197" s="24"/>
      <c r="F197" s="24"/>
      <c r="G197" s="8">
        <v>6000</v>
      </c>
      <c r="H197" s="4">
        <v>500</v>
      </c>
      <c r="I197" s="4">
        <v>500</v>
      </c>
      <c r="J197" s="4">
        <v>500</v>
      </c>
      <c r="K197" s="4">
        <v>500</v>
      </c>
      <c r="L197" s="4">
        <v>500</v>
      </c>
      <c r="M197" s="4">
        <v>500</v>
      </c>
      <c r="N197" s="4">
        <v>500</v>
      </c>
      <c r="O197" s="4">
        <v>500</v>
      </c>
      <c r="P197" s="4">
        <v>500</v>
      </c>
      <c r="Q197" s="4">
        <v>500</v>
      </c>
      <c r="R197" s="4">
        <v>500</v>
      </c>
      <c r="S197" s="4">
        <f>G197-H197-I197-J197-K197-L197-M197-N197-O197-P197-Q197-R197</f>
        <v>500</v>
      </c>
      <c r="T197" s="39">
        <f t="shared" si="141"/>
        <v>1500</v>
      </c>
      <c r="U197" s="39">
        <f t="shared" si="142"/>
        <v>3000</v>
      </c>
      <c r="V197" s="39">
        <f t="shared" si="143"/>
        <v>4500</v>
      </c>
      <c r="W197" s="39">
        <f t="shared" si="144"/>
        <v>6000</v>
      </c>
      <c r="X197" s="40">
        <f t="shared" si="136"/>
        <v>1200</v>
      </c>
      <c r="Y197" s="41">
        <f t="shared" si="137"/>
        <v>2400</v>
      </c>
      <c r="Z197" s="41">
        <f t="shared" si="138"/>
        <v>4200</v>
      </c>
      <c r="AA197" s="41">
        <f t="shared" si="139"/>
        <v>5700</v>
      </c>
    </row>
    <row r="198" spans="1:27" ht="15" customHeight="1" x14ac:dyDescent="0.25">
      <c r="A198" s="34" t="s">
        <v>48</v>
      </c>
      <c r="B198" s="99" t="s">
        <v>176</v>
      </c>
      <c r="C198" s="93"/>
      <c r="D198" s="93"/>
      <c r="E198" s="93"/>
      <c r="F198" s="94"/>
      <c r="G198" s="9">
        <f>G144+G186+G192</f>
        <v>623149013.73999989</v>
      </c>
      <c r="H198" s="9">
        <f t="shared" ref="H198:S198" si="160">H144+H186+H192</f>
        <v>19147349.280000001</v>
      </c>
      <c r="I198" s="9">
        <f t="shared" si="160"/>
        <v>27501060.120000001</v>
      </c>
      <c r="J198" s="9">
        <f t="shared" si="160"/>
        <v>24896219.550000001</v>
      </c>
      <c r="K198" s="9">
        <f t="shared" si="160"/>
        <v>25249348.710000001</v>
      </c>
      <c r="L198" s="9">
        <f t="shared" si="160"/>
        <v>28584144.690000001</v>
      </c>
      <c r="M198" s="9">
        <f t="shared" si="160"/>
        <v>26518654.129999999</v>
      </c>
      <c r="N198" s="9">
        <f t="shared" si="160"/>
        <v>26340425.810000002</v>
      </c>
      <c r="O198" s="9">
        <f t="shared" si="160"/>
        <v>20347699.489999998</v>
      </c>
      <c r="P198" s="9">
        <f t="shared" si="160"/>
        <v>26004033.060000002</v>
      </c>
      <c r="Q198" s="9">
        <f t="shared" si="160"/>
        <v>23020503.640000001</v>
      </c>
      <c r="R198" s="9">
        <f t="shared" si="160"/>
        <v>23467735.91</v>
      </c>
      <c r="S198" s="9">
        <f t="shared" si="160"/>
        <v>352071839.34999996</v>
      </c>
      <c r="T198" s="39">
        <f t="shared" si="141"/>
        <v>71544628.950000003</v>
      </c>
      <c r="U198" s="39">
        <f t="shared" si="142"/>
        <v>151896776.47999999</v>
      </c>
      <c r="V198" s="39">
        <f t="shared" si="143"/>
        <v>224588934.84</v>
      </c>
      <c r="W198" s="39">
        <f t="shared" si="144"/>
        <v>623149013.74000001</v>
      </c>
      <c r="X198" s="40">
        <f t="shared" si="136"/>
        <v>124629802.74799997</v>
      </c>
      <c r="Y198" s="41">
        <f t="shared" si="137"/>
        <v>249259605.49599993</v>
      </c>
      <c r="Z198" s="41">
        <f t="shared" si="138"/>
        <v>436204309.61799991</v>
      </c>
      <c r="AA198" s="41">
        <f t="shared" si="139"/>
        <v>591991563.05299985</v>
      </c>
    </row>
    <row r="199" spans="1:27" ht="25.5" customHeight="1" x14ac:dyDescent="0.25">
      <c r="A199" s="19" t="s">
        <v>49</v>
      </c>
      <c r="B199" s="99" t="s">
        <v>176</v>
      </c>
      <c r="C199" s="93"/>
      <c r="D199" s="93"/>
      <c r="E199" s="93"/>
      <c r="F199" s="94"/>
      <c r="G199" s="7">
        <f>G198</f>
        <v>623149013.73999989</v>
      </c>
      <c r="H199" s="7">
        <f>H198</f>
        <v>19147349.280000001</v>
      </c>
      <c r="I199" s="7">
        <f t="shared" ref="I199:S199" si="161">I198</f>
        <v>27501060.120000001</v>
      </c>
      <c r="J199" s="7">
        <f t="shared" si="161"/>
        <v>24896219.550000001</v>
      </c>
      <c r="K199" s="7">
        <f t="shared" si="161"/>
        <v>25249348.710000001</v>
      </c>
      <c r="L199" s="7">
        <f t="shared" si="161"/>
        <v>28584144.690000001</v>
      </c>
      <c r="M199" s="7">
        <f t="shared" si="161"/>
        <v>26518654.129999999</v>
      </c>
      <c r="N199" s="7">
        <f t="shared" si="161"/>
        <v>26340425.810000002</v>
      </c>
      <c r="O199" s="7">
        <f t="shared" si="161"/>
        <v>20347699.489999998</v>
      </c>
      <c r="P199" s="7">
        <f t="shared" si="161"/>
        <v>26004033.060000002</v>
      </c>
      <c r="Q199" s="7">
        <f t="shared" si="161"/>
        <v>23020503.640000001</v>
      </c>
      <c r="R199" s="7">
        <f t="shared" si="161"/>
        <v>23467735.91</v>
      </c>
      <c r="S199" s="7">
        <f t="shared" si="161"/>
        <v>352071839.34999996</v>
      </c>
      <c r="T199" s="39">
        <f t="shared" si="141"/>
        <v>71544628.950000003</v>
      </c>
      <c r="U199" s="39">
        <f t="shared" si="142"/>
        <v>151896776.47999999</v>
      </c>
      <c r="V199" s="39">
        <f t="shared" si="143"/>
        <v>224588934.84</v>
      </c>
      <c r="W199" s="39">
        <f t="shared" si="144"/>
        <v>623149013.74000001</v>
      </c>
      <c r="X199" s="40">
        <f t="shared" si="136"/>
        <v>124629802.74799997</v>
      </c>
      <c r="Y199" s="41">
        <f t="shared" si="137"/>
        <v>249259605.49599993</v>
      </c>
      <c r="Z199" s="41">
        <f t="shared" si="138"/>
        <v>436204309.61799991</v>
      </c>
      <c r="AA199" s="41">
        <f t="shared" si="139"/>
        <v>591991563.05299985</v>
      </c>
    </row>
    <row r="200" spans="1:27" ht="51" customHeight="1" x14ac:dyDescent="0.25">
      <c r="A200" s="19" t="s">
        <v>50</v>
      </c>
      <c r="B200" s="99" t="s">
        <v>176</v>
      </c>
      <c r="C200" s="93"/>
      <c r="D200" s="93"/>
      <c r="E200" s="93"/>
      <c r="F200" s="94"/>
      <c r="G200" s="4">
        <f>G201</f>
        <v>0</v>
      </c>
      <c r="H200" s="4">
        <f t="shared" ref="H200:S200" si="162">H201</f>
        <v>0</v>
      </c>
      <c r="I200" s="4">
        <f t="shared" si="162"/>
        <v>0</v>
      </c>
      <c r="J200" s="4">
        <f t="shared" si="162"/>
        <v>0</v>
      </c>
      <c r="K200" s="4">
        <f t="shared" si="162"/>
        <v>0</v>
      </c>
      <c r="L200" s="4">
        <f t="shared" si="162"/>
        <v>0</v>
      </c>
      <c r="M200" s="4">
        <f t="shared" si="162"/>
        <v>0</v>
      </c>
      <c r="N200" s="4">
        <f t="shared" si="162"/>
        <v>0</v>
      </c>
      <c r="O200" s="4">
        <f t="shared" si="162"/>
        <v>0</v>
      </c>
      <c r="P200" s="4">
        <f t="shared" si="162"/>
        <v>0</v>
      </c>
      <c r="Q200" s="4">
        <f t="shared" si="162"/>
        <v>0</v>
      </c>
      <c r="R200" s="4">
        <f t="shared" si="162"/>
        <v>0</v>
      </c>
      <c r="S200" s="4">
        <f t="shared" si="162"/>
        <v>0</v>
      </c>
      <c r="T200" s="39">
        <f t="shared" si="141"/>
        <v>0</v>
      </c>
      <c r="U200" s="39">
        <f t="shared" si="142"/>
        <v>0</v>
      </c>
      <c r="V200" s="39">
        <f t="shared" si="143"/>
        <v>0</v>
      </c>
      <c r="W200" s="39">
        <f t="shared" si="144"/>
        <v>0</v>
      </c>
      <c r="X200" s="40">
        <f t="shared" si="136"/>
        <v>0</v>
      </c>
      <c r="Y200" s="41">
        <f t="shared" si="137"/>
        <v>0</v>
      </c>
      <c r="Z200" s="41">
        <f t="shared" si="138"/>
        <v>0</v>
      </c>
      <c r="AA200" s="41">
        <f t="shared" si="139"/>
        <v>0</v>
      </c>
    </row>
    <row r="201" spans="1:27" ht="53.25" customHeight="1" x14ac:dyDescent="0.25">
      <c r="A201" s="35" t="s">
        <v>128</v>
      </c>
      <c r="B201" s="116">
        <v>915</v>
      </c>
      <c r="C201" s="107"/>
      <c r="D201" s="107"/>
      <c r="E201" s="107"/>
      <c r="F201" s="108"/>
      <c r="G201" s="10">
        <f>G202</f>
        <v>0</v>
      </c>
      <c r="H201" s="4">
        <f>H202</f>
        <v>0</v>
      </c>
      <c r="I201" s="4">
        <f t="shared" ref="I201:S201" si="163">I202</f>
        <v>0</v>
      </c>
      <c r="J201" s="4">
        <f t="shared" si="163"/>
        <v>0</v>
      </c>
      <c r="K201" s="4">
        <f t="shared" si="163"/>
        <v>0</v>
      </c>
      <c r="L201" s="4">
        <f t="shared" si="163"/>
        <v>0</v>
      </c>
      <c r="M201" s="4">
        <f t="shared" si="163"/>
        <v>0</v>
      </c>
      <c r="N201" s="4">
        <f t="shared" si="163"/>
        <v>0</v>
      </c>
      <c r="O201" s="4">
        <f t="shared" si="163"/>
        <v>0</v>
      </c>
      <c r="P201" s="4">
        <f t="shared" si="163"/>
        <v>0</v>
      </c>
      <c r="Q201" s="4">
        <f t="shared" si="163"/>
        <v>0</v>
      </c>
      <c r="R201" s="4">
        <f t="shared" si="163"/>
        <v>0</v>
      </c>
      <c r="S201" s="4">
        <f t="shared" si="163"/>
        <v>0</v>
      </c>
      <c r="T201" s="39">
        <f t="shared" si="141"/>
        <v>0</v>
      </c>
      <c r="U201" s="39">
        <f t="shared" si="142"/>
        <v>0</v>
      </c>
      <c r="V201" s="39">
        <f t="shared" si="143"/>
        <v>0</v>
      </c>
      <c r="W201" s="39">
        <f t="shared" si="144"/>
        <v>0</v>
      </c>
      <c r="X201" s="40">
        <f t="shared" si="136"/>
        <v>0</v>
      </c>
      <c r="Y201" s="41">
        <f t="shared" si="137"/>
        <v>0</v>
      </c>
      <c r="Z201" s="41">
        <f t="shared" si="138"/>
        <v>0</v>
      </c>
      <c r="AA201" s="41">
        <f t="shared" si="139"/>
        <v>0</v>
      </c>
    </row>
    <row r="202" spans="1:27" ht="89.25" customHeight="1" x14ac:dyDescent="0.25">
      <c r="A202" s="36" t="s">
        <v>249</v>
      </c>
      <c r="B202" s="119" t="s">
        <v>250</v>
      </c>
      <c r="C202" s="120"/>
      <c r="D202" s="120"/>
      <c r="E202" s="120"/>
      <c r="F202" s="121"/>
      <c r="G202" s="29">
        <v>0</v>
      </c>
      <c r="H202" s="29">
        <v>0</v>
      </c>
      <c r="I202" s="29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39">
        <f t="shared" si="141"/>
        <v>0</v>
      </c>
      <c r="U202" s="39">
        <f t="shared" si="142"/>
        <v>0</v>
      </c>
      <c r="V202" s="39">
        <f t="shared" si="143"/>
        <v>0</v>
      </c>
      <c r="W202" s="39">
        <f t="shared" si="144"/>
        <v>0</v>
      </c>
      <c r="X202" s="40">
        <f t="shared" si="136"/>
        <v>0</v>
      </c>
      <c r="Y202" s="41">
        <f t="shared" si="137"/>
        <v>0</v>
      </c>
      <c r="Z202" s="41">
        <f t="shared" si="138"/>
        <v>0</v>
      </c>
      <c r="AA202" s="41">
        <f t="shared" si="139"/>
        <v>0</v>
      </c>
    </row>
    <row r="203" spans="1:27" ht="52.5" customHeight="1" x14ac:dyDescent="0.25">
      <c r="A203" s="19" t="s">
        <v>51</v>
      </c>
      <c r="B203" s="99" t="s">
        <v>176</v>
      </c>
      <c r="C203" s="93"/>
      <c r="D203" s="93"/>
      <c r="E203" s="93"/>
      <c r="F203" s="94"/>
      <c r="G203" s="4">
        <f t="shared" ref="G203:S203" si="164">G200</f>
        <v>0</v>
      </c>
      <c r="H203" s="4">
        <f t="shared" si="164"/>
        <v>0</v>
      </c>
      <c r="I203" s="4">
        <f t="shared" si="164"/>
        <v>0</v>
      </c>
      <c r="J203" s="4">
        <f t="shared" si="164"/>
        <v>0</v>
      </c>
      <c r="K203" s="4">
        <f t="shared" si="164"/>
        <v>0</v>
      </c>
      <c r="L203" s="4">
        <f t="shared" si="164"/>
        <v>0</v>
      </c>
      <c r="M203" s="4">
        <f t="shared" si="164"/>
        <v>0</v>
      </c>
      <c r="N203" s="4">
        <f t="shared" si="164"/>
        <v>0</v>
      </c>
      <c r="O203" s="4">
        <f t="shared" si="164"/>
        <v>0</v>
      </c>
      <c r="P203" s="4">
        <f t="shared" si="164"/>
        <v>0</v>
      </c>
      <c r="Q203" s="4">
        <f t="shared" si="164"/>
        <v>0</v>
      </c>
      <c r="R203" s="4">
        <f t="shared" si="164"/>
        <v>0</v>
      </c>
      <c r="S203" s="4">
        <f t="shared" si="164"/>
        <v>0</v>
      </c>
      <c r="T203" s="39">
        <f t="shared" si="141"/>
        <v>0</v>
      </c>
      <c r="U203" s="39">
        <f t="shared" si="142"/>
        <v>0</v>
      </c>
      <c r="V203" s="39">
        <f t="shared" si="143"/>
        <v>0</v>
      </c>
      <c r="W203" s="39">
        <f t="shared" si="144"/>
        <v>0</v>
      </c>
      <c r="X203" s="40">
        <f t="shared" si="136"/>
        <v>0</v>
      </c>
      <c r="Y203" s="41">
        <f t="shared" si="137"/>
        <v>0</v>
      </c>
      <c r="Z203" s="41">
        <f t="shared" si="138"/>
        <v>0</v>
      </c>
      <c r="AA203" s="41">
        <f t="shared" si="139"/>
        <v>0</v>
      </c>
    </row>
    <row r="204" spans="1:27" ht="25.5" customHeight="1" x14ac:dyDescent="0.25">
      <c r="A204" s="19" t="s">
        <v>52</v>
      </c>
      <c r="B204" s="99" t="s">
        <v>176</v>
      </c>
      <c r="C204" s="93"/>
      <c r="D204" s="93"/>
      <c r="E204" s="93"/>
      <c r="F204" s="94"/>
      <c r="G204" s="4">
        <f>G199+G200</f>
        <v>623149013.73999989</v>
      </c>
      <c r="H204" s="43">
        <f t="shared" ref="H204:S204" si="165">H199+H200</f>
        <v>19147349.280000001</v>
      </c>
      <c r="I204" s="43">
        <f t="shared" si="165"/>
        <v>27501060.120000001</v>
      </c>
      <c r="J204" s="43">
        <f t="shared" si="165"/>
        <v>24896219.550000001</v>
      </c>
      <c r="K204" s="43">
        <f t="shared" si="165"/>
        <v>25249348.710000001</v>
      </c>
      <c r="L204" s="43">
        <f t="shared" si="165"/>
        <v>28584144.690000001</v>
      </c>
      <c r="M204" s="43">
        <f t="shared" si="165"/>
        <v>26518654.129999999</v>
      </c>
      <c r="N204" s="43">
        <f t="shared" si="165"/>
        <v>26340425.810000002</v>
      </c>
      <c r="O204" s="43">
        <f t="shared" si="165"/>
        <v>20347699.489999998</v>
      </c>
      <c r="P204" s="43">
        <f t="shared" si="165"/>
        <v>26004033.060000002</v>
      </c>
      <c r="Q204" s="43">
        <f t="shared" si="165"/>
        <v>23020503.640000001</v>
      </c>
      <c r="R204" s="43">
        <f t="shared" si="165"/>
        <v>23467735.91</v>
      </c>
      <c r="S204" s="43">
        <f t="shared" si="165"/>
        <v>352071839.34999996</v>
      </c>
      <c r="T204" s="54">
        <f t="shared" si="141"/>
        <v>71544628.950000003</v>
      </c>
      <c r="U204" s="54">
        <f t="shared" si="142"/>
        <v>151896776.47999999</v>
      </c>
      <c r="V204" s="54">
        <f t="shared" si="143"/>
        <v>224588934.84</v>
      </c>
      <c r="W204" s="54">
        <f t="shared" si="144"/>
        <v>623149013.74000001</v>
      </c>
      <c r="X204" s="54">
        <f t="shared" si="136"/>
        <v>124629802.74799997</v>
      </c>
      <c r="Y204" s="55">
        <f t="shared" si="137"/>
        <v>249259605.49599993</v>
      </c>
      <c r="Z204" s="55">
        <f t="shared" si="138"/>
        <v>436204309.61799991</v>
      </c>
      <c r="AA204" s="55">
        <f t="shared" si="139"/>
        <v>591991563.05299985</v>
      </c>
    </row>
    <row r="205" spans="1:27" ht="26.25" x14ac:dyDescent="0.25">
      <c r="A205" s="47" t="s">
        <v>329</v>
      </c>
      <c r="B205" s="99" t="s">
        <v>176</v>
      </c>
      <c r="C205" s="93"/>
      <c r="D205" s="93"/>
      <c r="E205" s="93"/>
      <c r="F205" s="94"/>
      <c r="G205" s="43">
        <f>G135-G199</f>
        <v>-94496610.249999881</v>
      </c>
      <c r="H205" s="43">
        <f>H135-H199</f>
        <v>5457105.5899999999</v>
      </c>
      <c r="I205" s="43">
        <f t="shared" ref="I205:S205" si="166">I135-I199</f>
        <v>-1085214.3500000015</v>
      </c>
      <c r="J205" s="43">
        <f t="shared" si="166"/>
        <v>1682441.629999999</v>
      </c>
      <c r="K205" s="43">
        <f t="shared" si="166"/>
        <v>1207477.5299999975</v>
      </c>
      <c r="L205" s="43">
        <f t="shared" si="166"/>
        <v>-2044518.4300000034</v>
      </c>
      <c r="M205" s="43">
        <f t="shared" si="166"/>
        <v>330222.15000000224</v>
      </c>
      <c r="N205" s="43">
        <f t="shared" si="166"/>
        <v>176600.48999999836</v>
      </c>
      <c r="O205" s="43">
        <f t="shared" si="166"/>
        <v>6126726.820000004</v>
      </c>
      <c r="P205" s="43">
        <f t="shared" si="166"/>
        <v>767043.27999999747</v>
      </c>
      <c r="Q205" s="43">
        <f t="shared" si="166"/>
        <v>3539122.7199999988</v>
      </c>
      <c r="R205" s="43">
        <f t="shared" si="166"/>
        <v>3189790.4700000025</v>
      </c>
      <c r="S205" s="43">
        <f t="shared" si="166"/>
        <v>-103429083.09999996</v>
      </c>
      <c r="T205" s="54">
        <f>T141</f>
        <v>77598961.819999993</v>
      </c>
      <c r="U205" s="54">
        <f t="shared" ref="U205:AA205" si="167">U141</f>
        <v>157444290.59999999</v>
      </c>
      <c r="V205" s="54">
        <f t="shared" si="167"/>
        <v>237206819.55000001</v>
      </c>
      <c r="W205" s="54">
        <f t="shared" si="167"/>
        <v>539066728.53999996</v>
      </c>
      <c r="X205" s="54">
        <f t="shared" si="167"/>
        <v>132163100.8725</v>
      </c>
      <c r="Y205" s="54">
        <f t="shared" si="167"/>
        <v>264326201.745</v>
      </c>
      <c r="Z205" s="54">
        <f t="shared" si="167"/>
        <v>396489302.61750001</v>
      </c>
      <c r="AA205" s="54">
        <f t="shared" si="167"/>
        <v>528652403.49000001</v>
      </c>
    </row>
    <row r="206" spans="1:27" ht="26.25" x14ac:dyDescent="0.25">
      <c r="A206" s="47" t="s">
        <v>330</v>
      </c>
      <c r="B206" s="99" t="s">
        <v>176</v>
      </c>
      <c r="C206" s="93"/>
      <c r="D206" s="93"/>
      <c r="E206" s="93"/>
      <c r="F206" s="94"/>
      <c r="G206" s="5">
        <f t="shared" ref="G206:S206" si="168">G15+G205+G140-G203</f>
        <v>-84242360.099999875</v>
      </c>
      <c r="H206" s="5">
        <f t="shared" si="168"/>
        <v>15711355.74</v>
      </c>
      <c r="I206" s="5">
        <f t="shared" si="168"/>
        <v>14626141.389999999</v>
      </c>
      <c r="J206" s="5">
        <f t="shared" si="168"/>
        <v>16308583.019999998</v>
      </c>
      <c r="K206" s="5">
        <f t="shared" si="168"/>
        <v>17516060.549999997</v>
      </c>
      <c r="L206" s="5">
        <f t="shared" si="168"/>
        <v>15471542.119999994</v>
      </c>
      <c r="M206" s="5">
        <f t="shared" si="168"/>
        <v>15801764.269999996</v>
      </c>
      <c r="N206" s="5">
        <f t="shared" si="168"/>
        <v>15978364.759999994</v>
      </c>
      <c r="O206" s="5">
        <f t="shared" si="168"/>
        <v>22105091.579999998</v>
      </c>
      <c r="P206" s="5">
        <f t="shared" si="168"/>
        <v>22872134.859999996</v>
      </c>
      <c r="Q206" s="5">
        <f t="shared" si="168"/>
        <v>26411257.579999994</v>
      </c>
      <c r="R206" s="5">
        <f t="shared" si="168"/>
        <v>29601048.049999997</v>
      </c>
      <c r="S206" s="5">
        <f t="shared" si="168"/>
        <v>-73828035.049999967</v>
      </c>
      <c r="T206"/>
      <c r="U206"/>
      <c r="V206"/>
      <c r="W206"/>
      <c r="X206"/>
      <c r="Y206"/>
      <c r="Z206"/>
      <c r="AA206"/>
    </row>
    <row r="208" spans="1:27" ht="20.25" customHeight="1" x14ac:dyDescent="0.25">
      <c r="A208" s="129"/>
      <c r="B208" s="129"/>
      <c r="C208" s="129"/>
      <c r="D208" s="129"/>
      <c r="E208" s="129"/>
      <c r="F208" s="130"/>
      <c r="G208" s="130"/>
      <c r="H208" s="130"/>
      <c r="N208" s="27"/>
      <c r="O208" s="58"/>
    </row>
    <row r="209" spans="1:15" ht="11.25" customHeight="1" x14ac:dyDescent="0.25">
      <c r="F209" s="124"/>
      <c r="G209" s="124"/>
      <c r="H209" s="124"/>
      <c r="N209" s="60"/>
      <c r="O209" s="59"/>
    </row>
    <row r="210" spans="1:15" x14ac:dyDescent="0.25">
      <c r="A210" s="25" t="s">
        <v>53</v>
      </c>
    </row>
  </sheetData>
  <mergeCells count="180">
    <mergeCell ref="Q3:S3"/>
    <mergeCell ref="X12:X18"/>
    <mergeCell ref="Y12:Y18"/>
    <mergeCell ref="Z12:Z18"/>
    <mergeCell ref="AA12:AA18"/>
    <mergeCell ref="X11:AA11"/>
    <mergeCell ref="T11:W11"/>
    <mergeCell ref="X10:AA10"/>
    <mergeCell ref="X142:X143"/>
    <mergeCell ref="Y142:Y143"/>
    <mergeCell ref="Z142:Z143"/>
    <mergeCell ref="AA142:AA143"/>
    <mergeCell ref="T12:T18"/>
    <mergeCell ref="U12:U18"/>
    <mergeCell ref="V12:V18"/>
    <mergeCell ref="W12:W18"/>
    <mergeCell ref="F209:H209"/>
    <mergeCell ref="A142:S142"/>
    <mergeCell ref="A143:S143"/>
    <mergeCell ref="B202:F202"/>
    <mergeCell ref="B203:F203"/>
    <mergeCell ref="B204:F204"/>
    <mergeCell ref="B205:F205"/>
    <mergeCell ref="B201:F201"/>
    <mergeCell ref="B198:F198"/>
    <mergeCell ref="B199:F199"/>
    <mergeCell ref="B200:F200"/>
    <mergeCell ref="B206:F206"/>
    <mergeCell ref="A208:E208"/>
    <mergeCell ref="F208:H208"/>
    <mergeCell ref="B141:F141"/>
    <mergeCell ref="A137:S137"/>
    <mergeCell ref="B135:F135"/>
    <mergeCell ref="B136:F136"/>
    <mergeCell ref="B138:F138"/>
    <mergeCell ref="B130:F130"/>
    <mergeCell ref="B131:F131"/>
    <mergeCell ref="B132:F132"/>
    <mergeCell ref="B117:F117"/>
    <mergeCell ref="B129:F129"/>
    <mergeCell ref="B139:F139"/>
    <mergeCell ref="B133:F133"/>
    <mergeCell ref="B134:F134"/>
    <mergeCell ref="B140:F140"/>
    <mergeCell ref="B124:F124"/>
    <mergeCell ref="B125:F125"/>
    <mergeCell ref="B126:F126"/>
    <mergeCell ref="B127:F127"/>
    <mergeCell ref="B128:F128"/>
    <mergeCell ref="B121:F121"/>
    <mergeCell ref="B122:F122"/>
    <mergeCell ref="B123:F123"/>
    <mergeCell ref="B119:F119"/>
    <mergeCell ref="B120:F120"/>
    <mergeCell ref="B97:F97"/>
    <mergeCell ref="B98:F98"/>
    <mergeCell ref="B99:F99"/>
    <mergeCell ref="B111:F111"/>
    <mergeCell ref="B112:F112"/>
    <mergeCell ref="B113:F113"/>
    <mergeCell ref="B114:F114"/>
    <mergeCell ref="B118:F118"/>
    <mergeCell ref="B115:F115"/>
    <mergeCell ref="B100:F100"/>
    <mergeCell ref="B101:F101"/>
    <mergeCell ref="B103:F103"/>
    <mergeCell ref="B104:F104"/>
    <mergeCell ref="B105:F105"/>
    <mergeCell ref="B102:F102"/>
    <mergeCell ref="B116:F116"/>
    <mergeCell ref="B106:F106"/>
    <mergeCell ref="B107:F107"/>
    <mergeCell ref="B108:F108"/>
    <mergeCell ref="B109:F109"/>
    <mergeCell ref="B110:F110"/>
    <mergeCell ref="B94:F94"/>
    <mergeCell ref="B95:F95"/>
    <mergeCell ref="B96:F96"/>
    <mergeCell ref="B87:F87"/>
    <mergeCell ref="B90:F90"/>
    <mergeCell ref="B91:F91"/>
    <mergeCell ref="B92:F92"/>
    <mergeCell ref="B93:F93"/>
    <mergeCell ref="B88:F88"/>
    <mergeCell ref="B89:F89"/>
    <mergeCell ref="B83:F83"/>
    <mergeCell ref="B82:F82"/>
    <mergeCell ref="B84:F84"/>
    <mergeCell ref="B85:F85"/>
    <mergeCell ref="B86:F86"/>
    <mergeCell ref="B74:F74"/>
    <mergeCell ref="B75:F75"/>
    <mergeCell ref="B76:F76"/>
    <mergeCell ref="B77:F77"/>
    <mergeCell ref="B78:F78"/>
    <mergeCell ref="B79:F79"/>
    <mergeCell ref="B80:F80"/>
    <mergeCell ref="B81:F81"/>
    <mergeCell ref="B69:F69"/>
    <mergeCell ref="B70:F70"/>
    <mergeCell ref="B71:F71"/>
    <mergeCell ref="B72:F72"/>
    <mergeCell ref="B73:F73"/>
    <mergeCell ref="B65:F65"/>
    <mergeCell ref="B66:F66"/>
    <mergeCell ref="B67:F67"/>
    <mergeCell ref="B68:F68"/>
    <mergeCell ref="B64:F64"/>
    <mergeCell ref="B47:F47"/>
    <mergeCell ref="B48:F48"/>
    <mergeCell ref="B41:F41"/>
    <mergeCell ref="B42:F42"/>
    <mergeCell ref="B43:F43"/>
    <mergeCell ref="B54:F54"/>
    <mergeCell ref="B55:F55"/>
    <mergeCell ref="B59:F59"/>
    <mergeCell ref="B60:F60"/>
    <mergeCell ref="B61:F61"/>
    <mergeCell ref="B62:F62"/>
    <mergeCell ref="B63:F63"/>
    <mergeCell ref="B56:F56"/>
    <mergeCell ref="B57:F57"/>
    <mergeCell ref="B58:F58"/>
    <mergeCell ref="B49:F49"/>
    <mergeCell ref="B50:F50"/>
    <mergeCell ref="B51:F51"/>
    <mergeCell ref="B52:F52"/>
    <mergeCell ref="B53:F53"/>
    <mergeCell ref="B40:F40"/>
    <mergeCell ref="B29:F29"/>
    <mergeCell ref="B30:F30"/>
    <mergeCell ref="B31:F31"/>
    <mergeCell ref="B32:F32"/>
    <mergeCell ref="B33:F33"/>
    <mergeCell ref="B44:F44"/>
    <mergeCell ref="B45:F45"/>
    <mergeCell ref="B46:F46"/>
    <mergeCell ref="B34:F34"/>
    <mergeCell ref="B35:F35"/>
    <mergeCell ref="A18:S18"/>
    <mergeCell ref="Q13:Q14"/>
    <mergeCell ref="B12:F14"/>
    <mergeCell ref="A16:S16"/>
    <mergeCell ref="A17:S17"/>
    <mergeCell ref="B36:F36"/>
    <mergeCell ref="B37:F37"/>
    <mergeCell ref="B38:F38"/>
    <mergeCell ref="B39:F39"/>
    <mergeCell ref="B24:F24"/>
    <mergeCell ref="B25:F25"/>
    <mergeCell ref="B26:F26"/>
    <mergeCell ref="B27:F27"/>
    <mergeCell ref="B28:F28"/>
    <mergeCell ref="B19:F19"/>
    <mergeCell ref="B20:F20"/>
    <mergeCell ref="B21:F21"/>
    <mergeCell ref="B22:F22"/>
    <mergeCell ref="B23:F23"/>
    <mergeCell ref="B15:F15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N13:N14"/>
    <mergeCell ref="O13:O14"/>
    <mergeCell ref="P13:P14"/>
    <mergeCell ref="A9:S9"/>
    <mergeCell ref="Q4:S4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01.02.2021</vt:lpstr>
      <vt:lpstr>'на 01.02.2021'!Область_печати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2021-03-24T09:14:45Z</cp:lastPrinted>
  <dcterms:created xsi:type="dcterms:W3CDTF">2020-01-20T14:38:19Z</dcterms:created>
  <dcterms:modified xsi:type="dcterms:W3CDTF">2021-03-24T09:14:47Z</dcterms:modified>
</cp:coreProperties>
</file>