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1 кв\"/>
    </mc:Choice>
  </mc:AlternateContent>
  <bookViews>
    <workbookView xWindow="0" yWindow="0" windowWidth="12900" windowHeight="3645"/>
  </bookViews>
  <sheets>
    <sheet name="Документ" sheetId="1" r:id="rId1"/>
  </sheets>
  <definedNames>
    <definedName name="_xlnm._FilterDatabase" localSheetId="0" hidden="1">Документ!$A$6:$N$51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33" i="1" l="1"/>
  <c r="E37" i="1"/>
  <c r="E19" i="1" l="1"/>
  <c r="E20" i="1"/>
  <c r="E18" i="1"/>
  <c r="E9" i="1"/>
  <c r="E10" i="1"/>
  <c r="E11" i="1"/>
  <c r="E12" i="1"/>
  <c r="E13" i="1"/>
  <c r="E14" i="1"/>
  <c r="E8" i="1"/>
  <c r="E7" i="1" l="1"/>
  <c r="F8" i="1"/>
  <c r="F34" i="1"/>
  <c r="F9" i="1" l="1"/>
  <c r="F10" i="1"/>
  <c r="F14" i="1"/>
  <c r="F51" i="1" l="1"/>
  <c r="E32" i="1" l="1"/>
  <c r="E31" i="1" s="1"/>
  <c r="E48" i="1"/>
  <c r="E47" i="1"/>
  <c r="E50" i="1"/>
  <c r="E49" i="1" s="1"/>
  <c r="E44" i="1"/>
  <c r="E45" i="1"/>
  <c r="E43" i="1"/>
  <c r="E41" i="1"/>
  <c r="E40" i="1" s="1"/>
  <c r="E35" i="1"/>
  <c r="E36" i="1"/>
  <c r="E38" i="1"/>
  <c r="E39" i="1"/>
  <c r="E34" i="1"/>
  <c r="E28" i="1"/>
  <c r="E29" i="1"/>
  <c r="E30" i="1"/>
  <c r="E27" i="1"/>
  <c r="E23" i="1"/>
  <c r="E24" i="1"/>
  <c r="E25" i="1"/>
  <c r="E22" i="1"/>
  <c r="E16" i="1"/>
  <c r="E15" i="1" s="1"/>
  <c r="F27" i="1"/>
  <c r="F23" i="1"/>
  <c r="F45" i="1"/>
  <c r="F38" i="1"/>
  <c r="F44" i="1"/>
  <c r="F7" i="1"/>
  <c r="F41" i="1"/>
  <c r="F46" i="1"/>
  <c r="F28" i="1"/>
  <c r="F47" i="1"/>
  <c r="F16" i="1"/>
  <c r="F15" i="1"/>
  <c r="F33" i="1"/>
  <c r="F36" i="1"/>
  <c r="F39" i="1"/>
  <c r="F35" i="1"/>
  <c r="F25" i="1"/>
  <c r="F19" i="1"/>
  <c r="F43" i="1"/>
  <c r="F17" i="1"/>
  <c r="F29" i="1"/>
  <c r="F22" i="1"/>
  <c r="F30" i="1"/>
  <c r="F42" i="1"/>
  <c r="F21" i="1"/>
  <c r="F48" i="1"/>
  <c r="F26" i="1"/>
  <c r="F18" i="1"/>
  <c r="F40" i="1" l="1"/>
  <c r="E21" i="1"/>
  <c r="E42" i="1"/>
  <c r="E46" i="1"/>
  <c r="E26" i="1"/>
  <c r="E17" i="1"/>
  <c r="F49" i="1"/>
  <c r="F50" i="1"/>
  <c r="E51" i="1" l="1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<sst xmlns="http://schemas.openxmlformats.org/spreadsheetml/2006/main" count="97" uniqueCount="97">
  <si>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</si>
  <si>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</si>
  <si>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</si>
  <si>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</si>
  <si>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</si>
  <si>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</si>
  <si>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</si>
  <si>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</si>
  <si>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</si>
  <si>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</si>
  <si>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</si>
  <si>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</si>
  <si>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</si>
  <si>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</si>
  <si>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</si>
  <si>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</si>
  <si>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</si>
  <si>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</si>
  <si>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</si>
  <si>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</si>
  <si>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</si>
  <si>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</si>
  <si>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</si>
  <si>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</si>
  <si>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</si>
  <si>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</si>
  <si>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</si>
  <si>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</si>
  <si>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</si>
  <si>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</si>
  <si>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</si>
  <si>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</si>
  <si>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</si>
  <si>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</si>
  <si>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</si>
  <si>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</si>
  <si>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</si>
  <si>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</si>
  <si>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</si>
  <si>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</si>
  <si>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</si>
  <si>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</si>
  <si>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</si>
  <si>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</si>
  <si>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</si>
  <si>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</si>
  <si>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</si>
  <si>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</si>
  <si>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</si>
  <si>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</si>
  <si>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</si>
  <si>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</si>
  <si>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</si>
  <si>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</si>
  <si>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</si>
  <si>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</si>
  <si>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</si>
  <si>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</si>
  <si>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</si>
  <si>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</si>
  <si>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</si>
  <si>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</si>
  <si>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</si>
  <si>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</si>
  <si>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</si>
  <si>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</si>
  <si>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</si>
  <si>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</si>
  <si>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</si>
  <si>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</si>
  <si>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</si>
  <si>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</si>
  <si>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</si>
  <si>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</si>
  <si>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</si>
  <si>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</si>
  <si>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</si>
  <si>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</si>
  <si>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</si>
  <si>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</si>
  <si>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</si>
  <si>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</si>
  <si>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</si>
  <si>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</si>
  <si>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</si>
  <si>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</si>
  <si>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</si>
  <si>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                 (стр.4/стр.3)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</si>
  <si>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</si>
  <si>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</si>
  <si>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0105</t>
  </si>
  <si>
    <t xml:space="preserve">  Судебная система</t>
  </si>
  <si>
    <t>Исполнено за 1 квартал 2023 года</t>
  </si>
  <si>
    <t>Сравнительный анализ исполнения местного бюджета ЗАТО Видяево года в разрезе разделов и подразделов 1 квартал 2024/2023 годов</t>
  </si>
  <si>
    <t>Исполнено за 1 квартал 2024 года</t>
  </si>
  <si>
    <t>0705</t>
  </si>
  <si>
    <t xml:space="preserve">  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</si>
</sst>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5" borderId="2" xfId="9" applyNumberFormat="1" applyFill="1" applyProtection="1">
      <alignment horizontal="center" vertical="center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5" fillId="5" borderId="9" xfId="11" applyNumberFormat="1" applyFont="1" applyFill="1" applyBorder="1" applyProtection="1">
      <alignment horizontal="right" vertical="top" shrinkToFit="1"/>
    </xf>
    <xf numFmtId="4" fontId="1" fillId="5" borderId="9" xfId="11" applyNumberFormat="1" applyFill="1" applyBorder="1" applyProtection="1">
      <alignment horizontal="right" vertical="top" shrinkToFit="1"/>
    </xf>
    <xf numFmtId="0" fontId="1" fillId="5" borderId="1" xfId="14" applyNumberFormat="1" applyFill="1" applyBorder="1" applyProtection="1"/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0" fontId="1" fillId="5" borderId="11" xfId="9" applyNumberFormat="1" applyFill="1" applyBorder="1" applyProtection="1">
      <alignment horizontal="center" vertical="center" shrinkToFit="1"/>
    </xf>
    <xf numFmtId="0" fontId="1" fillId="5" borderId="12" xfId="9" applyNumberFormat="1" applyFill="1" applyBorder="1" applyProtection="1">
      <alignment horizontal="center" vertical="center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1" fillId="5" borderId="1" xfId="14" applyNumberFormat="1" applyFill="1" applyBorder="1" applyProtection="1"/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5" fillId="0" borderId="2" xfId="12" applyNumberFormat="1" applyFont="1" applyAlignment="1" applyProtection="1">
      <alignment horizontal="center"/>
    </xf>
    <xf numFmtId="4" fontId="5" fillId="5" borderId="2" xfId="9" applyNumberFormat="1" applyFont="1" applyFill="1" applyAlignment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49" fontId="5" fillId="0" borderId="8" xfId="10" applyNumberFormat="1" applyFont="1" applyBorder="1" applyAlignment="1" applyProtection="1">
      <alignment horizontal="center" vertical="top" wrapText="1"/>
    </xf>
    <xf numFmtId="49" fontId="1" fillId="0" borderId="8" xfId="10" applyNumberFormat="1" applyBorder="1" applyAlignment="1" applyProtection="1">
      <alignment horizontal="center" vertical="top" wrapText="1"/>
    </xf>
    <xf numFmtId="0" fontId="6" fillId="5" borderId="8" xfId="13" applyNumberFormat="1" applyFont="1" applyFill="1" applyBorder="1" applyAlignment="1" applyProtection="1">
      <alignment horizontal="center" vertical="top" wrapText="1"/>
    </xf>
    <xf numFmtId="0" fontId="1" fillId="0" borderId="13" xfId="9" applyNumberFormat="1" applyBorder="1" applyProtection="1">
      <alignment horizontal="center" vertical="center" shrinkToFit="1"/>
    </xf>
    <xf numFmtId="0" fontId="5" fillId="0" borderId="14" xfId="12" applyNumberFormat="1" applyFont="1" applyBorder="1" applyProtection="1">
      <alignment horizontal="left"/>
    </xf>
    <xf numFmtId="4" fontId="5" fillId="5" borderId="15" xfId="13" applyNumberFormat="1" applyFont="1" applyFill="1" applyBorder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10" xfId="7" applyFill="1" applyBorder="1" applyProtection="1">
      <alignment horizontal="center" vertical="center" wrapText="1"/>
      <protection locked="0"/>
    </xf>
    <xf numFmtId="49" fontId="5" fillId="0" borderId="16" xfId="10" applyNumberFormat="1" applyFont="1" applyBorder="1" applyProtection="1">
      <alignment horizontal="left" vertical="top" wrapText="1"/>
    </xf>
    <xf numFmtId="49" fontId="1" fillId="0" borderId="16" xfId="10" applyNumberFormat="1" applyBorder="1" applyProtection="1">
      <alignment horizontal="left" vertical="top" wrapText="1"/>
    </xf>
    <xf numFmtId="0" fontId="6" fillId="5" borderId="16" xfId="13" applyNumberFormat="1" applyFont="1" applyFill="1" applyBorder="1" applyAlignment="1" applyProtection="1">
      <alignment horizontal="left" vertical="top" wrapText="1"/>
    </xf>
    <xf numFmtId="4" fontId="5" fillId="5" borderId="7" xfId="9" applyNumberFormat="1" applyFont="1" applyFill="1" applyBorder="1" applyAlignme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6" topLeftCell="A7" activePane="bottomLeft" state="frozen"/>
      <selection pane="bottomLeft" activeCell="F38" sqref="F38"/>
    </sheetView>
  </sheetViews>
  <sheetFormatPr defaultRowHeight="15" outlineLevelRow="1" x14ac:dyDescent="0.25"/>
  <cols>
    <col min="1" max="1" width="12.42578125" style="10" customWidth="1"/>
    <col min="2" max="2" width="50.7109375" style="1" customWidth="1"/>
    <col min="3" max="3" width="15" style="13" customWidth="1"/>
    <col min="4" max="4" width="15.140625" style="13" customWidth="1"/>
    <col min="5" max="5" width="14" style="13" customWidth="1"/>
    <col min="6" max="6" width="14.42578125" style="13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5" t="s">
        <v>93</v>
      </c>
      <c r="B1" s="36"/>
      <c r="C1" s="36"/>
      <c r="D1" s="36"/>
      <c r="E1" s="36"/>
      <c r="F1" s="36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7"/>
      <c r="B2" s="38"/>
      <c r="C2" s="38"/>
      <c r="D2" s="38"/>
      <c r="E2" s="38"/>
      <c r="F2" s="38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9" t="s">
        <v>0</v>
      </c>
      <c r="B3" s="40"/>
      <c r="C3" s="40"/>
      <c r="D3" s="40"/>
      <c r="E3" s="40"/>
      <c r="F3" s="40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45" t="s">
        <v>1</v>
      </c>
      <c r="B4" s="47" t="s">
        <v>2</v>
      </c>
      <c r="C4" s="41" t="s">
        <v>92</v>
      </c>
      <c r="D4" s="41" t="s">
        <v>94</v>
      </c>
      <c r="E4" s="41" t="s">
        <v>86</v>
      </c>
      <c r="F4" s="41" t="s">
        <v>87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46"/>
      <c r="B5" s="48"/>
      <c r="C5" s="49"/>
      <c r="D5" s="49"/>
      <c r="E5" s="42"/>
      <c r="F5" s="42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32">
        <v>2</v>
      </c>
      <c r="C6" s="19">
        <v>4</v>
      </c>
      <c r="D6" s="19">
        <v>4</v>
      </c>
      <c r="E6" s="20">
        <v>5</v>
      </c>
      <c r="F6" s="11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29" t="s">
        <v>3</v>
      </c>
      <c r="B7" s="50" t="s">
        <v>4</v>
      </c>
      <c r="C7" s="17">
        <v>17133054.280000001</v>
      </c>
      <c r="D7" s="24">
        <v>18197974.539999999</v>
      </c>
      <c r="E7" s="21">
        <f>E8+E9+E10+E12+E13+E14+E11</f>
        <v>1064920.2600000009</v>
      </c>
      <c r="F7" s="14">
        <f t="shared" ref="F7:F50" ca="1" si="0">IF(INDIRECT("R[0]C[-3]", FALSE)&lt;&gt;0,INDIRECT("R[0]C[-2]", FALSE)*100/INDIRECT("R[0]C[-3]", FALSE),"")</f>
        <v>106.21558913312448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30" t="s">
        <v>5</v>
      </c>
      <c r="B8" s="51" t="s">
        <v>6</v>
      </c>
      <c r="C8" s="18">
        <v>813961.47</v>
      </c>
      <c r="D8" s="25">
        <v>1126217.72</v>
      </c>
      <c r="E8" s="22">
        <f>D8-C8</f>
        <v>312256.25</v>
      </c>
      <c r="F8" s="15">
        <f>D8/C8*100</f>
        <v>138.3625345312721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30" t="s">
        <v>7</v>
      </c>
      <c r="B9" s="51" t="s">
        <v>8</v>
      </c>
      <c r="C9" s="18">
        <v>926965.88</v>
      </c>
      <c r="D9" s="25">
        <v>952170.72</v>
      </c>
      <c r="E9" s="22">
        <f t="shared" ref="E9:E14" si="1">D9-C9</f>
        <v>25204.839999999967</v>
      </c>
      <c r="F9" s="15">
        <f t="shared" ref="F9:F14" si="2">D9/C9*100</f>
        <v>102.71906879679324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30" t="s">
        <v>9</v>
      </c>
      <c r="B10" s="51" t="s">
        <v>10</v>
      </c>
      <c r="C10" s="18">
        <v>9400758.9199999999</v>
      </c>
      <c r="D10" s="25">
        <v>11248227.390000001</v>
      </c>
      <c r="E10" s="22">
        <f t="shared" si="1"/>
        <v>1847468.4700000007</v>
      </c>
      <c r="F10" s="15">
        <f t="shared" si="2"/>
        <v>119.65233323949553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31" t="s">
        <v>90</v>
      </c>
      <c r="B11" s="52" t="s">
        <v>91</v>
      </c>
      <c r="C11" s="18">
        <v>0</v>
      </c>
      <c r="D11" s="25">
        <v>0</v>
      </c>
      <c r="E11" s="22">
        <f t="shared" si="1"/>
        <v>0</v>
      </c>
      <c r="F11" s="15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31" t="s">
        <v>88</v>
      </c>
      <c r="B12" s="52" t="s">
        <v>89</v>
      </c>
      <c r="C12" s="18">
        <v>797226.91</v>
      </c>
      <c r="D12" s="25">
        <v>493558.71</v>
      </c>
      <c r="E12" s="22">
        <f t="shared" si="1"/>
        <v>-303668.2</v>
      </c>
      <c r="F12" s="15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30" t="s">
        <v>11</v>
      </c>
      <c r="B13" s="51" t="s">
        <v>12</v>
      </c>
      <c r="C13" s="18">
        <v>0</v>
      </c>
      <c r="D13" s="25">
        <v>0</v>
      </c>
      <c r="E13" s="22">
        <f t="shared" si="1"/>
        <v>0</v>
      </c>
      <c r="F13" s="15">
        <v>0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30" t="s">
        <v>13</v>
      </c>
      <c r="B14" s="51" t="s">
        <v>14</v>
      </c>
      <c r="C14" s="18">
        <v>5194141.0999999996</v>
      </c>
      <c r="D14" s="25">
        <v>4377800</v>
      </c>
      <c r="E14" s="22">
        <f t="shared" si="1"/>
        <v>-816341.09999999963</v>
      </c>
      <c r="F14" s="15">
        <f t="shared" si="2"/>
        <v>84.283424645510692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29" t="s">
        <v>15</v>
      </c>
      <c r="B15" s="50" t="s">
        <v>16</v>
      </c>
      <c r="C15" s="17">
        <v>161892.32999999999</v>
      </c>
      <c r="D15" s="24">
        <v>174040.02</v>
      </c>
      <c r="E15" s="21">
        <f>E16</f>
        <v>12147.690000000002</v>
      </c>
      <c r="F15" s="14">
        <f t="shared" ca="1" si="0"/>
        <v>107.50356116315085</v>
      </c>
      <c r="G15" s="5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30" t="s">
        <v>17</v>
      </c>
      <c r="B16" s="51" t="s">
        <v>18</v>
      </c>
      <c r="C16" s="18">
        <v>161892.32999999999</v>
      </c>
      <c r="D16" s="25">
        <v>174040.02</v>
      </c>
      <c r="E16" s="22">
        <f>D16-C16</f>
        <v>12147.690000000002</v>
      </c>
      <c r="F16" s="15">
        <f t="shared" ca="1" si="0"/>
        <v>107.50356116315085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29" t="s">
        <v>19</v>
      </c>
      <c r="B17" s="50" t="s">
        <v>20</v>
      </c>
      <c r="C17" s="17">
        <v>4364613.49</v>
      </c>
      <c r="D17" s="24">
        <v>4455232.08</v>
      </c>
      <c r="E17" s="21">
        <f>E18+E19+E20</f>
        <v>90618.589999999662</v>
      </c>
      <c r="F17" s="14">
        <f t="shared" ca="1" si="0"/>
        <v>102.07621110569403</v>
      </c>
      <c r="G17" s="5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30" t="s">
        <v>21</v>
      </c>
      <c r="B18" s="51" t="s">
        <v>22</v>
      </c>
      <c r="C18" s="18">
        <v>70504.08</v>
      </c>
      <c r="D18" s="25">
        <v>86345.03</v>
      </c>
      <c r="E18" s="22">
        <f>D18-C18</f>
        <v>15840.949999999997</v>
      </c>
      <c r="F18" s="15">
        <f t="shared" ca="1" si="0"/>
        <v>122.46813234070993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30" t="s">
        <v>23</v>
      </c>
      <c r="B19" s="51" t="s">
        <v>24</v>
      </c>
      <c r="C19" s="18">
        <v>4294109.41</v>
      </c>
      <c r="D19" s="25">
        <v>4368887.05</v>
      </c>
      <c r="E19" s="22">
        <f t="shared" ref="E19:E20" si="3">D19-C19</f>
        <v>74777.639999999665</v>
      </c>
      <c r="F19" s="15">
        <f t="shared" ca="1" si="0"/>
        <v>101.74140043627813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30" t="s">
        <v>25</v>
      </c>
      <c r="B20" s="51" t="s">
        <v>26</v>
      </c>
      <c r="C20" s="18">
        <v>0</v>
      </c>
      <c r="D20" s="25">
        <v>0</v>
      </c>
      <c r="E20" s="22">
        <f t="shared" si="3"/>
        <v>0</v>
      </c>
      <c r="F20" s="15">
        <v>0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29" t="s">
        <v>27</v>
      </c>
      <c r="B21" s="50" t="s">
        <v>28</v>
      </c>
      <c r="C21" s="17">
        <v>5026600.68</v>
      </c>
      <c r="D21" s="24">
        <v>5483398.2599999998</v>
      </c>
      <c r="E21" s="21">
        <f>E22+E23+E24+E25</f>
        <v>456797.57999999961</v>
      </c>
      <c r="F21" s="14">
        <f t="shared" ca="1" si="0"/>
        <v>109.08760430916108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30" t="s">
        <v>29</v>
      </c>
      <c r="B22" s="51" t="s">
        <v>30</v>
      </c>
      <c r="C22" s="18">
        <v>93728</v>
      </c>
      <c r="D22" s="25">
        <v>56382</v>
      </c>
      <c r="E22" s="22">
        <f>D22-C22</f>
        <v>-37346</v>
      </c>
      <c r="F22" s="15">
        <f t="shared" ca="1" si="0"/>
        <v>60.154916353704337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30" t="s">
        <v>31</v>
      </c>
      <c r="B23" s="51" t="s">
        <v>32</v>
      </c>
      <c r="C23" s="18">
        <v>4932848.4000000004</v>
      </c>
      <c r="D23" s="25">
        <v>5427000</v>
      </c>
      <c r="E23" s="22">
        <f t="shared" ref="E23:E25" si="4">D23-C23</f>
        <v>494151.59999999963</v>
      </c>
      <c r="F23" s="15">
        <f t="shared" ca="1" si="0"/>
        <v>110.01757118665961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30" t="s">
        <v>33</v>
      </c>
      <c r="B24" s="51" t="s">
        <v>34</v>
      </c>
      <c r="C24" s="18">
        <v>0</v>
      </c>
      <c r="D24" s="25">
        <v>0</v>
      </c>
      <c r="E24" s="22">
        <f t="shared" si="4"/>
        <v>0</v>
      </c>
      <c r="F24" s="15">
        <v>0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30" t="s">
        <v>35</v>
      </c>
      <c r="B25" s="51" t="s">
        <v>36</v>
      </c>
      <c r="C25" s="18">
        <v>24.28</v>
      </c>
      <c r="D25" s="25">
        <v>16.260000000000002</v>
      </c>
      <c r="E25" s="22">
        <f t="shared" si="4"/>
        <v>-8.02</v>
      </c>
      <c r="F25" s="15">
        <f t="shared" ca="1" si="0"/>
        <v>66.968698517298193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29" t="s">
        <v>37</v>
      </c>
      <c r="B26" s="50" t="s">
        <v>38</v>
      </c>
      <c r="C26" s="17">
        <v>21919554.420000002</v>
      </c>
      <c r="D26" s="24">
        <v>22748661.579999998</v>
      </c>
      <c r="E26" s="21">
        <f>E27+E28+E29+E30</f>
        <v>829107.16000000015</v>
      </c>
      <c r="F26" s="14">
        <f t="shared" ca="1" si="0"/>
        <v>103.78250006415959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30" t="s">
        <v>39</v>
      </c>
      <c r="B27" s="51" t="s">
        <v>40</v>
      </c>
      <c r="C27" s="18">
        <v>2541510.3199999998</v>
      </c>
      <c r="D27" s="25">
        <v>1228342.06</v>
      </c>
      <c r="E27" s="22">
        <f>D27-C27</f>
        <v>-1313168.2599999998</v>
      </c>
      <c r="F27" s="15">
        <f t="shared" ca="1" si="0"/>
        <v>48.331185214309897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30" t="s">
        <v>41</v>
      </c>
      <c r="B28" s="51" t="s">
        <v>42</v>
      </c>
      <c r="C28" s="18">
        <v>1793700.59</v>
      </c>
      <c r="D28" s="25">
        <v>7811277.8200000003</v>
      </c>
      <c r="E28" s="22">
        <f t="shared" ref="E28:E30" si="5">D28-C28</f>
        <v>6017577.2300000004</v>
      </c>
      <c r="F28" s="15">
        <f t="shared" ca="1" si="0"/>
        <v>435.48392990158965</v>
      </c>
      <c r="G28" s="5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30" t="s">
        <v>43</v>
      </c>
      <c r="B29" s="51" t="s">
        <v>44</v>
      </c>
      <c r="C29" s="18">
        <v>3152918.88</v>
      </c>
      <c r="D29" s="25">
        <v>3085501.29</v>
      </c>
      <c r="E29" s="22">
        <f t="shared" si="5"/>
        <v>-67417.589999999851</v>
      </c>
      <c r="F29" s="15">
        <f t="shared" ca="1" si="0"/>
        <v>97.86174042003897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30" t="s">
        <v>45</v>
      </c>
      <c r="B30" s="51" t="s">
        <v>46</v>
      </c>
      <c r="C30" s="18">
        <v>14431424.630000001</v>
      </c>
      <c r="D30" s="25">
        <v>10623540.41</v>
      </c>
      <c r="E30" s="22">
        <f t="shared" si="5"/>
        <v>-3807884.2200000007</v>
      </c>
      <c r="F30" s="15">
        <f t="shared" ca="1" si="0"/>
        <v>73.613940982069209</v>
      </c>
      <c r="G30" s="5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29" t="s">
        <v>47</v>
      </c>
      <c r="B31" s="50" t="s">
        <v>48</v>
      </c>
      <c r="C31" s="17">
        <v>0</v>
      </c>
      <c r="D31" s="24">
        <v>0</v>
      </c>
      <c r="E31" s="21">
        <f>E32</f>
        <v>0</v>
      </c>
      <c r="F31" s="14">
        <v>0</v>
      </c>
      <c r="G31" s="5"/>
      <c r="H31" s="2"/>
      <c r="I31" s="2"/>
      <c r="J31" s="2"/>
      <c r="K31" s="2"/>
      <c r="L31" s="2"/>
      <c r="M31" s="2"/>
      <c r="N31" s="2"/>
    </row>
    <row r="32" spans="1:14" ht="16.5" customHeight="1" outlineLevel="1" x14ac:dyDescent="0.25">
      <c r="A32" s="30" t="s">
        <v>49</v>
      </c>
      <c r="B32" s="51" t="s">
        <v>50</v>
      </c>
      <c r="C32" s="18">
        <v>0</v>
      </c>
      <c r="D32" s="25">
        <v>0</v>
      </c>
      <c r="E32" s="22">
        <f>D32-C32</f>
        <v>0</v>
      </c>
      <c r="F32" s="15">
        <v>0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29" t="s">
        <v>51</v>
      </c>
      <c r="B33" s="50" t="s">
        <v>52</v>
      </c>
      <c r="C33" s="17">
        <v>78868597.280000001</v>
      </c>
      <c r="D33" s="24">
        <v>93460641.019999996</v>
      </c>
      <c r="E33" s="21">
        <f>E34+E35+E36+E38+E39+E37</f>
        <v>14592043.740000002</v>
      </c>
      <c r="F33" s="14">
        <f t="shared" ca="1" si="0"/>
        <v>118.5017158200433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30" t="s">
        <v>53</v>
      </c>
      <c r="B34" s="51" t="s">
        <v>54</v>
      </c>
      <c r="C34" s="18">
        <v>32513397.84</v>
      </c>
      <c r="D34" s="25">
        <v>35490312.140000001</v>
      </c>
      <c r="E34" s="22">
        <f>D34-C34</f>
        <v>2976914.3000000007</v>
      </c>
      <c r="F34" s="15">
        <f ca="1">IF(INDIRECT("R[0]C[-3]", FALSE)&lt;&gt;0,INDIRECT("R[0]C[-2]", FALSE)*100/INDIRECT("R[0]C[-3]", FALSE),"")</f>
        <v>109.1559618427134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30" t="s">
        <v>55</v>
      </c>
      <c r="B35" s="51" t="s">
        <v>56</v>
      </c>
      <c r="C35" s="18">
        <v>31440871.969999999</v>
      </c>
      <c r="D35" s="25">
        <v>33219342.050000001</v>
      </c>
      <c r="E35" s="22">
        <f t="shared" ref="E35:E39" si="6">D35-C35</f>
        <v>1778470.0800000019</v>
      </c>
      <c r="F35" s="15">
        <f t="shared" ca="1" si="0"/>
        <v>105.65655456915115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30" t="s">
        <v>57</v>
      </c>
      <c r="B36" s="51" t="s">
        <v>58</v>
      </c>
      <c r="C36" s="18">
        <v>9173396</v>
      </c>
      <c r="D36" s="25">
        <v>10976290.57</v>
      </c>
      <c r="E36" s="22">
        <f t="shared" si="6"/>
        <v>1802894.5700000003</v>
      </c>
      <c r="F36" s="15">
        <f t="shared" ca="1" si="0"/>
        <v>119.653512941118</v>
      </c>
      <c r="G36" s="5"/>
      <c r="H36" s="2"/>
      <c r="I36" s="2"/>
      <c r="J36" s="2"/>
      <c r="K36" s="2"/>
      <c r="L36" s="2"/>
      <c r="M36" s="2"/>
      <c r="N36" s="2"/>
    </row>
    <row r="37" spans="1:14" ht="27.75" customHeight="1" outlineLevel="1" x14ac:dyDescent="0.25">
      <c r="A37" s="30" t="s">
        <v>95</v>
      </c>
      <c r="B37" s="51" t="s">
        <v>96</v>
      </c>
      <c r="C37" s="18">
        <v>0</v>
      </c>
      <c r="D37" s="25">
        <v>30450</v>
      </c>
      <c r="E37" s="22">
        <f t="shared" ref="E37" si="7">D37-C37</f>
        <v>30450</v>
      </c>
      <c r="F37" s="15">
        <v>0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30" t="s">
        <v>59</v>
      </c>
      <c r="B38" s="51" t="s">
        <v>60</v>
      </c>
      <c r="C38" s="18">
        <v>25000</v>
      </c>
      <c r="D38" s="25">
        <v>258331.1</v>
      </c>
      <c r="E38" s="22">
        <f t="shared" si="6"/>
        <v>233331.1</v>
      </c>
      <c r="F38" s="15">
        <f t="shared" ca="1" si="0"/>
        <v>1033.3244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30" t="s">
        <v>61</v>
      </c>
      <c r="B39" s="51" t="s">
        <v>62</v>
      </c>
      <c r="C39" s="18">
        <v>5715931.4699999997</v>
      </c>
      <c r="D39" s="25">
        <v>13485915.16</v>
      </c>
      <c r="E39" s="22">
        <f t="shared" si="6"/>
        <v>7769983.6900000004</v>
      </c>
      <c r="F39" s="15">
        <f t="shared" ca="1" si="0"/>
        <v>235.93556414699285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29" t="s">
        <v>63</v>
      </c>
      <c r="B40" s="50" t="s">
        <v>64</v>
      </c>
      <c r="C40" s="17">
        <v>4714722</v>
      </c>
      <c r="D40" s="24">
        <v>4577162.6399999997</v>
      </c>
      <c r="E40" s="21">
        <f t="shared" ref="E40:F40" si="8">E41</f>
        <v>-137559.36000000034</v>
      </c>
      <c r="F40" s="14">
        <f t="shared" ca="1" si="8"/>
        <v>97.082344197600605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30" t="s">
        <v>65</v>
      </c>
      <c r="B41" s="51" t="s">
        <v>66</v>
      </c>
      <c r="C41" s="18">
        <v>4714722</v>
      </c>
      <c r="D41" s="25">
        <v>4577162.6399999997</v>
      </c>
      <c r="E41" s="22">
        <f>D41-C41</f>
        <v>-137559.36000000034</v>
      </c>
      <c r="F41" s="15">
        <f t="shared" ca="1" si="0"/>
        <v>97.082344197600605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29" t="s">
        <v>67</v>
      </c>
      <c r="B42" s="50" t="s">
        <v>68</v>
      </c>
      <c r="C42" s="17">
        <v>5366846.42</v>
      </c>
      <c r="D42" s="24">
        <v>5335861.16</v>
      </c>
      <c r="E42" s="21">
        <f>E43+E44+E45</f>
        <v>-30985.260000000373</v>
      </c>
      <c r="F42" s="14">
        <f t="shared" ca="1" si="0"/>
        <v>99.422654244687706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30" t="s">
        <v>69</v>
      </c>
      <c r="B43" s="51" t="s">
        <v>70</v>
      </c>
      <c r="C43" s="18">
        <v>15399.43</v>
      </c>
      <c r="D43" s="25">
        <v>15687.57</v>
      </c>
      <c r="E43" s="22">
        <f>D43-C43</f>
        <v>288.13999999999942</v>
      </c>
      <c r="F43" s="15">
        <f t="shared" ca="1" si="0"/>
        <v>101.87110821634307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30" t="s">
        <v>71</v>
      </c>
      <c r="B44" s="51" t="s">
        <v>72</v>
      </c>
      <c r="C44" s="18">
        <v>3038500</v>
      </c>
      <c r="D44" s="25">
        <v>3006000</v>
      </c>
      <c r="E44" s="22">
        <f t="shared" ref="E44:E45" si="9">D44-C44</f>
        <v>-32500</v>
      </c>
      <c r="F44" s="15">
        <f t="shared" ca="1" si="0"/>
        <v>98.930393286160935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30" t="s">
        <v>73</v>
      </c>
      <c r="B45" s="51" t="s">
        <v>74</v>
      </c>
      <c r="C45" s="18">
        <v>2312946.9900000002</v>
      </c>
      <c r="D45" s="25">
        <v>2314173.59</v>
      </c>
      <c r="E45" s="22">
        <f t="shared" si="9"/>
        <v>1226.5999999996275</v>
      </c>
      <c r="F45" s="15">
        <f t="shared" ca="1" si="0"/>
        <v>100.05303191146632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29" t="s">
        <v>75</v>
      </c>
      <c r="B46" s="50" t="s">
        <v>76</v>
      </c>
      <c r="C46" s="17">
        <v>8785301.9000000004</v>
      </c>
      <c r="D46" s="24">
        <v>10326623.34</v>
      </c>
      <c r="E46" s="21">
        <f>E47+E48</f>
        <v>1541321.44</v>
      </c>
      <c r="F46" s="14">
        <f t="shared" ca="1" si="0"/>
        <v>117.5443195640209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30" t="s">
        <v>77</v>
      </c>
      <c r="B47" s="51" t="s">
        <v>78</v>
      </c>
      <c r="C47" s="18">
        <v>155250.9</v>
      </c>
      <c r="D47" s="25">
        <v>72447</v>
      </c>
      <c r="E47" s="22">
        <f>D47-C47</f>
        <v>-82803.899999999994</v>
      </c>
      <c r="F47" s="15">
        <f t="shared" ca="1" si="0"/>
        <v>46.664463780886294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30" t="s">
        <v>79</v>
      </c>
      <c r="B48" s="51" t="s">
        <v>80</v>
      </c>
      <c r="C48" s="18">
        <v>8630051</v>
      </c>
      <c r="D48" s="25">
        <v>10254176.34</v>
      </c>
      <c r="E48" s="22">
        <f>D48-C48</f>
        <v>1624125.3399999999</v>
      </c>
      <c r="F48" s="15">
        <f t="shared" ca="1" si="0"/>
        <v>118.819417637277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29" t="s">
        <v>81</v>
      </c>
      <c r="B49" s="50" t="s">
        <v>82</v>
      </c>
      <c r="C49" s="17">
        <v>2128636</v>
      </c>
      <c r="D49" s="24">
        <v>1718522.36</v>
      </c>
      <c r="E49" s="21">
        <f>E50</f>
        <v>-410113.6399999999</v>
      </c>
      <c r="F49" s="14">
        <f t="shared" ca="1" si="0"/>
        <v>80.733500701857906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30" t="s">
        <v>83</v>
      </c>
      <c r="B50" s="51" t="s">
        <v>84</v>
      </c>
      <c r="C50" s="18">
        <v>2128636</v>
      </c>
      <c r="D50" s="25">
        <v>1718522.36</v>
      </c>
      <c r="E50" s="22">
        <f>D50-C50</f>
        <v>-410113.6399999999</v>
      </c>
      <c r="F50" s="15">
        <f t="shared" ca="1" si="0"/>
        <v>80.733500701857906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26" t="s">
        <v>85</v>
      </c>
      <c r="B51" s="33"/>
      <c r="C51" s="53">
        <v>148469818.80000001</v>
      </c>
      <c r="D51" s="27">
        <v>166478117</v>
      </c>
      <c r="E51" s="34">
        <f>E7+E15+E17+E21+E26+E31+E33+E40+E42+E46+E49</f>
        <v>18008298.200000003</v>
      </c>
      <c r="F51" s="28">
        <f>D51/C51*100</f>
        <v>112.12926529145868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9"/>
      <c r="B52" s="6"/>
      <c r="C52" s="16"/>
      <c r="D52" s="23"/>
      <c r="E52" s="16"/>
      <c r="F52" s="12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43"/>
      <c r="B53" s="43"/>
      <c r="C53" s="44"/>
      <c r="H53" s="7"/>
      <c r="I53" s="2"/>
      <c r="J53" s="2"/>
      <c r="K53" s="2"/>
      <c r="L53" s="2"/>
      <c r="M53" s="2"/>
    </row>
  </sheetData>
  <mergeCells count="10">
    <mergeCell ref="A53:C53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2024-05-29T14:05:22Z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