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1 кв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Документ!$A$6:$N$51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7" i="1" l="1"/>
  <c r="E20" i="1"/>
  <c r="E21" i="1"/>
  <c r="E19" i="1"/>
  <c r="E9" i="1"/>
  <c r="E10" i="1"/>
  <c r="E11" i="1"/>
  <c r="E12" i="1"/>
  <c r="E13" i="1"/>
  <c r="E14" i="1"/>
  <c r="E15" i="1"/>
  <c r="E8" i="1"/>
  <c r="C51" i="1" l="1"/>
  <c r="F8" i="1" l="1"/>
  <c r="F35" i="1"/>
  <c r="F9" i="1" l="1"/>
  <c r="F10" i="1"/>
  <c r="F15" i="1"/>
  <c r="F51" i="1" l="1"/>
  <c r="E33" i="1" l="1"/>
  <c r="E32" i="1" s="1"/>
  <c r="E48" i="1"/>
  <c r="E47" i="1"/>
  <c r="E50" i="1"/>
  <c r="E49" i="1" s="1"/>
  <c r="E44" i="1"/>
  <c r="E45" i="1"/>
  <c r="E43" i="1"/>
  <c r="E41" i="1"/>
  <c r="E40" i="1" s="1"/>
  <c r="E36" i="1"/>
  <c r="E37" i="1"/>
  <c r="E38" i="1"/>
  <c r="E39" i="1"/>
  <c r="E35" i="1"/>
  <c r="E29" i="1"/>
  <c r="E30" i="1"/>
  <c r="E31" i="1"/>
  <c r="E28" i="1"/>
  <c r="E24" i="1"/>
  <c r="E25" i="1"/>
  <c r="E26" i="1"/>
  <c r="E23" i="1"/>
  <c r="E17" i="1"/>
  <c r="E16" i="1" s="1"/>
  <c r="F38" i="1"/>
  <c r="F27" i="1"/>
  <c r="F39" i="1"/>
  <c r="F29" i="1"/>
  <c r="F17" i="1"/>
  <c r="F7" i="1"/>
  <c r="F23" i="1"/>
  <c r="F26" i="1"/>
  <c r="F43" i="1"/>
  <c r="F34" i="1"/>
  <c r="F28" i="1"/>
  <c r="F42" i="1"/>
  <c r="F48" i="1"/>
  <c r="F30" i="1"/>
  <c r="F46" i="1"/>
  <c r="F45" i="1"/>
  <c r="F44" i="1"/>
  <c r="F19" i="1"/>
  <c r="F36" i="1"/>
  <c r="F47" i="1"/>
  <c r="F16" i="1"/>
  <c r="F41" i="1"/>
  <c r="F31" i="1"/>
  <c r="F20" i="1"/>
  <c r="F18" i="1"/>
  <c r="F37" i="1"/>
  <c r="F24" i="1"/>
  <c r="F22" i="1"/>
  <c r="E51" i="1" l="1"/>
  <c r="F40" i="1"/>
  <c r="E22" i="1"/>
  <c r="E34" i="1"/>
  <c r="E42" i="1"/>
  <c r="E46" i="1"/>
  <c r="E27" i="1"/>
  <c r="E18" i="1"/>
  <c r="F49" i="1"/>
  <c r="F50" i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<sst xmlns="http://schemas.openxmlformats.org/spreadsheetml/2006/main" count="97" uniqueCount="97">
  <si>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</si>
  <si>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</si>
  <si>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</si>
  <si>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</si>
  <si>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</si>
  <si>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</si>
  <si>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</si>
  <si>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</si>
  <si>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</si>
  <si>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</si>
  <si>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</si>
  <si>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</si>
  <si>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</si>
  <si>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</si>
  <si>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</si>
  <si>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</si>
  <si>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</si>
  <si>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</si>
  <si>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</si>
  <si>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</si>
  <si>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</si>
  <si>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</si>
  <si>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</si>
  <si>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</si>
  <si>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</si>
  <si>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</si>
  <si>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</si>
  <si>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</si>
  <si>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</si>
  <si>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</si>
  <si>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</si>
  <si>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</si>
  <si>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</si>
  <si>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</si>
  <si>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</si>
  <si>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</si>
  <si>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</si>
  <si>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</si>
  <si>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</si>
  <si>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</si>
  <si>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</si>
  <si>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</si>
  <si>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</si>
  <si>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</si>
  <si>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</si>
  <si>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</si>
  <si>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</si>
  <si>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</si>
  <si>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</si>
  <si>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</si>
  <si>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</si>
  <si>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</si>
  <si>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</si>
  <si>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</si>
  <si>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</si>
  <si>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</si>
  <si>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</si>
  <si>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</si>
  <si>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</si>
  <si>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</si>
  <si>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</si>
  <si>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</si>
  <si>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</si>
  <si>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</si>
  <si>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</si>
  <si>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</si>
  <si>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</si>
  <si>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</si>
  <si>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</si>
  <si>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</si>
  <si>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</si>
  <si>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</si>
  <si>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</si>
  <si>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</si>
  <si>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</si>
  <si>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</si>
  <si>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</si>
  <si>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</si>
  <si>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</si>
  <si>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</si>
  <si>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</si>
  <si>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</si>
  <si>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</si>
  <si>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</si>
  <si>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</si>
  <si>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</si>
  <si>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</si>
  <si>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</si>
  <si>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</si>
  <si>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Исполнено за 1 квартал 2021 года</t>
  </si>
  <si>
    <t>Процент отклонения                 (стр.4/стр.3)</t>
  </si>
  <si>
    <t>Исполнено за 1 квартал 2022 года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</si>
  <si>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</si>
  <si>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</si>
  <si>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0105</t>
  </si>
  <si>
    <t xml:space="preserve">  Судебная система</t>
  </si>
  <si>
    <t>Сравнительный анализ исполнения местного бюджета ЗАТО Видяево года в разрезе разделов и подразделов 1 квартал 2022/2021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</si>
</sst>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5" borderId="2" xfId="9" applyNumberFormat="1" applyFill="1" applyProtection="1">
      <alignment horizontal="center" vertical="center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0" borderId="8" xfId="9" applyNumberFormat="1" applyBorder="1" applyProtection="1">
      <alignment horizontal="center" vertical="center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4" fontId="5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0" fontId="1" fillId="5" borderId="1" xfId="14" applyNumberFormat="1" applyFill="1" applyBorder="1" applyProtection="1"/>
    <xf numFmtId="0" fontId="1" fillId="5" borderId="7" xfId="9" applyNumberFormat="1" applyFill="1" applyBorder="1" applyProtection="1">
      <alignment horizontal="center" vertical="center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0" fontId="1" fillId="5" borderId="11" xfId="9" applyNumberFormat="1" applyFill="1" applyBorder="1" applyProtection="1">
      <alignment horizontal="center" vertical="center" shrinkToFit="1"/>
    </xf>
    <xf numFmtId="0" fontId="1" fillId="5" borderId="12" xfId="9" applyNumberFormat="1" applyFill="1" applyBorder="1" applyProtection="1">
      <alignment horizontal="center" vertical="center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1" fillId="5" borderId="1" xfId="14" applyNumberFormat="1" applyFill="1" applyBorder="1" applyProtection="1"/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10" xfId="7" applyFill="1" applyBorder="1" applyProtection="1">
      <alignment horizontal="center" vertical="center" wrapText="1"/>
      <protection locked="0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6" fillId="5" borderId="2" xfId="13" applyNumberFormat="1" applyFont="1" applyFill="1" applyAlignment="1" applyProtection="1">
      <alignment horizontal="left" vertical="top" wrapText="1"/>
    </xf>
    <xf numFmtId="0" fontId="6" fillId="5" borderId="2" xfId="13" applyNumberFormat="1" applyFont="1" applyFill="1" applyAlignment="1" applyProtection="1">
      <alignment horizontal="center" vertical="top" wrapText="1"/>
    </xf>
    <xf numFmtId="0" fontId="5" fillId="0" borderId="2" xfId="12" applyNumberFormat="1" applyFont="1" applyAlignment="1" applyProtection="1">
      <alignment horizontal="center"/>
    </xf>
    <xf numFmtId="0" fontId="5" fillId="0" borderId="8" xfId="12" applyNumberFormat="1" applyFont="1" applyBorder="1" applyProtection="1">
      <alignment horizontal="left"/>
    </xf>
    <xf numFmtId="4" fontId="5" fillId="5" borderId="2" xfId="9" applyNumberFormat="1" applyFont="1" applyFill="1" applyAlignment="1" applyProtection="1">
      <alignment horizontal="right" vertical="top" shrinkToFit="1"/>
    </xf>
    <xf numFmtId="4" fontId="5" fillId="5" borderId="7" xfId="13" applyNumberFormat="1" applyFon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6" topLeftCell="A7" activePane="bottomLeft" state="frozen"/>
      <selection pane="bottomLeft" activeCell="A2" sqref="A2:F2"/>
    </sheetView>
  </sheetViews>
  <sheetFormatPr defaultRowHeight="15" outlineLevelRow="1" x14ac:dyDescent="0.25"/>
  <cols>
    <col min="1" max="1" width="12.42578125" style="11" customWidth="1"/>
    <col min="2" max="2" width="50.7109375" style="1" customWidth="1"/>
    <col min="3" max="3" width="15" style="15" customWidth="1"/>
    <col min="4" max="4" width="15.140625" style="15" customWidth="1"/>
    <col min="5" max="5" width="14" style="15" customWidth="1"/>
    <col min="6" max="6" width="14.42578125" style="15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1" t="s">
        <v>96</v>
      </c>
      <c r="B1" s="32"/>
      <c r="C1" s="32"/>
      <c r="D1" s="32"/>
      <c r="E1" s="32"/>
      <c r="F1" s="32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3"/>
      <c r="B2" s="34"/>
      <c r="C2" s="34"/>
      <c r="D2" s="34"/>
      <c r="E2" s="34"/>
      <c r="F2" s="34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5" t="s">
        <v>0</v>
      </c>
      <c r="B3" s="36"/>
      <c r="C3" s="36"/>
      <c r="D3" s="36"/>
      <c r="E3" s="36"/>
      <c r="F3" s="36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41" t="s">
        <v>1</v>
      </c>
      <c r="B4" s="43" t="s">
        <v>2</v>
      </c>
      <c r="C4" s="37" t="s">
        <v>89</v>
      </c>
      <c r="D4" s="37" t="s">
        <v>91</v>
      </c>
      <c r="E4" s="37" t="s">
        <v>88</v>
      </c>
      <c r="F4" s="37" t="s">
        <v>90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42"/>
      <c r="B5" s="44"/>
      <c r="C5" s="45"/>
      <c r="D5" s="45"/>
      <c r="E5" s="38"/>
      <c r="F5" s="38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16">
        <v>2</v>
      </c>
      <c r="C6" s="22">
        <v>3</v>
      </c>
      <c r="D6" s="26">
        <v>4</v>
      </c>
      <c r="E6" s="27">
        <v>5</v>
      </c>
      <c r="F6" s="13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2" t="s">
        <v>3</v>
      </c>
      <c r="B7" s="17" t="s">
        <v>4</v>
      </c>
      <c r="C7" s="23">
        <v>13133762.630000001</v>
      </c>
      <c r="D7" s="46">
        <v>15755541.609999999</v>
      </c>
      <c r="E7" s="28">
        <f>E8+E9+E10+E12+E14+E15+E11+E13</f>
        <v>2621778.9800000009</v>
      </c>
      <c r="F7" s="19">
        <f t="shared" ref="F7:F50" ca="1" si="0">IF(INDIRECT("R[0]C[-3]", FALSE)&lt;&gt;0,INDIRECT("R[0]C[-2]", FALSE)*100/INDIRECT("R[0]C[-3]", FALSE),"")</f>
        <v>119.96213159823186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9" t="s">
        <v>5</v>
      </c>
      <c r="B8" s="18" t="s">
        <v>6</v>
      </c>
      <c r="C8" s="24">
        <v>578459.31000000006</v>
      </c>
      <c r="D8" s="47">
        <v>675574.46</v>
      </c>
      <c r="E8" s="29">
        <f>D8-C8</f>
        <v>97115.149999999907</v>
      </c>
      <c r="F8" s="20">
        <f>D8/C8*100</f>
        <v>116.78858794752563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9" t="s">
        <v>7</v>
      </c>
      <c r="B9" s="18" t="s">
        <v>8</v>
      </c>
      <c r="C9" s="24">
        <v>1400468.07</v>
      </c>
      <c r="D9" s="47">
        <v>1075575.79</v>
      </c>
      <c r="E9" s="29">
        <f t="shared" ref="E9:E15" si="1">D9-C9</f>
        <v>-324892.28000000003</v>
      </c>
      <c r="F9" s="20">
        <f t="shared" ref="F9:F15" si="2">D9/C9*100</f>
        <v>76.801164770575596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9" t="s">
        <v>9</v>
      </c>
      <c r="B10" s="18" t="s">
        <v>10</v>
      </c>
      <c r="C10" s="24">
        <v>7072656.1799999997</v>
      </c>
      <c r="D10" s="47">
        <v>8596816.25</v>
      </c>
      <c r="E10" s="29">
        <f t="shared" si="1"/>
        <v>1524160.0700000003</v>
      </c>
      <c r="F10" s="20">
        <f t="shared" si="2"/>
        <v>121.5500376550186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49" t="s">
        <v>94</v>
      </c>
      <c r="B11" s="48" t="s">
        <v>95</v>
      </c>
      <c r="C11" s="24">
        <v>0</v>
      </c>
      <c r="D11" s="47">
        <v>4080</v>
      </c>
      <c r="E11" s="29">
        <f t="shared" si="1"/>
        <v>4080</v>
      </c>
      <c r="F11" s="20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49" t="s">
        <v>92</v>
      </c>
      <c r="B12" s="48" t="s">
        <v>93</v>
      </c>
      <c r="C12" s="24">
        <v>0</v>
      </c>
      <c r="D12" s="47">
        <v>684824.13</v>
      </c>
      <c r="E12" s="29">
        <f t="shared" si="1"/>
        <v>684824.13</v>
      </c>
      <c r="F12" s="20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9" t="s">
        <v>11</v>
      </c>
      <c r="B13" s="18" t="s">
        <v>12</v>
      </c>
      <c r="C13" s="24">
        <v>0</v>
      </c>
      <c r="D13" s="47">
        <v>0</v>
      </c>
      <c r="E13" s="29">
        <f t="shared" si="1"/>
        <v>0</v>
      </c>
      <c r="F13" s="20">
        <v>0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9" t="s">
        <v>13</v>
      </c>
      <c r="B14" s="18" t="s">
        <v>14</v>
      </c>
      <c r="C14" s="24">
        <v>0</v>
      </c>
      <c r="D14" s="47">
        <v>0</v>
      </c>
      <c r="E14" s="29">
        <f t="shared" si="1"/>
        <v>0</v>
      </c>
      <c r="F14" s="20">
        <v>0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9" t="s">
        <v>15</v>
      </c>
      <c r="B15" s="18" t="s">
        <v>16</v>
      </c>
      <c r="C15" s="24">
        <v>4082179.07</v>
      </c>
      <c r="D15" s="47">
        <v>4718670.9800000004</v>
      </c>
      <c r="E15" s="29">
        <f t="shared" si="1"/>
        <v>636491.91000000061</v>
      </c>
      <c r="F15" s="20">
        <f t="shared" si="2"/>
        <v>115.59196446519434</v>
      </c>
      <c r="G15" s="5"/>
      <c r="H15" s="2"/>
      <c r="I15" s="2"/>
      <c r="J15" s="2"/>
      <c r="K15" s="2"/>
      <c r="L15" s="2"/>
      <c r="M15" s="2"/>
      <c r="N15" s="2"/>
    </row>
    <row r="16" spans="1:14" ht="15" customHeight="1" x14ac:dyDescent="0.25">
      <c r="A16" s="12" t="s">
        <v>17</v>
      </c>
      <c r="B16" s="17" t="s">
        <v>18</v>
      </c>
      <c r="C16" s="23">
        <v>115581.97</v>
      </c>
      <c r="D16" s="46">
        <v>125258.63</v>
      </c>
      <c r="E16" s="28">
        <f>E17</f>
        <v>9676.6600000000035</v>
      </c>
      <c r="F16" s="19">
        <f t="shared" ca="1" si="0"/>
        <v>108.37211893861992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9" t="s">
        <v>19</v>
      </c>
      <c r="B17" s="18" t="s">
        <v>20</v>
      </c>
      <c r="C17" s="24">
        <v>115581.97</v>
      </c>
      <c r="D17" s="47">
        <v>125258.63</v>
      </c>
      <c r="E17" s="29">
        <f>D17-C17</f>
        <v>9676.6600000000035</v>
      </c>
      <c r="F17" s="20">
        <f t="shared" ca="1" si="0"/>
        <v>108.37211893861992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2" t="s">
        <v>21</v>
      </c>
      <c r="B18" s="17" t="s">
        <v>22</v>
      </c>
      <c r="C18" s="23">
        <v>4602739.6900000004</v>
      </c>
      <c r="D18" s="46">
        <v>5298840.1399999997</v>
      </c>
      <c r="E18" s="28">
        <f>E19+E20+E21</f>
        <v>696100.45</v>
      </c>
      <c r="F18" s="19">
        <f t="shared" ca="1" si="0"/>
        <v>115.12361108564015</v>
      </c>
      <c r="G18" s="5"/>
      <c r="H18" s="2"/>
      <c r="I18" s="2"/>
      <c r="J18" s="2"/>
      <c r="K18" s="2"/>
      <c r="L18" s="2"/>
      <c r="M18" s="2"/>
      <c r="N18" s="2"/>
    </row>
    <row r="19" spans="1:14" ht="15" customHeight="1" outlineLevel="1" x14ac:dyDescent="0.25">
      <c r="A19" s="9" t="s">
        <v>23</v>
      </c>
      <c r="B19" s="18" t="s">
        <v>24</v>
      </c>
      <c r="C19" s="24">
        <v>433566.9</v>
      </c>
      <c r="D19" s="47">
        <v>271733.18</v>
      </c>
      <c r="E19" s="29">
        <f>D19-C19</f>
        <v>-161833.72000000003</v>
      </c>
      <c r="F19" s="20">
        <f t="shared" ca="1" si="0"/>
        <v>62.673875704072422</v>
      </c>
      <c r="G19" s="5"/>
      <c r="H19" s="2"/>
      <c r="I19" s="2"/>
      <c r="J19" s="2"/>
      <c r="K19" s="2"/>
      <c r="L19" s="2"/>
      <c r="M19" s="2"/>
      <c r="N19" s="2"/>
    </row>
    <row r="20" spans="1:14" ht="40.5" customHeight="1" outlineLevel="1" x14ac:dyDescent="0.25">
      <c r="A20" s="9" t="s">
        <v>25</v>
      </c>
      <c r="B20" s="18" t="s">
        <v>26</v>
      </c>
      <c r="C20" s="24">
        <v>4169172.79</v>
      </c>
      <c r="D20" s="47">
        <v>5027106.96</v>
      </c>
      <c r="E20" s="29">
        <f t="shared" ref="E20:E21" si="3">D20-C20</f>
        <v>857934.16999999993</v>
      </c>
      <c r="F20" s="20">
        <f t="shared" ca="1" si="0"/>
        <v>120.57804301270036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9" t="s">
        <v>27</v>
      </c>
      <c r="B21" s="18" t="s">
        <v>28</v>
      </c>
      <c r="C21" s="24">
        <v>0</v>
      </c>
      <c r="D21" s="47">
        <v>0</v>
      </c>
      <c r="E21" s="29">
        <f t="shared" si="3"/>
        <v>0</v>
      </c>
      <c r="F21" s="20">
        <v>0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12" t="s">
        <v>29</v>
      </c>
      <c r="B22" s="17" t="s">
        <v>30</v>
      </c>
      <c r="C22" s="23">
        <v>2919225.54</v>
      </c>
      <c r="D22" s="46">
        <v>3019279.95</v>
      </c>
      <c r="E22" s="28">
        <f>E23+E24+E25+E26</f>
        <v>100054.41000000013</v>
      </c>
      <c r="F22" s="19">
        <f t="shared" ca="1" si="0"/>
        <v>103.42742993403654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9" t="s">
        <v>31</v>
      </c>
      <c r="B23" s="18" t="s">
        <v>32</v>
      </c>
      <c r="C23" s="24">
        <v>15520</v>
      </c>
      <c r="D23" s="47">
        <v>0</v>
      </c>
      <c r="E23" s="29">
        <f>D23-C23</f>
        <v>-15520</v>
      </c>
      <c r="F23" s="20">
        <f t="shared" ca="1" si="0"/>
        <v>0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9" t="s">
        <v>33</v>
      </c>
      <c r="B24" s="18" t="s">
        <v>34</v>
      </c>
      <c r="C24" s="24">
        <v>2903705.54</v>
      </c>
      <c r="D24" s="47">
        <v>3019252.68</v>
      </c>
      <c r="E24" s="29">
        <f t="shared" ref="E24:E26" si="4">D24-C24</f>
        <v>115547.14000000013</v>
      </c>
      <c r="F24" s="20">
        <f t="shared" ca="1" si="0"/>
        <v>103.97929949880523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9" t="s">
        <v>35</v>
      </c>
      <c r="B25" s="18" t="s">
        <v>36</v>
      </c>
      <c r="C25" s="24">
        <v>0</v>
      </c>
      <c r="D25" s="47">
        <v>0</v>
      </c>
      <c r="E25" s="29">
        <f t="shared" si="4"/>
        <v>0</v>
      </c>
      <c r="F25" s="20">
        <v>0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9" t="s">
        <v>37</v>
      </c>
      <c r="B26" s="18" t="s">
        <v>38</v>
      </c>
      <c r="C26" s="24">
        <v>0</v>
      </c>
      <c r="D26" s="47">
        <v>27.27</v>
      </c>
      <c r="E26" s="29">
        <f t="shared" si="4"/>
        <v>27.27</v>
      </c>
      <c r="F26" s="20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15" customHeight="1" x14ac:dyDescent="0.25">
      <c r="A27" s="12" t="s">
        <v>39</v>
      </c>
      <c r="B27" s="17" t="s">
        <v>40</v>
      </c>
      <c r="C27" s="23">
        <v>17572763.640000001</v>
      </c>
      <c r="D27" s="46">
        <v>20199053.149999999</v>
      </c>
      <c r="E27" s="28">
        <f>E28+E29+E30+E31</f>
        <v>2626289.5100000012</v>
      </c>
      <c r="F27" s="19">
        <f t="shared" ca="1" si="0"/>
        <v>114.94522753394295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9" t="s">
        <v>41</v>
      </c>
      <c r="B28" s="18" t="s">
        <v>42</v>
      </c>
      <c r="C28" s="24">
        <v>1108636.2</v>
      </c>
      <c r="D28" s="47">
        <v>2217272.4</v>
      </c>
      <c r="E28" s="29">
        <f>D28-C28</f>
        <v>1108636.2</v>
      </c>
      <c r="F28" s="20">
        <f t="shared" ca="1" si="0"/>
        <v>200</v>
      </c>
      <c r="G28" s="5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9" t="s">
        <v>43</v>
      </c>
      <c r="B29" s="18" t="s">
        <v>44</v>
      </c>
      <c r="C29" s="24">
        <v>830400.54</v>
      </c>
      <c r="D29" s="47">
        <v>1016138.28</v>
      </c>
      <c r="E29" s="29">
        <f t="shared" ref="E29:E31" si="5">D29-C29</f>
        <v>185737.74</v>
      </c>
      <c r="F29" s="20">
        <f t="shared" ca="1" si="0"/>
        <v>122.36724701551856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outlineLevel="1" x14ac:dyDescent="0.25">
      <c r="A30" s="9" t="s">
        <v>45</v>
      </c>
      <c r="B30" s="18" t="s">
        <v>46</v>
      </c>
      <c r="C30" s="24">
        <v>2034535.54</v>
      </c>
      <c r="D30" s="47">
        <v>2260001.0099999998</v>
      </c>
      <c r="E30" s="29">
        <f t="shared" si="5"/>
        <v>225465.46999999974</v>
      </c>
      <c r="F30" s="20">
        <f t="shared" ca="1" si="0"/>
        <v>111.0819135653929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9" t="s">
        <v>47</v>
      </c>
      <c r="B31" s="18" t="s">
        <v>48</v>
      </c>
      <c r="C31" s="24">
        <v>13599191.359999999</v>
      </c>
      <c r="D31" s="47">
        <v>14705641.460000001</v>
      </c>
      <c r="E31" s="29">
        <f t="shared" si="5"/>
        <v>1106450.1000000015</v>
      </c>
      <c r="F31" s="20">
        <f t="shared" ca="1" si="0"/>
        <v>108.13614626568503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2" t="s">
        <v>49</v>
      </c>
      <c r="B32" s="17" t="s">
        <v>50</v>
      </c>
      <c r="C32" s="23">
        <v>0</v>
      </c>
      <c r="D32" s="46">
        <v>0</v>
      </c>
      <c r="E32" s="28">
        <f>E33</f>
        <v>0</v>
      </c>
      <c r="F32" s="19">
        <v>0</v>
      </c>
      <c r="G32" s="5"/>
      <c r="H32" s="2"/>
      <c r="I32" s="2"/>
      <c r="J32" s="2"/>
      <c r="K32" s="2"/>
      <c r="L32" s="2"/>
      <c r="M32" s="2"/>
      <c r="N32" s="2"/>
    </row>
    <row r="33" spans="1:14" ht="16.5" customHeight="1" outlineLevel="1" x14ac:dyDescent="0.25">
      <c r="A33" s="9" t="s">
        <v>51</v>
      </c>
      <c r="B33" s="18" t="s">
        <v>52</v>
      </c>
      <c r="C33" s="24">
        <v>0</v>
      </c>
      <c r="D33" s="47">
        <v>0</v>
      </c>
      <c r="E33" s="29">
        <f>D33-C33</f>
        <v>0</v>
      </c>
      <c r="F33" s="20">
        <v>0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x14ac:dyDescent="0.25">
      <c r="A34" s="12" t="s">
        <v>53</v>
      </c>
      <c r="B34" s="17" t="s">
        <v>54</v>
      </c>
      <c r="C34" s="23">
        <v>59303604.450000003</v>
      </c>
      <c r="D34" s="46">
        <v>53600660.890000001</v>
      </c>
      <c r="E34" s="28">
        <f>E35+E36+E37+E38+E39</f>
        <v>-5702943.5599999996</v>
      </c>
      <c r="F34" s="19">
        <f t="shared" ca="1" si="0"/>
        <v>90.383479026459071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9" t="s">
        <v>55</v>
      </c>
      <c r="B35" s="18" t="s">
        <v>56</v>
      </c>
      <c r="C35" s="24">
        <v>23545015.23</v>
      </c>
      <c r="D35" s="47">
        <v>25263028.870000001</v>
      </c>
      <c r="E35" s="29">
        <f>D35-C35</f>
        <v>1718013.6400000006</v>
      </c>
      <c r="F35" s="20">
        <f ca="1">IF(INDIRECT("R[0]C[-3]", FALSE)&lt;&gt;0,INDIRECT("R[0]C[-2]", FALSE)*100/INDIRECT("R[0]C[-3]", FALSE),"")</f>
        <v>107.29671917056559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9" t="s">
        <v>57</v>
      </c>
      <c r="B36" s="18" t="s">
        <v>58</v>
      </c>
      <c r="C36" s="24">
        <v>26325379.890000001</v>
      </c>
      <c r="D36" s="47">
        <v>17720136.620000001</v>
      </c>
      <c r="E36" s="29">
        <f t="shared" ref="E36:E39" si="6">D36-C36</f>
        <v>-8605243.2699999996</v>
      </c>
      <c r="F36" s="20">
        <f t="shared" ca="1" si="0"/>
        <v>67.311988256363961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9" t="s">
        <v>59</v>
      </c>
      <c r="B37" s="18" t="s">
        <v>60</v>
      </c>
      <c r="C37" s="24">
        <v>6715845</v>
      </c>
      <c r="D37" s="47">
        <v>6895517.6200000001</v>
      </c>
      <c r="E37" s="29">
        <f t="shared" si="6"/>
        <v>179672.62000000011</v>
      </c>
      <c r="F37" s="20">
        <f t="shared" ca="1" si="0"/>
        <v>102.6753538832418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9" t="s">
        <v>61</v>
      </c>
      <c r="B38" s="18" t="s">
        <v>62</v>
      </c>
      <c r="C38" s="24">
        <v>312795.69</v>
      </c>
      <c r="D38" s="47">
        <v>318555</v>
      </c>
      <c r="E38" s="29">
        <f t="shared" si="6"/>
        <v>5759.3099999999977</v>
      </c>
      <c r="F38" s="20">
        <f t="shared" ca="1" si="0"/>
        <v>101.84123700681425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9" t="s">
        <v>63</v>
      </c>
      <c r="B39" s="18" t="s">
        <v>64</v>
      </c>
      <c r="C39" s="24">
        <v>2404568.64</v>
      </c>
      <c r="D39" s="47">
        <v>3403422.78</v>
      </c>
      <c r="E39" s="29">
        <f t="shared" si="6"/>
        <v>998854.13999999966</v>
      </c>
      <c r="F39" s="20">
        <f t="shared" ca="1" si="0"/>
        <v>141.53984724678102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2" t="s">
        <v>65</v>
      </c>
      <c r="B40" s="17" t="s">
        <v>66</v>
      </c>
      <c r="C40" s="23">
        <v>2530474</v>
      </c>
      <c r="D40" s="46">
        <v>4327783.6100000003</v>
      </c>
      <c r="E40" s="28">
        <f t="shared" ref="E40:F40" si="7">E41</f>
        <v>1797309.6100000003</v>
      </c>
      <c r="F40" s="19">
        <f t="shared" ca="1" si="7"/>
        <v>171.02659857402213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9" t="s">
        <v>67</v>
      </c>
      <c r="B41" s="18" t="s">
        <v>68</v>
      </c>
      <c r="C41" s="24">
        <v>2530474</v>
      </c>
      <c r="D41" s="47">
        <v>4327783.6100000003</v>
      </c>
      <c r="E41" s="29">
        <f>D41-C41</f>
        <v>1797309.6100000003</v>
      </c>
      <c r="F41" s="20">
        <f t="shared" ca="1" si="0"/>
        <v>171.02659857402213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2" t="s">
        <v>69</v>
      </c>
      <c r="B42" s="17" t="s">
        <v>70</v>
      </c>
      <c r="C42" s="23">
        <v>5025230.99</v>
      </c>
      <c r="D42" s="46">
        <v>4845040.75</v>
      </c>
      <c r="E42" s="28">
        <f>E43+E44+E45</f>
        <v>-180190.24</v>
      </c>
      <c r="F42" s="19">
        <f t="shared" ca="1" si="0"/>
        <v>96.414289405629887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9" t="s">
        <v>71</v>
      </c>
      <c r="B43" s="18" t="s">
        <v>72</v>
      </c>
      <c r="C43" s="24">
        <v>25494.92</v>
      </c>
      <c r="D43" s="47">
        <v>19399.900000000001</v>
      </c>
      <c r="E43" s="29">
        <f>D43-C43</f>
        <v>-6095.0199999999968</v>
      </c>
      <c r="F43" s="20">
        <f t="shared" ca="1" si="0"/>
        <v>76.093198174381413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9" t="s">
        <v>73</v>
      </c>
      <c r="B44" s="18" t="s">
        <v>74</v>
      </c>
      <c r="C44" s="24">
        <v>3147925</v>
      </c>
      <c r="D44" s="47">
        <v>2800000</v>
      </c>
      <c r="E44" s="29">
        <f t="shared" ref="E44:E45" si="8">D44-C44</f>
        <v>-347925</v>
      </c>
      <c r="F44" s="20">
        <f t="shared" ca="1" si="0"/>
        <v>88.947481277349368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9" t="s">
        <v>75</v>
      </c>
      <c r="B45" s="18" t="s">
        <v>76</v>
      </c>
      <c r="C45" s="24">
        <v>1851811.07</v>
      </c>
      <c r="D45" s="47">
        <v>2025640.85</v>
      </c>
      <c r="E45" s="29">
        <f t="shared" si="8"/>
        <v>173829.78000000003</v>
      </c>
      <c r="F45" s="20">
        <f t="shared" ca="1" si="0"/>
        <v>109.38701484271826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12" t="s">
        <v>77</v>
      </c>
      <c r="B46" s="17" t="s">
        <v>78</v>
      </c>
      <c r="C46" s="23">
        <v>7769893.9699999997</v>
      </c>
      <c r="D46" s="46">
        <v>7822255.9699999997</v>
      </c>
      <c r="E46" s="28">
        <f>E47+E48</f>
        <v>52362</v>
      </c>
      <c r="F46" s="19">
        <f t="shared" ca="1" si="0"/>
        <v>100.67390881010954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9" t="s">
        <v>79</v>
      </c>
      <c r="B47" s="18" t="s">
        <v>80</v>
      </c>
      <c r="C47" s="24">
        <v>50975</v>
      </c>
      <c r="D47" s="47">
        <v>135360</v>
      </c>
      <c r="E47" s="29">
        <f>D47-C47</f>
        <v>84385</v>
      </c>
      <c r="F47" s="20">
        <f t="shared" ca="1" si="0"/>
        <v>265.54193231976461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9" t="s">
        <v>81</v>
      </c>
      <c r="B48" s="18" t="s">
        <v>82</v>
      </c>
      <c r="C48" s="24">
        <v>7718918.9699999997</v>
      </c>
      <c r="D48" s="47">
        <v>7686895.9699999997</v>
      </c>
      <c r="E48" s="29">
        <f>D48-C48</f>
        <v>-32023</v>
      </c>
      <c r="F48" s="20">
        <f t="shared" ca="1" si="0"/>
        <v>99.585136207227222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12" t="s">
        <v>83</v>
      </c>
      <c r="B49" s="17" t="s">
        <v>84</v>
      </c>
      <c r="C49" s="23">
        <v>1632517</v>
      </c>
      <c r="D49" s="46">
        <v>1474163.36</v>
      </c>
      <c r="E49" s="28">
        <f>E50</f>
        <v>-158353.6399999999</v>
      </c>
      <c r="F49" s="19">
        <f t="shared" ca="1" si="0"/>
        <v>90.300031178848371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9" t="s">
        <v>85</v>
      </c>
      <c r="B50" s="18" t="s">
        <v>86</v>
      </c>
      <c r="C50" s="24">
        <v>1632517</v>
      </c>
      <c r="D50" s="47">
        <v>1474163.36</v>
      </c>
      <c r="E50" s="29">
        <f>D50-C50</f>
        <v>-158353.6399999999</v>
      </c>
      <c r="F50" s="20">
        <f t="shared" ca="1" si="0"/>
        <v>90.300031178848371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50" t="s">
        <v>87</v>
      </c>
      <c r="B51" s="51"/>
      <c r="C51" s="25">
        <f>C7+C16+C18+C22+C27+C32+C34+C40+C42+C46+C49</f>
        <v>114605793.88</v>
      </c>
      <c r="D51" s="52">
        <v>116467878.06</v>
      </c>
      <c r="E51" s="53">
        <f>E7+E16+E18+E22+E27+E32+E34+E40+E42+E46+E49</f>
        <v>1862084.1800000025</v>
      </c>
      <c r="F51" s="54">
        <f>D51/C51*100</f>
        <v>101.62477316107572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0"/>
      <c r="B52" s="6"/>
      <c r="C52" s="21"/>
      <c r="D52" s="30"/>
      <c r="E52" s="21"/>
      <c r="F52" s="14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39"/>
      <c r="B53" s="39"/>
      <c r="C53" s="40"/>
      <c r="H53" s="7"/>
      <c r="I53" s="2"/>
      <c r="J53" s="2"/>
      <c r="K53" s="2"/>
      <c r="L53" s="2"/>
      <c r="M53" s="2"/>
    </row>
  </sheetData>
  <mergeCells count="10">
    <mergeCell ref="A53:C53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2022-04-25T10:46:39Z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