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2021 г\4 кв\"/>
    </mc:Choice>
  </mc:AlternateContent>
  <bookViews>
    <workbookView xWindow="0" yWindow="0" windowWidth="28770" windowHeight="9060"/>
  </bookViews>
  <sheets>
    <sheet name="Документ" sheetId="1" r:id="rId1"/>
  </sheets>
  <definedNames>
    <definedName name="_xlnm._FilterDatabase" localSheetId="0" hidden="1">Документ!$A$5:$N$5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D53" i="1" l="1"/>
  <c r="E34" i="1"/>
  <c r="E9" i="1"/>
  <c r="E8" i="1"/>
  <c r="E7" i="1"/>
  <c r="E6" i="1" s="1"/>
  <c r="D11" i="1"/>
  <c r="D10" i="1"/>
  <c r="E52" i="1" l="1"/>
  <c r="E33" i="1" l="1"/>
  <c r="E32" i="1"/>
  <c r="E38" i="1" l="1"/>
  <c r="F12" i="1"/>
  <c r="F11" i="1"/>
  <c r="F8" i="1"/>
  <c r="F9" i="1"/>
  <c r="F7" i="1"/>
  <c r="E13" i="1"/>
  <c r="F38" i="1"/>
  <c r="F10" i="1" l="1"/>
  <c r="E51" i="1"/>
  <c r="E50" i="1" s="1"/>
  <c r="E47" i="1"/>
  <c r="E48" i="1"/>
  <c r="E49" i="1"/>
  <c r="E46" i="1"/>
  <c r="E44" i="1"/>
  <c r="E43" i="1"/>
  <c r="E41" i="1"/>
  <c r="E40" i="1"/>
  <c r="E37" i="1"/>
  <c r="E36" i="1" s="1"/>
  <c r="E35" i="1"/>
  <c r="E30" i="1"/>
  <c r="E29" i="1" s="1"/>
  <c r="E27" i="1"/>
  <c r="E28" i="1"/>
  <c r="E26" i="1"/>
  <c r="E22" i="1"/>
  <c r="E23" i="1"/>
  <c r="E24" i="1"/>
  <c r="E21" i="1"/>
  <c r="E19" i="1"/>
  <c r="E18" i="1" s="1"/>
  <c r="E17" i="1"/>
  <c r="E16" i="1" s="1"/>
  <c r="E15" i="1"/>
  <c r="E14" i="1" s="1"/>
  <c r="E12" i="1"/>
  <c r="E11" i="1"/>
  <c r="F22" i="1"/>
  <c r="F17" i="1"/>
  <c r="F18" i="1"/>
  <c r="F15" i="1"/>
  <c r="F46" i="1"/>
  <c r="F36" i="1"/>
  <c r="F42" i="1"/>
  <c r="F51" i="1"/>
  <c r="F35" i="1"/>
  <c r="F45" i="1"/>
  <c r="F24" i="1"/>
  <c r="F14" i="1"/>
  <c r="F43" i="1"/>
  <c r="F49" i="1"/>
  <c r="F34" i="1"/>
  <c r="F25" i="1"/>
  <c r="F23" i="1"/>
  <c r="F6" i="1"/>
  <c r="F50" i="1"/>
  <c r="F19" i="1"/>
  <c r="F33" i="1"/>
  <c r="F29" i="1"/>
  <c r="F30" i="1"/>
  <c r="F37" i="1"/>
  <c r="F20" i="1"/>
  <c r="F28" i="1"/>
  <c r="F41" i="1"/>
  <c r="F27" i="1"/>
  <c r="F44" i="1"/>
  <c r="F48" i="1"/>
  <c r="F26" i="1"/>
  <c r="F40" i="1"/>
  <c r="F47" i="1"/>
  <c r="F21" i="1"/>
  <c r="F16" i="1"/>
  <c r="F32" i="1"/>
  <c r="F39" i="1"/>
  <c r="F31" i="1"/>
  <c r="E10" i="1" l="1"/>
  <c r="E39" i="1"/>
  <c r="E42" i="1"/>
  <c r="E31" i="1"/>
  <c r="E45" i="1"/>
  <c r="E25" i="1"/>
  <c r="E20" i="1"/>
  <c r="F53" i="1"/>
  <c r="E53" i="1" l="1"/>
</calcChain>
</file>

<file path=xl/sharedStrings.xml><?xml version="1.0" encoding="utf-8"?>
<sst xmlns="http://schemas.openxmlformats.org/spreadsheetml/2006/main" count="102" uniqueCount="102">
  <si>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</si>
  <si>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</si>
  <si>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</si>
  <si>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</si>
  <si>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</si>
  <si>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</si>
  <si>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</si>
  <si>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</si>
  <si>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</si>
  <si>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</si>
  <si>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</si>
  <si>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</si>
  <si>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</si>
  <si>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</si>
  <si>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</si>
  <si>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</si>
  <si>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</si>
  <si>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</si>
  <si>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</si>
  <si>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</si>
  <si>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</si>
  <si>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</si>
  <si>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</si>
  <si>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</si>
  <si>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</si>
  <si>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</si>
  <si>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</si>
  <si>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</si>
  <si>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</si>
  <si>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</si>
  <si>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</si>
  <si>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</si>
  <si>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</si>
  <si>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</si>
  <si>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</si>
  <si>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</si>
  <si>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</si>
  <si>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</si>
  <si>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</si>
  <si>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</si>
  <si>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</si>
  <si>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</si>
  <si>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</si>
  <si>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</si>
  <si>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</si>
  <si>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</si>
  <si>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</si>
  <si>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</si>
  <si>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</si>
  <si>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</si>
  <si>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</si>
  <si>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</si>
  <si>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</si>
  <si>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</si>
  <si>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</si>
  <si>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</si>
  <si>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</si>
  <si>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</si>
  <si>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</si>
  <si>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</si>
  <si>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</si>
  <si>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</si>
  <si>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</si>
  <si>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</si>
  <si>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</si>
  <si>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</si>
  <si>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</si>
  <si>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</si>
  <si>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</si>
  <si>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</si>
  <si>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</si>
  <si>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</si>
  <si>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</si>
  <si>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</si>
  <si>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</si>
  <si>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</si>
  <si>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</si>
  <si>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</si>
  <si>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</si>
  <si>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</si>
  <si>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</si>
  <si>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</si>
  <si>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</si>
  <si>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</si>
  <si>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</si>
  <si>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</si>
  <si>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</si>
  <si>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</si>
  <si>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</si>
  <si>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</si>
  <si>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</si>
  <si>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</si>
  <si>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     (стр.4- стр.3)</t>
  </si>
  <si>
    <t xml:space="preserve">  Подпрограмма 3 "Доступная среда"</t>
  </si>
  <si>
    <t>8020000000</t>
  </si>
  <si>
    <t>Подпрограмма 2 "Поддержка социально ориентированных некоммерческих организаций ЗАТО Видяево"</t>
  </si>
  <si>
    <t>9990000000</t>
  </si>
  <si>
    <t xml:space="preserve">  Иная непрограммная деятельность</t>
  </si>
  <si>
    <t>Исполнено за 4 квартал 2020 года</t>
  </si>
  <si>
    <t>Процент отклонения</t>
  </si>
  <si>
    <t xml:space="preserve">Сравнительный анализ исполнения местного бюджета ЗАТО Видяево года в разрезе муниципальных программ 4 квартал 2021/2020 годов
</t>
  </si>
  <si>
    <t>Исполнено за 4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</si>
</sst>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49" fontId="6" fillId="5" borderId="2" xfId="13" quotePrefix="1" applyNumberFormat="1" applyFont="1" applyFill="1" applyAlignment="1" applyProtection="1">
      <alignment horizontal="center" vertical="center" wrapText="1"/>
    </xf>
    <xf numFmtId="0" fontId="1" fillId="0" borderId="1" xfId="2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" fontId="1" fillId="5" borderId="7" xfId="14" applyNumberFormat="1" applyFill="1" applyBorder="1" applyAlignment="1" applyProtection="1">
      <alignment horizontal="right" vertical="top" shrinkToFit="1"/>
    </xf>
    <xf numFmtId="4" fontId="1" fillId="5" borderId="1" xfId="9" applyNumberFormat="1" applyFill="1" applyBorder="1" applyAlignment="1" applyProtection="1">
      <alignment horizontal="right" vertical="top" shrinkToFit="1"/>
    </xf>
    <xf numFmtId="49" fontId="5" fillId="0" borderId="8" xfId="10" applyNumberFormat="1" applyFont="1" applyBorder="1" applyProtection="1">
      <alignment horizontal="left" vertical="top" wrapText="1"/>
    </xf>
    <xf numFmtId="49" fontId="1" fillId="0" borderId="8" xfId="10" applyNumberFormat="1" applyBorder="1" applyProtection="1">
      <alignment horizontal="left" vertical="top" wrapText="1"/>
    </xf>
    <xf numFmtId="0" fontId="6" fillId="5" borderId="8" xfId="13" quotePrefix="1" applyNumberFormat="1" applyFont="1" applyFill="1" applyBorder="1" applyAlignment="1" applyProtection="1">
      <alignment horizontal="left" vertical="center" wrapText="1"/>
    </xf>
    <xf numFmtId="0" fontId="6" fillId="5" borderId="8" xfId="13" quotePrefix="1" applyNumberFormat="1" applyFont="1" applyFill="1" applyBorder="1" applyAlignment="1" applyProtection="1">
      <alignment horizontal="left" vertical="top" wrapText="1"/>
    </xf>
    <xf numFmtId="0" fontId="3" fillId="0" borderId="8" xfId="12" applyNumberFormat="1" applyBorder="1" applyProtection="1">
      <alignment horizontal="left"/>
    </xf>
    <xf numFmtId="0" fontId="1" fillId="0" borderId="1" xfId="8" applyNumberFormat="1" applyBorder="1" applyProtection="1"/>
    <xf numFmtId="0" fontId="1" fillId="0" borderId="1" xfId="8" applyNumberFormat="1" applyBorder="1" applyAlignment="1" applyProtection="1">
      <alignment vertical="center"/>
    </xf>
    <xf numFmtId="0" fontId="1" fillId="5" borderId="9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4" fontId="1" fillId="5" borderId="1" xfId="14" applyNumberFormat="1" applyFill="1" applyBorder="1" applyProtection="1"/>
    <xf numFmtId="4" fontId="5" fillId="5" borderId="7" xfId="11" applyFont="1" applyFill="1" applyBorder="1" applyProtection="1">
      <alignment horizontal="right" vertical="top" shrinkToFit="1"/>
    </xf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3" fillId="5" borderId="7" xfId="13" applyNumberFormat="1" applyFill="1" applyBorder="1" applyProtection="1">
      <alignment horizontal="right" vertical="top" shrinkToFit="1"/>
    </xf>
    <xf numFmtId="0" fontId="6" fillId="5" borderId="2" xfId="13" quotePrefix="1" applyNumberFormat="1" applyFont="1" applyFill="1" applyAlignment="1" applyProtection="1">
      <alignment horizontal="center" vertical="top" wrapText="1"/>
    </xf>
    <xf numFmtId="4" fontId="5" fillId="5" borderId="7" xfId="9" applyNumberFormat="1" applyFont="1" applyFill="1" applyBorder="1" applyAlignment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4" fontId="1" fillId="5" borderId="4" xfId="14" applyNumberFormat="1" applyFill="1" applyAlignment="1" applyProtection="1">
      <alignment horizontal="right" vertical="top" shrinkToFit="1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7" xfId="11" applyNumberFormat="1" applyFill="1" applyBorder="1" applyAlignment="1" applyProtection="1">
      <alignment horizontal="right" vertical="top" shrinkToFit="1"/>
    </xf>
    <xf numFmtId="4" fontId="3" fillId="5" borderId="4" xfId="14" applyNumberFormat="1" applyFont="1" applyFill="1" applyAlignment="1" applyProtection="1">
      <alignment horizontal="right" vertical="top" shrinkToFit="1"/>
    </xf>
    <xf numFmtId="4" fontId="5" fillId="5" borderId="2" xfId="9" applyNumberFormat="1" applyFont="1" applyFill="1" applyAlignment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workbookViewId="0">
      <pane ySplit="2700" topLeftCell="A45" activePane="bottomLeft"/>
      <selection pane="bottomLeft" activeCell="E58" sqref="E58"/>
    </sheetView>
  </sheetViews>
  <sheetFormatPr defaultRowHeight="15" outlineLevelRow="1" x14ac:dyDescent="0.25"/>
  <cols>
    <col min="1" max="1" width="15.140625" style="14" customWidth="1"/>
    <col min="2" max="2" width="50.7109375" style="1" customWidth="1"/>
    <col min="3" max="3" width="15.42578125" style="15" customWidth="1"/>
    <col min="4" max="4" width="14" style="15" customWidth="1"/>
    <col min="5" max="5" width="15.42578125" style="15" customWidth="1"/>
    <col min="6" max="6" width="12.7109375" style="15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38" t="s">
        <v>100</v>
      </c>
      <c r="B1" s="39"/>
      <c r="C1" s="39"/>
      <c r="D1" s="39"/>
      <c r="E1" s="39"/>
      <c r="F1" s="39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40" t="s">
        <v>0</v>
      </c>
      <c r="B2" s="41"/>
      <c r="C2" s="41"/>
      <c r="D2" s="41"/>
      <c r="E2" s="41"/>
      <c r="F2" s="41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46" t="s">
        <v>1</v>
      </c>
      <c r="B3" s="48" t="s">
        <v>2</v>
      </c>
      <c r="C3" s="42" t="s">
        <v>98</v>
      </c>
      <c r="D3" s="42" t="s">
        <v>101</v>
      </c>
      <c r="E3" s="42" t="s">
        <v>92</v>
      </c>
      <c r="F3" s="42" t="s">
        <v>99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47"/>
      <c r="B4" s="49"/>
      <c r="C4" s="43"/>
      <c r="D4" s="43"/>
      <c r="E4" s="43"/>
      <c r="F4" s="43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9">
        <v>1</v>
      </c>
      <c r="B5" s="6">
        <v>2</v>
      </c>
      <c r="C5" s="28">
        <v>3</v>
      </c>
      <c r="D5" s="28">
        <v>4</v>
      </c>
      <c r="E5" s="28">
        <v>5</v>
      </c>
      <c r="F5" s="28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0" t="s">
        <v>3</v>
      </c>
      <c r="B6" s="21" t="s">
        <v>4</v>
      </c>
      <c r="C6" s="32">
        <v>229024960.11000001</v>
      </c>
      <c r="D6" s="51">
        <v>266855321.77000001</v>
      </c>
      <c r="E6" s="33">
        <f>E7+E8+E9</f>
        <v>37830361.660000019</v>
      </c>
      <c r="F6" s="33">
        <f t="shared" ref="F6:F53" ca="1" si="0">IF(INDIRECT("R[0]C[-3]", FALSE)&lt;&gt;0,INDIRECT("R[0]C[-2]", FALSE)*100/INDIRECT("R[0]C[-3]", FALSE),"")</f>
        <v>116.51800818645714</v>
      </c>
      <c r="G6" s="26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1" t="s">
        <v>5</v>
      </c>
      <c r="B7" s="22" t="s">
        <v>6</v>
      </c>
      <c r="C7" s="19">
        <v>216968257.88</v>
      </c>
      <c r="D7" s="50">
        <v>253805525.05000001</v>
      </c>
      <c r="E7" s="34">
        <f>D7-C7</f>
        <v>36837267.170000017</v>
      </c>
      <c r="F7" s="34">
        <f>D7/C7*100</f>
        <v>116.97818267516986</v>
      </c>
      <c r="G7" s="26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1" t="s">
        <v>7</v>
      </c>
      <c r="B8" s="22" t="s">
        <v>8</v>
      </c>
      <c r="C8" s="19">
        <v>693149.69</v>
      </c>
      <c r="D8" s="50">
        <v>1828753.23</v>
      </c>
      <c r="E8" s="34">
        <f>D8-C8</f>
        <v>1135603.54</v>
      </c>
      <c r="F8" s="34">
        <f t="shared" ref="F8:F12" si="1">D8/C8*100</f>
        <v>263.83236642578606</v>
      </c>
      <c r="G8" s="26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1" t="s">
        <v>9</v>
      </c>
      <c r="B9" s="22" t="s">
        <v>10</v>
      </c>
      <c r="C9" s="19">
        <v>11363552.539999999</v>
      </c>
      <c r="D9" s="50">
        <v>11221043.49</v>
      </c>
      <c r="E9" s="34">
        <f>D9-C9</f>
        <v>-142509.04999999888</v>
      </c>
      <c r="F9" s="34">
        <f t="shared" si="1"/>
        <v>98.745911109238392</v>
      </c>
      <c r="G9" s="26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0" t="s">
        <v>11</v>
      </c>
      <c r="B10" s="21" t="s">
        <v>12</v>
      </c>
      <c r="C10" s="32">
        <v>16288301.439999999</v>
      </c>
      <c r="D10" s="51">
        <f>16572296.29+6791.92</f>
        <v>16579088.209999999</v>
      </c>
      <c r="E10" s="31">
        <f>E11+E12+E13</f>
        <v>290786.77000000048</v>
      </c>
      <c r="F10" s="31">
        <f t="shared" ref="F10" si="2">F11+F12+F13</f>
        <v>304.79407608471649</v>
      </c>
      <c r="G10" s="26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1" t="s">
        <v>13</v>
      </c>
      <c r="B11" s="22" t="s">
        <v>14</v>
      </c>
      <c r="C11" s="19">
        <v>11179319.470000001</v>
      </c>
      <c r="D11" s="50">
        <f>11643947.3+6791.92</f>
        <v>11650739.220000001</v>
      </c>
      <c r="E11" s="52">
        <f>D11-C11</f>
        <v>471419.75</v>
      </c>
      <c r="F11" s="34">
        <f t="shared" si="1"/>
        <v>104.21689129884039</v>
      </c>
      <c r="G11" s="26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1" t="s">
        <v>15</v>
      </c>
      <c r="B12" s="22" t="s">
        <v>16</v>
      </c>
      <c r="C12" s="19">
        <v>4891019.97</v>
      </c>
      <c r="D12" s="50">
        <v>4453135.99</v>
      </c>
      <c r="E12" s="52">
        <f>D12-C12</f>
        <v>-437883.97999999952</v>
      </c>
      <c r="F12" s="34">
        <f t="shared" si="1"/>
        <v>91.04718478587607</v>
      </c>
      <c r="G12" s="26"/>
      <c r="H12" s="2"/>
      <c r="I12" s="2"/>
      <c r="J12" s="2"/>
      <c r="K12" s="2"/>
      <c r="L12" s="2"/>
      <c r="M12" s="2"/>
      <c r="N12" s="2"/>
    </row>
    <row r="13" spans="1:14" s="18" customFormat="1" ht="28.5" customHeight="1" outlineLevel="1" x14ac:dyDescent="0.25">
      <c r="A13" s="16">
        <v>7130000000</v>
      </c>
      <c r="B13" s="23" t="s">
        <v>93</v>
      </c>
      <c r="C13" s="19">
        <v>217962</v>
      </c>
      <c r="D13" s="50">
        <v>475213</v>
      </c>
      <c r="E13" s="52">
        <f>D13-C13</f>
        <v>257251</v>
      </c>
      <c r="F13" s="52">
        <v>109.53</v>
      </c>
      <c r="G13" s="27"/>
      <c r="H13" s="17"/>
      <c r="I13" s="17"/>
      <c r="J13" s="17"/>
      <c r="K13" s="17"/>
      <c r="L13" s="17"/>
      <c r="M13" s="17"/>
      <c r="N13" s="17"/>
    </row>
    <row r="14" spans="1:14" ht="27" customHeight="1" x14ac:dyDescent="0.25">
      <c r="A14" s="10" t="s">
        <v>17</v>
      </c>
      <c r="B14" s="21" t="s">
        <v>18</v>
      </c>
      <c r="C14" s="32">
        <v>5263157.8899999997</v>
      </c>
      <c r="D14" s="51">
        <v>9902063.8800000008</v>
      </c>
      <c r="E14" s="33">
        <f>E15</f>
        <v>4638905.9900000012</v>
      </c>
      <c r="F14" s="33">
        <f t="shared" ca="1" si="0"/>
        <v>188.13921388932533</v>
      </c>
      <c r="G14" s="26"/>
      <c r="H14" s="2"/>
      <c r="I14" s="2"/>
      <c r="J14" s="2"/>
      <c r="K14" s="2"/>
      <c r="L14" s="2"/>
      <c r="M14" s="2"/>
      <c r="N14" s="2"/>
    </row>
    <row r="15" spans="1:14" ht="27" customHeight="1" outlineLevel="1" x14ac:dyDescent="0.25">
      <c r="A15" s="11" t="s">
        <v>19</v>
      </c>
      <c r="B15" s="22" t="s">
        <v>20</v>
      </c>
      <c r="C15" s="19">
        <v>5263157.8899999997</v>
      </c>
      <c r="D15" s="50">
        <v>9902063.8800000008</v>
      </c>
      <c r="E15" s="34">
        <f>D15-C15</f>
        <v>4638905.9900000012</v>
      </c>
      <c r="F15" s="34">
        <f t="shared" ca="1" si="0"/>
        <v>188.13921388932533</v>
      </c>
      <c r="G15" s="26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0" t="s">
        <v>21</v>
      </c>
      <c r="B16" s="21" t="s">
        <v>22</v>
      </c>
      <c r="C16" s="32">
        <v>28892094.899999999</v>
      </c>
      <c r="D16" s="51">
        <v>29955125.91</v>
      </c>
      <c r="E16" s="33">
        <f>E17</f>
        <v>1063031.0100000016</v>
      </c>
      <c r="F16" s="33">
        <f t="shared" ca="1" si="0"/>
        <v>103.6793144065161</v>
      </c>
      <c r="G16" s="26"/>
      <c r="H16" s="2"/>
      <c r="I16" s="2"/>
      <c r="J16" s="2"/>
      <c r="K16" s="2"/>
      <c r="L16" s="2"/>
      <c r="M16" s="2"/>
      <c r="N16" s="2"/>
    </row>
    <row r="17" spans="1:14" ht="27" customHeight="1" outlineLevel="1" x14ac:dyDescent="0.25">
      <c r="A17" s="11" t="s">
        <v>23</v>
      </c>
      <c r="B17" s="22" t="s">
        <v>24</v>
      </c>
      <c r="C17" s="19">
        <v>28892094.899999999</v>
      </c>
      <c r="D17" s="50">
        <v>29955125.91</v>
      </c>
      <c r="E17" s="34">
        <f>D17-C17</f>
        <v>1063031.0100000016</v>
      </c>
      <c r="F17" s="34">
        <f t="shared" ca="1" si="0"/>
        <v>103.6793144065161</v>
      </c>
      <c r="G17" s="26"/>
      <c r="H17" s="2"/>
      <c r="I17" s="2"/>
      <c r="J17" s="2"/>
      <c r="K17" s="2"/>
      <c r="L17" s="2"/>
      <c r="M17" s="2"/>
      <c r="N17" s="2"/>
    </row>
    <row r="18" spans="1:14" ht="27" customHeight="1" x14ac:dyDescent="0.25">
      <c r="A18" s="10" t="s">
        <v>25</v>
      </c>
      <c r="B18" s="21" t="s">
        <v>26</v>
      </c>
      <c r="C18" s="32">
        <v>25774348.260000002</v>
      </c>
      <c r="D18" s="51">
        <v>30223022.09</v>
      </c>
      <c r="E18" s="33">
        <f>E19</f>
        <v>4448673.8299999982</v>
      </c>
      <c r="F18" s="33">
        <f t="shared" ca="1" si="0"/>
        <v>117.26008271915853</v>
      </c>
      <c r="G18" s="26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1" t="s">
        <v>27</v>
      </c>
      <c r="B19" s="22" t="s">
        <v>28</v>
      </c>
      <c r="C19" s="19">
        <v>25774348.260000002</v>
      </c>
      <c r="D19" s="50">
        <v>30223022.09</v>
      </c>
      <c r="E19" s="34">
        <f>D19-C19</f>
        <v>4448673.8299999982</v>
      </c>
      <c r="F19" s="34">
        <f t="shared" ca="1" si="0"/>
        <v>117.26008271915853</v>
      </c>
      <c r="G19" s="26"/>
      <c r="H19" s="2"/>
      <c r="I19" s="2"/>
      <c r="J19" s="2"/>
      <c r="K19" s="2"/>
      <c r="L19" s="2"/>
      <c r="M19" s="2"/>
      <c r="N19" s="2"/>
    </row>
    <row r="20" spans="1:14" ht="40.5" customHeight="1" x14ac:dyDescent="0.25">
      <c r="A20" s="10" t="s">
        <v>29</v>
      </c>
      <c r="B20" s="21" t="s">
        <v>30</v>
      </c>
      <c r="C20" s="32">
        <v>78324988.930000007</v>
      </c>
      <c r="D20" s="51">
        <v>138749628.40000001</v>
      </c>
      <c r="E20" s="33">
        <f>E21+E22+E23+E24</f>
        <v>60424639.469999999</v>
      </c>
      <c r="F20" s="33">
        <f t="shared" ca="1" si="0"/>
        <v>177.14605555067774</v>
      </c>
      <c r="G20" s="26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1" t="s">
        <v>31</v>
      </c>
      <c r="B21" s="22" t="s">
        <v>32</v>
      </c>
      <c r="C21" s="19">
        <v>6007914.0999999996</v>
      </c>
      <c r="D21" s="50">
        <v>4591054.03</v>
      </c>
      <c r="E21" s="34">
        <f>D21-C21</f>
        <v>-1416860.0699999994</v>
      </c>
      <c r="F21" s="34">
        <f t="shared" ca="1" si="0"/>
        <v>76.416772170560833</v>
      </c>
      <c r="G21" s="26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1" t="s">
        <v>33</v>
      </c>
      <c r="B22" s="22" t="s">
        <v>34</v>
      </c>
      <c r="C22" s="19">
        <v>6760872</v>
      </c>
      <c r="D22" s="50">
        <v>8467292.7899999991</v>
      </c>
      <c r="E22" s="34">
        <f t="shared" ref="E22:E24" si="3">D22-C22</f>
        <v>1706420.7899999991</v>
      </c>
      <c r="F22" s="34">
        <f t="shared" ca="1" si="0"/>
        <v>125.23965532848423</v>
      </c>
      <c r="G22" s="26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11" t="s">
        <v>35</v>
      </c>
      <c r="B23" s="22" t="s">
        <v>36</v>
      </c>
      <c r="C23" s="19">
        <v>11362897.77</v>
      </c>
      <c r="D23" s="50">
        <v>75254459.989999995</v>
      </c>
      <c r="E23" s="34">
        <f t="shared" si="3"/>
        <v>63891562.219999999</v>
      </c>
      <c r="F23" s="34">
        <f t="shared" ca="1" si="0"/>
        <v>662.28229377091361</v>
      </c>
      <c r="G23" s="26"/>
      <c r="H23" s="2"/>
      <c r="I23" s="2"/>
      <c r="J23" s="2"/>
      <c r="K23" s="2"/>
      <c r="L23" s="2"/>
      <c r="M23" s="2"/>
      <c r="N23" s="2"/>
    </row>
    <row r="24" spans="1:14" ht="40.5" customHeight="1" outlineLevel="1" x14ac:dyDescent="0.25">
      <c r="A24" s="11" t="s">
        <v>37</v>
      </c>
      <c r="B24" s="22" t="s">
        <v>38</v>
      </c>
      <c r="C24" s="19">
        <v>54193305.060000002</v>
      </c>
      <c r="D24" s="50">
        <v>50436821.590000004</v>
      </c>
      <c r="E24" s="34">
        <f t="shared" si="3"/>
        <v>-3756483.4699999988</v>
      </c>
      <c r="F24" s="34">
        <f t="shared" ca="1" si="0"/>
        <v>93.068362474218873</v>
      </c>
      <c r="G24" s="26"/>
      <c r="H24" s="2"/>
      <c r="I24" s="2"/>
      <c r="J24" s="2"/>
      <c r="K24" s="2"/>
      <c r="L24" s="2"/>
      <c r="M24" s="2"/>
      <c r="N24" s="2"/>
    </row>
    <row r="25" spans="1:14" ht="40.5" customHeight="1" x14ac:dyDescent="0.25">
      <c r="A25" s="10" t="s">
        <v>39</v>
      </c>
      <c r="B25" s="21" t="s">
        <v>40</v>
      </c>
      <c r="C25" s="32">
        <v>18016391.149999999</v>
      </c>
      <c r="D25" s="51">
        <v>19483983.43</v>
      </c>
      <c r="E25" s="33">
        <f>E26+E27+E28</f>
        <v>1467592.2799999998</v>
      </c>
      <c r="F25" s="33">
        <f t="shared" ca="1" si="0"/>
        <v>108.14587265441338</v>
      </c>
      <c r="G25" s="26"/>
      <c r="H25" s="2"/>
      <c r="I25" s="2"/>
      <c r="J25" s="2"/>
      <c r="K25" s="2"/>
      <c r="L25" s="2"/>
      <c r="M25" s="2"/>
      <c r="N25" s="2"/>
    </row>
    <row r="26" spans="1:14" ht="54" customHeight="1" outlineLevel="1" x14ac:dyDescent="0.25">
      <c r="A26" s="11" t="s">
        <v>41</v>
      </c>
      <c r="B26" s="22" t="s">
        <v>42</v>
      </c>
      <c r="C26" s="19">
        <v>17738429.5</v>
      </c>
      <c r="D26" s="50">
        <v>19233983.43</v>
      </c>
      <c r="E26" s="34">
        <f>D26-C26</f>
        <v>1495553.9299999997</v>
      </c>
      <c r="F26" s="34">
        <f t="shared" ca="1" si="0"/>
        <v>108.43115186719321</v>
      </c>
      <c r="G26" s="26"/>
      <c r="H26" s="2"/>
      <c r="I26" s="2"/>
      <c r="J26" s="2"/>
      <c r="K26" s="2"/>
      <c r="L26" s="2"/>
      <c r="M26" s="2"/>
      <c r="N26" s="2"/>
    </row>
    <row r="27" spans="1:14" ht="27" customHeight="1" outlineLevel="1" x14ac:dyDescent="0.25">
      <c r="A27" s="11" t="s">
        <v>43</v>
      </c>
      <c r="B27" s="22" t="s">
        <v>44</v>
      </c>
      <c r="C27" s="19">
        <v>1000</v>
      </c>
      <c r="D27" s="50">
        <v>1000</v>
      </c>
      <c r="E27" s="34">
        <f t="shared" ref="E27:E28" si="4">D27-C27</f>
        <v>0</v>
      </c>
      <c r="F27" s="34">
        <f t="shared" ca="1" si="0"/>
        <v>100</v>
      </c>
      <c r="G27" s="26"/>
      <c r="H27" s="2"/>
      <c r="I27" s="2"/>
      <c r="J27" s="2"/>
      <c r="K27" s="2"/>
      <c r="L27" s="2"/>
      <c r="M27" s="2"/>
      <c r="N27" s="2"/>
    </row>
    <row r="28" spans="1:14" ht="40.5" customHeight="1" outlineLevel="1" x14ac:dyDescent="0.25">
      <c r="A28" s="11" t="s">
        <v>45</v>
      </c>
      <c r="B28" s="22" t="s">
        <v>46</v>
      </c>
      <c r="C28" s="19">
        <v>276961.65000000002</v>
      </c>
      <c r="D28" s="50">
        <v>249000</v>
      </c>
      <c r="E28" s="34">
        <f t="shared" si="4"/>
        <v>-27961.650000000023</v>
      </c>
      <c r="F28" s="34">
        <f t="shared" ca="1" si="0"/>
        <v>89.904143768640878</v>
      </c>
      <c r="G28" s="26"/>
      <c r="H28" s="2"/>
      <c r="I28" s="2"/>
      <c r="J28" s="2"/>
      <c r="K28" s="2"/>
      <c r="L28" s="2"/>
      <c r="M28" s="2"/>
      <c r="N28" s="2"/>
    </row>
    <row r="29" spans="1:14" ht="27" customHeight="1" x14ac:dyDescent="0.25">
      <c r="A29" s="10" t="s">
        <v>47</v>
      </c>
      <c r="B29" s="21" t="s">
        <v>48</v>
      </c>
      <c r="C29" s="32">
        <v>2317500</v>
      </c>
      <c r="D29" s="51">
        <v>15000</v>
      </c>
      <c r="E29" s="33">
        <f>E30</f>
        <v>-2302500</v>
      </c>
      <c r="F29" s="33">
        <f t="shared" ca="1" si="0"/>
        <v>0.6472491909385113</v>
      </c>
      <c r="G29" s="26"/>
      <c r="H29" s="2"/>
      <c r="I29" s="2"/>
      <c r="J29" s="2"/>
      <c r="K29" s="2"/>
      <c r="L29" s="2"/>
      <c r="M29" s="2"/>
      <c r="N29" s="2"/>
    </row>
    <row r="30" spans="1:14" ht="27" customHeight="1" outlineLevel="1" x14ac:dyDescent="0.25">
      <c r="A30" s="11" t="s">
        <v>49</v>
      </c>
      <c r="B30" s="22" t="s">
        <v>50</v>
      </c>
      <c r="C30" s="19">
        <v>2317500</v>
      </c>
      <c r="D30" s="50">
        <v>15000</v>
      </c>
      <c r="E30" s="34">
        <f>D30-C30</f>
        <v>-2302500</v>
      </c>
      <c r="F30" s="34">
        <f t="shared" ca="1" si="0"/>
        <v>0.6472491909385113</v>
      </c>
      <c r="G30" s="26"/>
      <c r="H30" s="2"/>
      <c r="I30" s="2"/>
      <c r="J30" s="2"/>
      <c r="K30" s="2"/>
      <c r="L30" s="2"/>
      <c r="M30" s="2"/>
      <c r="N30" s="2"/>
    </row>
    <row r="31" spans="1:14" ht="27" customHeight="1" x14ac:dyDescent="0.25">
      <c r="A31" s="10" t="s">
        <v>51</v>
      </c>
      <c r="B31" s="21" t="s">
        <v>52</v>
      </c>
      <c r="C31" s="32">
        <v>21443755.809999999</v>
      </c>
      <c r="D31" s="51">
        <v>22556333.420000002</v>
      </c>
      <c r="E31" s="33">
        <f>E32+E33</f>
        <v>1112577.6100000031</v>
      </c>
      <c r="F31" s="33">
        <f t="shared" ca="1" si="0"/>
        <v>105.18835235701185</v>
      </c>
      <c r="G31" s="26"/>
      <c r="H31" s="2"/>
      <c r="I31" s="2"/>
      <c r="J31" s="2"/>
      <c r="K31" s="2"/>
      <c r="L31" s="2"/>
      <c r="M31" s="2"/>
      <c r="N31" s="2"/>
    </row>
    <row r="32" spans="1:14" ht="27" customHeight="1" outlineLevel="1" x14ac:dyDescent="0.25">
      <c r="A32" s="11" t="s">
        <v>53</v>
      </c>
      <c r="B32" s="22" t="s">
        <v>54</v>
      </c>
      <c r="C32" s="19">
        <v>18213465.809999999</v>
      </c>
      <c r="D32" s="50">
        <v>22106333.420000002</v>
      </c>
      <c r="E32" s="19">
        <f>D32-C32</f>
        <v>3892867.6100000031</v>
      </c>
      <c r="F32" s="34">
        <f t="shared" ca="1" si="0"/>
        <v>121.37356860363525</v>
      </c>
      <c r="G32" s="26"/>
      <c r="H32" s="2"/>
      <c r="I32" s="2"/>
      <c r="J32" s="2"/>
      <c r="K32" s="2"/>
      <c r="L32" s="2"/>
      <c r="M32" s="2"/>
      <c r="N32" s="2"/>
    </row>
    <row r="33" spans="1:14" ht="40.5" customHeight="1" outlineLevel="1" x14ac:dyDescent="0.25">
      <c r="A33" s="11" t="s">
        <v>55</v>
      </c>
      <c r="B33" s="22" t="s">
        <v>56</v>
      </c>
      <c r="C33" s="19">
        <v>3230290</v>
      </c>
      <c r="D33" s="50">
        <v>450000</v>
      </c>
      <c r="E33" s="19">
        <f>D33-C33</f>
        <v>-2780290</v>
      </c>
      <c r="F33" s="34">
        <f t="shared" ca="1" si="0"/>
        <v>13.930637806512728</v>
      </c>
      <c r="G33" s="26"/>
      <c r="H33" s="2"/>
      <c r="I33" s="2"/>
      <c r="J33" s="2"/>
      <c r="K33" s="2"/>
      <c r="L33" s="2"/>
      <c r="M33" s="2"/>
      <c r="N33" s="2"/>
    </row>
    <row r="34" spans="1:14" ht="27" customHeight="1" x14ac:dyDescent="0.25">
      <c r="A34" s="10" t="s">
        <v>57</v>
      </c>
      <c r="B34" s="21" t="s">
        <v>58</v>
      </c>
      <c r="C34" s="32">
        <v>2961589.94</v>
      </c>
      <c r="D34" s="51">
        <v>4666539.3099999996</v>
      </c>
      <c r="E34" s="33">
        <f>E35</f>
        <v>1704949.3699999996</v>
      </c>
      <c r="F34" s="33">
        <f t="shared" ca="1" si="0"/>
        <v>157.56871830811255</v>
      </c>
      <c r="G34" s="26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1" t="s">
        <v>59</v>
      </c>
      <c r="B35" s="22" t="s">
        <v>60</v>
      </c>
      <c r="C35" s="19">
        <v>2961589.94</v>
      </c>
      <c r="D35" s="50">
        <v>4666539.3099999996</v>
      </c>
      <c r="E35" s="34">
        <f>D35-C35</f>
        <v>1704949.3699999996</v>
      </c>
      <c r="F35" s="34">
        <f t="shared" ca="1" si="0"/>
        <v>157.56871830811255</v>
      </c>
      <c r="G35" s="26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10" t="s">
        <v>61</v>
      </c>
      <c r="B36" s="21" t="s">
        <v>62</v>
      </c>
      <c r="C36" s="32">
        <v>6035</v>
      </c>
      <c r="D36" s="51">
        <v>4022</v>
      </c>
      <c r="E36" s="33">
        <f>E37+E38</f>
        <v>-2013</v>
      </c>
      <c r="F36" s="33">
        <f t="shared" ca="1" si="0"/>
        <v>66.644573322286661</v>
      </c>
      <c r="G36" s="26"/>
      <c r="H36" s="2"/>
      <c r="I36" s="2"/>
      <c r="J36" s="2"/>
      <c r="K36" s="2"/>
      <c r="L36" s="2"/>
      <c r="M36" s="2"/>
      <c r="N36" s="2"/>
    </row>
    <row r="37" spans="1:14" ht="27" customHeight="1" outlineLevel="1" x14ac:dyDescent="0.25">
      <c r="A37" s="11" t="s">
        <v>63</v>
      </c>
      <c r="B37" s="22" t="s">
        <v>64</v>
      </c>
      <c r="C37" s="19">
        <v>3535</v>
      </c>
      <c r="D37" s="50">
        <v>4022</v>
      </c>
      <c r="E37" s="34">
        <f>D37-C37</f>
        <v>487</v>
      </c>
      <c r="F37" s="34">
        <f t="shared" ca="1" si="0"/>
        <v>113.77652050919377</v>
      </c>
      <c r="G37" s="26"/>
      <c r="H37" s="2"/>
      <c r="I37" s="2"/>
      <c r="J37" s="2"/>
      <c r="K37" s="2"/>
      <c r="L37" s="2"/>
      <c r="M37" s="2"/>
      <c r="N37" s="2"/>
    </row>
    <row r="38" spans="1:14" ht="38.25" customHeight="1" outlineLevel="1" x14ac:dyDescent="0.25">
      <c r="A38" s="11" t="s">
        <v>94</v>
      </c>
      <c r="B38" s="22" t="s">
        <v>95</v>
      </c>
      <c r="C38" s="19">
        <v>2500</v>
      </c>
      <c r="D38" s="50">
        <v>0</v>
      </c>
      <c r="E38" s="34">
        <f>D38-C38</f>
        <v>-2500</v>
      </c>
      <c r="F38" s="34">
        <f t="shared" ca="1" si="0"/>
        <v>0</v>
      </c>
      <c r="G38" s="26"/>
      <c r="H38" s="2"/>
      <c r="I38" s="2"/>
      <c r="J38" s="2"/>
      <c r="K38" s="2"/>
      <c r="L38" s="2"/>
      <c r="M38" s="2"/>
      <c r="N38" s="2"/>
    </row>
    <row r="39" spans="1:14" ht="27" customHeight="1" x14ac:dyDescent="0.25">
      <c r="A39" s="10" t="s">
        <v>65</v>
      </c>
      <c r="B39" s="21" t="s">
        <v>66</v>
      </c>
      <c r="C39" s="32">
        <v>11974421.779999999</v>
      </c>
      <c r="D39" s="53">
        <v>12439625.560000001</v>
      </c>
      <c r="E39" s="33">
        <f>E40+E41</f>
        <v>465203.78000000119</v>
      </c>
      <c r="F39" s="33">
        <f t="shared" ca="1" si="0"/>
        <v>103.88497907078066</v>
      </c>
      <c r="G39" s="26"/>
      <c r="H39" s="2"/>
      <c r="I39" s="2"/>
      <c r="J39" s="2"/>
      <c r="K39" s="2"/>
      <c r="L39" s="2"/>
      <c r="M39" s="2"/>
      <c r="N39" s="2"/>
    </row>
    <row r="40" spans="1:14" ht="40.5" customHeight="1" outlineLevel="1" x14ac:dyDescent="0.25">
      <c r="A40" s="11" t="s">
        <v>67</v>
      </c>
      <c r="B40" s="22" t="s">
        <v>68</v>
      </c>
      <c r="C40" s="19">
        <v>5351044.8899999997</v>
      </c>
      <c r="D40" s="50">
        <v>6012493.3200000003</v>
      </c>
      <c r="E40" s="34">
        <f>D40-C40</f>
        <v>661448.43000000063</v>
      </c>
      <c r="F40" s="34">
        <f t="shared" ca="1" si="0"/>
        <v>112.36110785084445</v>
      </c>
      <c r="G40" s="26"/>
      <c r="H40" s="2"/>
      <c r="I40" s="2"/>
      <c r="J40" s="2"/>
      <c r="K40" s="2"/>
      <c r="L40" s="2"/>
      <c r="M40" s="2"/>
      <c r="N40" s="2"/>
    </row>
    <row r="41" spans="1:14" ht="27" customHeight="1" outlineLevel="1" x14ac:dyDescent="0.25">
      <c r="A41" s="11" t="s">
        <v>69</v>
      </c>
      <c r="B41" s="22" t="s">
        <v>70</v>
      </c>
      <c r="C41" s="19">
        <v>6623376.8899999997</v>
      </c>
      <c r="D41" s="50">
        <v>6427132.2400000002</v>
      </c>
      <c r="E41" s="34">
        <f>D41-C41</f>
        <v>-196244.64999999944</v>
      </c>
      <c r="F41" s="34">
        <f t="shared" ca="1" si="0"/>
        <v>97.037090697703007</v>
      </c>
      <c r="G41" s="26"/>
      <c r="H41" s="2"/>
      <c r="I41" s="2"/>
      <c r="J41" s="2"/>
      <c r="K41" s="2"/>
      <c r="L41" s="2"/>
      <c r="M41" s="2"/>
      <c r="N41" s="2"/>
    </row>
    <row r="42" spans="1:14" ht="54" customHeight="1" x14ac:dyDescent="0.25">
      <c r="A42" s="10" t="s">
        <v>71</v>
      </c>
      <c r="B42" s="21" t="s">
        <v>72</v>
      </c>
      <c r="C42" s="32">
        <v>8211942.0999999996</v>
      </c>
      <c r="D42" s="51">
        <v>8436273.4800000004</v>
      </c>
      <c r="E42" s="33">
        <f>E43+E44</f>
        <v>224331.38000000082</v>
      </c>
      <c r="F42" s="33">
        <f t="shared" ca="1" si="0"/>
        <v>102.73177011318676</v>
      </c>
      <c r="G42" s="26"/>
      <c r="H42" s="2"/>
      <c r="I42" s="2"/>
      <c r="J42" s="2"/>
      <c r="K42" s="2"/>
      <c r="L42" s="2"/>
      <c r="M42" s="2"/>
      <c r="N42" s="2"/>
    </row>
    <row r="43" spans="1:14" ht="27" customHeight="1" outlineLevel="1" x14ac:dyDescent="0.25">
      <c r="A43" s="11" t="s">
        <v>73</v>
      </c>
      <c r="B43" s="22" t="s">
        <v>74</v>
      </c>
      <c r="C43" s="19">
        <v>476260</v>
      </c>
      <c r="D43" s="50">
        <v>610500</v>
      </c>
      <c r="E43" s="34">
        <f>D43-C43</f>
        <v>134240</v>
      </c>
      <c r="F43" s="34">
        <f t="shared" ca="1" si="0"/>
        <v>128.18628480241884</v>
      </c>
      <c r="G43" s="26"/>
      <c r="H43" s="2"/>
      <c r="I43" s="2"/>
      <c r="J43" s="2"/>
      <c r="K43" s="2"/>
      <c r="L43" s="2"/>
      <c r="M43" s="2"/>
      <c r="N43" s="2"/>
    </row>
    <row r="44" spans="1:14" ht="40.5" customHeight="1" outlineLevel="1" x14ac:dyDescent="0.25">
      <c r="A44" s="11" t="s">
        <v>75</v>
      </c>
      <c r="B44" s="22" t="s">
        <v>76</v>
      </c>
      <c r="C44" s="19">
        <v>7735682.0999999996</v>
      </c>
      <c r="D44" s="50">
        <v>7825773.4800000004</v>
      </c>
      <c r="E44" s="34">
        <f>D44-C44</f>
        <v>90091.38000000082</v>
      </c>
      <c r="F44" s="34">
        <f t="shared" ca="1" si="0"/>
        <v>101.16462102288304</v>
      </c>
      <c r="G44" s="26"/>
      <c r="H44" s="2"/>
      <c r="I44" s="2"/>
      <c r="J44" s="2"/>
      <c r="K44" s="2"/>
      <c r="L44" s="2"/>
      <c r="M44" s="2"/>
      <c r="N44" s="2"/>
    </row>
    <row r="45" spans="1:14" ht="27" customHeight="1" x14ac:dyDescent="0.25">
      <c r="A45" s="10" t="s">
        <v>77</v>
      </c>
      <c r="B45" s="21" t="s">
        <v>78</v>
      </c>
      <c r="C45" s="32">
        <v>54363194.630000003</v>
      </c>
      <c r="D45" s="51">
        <v>55549702.600000001</v>
      </c>
      <c r="E45" s="33">
        <f>E46+E47+E48+E49</f>
        <v>1186507.9699999962</v>
      </c>
      <c r="F45" s="33">
        <f t="shared" ca="1" si="0"/>
        <v>102.18255747859459</v>
      </c>
      <c r="G45" s="26"/>
      <c r="H45" s="2"/>
      <c r="I45" s="2"/>
      <c r="J45" s="2"/>
      <c r="K45" s="2"/>
      <c r="L45" s="2"/>
      <c r="M45" s="2"/>
      <c r="N45" s="2"/>
    </row>
    <row r="46" spans="1:14" ht="27" customHeight="1" outlineLevel="1" x14ac:dyDescent="0.25">
      <c r="A46" s="11" t="s">
        <v>79</v>
      </c>
      <c r="B46" s="22" t="s">
        <v>80</v>
      </c>
      <c r="C46" s="19">
        <v>100161.32</v>
      </c>
      <c r="D46" s="50">
        <v>70027.27</v>
      </c>
      <c r="E46" s="34">
        <f>D46-C46</f>
        <v>-30134.050000000003</v>
      </c>
      <c r="F46" s="34">
        <f t="shared" ca="1" si="0"/>
        <v>69.914483954484623</v>
      </c>
      <c r="G46" s="26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1" t="s">
        <v>81</v>
      </c>
      <c r="B47" s="22" t="s">
        <v>82</v>
      </c>
      <c r="C47" s="19">
        <v>281616.15000000002</v>
      </c>
      <c r="D47" s="50">
        <v>531127</v>
      </c>
      <c r="E47" s="34">
        <f t="shared" ref="E47:E49" si="5">D47-C47</f>
        <v>249510.84999999998</v>
      </c>
      <c r="F47" s="34">
        <f t="shared" ca="1" si="0"/>
        <v>188.59962399173483</v>
      </c>
      <c r="G47" s="26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11" t="s">
        <v>83</v>
      </c>
      <c r="B48" s="22" t="s">
        <v>84</v>
      </c>
      <c r="C48" s="19">
        <v>37728020.130000003</v>
      </c>
      <c r="D48" s="50">
        <v>39576936.829999998</v>
      </c>
      <c r="E48" s="34">
        <f t="shared" si="5"/>
        <v>1848916.6999999955</v>
      </c>
      <c r="F48" s="34">
        <f t="shared" ca="1" si="0"/>
        <v>104.90064597513773</v>
      </c>
      <c r="G48" s="26"/>
      <c r="H48" s="2"/>
      <c r="I48" s="2"/>
      <c r="J48" s="2"/>
      <c r="K48" s="2"/>
      <c r="L48" s="2"/>
      <c r="M48" s="2"/>
      <c r="N48" s="2"/>
    </row>
    <row r="49" spans="1:14" ht="54" customHeight="1" outlineLevel="1" x14ac:dyDescent="0.25">
      <c r="A49" s="11" t="s">
        <v>85</v>
      </c>
      <c r="B49" s="22" t="s">
        <v>86</v>
      </c>
      <c r="C49" s="19">
        <v>16253397.029999999</v>
      </c>
      <c r="D49" s="50">
        <v>15371611.5</v>
      </c>
      <c r="E49" s="34">
        <f t="shared" si="5"/>
        <v>-881785.52999999933</v>
      </c>
      <c r="F49" s="34">
        <f t="shared" ca="1" si="0"/>
        <v>94.574761642920379</v>
      </c>
      <c r="G49" s="26"/>
      <c r="H49" s="2"/>
      <c r="I49" s="2"/>
      <c r="J49" s="2"/>
      <c r="K49" s="2"/>
      <c r="L49" s="2"/>
      <c r="M49" s="2"/>
      <c r="N49" s="2"/>
    </row>
    <row r="50" spans="1:14" ht="27" customHeight="1" x14ac:dyDescent="0.25">
      <c r="A50" s="10" t="s">
        <v>87</v>
      </c>
      <c r="B50" s="21" t="s">
        <v>88</v>
      </c>
      <c r="C50" s="32">
        <v>7962285.6699999999</v>
      </c>
      <c r="D50" s="51">
        <v>6981824.6799999997</v>
      </c>
      <c r="E50" s="33">
        <f>E51</f>
        <v>320069.41999999993</v>
      </c>
      <c r="F50" s="33">
        <f t="shared" ca="1" si="0"/>
        <v>87.686186722813218</v>
      </c>
      <c r="G50" s="26"/>
      <c r="H50" s="2"/>
      <c r="I50" s="2"/>
      <c r="J50" s="2"/>
      <c r="K50" s="2"/>
      <c r="L50" s="2"/>
      <c r="M50" s="2"/>
      <c r="N50" s="2"/>
    </row>
    <row r="51" spans="1:14" ht="27" customHeight="1" outlineLevel="1" x14ac:dyDescent="0.25">
      <c r="A51" s="11" t="s">
        <v>89</v>
      </c>
      <c r="B51" s="22" t="s">
        <v>90</v>
      </c>
      <c r="C51" s="19">
        <v>6661755.2599999998</v>
      </c>
      <c r="D51" s="50">
        <v>6981824.6799999997</v>
      </c>
      <c r="E51" s="34">
        <f>D51-C51</f>
        <v>320069.41999999993</v>
      </c>
      <c r="F51" s="34">
        <f t="shared" ca="1" si="0"/>
        <v>104.80458088759028</v>
      </c>
      <c r="G51" s="26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36" t="s">
        <v>96</v>
      </c>
      <c r="B52" s="24" t="s">
        <v>97</v>
      </c>
      <c r="C52" s="19">
        <v>1300530.4099999999</v>
      </c>
      <c r="D52" s="19">
        <v>0</v>
      </c>
      <c r="E52" s="34">
        <f>D52-C52</f>
        <v>-1300530.4099999999</v>
      </c>
      <c r="F52" s="34">
        <v>0</v>
      </c>
      <c r="G52" s="26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12" t="s">
        <v>91</v>
      </c>
      <c r="B53" s="25"/>
      <c r="C53" s="37">
        <v>510824967.61000001</v>
      </c>
      <c r="D53" s="54">
        <f>622390762.82+6791.92</f>
        <v>622397554.74000001</v>
      </c>
      <c r="E53" s="35">
        <f>E6+E10+E14+E16+E18+E20+E25+E29+E31+E34+E36+E39+E42+E45+E50</f>
        <v>112873117.54000002</v>
      </c>
      <c r="F53" s="35">
        <f t="shared" ca="1" si="0"/>
        <v>121.84164717946645</v>
      </c>
      <c r="G53" s="26"/>
      <c r="H53" s="2"/>
      <c r="I53" s="2"/>
      <c r="J53" s="2"/>
      <c r="K53" s="2"/>
      <c r="L53" s="2"/>
      <c r="M53" s="2"/>
    </row>
    <row r="54" spans="1:14" ht="12.75" customHeight="1" x14ac:dyDescent="0.25">
      <c r="A54" s="13"/>
      <c r="B54" s="7"/>
      <c r="C54" s="29"/>
      <c r="D54" s="20"/>
      <c r="E54" s="30"/>
      <c r="F54" s="29"/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44"/>
      <c r="B55" s="44"/>
      <c r="C55" s="45"/>
      <c r="H55" s="8"/>
      <c r="I55" s="2"/>
      <c r="J55" s="2"/>
      <c r="K55" s="2"/>
      <c r="L55" s="2"/>
      <c r="M55" s="2"/>
    </row>
  </sheetData>
  <mergeCells count="9">
    <mergeCell ref="A1:F1"/>
    <mergeCell ref="A2:F2"/>
    <mergeCell ref="F3:F4"/>
    <mergeCell ref="A55:C55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2017-09-27T07:02:30Z</dcterms:created>
  <dcterms:modified xsi:type="dcterms:W3CDTF">2022-03-02T08:28:28Z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