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4 кв\"/>
    </mc:Choice>
  </mc:AlternateContent>
  <bookViews>
    <workbookView xWindow="0" yWindow="0" windowWidth="21570" windowHeight="7710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 iterate="1"/>
</workbook>
</file>

<file path=xl/calcChain.xml><?xml version="1.0" encoding="utf-8"?>
<calcChain xmlns="http://schemas.openxmlformats.org/spreadsheetml/2006/main">
  <c r="F49" i="1" l="1"/>
  <c r="E49" i="1"/>
  <c r="E9" i="1" l="1"/>
  <c r="E10" i="1"/>
  <c r="E11" i="1"/>
  <c r="E12" i="1"/>
  <c r="E13" i="1"/>
  <c r="E8" i="1"/>
  <c r="E47" i="1"/>
  <c r="E7" i="1"/>
  <c r="D49" i="1" l="1"/>
  <c r="C49" i="1"/>
  <c r="C38" i="1"/>
  <c r="C47" i="1"/>
  <c r="C44" i="1"/>
  <c r="C40" i="1"/>
  <c r="C32" i="1"/>
  <c r="C30" i="1"/>
  <c r="C25" i="1"/>
  <c r="C20" i="1"/>
  <c r="C16" i="1"/>
  <c r="C14" i="1"/>
  <c r="C7" i="1"/>
  <c r="F11" i="1"/>
  <c r="F12" i="1"/>
  <c r="E31" i="1" l="1"/>
  <c r="E30" i="1" s="1"/>
  <c r="E46" i="1"/>
  <c r="E45" i="1"/>
  <c r="E44" i="1" s="1"/>
  <c r="E48" i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F15" i="1"/>
  <c r="F20" i="1"/>
  <c r="F40" i="1"/>
  <c r="F24" i="1"/>
  <c r="F42" i="1"/>
  <c r="F39" i="1"/>
  <c r="F21" i="1"/>
  <c r="F9" i="1"/>
  <c r="F32" i="1"/>
  <c r="F25" i="1"/>
  <c r="F38" i="1"/>
  <c r="F22" i="1"/>
  <c r="F16" i="1"/>
  <c r="F35" i="1"/>
  <c r="F33" i="1"/>
  <c r="F30" i="1"/>
  <c r="F17" i="1"/>
  <c r="F28" i="1"/>
  <c r="F29" i="1"/>
  <c r="F18" i="1"/>
  <c r="F26" i="1"/>
  <c r="F31" i="1"/>
  <c r="F36" i="1"/>
  <c r="F8" i="1"/>
  <c r="F27" i="1"/>
  <c r="F14" i="1"/>
  <c r="F45" i="1"/>
  <c r="F13" i="1"/>
  <c r="F46" i="1"/>
  <c r="F44" i="1"/>
  <c r="F41" i="1"/>
  <c r="F37" i="1"/>
  <c r="F19" i="1"/>
  <c r="F34" i="1"/>
  <c r="F10" i="1"/>
  <c r="F23" i="1"/>
  <c r="F7" i="1"/>
  <c r="F43" i="1"/>
  <c r="E32" i="1" l="1"/>
  <c r="E16" i="1"/>
  <c r="E20" i="1"/>
  <c r="E25" i="1"/>
  <c r="E40" i="1"/>
  <c r="F47" i="1"/>
  <c r="F48" i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<sst xmlns="http://schemas.openxmlformats.org/spreadsheetml/2006/main" count="93" uniqueCount="93">
  <si>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</si>
  <si>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</si>
  <si>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</si>
  <si>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</si>
  <si>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</si>
  <si>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</si>
  <si>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</si>
  <si>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</si>
  <si>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</si>
  <si>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</si>
  <si>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</si>
  <si>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</si>
  <si>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</si>
  <si>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</si>
  <si>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</si>
  <si>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</si>
  <si>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</si>
  <si>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</si>
  <si>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</si>
  <si>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</si>
  <si>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</si>
  <si>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</si>
  <si>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</si>
  <si>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</si>
  <si>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</si>
  <si>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</si>
  <si>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</si>
  <si>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</si>
  <si>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</si>
  <si>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</si>
  <si>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</si>
  <si>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</si>
  <si>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</si>
  <si>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</si>
  <si>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</si>
  <si>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</si>
  <si>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</si>
  <si>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</si>
  <si>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</si>
  <si>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</si>
  <si>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</si>
  <si>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</si>
  <si>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</si>
  <si>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</si>
  <si>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</si>
  <si>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</si>
  <si>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</si>
  <si>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</si>
  <si>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</si>
  <si>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</si>
  <si>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</si>
  <si>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</si>
  <si>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</si>
  <si>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</si>
  <si>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</si>
  <si>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</si>
  <si>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</si>
  <si>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</si>
  <si>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</si>
  <si>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</si>
  <si>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</si>
  <si>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</si>
  <si>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</si>
  <si>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</si>
  <si>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</si>
  <si>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</si>
  <si>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</si>
  <si>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</si>
  <si>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</si>
  <si>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</si>
  <si>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</si>
  <si>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</si>
  <si>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</si>
  <si>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</si>
  <si>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</si>
  <si>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</si>
  <si>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</si>
  <si>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</si>
  <si>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</si>
  <si>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</si>
  <si>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</si>
  <si>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</si>
  <si>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</si>
  <si>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</si>
  <si>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</si>
  <si>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</si>
  <si>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</si>
  <si>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</si>
  <si>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 xml:space="preserve">   Судебная система</t>
  </si>
  <si>
    <t>0105</t>
  </si>
  <si>
    <t>Исполнено за 4 квартал 2018 года</t>
  </si>
  <si>
    <t>Сравнительный анализ исполнения местного бюджета ЗАТО Видяево года в разрезе разделов и подразделов 4 квартал 2018/2019 годов</t>
  </si>
  <si>
    <t>Исполнено за 4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</si>
</sst>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5" applyNumberFormat="1" applyProtection="1">
      <alignment horizontal="lef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26" activePane="bottomLeft" state="frozen"/>
      <selection pane="bottomLeft" activeCell="F34" sqref="F34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3.140625" style="26" customWidth="1"/>
    <col min="4" max="4" width="13.28515625" style="26" customWidth="1"/>
    <col min="5" max="6" width="14.42578125" style="26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7" t="s">
        <v>91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9"/>
      <c r="B2" s="40"/>
      <c r="C2" s="40"/>
      <c r="D2" s="40"/>
      <c r="E2" s="40"/>
      <c r="F2" s="40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41" t="s">
        <v>0</v>
      </c>
      <c r="B3" s="42"/>
      <c r="C3" s="42"/>
      <c r="D3" s="42"/>
      <c r="E3" s="42"/>
      <c r="F3" s="42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1" t="s">
        <v>1</v>
      </c>
      <c r="B4" s="33" t="s">
        <v>2</v>
      </c>
      <c r="C4" s="35" t="s">
        <v>90</v>
      </c>
      <c r="D4" s="35" t="s">
        <v>92</v>
      </c>
      <c r="E4" s="35" t="s">
        <v>86</v>
      </c>
      <c r="F4" s="35" t="s">
        <v>87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2"/>
      <c r="B5" s="34"/>
      <c r="C5" s="36"/>
      <c r="D5" s="36"/>
      <c r="E5" s="36"/>
      <c r="F5" s="36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19">
        <v>3</v>
      </c>
      <c r="D6" s="19">
        <v>4</v>
      </c>
      <c r="E6" s="19">
        <v>5</v>
      </c>
      <c r="F6" s="19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0">
        <f>C8+C9+C10+C11+C12+C13</f>
        <v>65968622.719999999</v>
      </c>
      <c r="D7" s="27">
        <v>66991720.460000001</v>
      </c>
      <c r="E7" s="20">
        <f>D7-C7</f>
        <v>1023097.7400000021</v>
      </c>
      <c r="F7" s="20">
        <f t="shared" ref="F7:F48" ca="1" si="0">IF(INDIRECT("R[0]C[-3]", FALSE)&lt;&gt;0,INDIRECT("R[0]C[-2]", FALSE)*100/INDIRECT("R[0]C[-3]", FALSE),"")</f>
        <v>101.55088540250792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22">
        <v>2380693.2400000002</v>
      </c>
      <c r="D8" s="28">
        <v>2313904.04</v>
      </c>
      <c r="E8" s="22">
        <f>D8-C8</f>
        <v>-66789.200000000186</v>
      </c>
      <c r="F8" s="22">
        <f t="shared" ca="1" si="0"/>
        <v>97.194548256876629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22">
        <v>6631963.9500000002</v>
      </c>
      <c r="D9" s="28">
        <v>6437751.7300000004</v>
      </c>
      <c r="E9" s="22">
        <f t="shared" ref="E9:E13" si="1">D9-C9</f>
        <v>-194212.21999999974</v>
      </c>
      <c r="F9" s="22">
        <f t="shared" ca="1" si="0"/>
        <v>97.071573044361912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22">
        <v>33787440.049999997</v>
      </c>
      <c r="D10" s="28">
        <v>34232455.689999998</v>
      </c>
      <c r="E10" s="22">
        <f t="shared" si="1"/>
        <v>445015.6400000006</v>
      </c>
      <c r="F10" s="22">
        <f t="shared" ca="1" si="0"/>
        <v>101.31710375021443</v>
      </c>
      <c r="G10" s="5"/>
      <c r="H10" s="2"/>
      <c r="I10" s="2"/>
      <c r="J10" s="2"/>
      <c r="K10" s="2"/>
      <c r="L10" s="2"/>
      <c r="M10" s="2"/>
      <c r="N10" s="2"/>
    </row>
    <row r="11" spans="1:14" ht="19.5" customHeight="1" outlineLevel="1" x14ac:dyDescent="0.25">
      <c r="A11" s="12" t="s">
        <v>89</v>
      </c>
      <c r="B11" s="7" t="s">
        <v>88</v>
      </c>
      <c r="C11" s="22">
        <v>3302.5</v>
      </c>
      <c r="D11" s="28">
        <v>1464.32</v>
      </c>
      <c r="E11" s="22">
        <f t="shared" si="1"/>
        <v>-1838.18</v>
      </c>
      <c r="F11" s="22">
        <f t="shared" ca="1" si="0"/>
        <v>44.339742619227856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11</v>
      </c>
      <c r="B12" s="7" t="s">
        <v>12</v>
      </c>
      <c r="C12" s="22">
        <v>0</v>
      </c>
      <c r="D12" s="28">
        <v>0</v>
      </c>
      <c r="E12" s="22">
        <f t="shared" si="1"/>
        <v>0</v>
      </c>
      <c r="F12" s="22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13</v>
      </c>
      <c r="B13" s="7" t="s">
        <v>14</v>
      </c>
      <c r="C13" s="21">
        <v>23165222.98</v>
      </c>
      <c r="D13" s="28">
        <v>24006144.690000001</v>
      </c>
      <c r="E13" s="22">
        <f t="shared" si="1"/>
        <v>840921.71000000089</v>
      </c>
      <c r="F13" s="22">
        <f t="shared" ca="1" si="0"/>
        <v>103.63010410357811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15</v>
      </c>
      <c r="B14" s="17" t="s">
        <v>16</v>
      </c>
      <c r="C14" s="23">
        <f>C15</f>
        <v>375400</v>
      </c>
      <c r="D14" s="27">
        <v>404200</v>
      </c>
      <c r="E14" s="23">
        <f>E15</f>
        <v>28800</v>
      </c>
      <c r="F14" s="20">
        <f t="shared" ca="1" si="0"/>
        <v>107.67181672882259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17</v>
      </c>
      <c r="B15" s="7" t="s">
        <v>18</v>
      </c>
      <c r="C15" s="21">
        <v>375400</v>
      </c>
      <c r="D15" s="28">
        <v>404200</v>
      </c>
      <c r="E15" s="22">
        <f>D15-C15</f>
        <v>28800</v>
      </c>
      <c r="F15" s="22">
        <f t="shared" ca="1" si="0"/>
        <v>107.67181672882259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19</v>
      </c>
      <c r="B16" s="17" t="s">
        <v>20</v>
      </c>
      <c r="C16" s="23">
        <f>C17+C18+C19</f>
        <v>16092159.48</v>
      </c>
      <c r="D16" s="27">
        <v>18865257.420000002</v>
      </c>
      <c r="E16" s="23">
        <f>E17+E18+E19</f>
        <v>2773097.9400000013</v>
      </c>
      <c r="F16" s="20">
        <f t="shared" ca="1" si="0"/>
        <v>117.23260289239938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21</v>
      </c>
      <c r="B17" s="7" t="s">
        <v>22</v>
      </c>
      <c r="C17" s="21">
        <v>557860.80000000005</v>
      </c>
      <c r="D17" s="28">
        <v>756367</v>
      </c>
      <c r="E17" s="22">
        <f>D17-C17</f>
        <v>198506.19999999995</v>
      </c>
      <c r="F17" s="22">
        <f t="shared" ca="1" si="0"/>
        <v>135.58346454886237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23</v>
      </c>
      <c r="B18" s="7" t="s">
        <v>24</v>
      </c>
      <c r="C18" s="21">
        <v>15288900.68</v>
      </c>
      <c r="D18" s="28">
        <v>17949708.870000001</v>
      </c>
      <c r="E18" s="22">
        <f t="shared" ref="E18:E19" si="2">D18-C18</f>
        <v>2660808.1900000013</v>
      </c>
      <c r="F18" s="22">
        <f t="shared" ca="1" si="0"/>
        <v>117.40352851844152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25</v>
      </c>
      <c r="B19" s="7" t="s">
        <v>26</v>
      </c>
      <c r="C19" s="21">
        <v>245398</v>
      </c>
      <c r="D19" s="28">
        <v>159181.54999999999</v>
      </c>
      <c r="E19" s="22">
        <f t="shared" si="2"/>
        <v>-86216.450000000012</v>
      </c>
      <c r="F19" s="22">
        <f t="shared" ca="1" si="0"/>
        <v>64.866685955060746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27</v>
      </c>
      <c r="B20" s="17" t="s">
        <v>28</v>
      </c>
      <c r="C20" s="20">
        <f>C21+C22+C23+C24</f>
        <v>10794977.699999999</v>
      </c>
      <c r="D20" s="27">
        <v>39840499.590000004</v>
      </c>
      <c r="E20" s="20">
        <f>E21+E22+E23+E24</f>
        <v>29045521.890000001</v>
      </c>
      <c r="F20" s="20">
        <f t="shared" ca="1" si="0"/>
        <v>369.06514026425464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29</v>
      </c>
      <c r="B21" s="7" t="s">
        <v>30</v>
      </c>
      <c r="C21" s="21">
        <v>153324</v>
      </c>
      <c r="D21" s="28">
        <v>122960</v>
      </c>
      <c r="E21" s="22">
        <f>D21-C21</f>
        <v>-30364</v>
      </c>
      <c r="F21" s="22">
        <f t="shared" ca="1" si="0"/>
        <v>80.196185854791167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31</v>
      </c>
      <c r="B22" s="7" t="s">
        <v>32</v>
      </c>
      <c r="C22" s="21">
        <v>10379280</v>
      </c>
      <c r="D22" s="28">
        <v>39694495.810000002</v>
      </c>
      <c r="E22" s="22">
        <f t="shared" ref="E22:E24" si="3">D22-C22</f>
        <v>29315215.810000002</v>
      </c>
      <c r="F22" s="22">
        <f t="shared" ca="1" si="0"/>
        <v>382.43978204653888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33</v>
      </c>
      <c r="B23" s="7" t="s">
        <v>34</v>
      </c>
      <c r="C23" s="21">
        <v>14264.17</v>
      </c>
      <c r="D23" s="28">
        <v>4620.78</v>
      </c>
      <c r="E23" s="22">
        <f t="shared" si="3"/>
        <v>-9643.39</v>
      </c>
      <c r="F23" s="22">
        <f t="shared" ca="1" si="0"/>
        <v>32.394313864739416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35</v>
      </c>
      <c r="B24" s="7" t="s">
        <v>36</v>
      </c>
      <c r="C24" s="21">
        <v>248109.53</v>
      </c>
      <c r="D24" s="28">
        <v>18423</v>
      </c>
      <c r="E24" s="22">
        <f t="shared" si="3"/>
        <v>-229686.53</v>
      </c>
      <c r="F24" s="22">
        <f t="shared" ca="1" si="0"/>
        <v>7.4253496026533119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37</v>
      </c>
      <c r="B25" s="17" t="s">
        <v>38</v>
      </c>
      <c r="C25" s="20">
        <f>C26+C27+C28+C29</f>
        <v>77343493.25</v>
      </c>
      <c r="D25" s="27">
        <v>84326693.640000001</v>
      </c>
      <c r="E25" s="20">
        <f>E26+E27+E28+E29</f>
        <v>6983200.3900000015</v>
      </c>
      <c r="F25" s="20">
        <f t="shared" ca="1" si="0"/>
        <v>109.02881431464178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39</v>
      </c>
      <c r="B26" s="7" t="s">
        <v>40</v>
      </c>
      <c r="C26" s="22">
        <v>10485659.619999999</v>
      </c>
      <c r="D26" s="28">
        <v>8869089.5999999996</v>
      </c>
      <c r="E26" s="22">
        <f>D26-C26</f>
        <v>-1616570.0199999996</v>
      </c>
      <c r="F26" s="22">
        <f t="shared" ca="1" si="0"/>
        <v>84.583039326237454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41</v>
      </c>
      <c r="B27" s="7" t="s">
        <v>42</v>
      </c>
      <c r="C27" s="22">
        <v>6806570.3700000001</v>
      </c>
      <c r="D27" s="28">
        <v>8446214.1500000004</v>
      </c>
      <c r="E27" s="22">
        <f t="shared" ref="E27:E29" si="4">D27-C27</f>
        <v>1639643.7800000003</v>
      </c>
      <c r="F27" s="22">
        <f t="shared" ca="1" si="0"/>
        <v>124.0891328653082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43</v>
      </c>
      <c r="B28" s="7" t="s">
        <v>44</v>
      </c>
      <c r="C28" s="22">
        <v>9165537</v>
      </c>
      <c r="D28" s="28">
        <v>9399053.1300000008</v>
      </c>
      <c r="E28" s="22">
        <f t="shared" si="4"/>
        <v>233516.13000000082</v>
      </c>
      <c r="F28" s="22">
        <f t="shared" ca="1" si="0"/>
        <v>102.54776266791571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45</v>
      </c>
      <c r="B29" s="7" t="s">
        <v>46</v>
      </c>
      <c r="C29" s="22">
        <v>50885726.259999998</v>
      </c>
      <c r="D29" s="28">
        <v>57612336.759999998</v>
      </c>
      <c r="E29" s="22">
        <f t="shared" si="4"/>
        <v>6726610.5</v>
      </c>
      <c r="F29" s="22">
        <f t="shared" ca="1" si="0"/>
        <v>113.21905177422538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47</v>
      </c>
      <c r="B30" s="17" t="s">
        <v>48</v>
      </c>
      <c r="C30" s="20">
        <f>C31</f>
        <v>125529</v>
      </c>
      <c r="D30" s="27">
        <v>172295.4</v>
      </c>
      <c r="E30" s="20">
        <f>E31</f>
        <v>46766.399999999994</v>
      </c>
      <c r="F30" s="20">
        <f t="shared" ca="1" si="0"/>
        <v>137.25545491480057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outlineLevel="1" x14ac:dyDescent="0.25">
      <c r="A31" s="12" t="s">
        <v>49</v>
      </c>
      <c r="B31" s="7" t="s">
        <v>50</v>
      </c>
      <c r="C31" s="21">
        <v>125529</v>
      </c>
      <c r="D31" s="28">
        <v>172295.4</v>
      </c>
      <c r="E31" s="22">
        <f>D31-C31</f>
        <v>46766.399999999994</v>
      </c>
      <c r="F31" s="22">
        <f t="shared" ca="1" si="0"/>
        <v>137.25545491480057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51</v>
      </c>
      <c r="B32" s="17" t="s">
        <v>52</v>
      </c>
      <c r="C32" s="20">
        <f>C33+C34+C35+C36+C37</f>
        <v>212006796.95999998</v>
      </c>
      <c r="D32" s="27">
        <v>228644067.47999999</v>
      </c>
      <c r="E32" s="20">
        <f>E33+E34+E35+E36+E37</f>
        <v>16637270.519999996</v>
      </c>
      <c r="F32" s="20">
        <f t="shared" ca="1" si="0"/>
        <v>107.84751751291211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53</v>
      </c>
      <c r="B33" s="7" t="s">
        <v>54</v>
      </c>
      <c r="C33" s="22">
        <v>84900687.75</v>
      </c>
      <c r="D33" s="28">
        <v>91869810.340000004</v>
      </c>
      <c r="E33" s="22">
        <f>D33-C33</f>
        <v>6969122.5900000036</v>
      </c>
      <c r="F33" s="22">
        <f t="shared" ca="1" si="0"/>
        <v>108.20855846365038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55</v>
      </c>
      <c r="B34" s="7" t="s">
        <v>56</v>
      </c>
      <c r="C34" s="22">
        <v>83991706.930000007</v>
      </c>
      <c r="D34" s="28">
        <v>92067825.689999998</v>
      </c>
      <c r="E34" s="22">
        <f t="shared" ref="E34:E37" si="5">D34-C34</f>
        <v>8076118.7599999905</v>
      </c>
      <c r="F34" s="22">
        <f t="shared" ca="1" si="0"/>
        <v>109.61537639273214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57</v>
      </c>
      <c r="B35" s="7" t="s">
        <v>58</v>
      </c>
      <c r="C35" s="22">
        <v>25447225.98</v>
      </c>
      <c r="D35" s="28">
        <v>26494998</v>
      </c>
      <c r="E35" s="22">
        <f t="shared" si="5"/>
        <v>1047772.0199999996</v>
      </c>
      <c r="F35" s="22">
        <f t="shared" ca="1" si="0"/>
        <v>104.11743119200295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59</v>
      </c>
      <c r="B36" s="7" t="s">
        <v>60</v>
      </c>
      <c r="C36" s="22">
        <v>1062396.73</v>
      </c>
      <c r="D36" s="28">
        <v>1067001.19</v>
      </c>
      <c r="E36" s="22">
        <f t="shared" si="5"/>
        <v>4604.4599999999627</v>
      </c>
      <c r="F36" s="22">
        <f t="shared" ca="1" si="0"/>
        <v>100.43340306591493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61</v>
      </c>
      <c r="B37" s="7" t="s">
        <v>62</v>
      </c>
      <c r="C37" s="22">
        <v>16604779.57</v>
      </c>
      <c r="D37" s="28">
        <v>17144432.260000002</v>
      </c>
      <c r="E37" s="22">
        <f t="shared" si="5"/>
        <v>539652.69000000134</v>
      </c>
      <c r="F37" s="22">
        <f t="shared" ca="1" si="0"/>
        <v>103.24998406467857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63</v>
      </c>
      <c r="B38" s="17" t="s">
        <v>64</v>
      </c>
      <c r="C38" s="20">
        <f>C39</f>
        <v>8380119.29</v>
      </c>
      <c r="D38" s="27">
        <v>8819818.0500000007</v>
      </c>
      <c r="E38" s="20">
        <f>E39</f>
        <v>439698.76000000071</v>
      </c>
      <c r="F38" s="20">
        <f t="shared" ca="1" si="0"/>
        <v>105.24692721886065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65</v>
      </c>
      <c r="B39" s="7" t="s">
        <v>66</v>
      </c>
      <c r="C39" s="21">
        <v>8380119.29</v>
      </c>
      <c r="D39" s="28">
        <v>8819818.0500000007</v>
      </c>
      <c r="E39" s="22">
        <f>D39-C39</f>
        <v>439698.76000000071</v>
      </c>
      <c r="F39" s="22">
        <f t="shared" ca="1" si="0"/>
        <v>105.24692721886065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6" t="s">
        <v>67</v>
      </c>
      <c r="B40" s="17" t="s">
        <v>68</v>
      </c>
      <c r="C40" s="20">
        <f>C41+C42+C43</f>
        <v>18328906.550000001</v>
      </c>
      <c r="D40" s="27">
        <v>18901976.140000001</v>
      </c>
      <c r="E40" s="20">
        <f>E41+E42+E43</f>
        <v>573069.58999999985</v>
      </c>
      <c r="F40" s="20">
        <f t="shared" ca="1" si="0"/>
        <v>103.12658907631344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69</v>
      </c>
      <c r="B41" s="7" t="s">
        <v>70</v>
      </c>
      <c r="C41" s="22">
        <v>112166.88</v>
      </c>
      <c r="D41" s="28">
        <v>99650.92</v>
      </c>
      <c r="E41" s="22">
        <f>D41-C41</f>
        <v>-12515.960000000006</v>
      </c>
      <c r="F41" s="22">
        <f t="shared" ca="1" si="0"/>
        <v>88.841661638444435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71</v>
      </c>
      <c r="B42" s="7" t="s">
        <v>72</v>
      </c>
      <c r="C42" s="22">
        <v>10604409.68</v>
      </c>
      <c r="D42" s="28">
        <v>10479038.51</v>
      </c>
      <c r="E42" s="22">
        <f t="shared" ref="E42:E43" si="6">D42-C42</f>
        <v>-125371.16999999993</v>
      </c>
      <c r="F42" s="22">
        <f t="shared" ca="1" si="0"/>
        <v>98.817744940235087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73</v>
      </c>
      <c r="B43" s="7" t="s">
        <v>74</v>
      </c>
      <c r="C43" s="22">
        <v>7612329.9900000002</v>
      </c>
      <c r="D43" s="28">
        <v>8323286.71</v>
      </c>
      <c r="E43" s="22">
        <f t="shared" si="6"/>
        <v>710956.71999999974</v>
      </c>
      <c r="F43" s="22">
        <f t="shared" ca="1" si="0"/>
        <v>109.33954151927142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6" t="s">
        <v>75</v>
      </c>
      <c r="B44" s="17" t="s">
        <v>76</v>
      </c>
      <c r="C44" s="20">
        <f>C45+C46</f>
        <v>33054733.110000003</v>
      </c>
      <c r="D44" s="27">
        <v>30227005.600000001</v>
      </c>
      <c r="E44" s="20">
        <f>E45+E46</f>
        <v>-2827727.5100000002</v>
      </c>
      <c r="F44" s="20">
        <f t="shared" ca="1" si="0"/>
        <v>91.445317375306431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77</v>
      </c>
      <c r="B45" s="7" t="s">
        <v>78</v>
      </c>
      <c r="C45" s="22">
        <v>159860.85</v>
      </c>
      <c r="D45" s="28">
        <v>159390</v>
      </c>
      <c r="E45" s="22">
        <f>D45-C45</f>
        <v>-470.85000000000582</v>
      </c>
      <c r="F45" s="22">
        <f t="shared" ca="1" si="0"/>
        <v>99.705462594500148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79</v>
      </c>
      <c r="B46" s="7" t="s">
        <v>80</v>
      </c>
      <c r="C46" s="22">
        <v>32894872.260000002</v>
      </c>
      <c r="D46" s="28">
        <v>30067615.600000001</v>
      </c>
      <c r="E46" s="22">
        <f>D46-C46</f>
        <v>-2827256.66</v>
      </c>
      <c r="F46" s="22">
        <f t="shared" ca="1" si="0"/>
        <v>91.405175135949889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81</v>
      </c>
      <c r="B47" s="17" t="s">
        <v>82</v>
      </c>
      <c r="C47" s="20">
        <f>C48</f>
        <v>4592586.8499999996</v>
      </c>
      <c r="D47" s="27">
        <v>4867366.59</v>
      </c>
      <c r="E47" s="20">
        <f>E48</f>
        <v>274779.74000000022</v>
      </c>
      <c r="F47" s="20">
        <f t="shared" ca="1" si="0"/>
        <v>105.98311472324144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83</v>
      </c>
      <c r="B48" s="7" t="s">
        <v>84</v>
      </c>
      <c r="C48" s="22">
        <v>4592586.8499999996</v>
      </c>
      <c r="D48" s="28">
        <v>4867366.59</v>
      </c>
      <c r="E48" s="22">
        <f>D48-C48</f>
        <v>274779.74000000022</v>
      </c>
      <c r="F48" s="22">
        <f t="shared" ca="1" si="0"/>
        <v>105.98311472324144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3" t="s">
        <v>85</v>
      </c>
      <c r="B49" s="8"/>
      <c r="C49" s="24">
        <f>C7+C14+C16+C20+C25+C30+C32+C38+C40+C44+C47</f>
        <v>447063324.91000009</v>
      </c>
      <c r="D49" s="24">
        <f t="shared" ref="D49:F49" si="7">D7+D14+D16+D20+D25+D30+D32+D38+D40+D44+D47</f>
        <v>502060900.37</v>
      </c>
      <c r="E49" s="24">
        <f>D49-C49</f>
        <v>54997575.459999919</v>
      </c>
      <c r="F49" s="24">
        <f>D49/C49*100</f>
        <v>112.30196538064752</v>
      </c>
      <c r="H49" s="18"/>
      <c r="I49" s="2"/>
      <c r="J49" s="2"/>
      <c r="K49" s="2"/>
      <c r="L49" s="2"/>
      <c r="M49" s="2"/>
    </row>
    <row r="50" spans="1:13" ht="12.75" customHeight="1" x14ac:dyDescent="0.25">
      <c r="A50" s="14"/>
      <c r="B50" s="9"/>
      <c r="C50" s="25"/>
      <c r="D50" s="25"/>
      <c r="E50" s="25"/>
      <c r="F50" s="25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9"/>
      <c r="B51" s="29"/>
      <c r="C51" s="30"/>
      <c r="H51" s="10"/>
      <c r="I51" s="2"/>
      <c r="J51" s="2"/>
      <c r="K51" s="2"/>
      <c r="L51" s="2"/>
      <c r="M51" s="2"/>
    </row>
  </sheetData>
  <mergeCells count="10">
    <mergeCell ref="A1:F1"/>
    <mergeCell ref="A2:F2"/>
    <mergeCell ref="A3:F3"/>
    <mergeCell ref="F4:F5"/>
    <mergeCell ref="E4:E5"/>
    <mergeCell ref="A51:C5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2020-02-14T12:31:59Z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