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#Econom#7\Desktop\Скипор\МП\МП за 2024 год\Обеспечение комфортной среды проживания\Новая редакция\ПП 2\"/>
    </mc:Choice>
  </mc:AlternateContent>
  <bookViews>
    <workbookView xWindow="0" yWindow="0" windowWidth="19200" windowHeight="11595"/>
  </bookViews>
  <sheets>
    <sheet name="Лист1" sheetId="1" r:id="rId1"/>
  </sheets>
  <definedNames>
    <definedName name="_xlnm.Print_Titles" localSheetId="0">Лист1!$11:$12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J32" i="1"/>
  <c r="J35" i="1" l="1"/>
  <c r="E23" i="1"/>
  <c r="E24" i="1" l="1"/>
  <c r="E25" i="1"/>
  <c r="E26" i="1"/>
  <c r="E27" i="1"/>
  <c r="E29" i="1"/>
  <c r="E30" i="1"/>
  <c r="E31" i="1"/>
  <c r="E32" i="1"/>
  <c r="E18" i="1"/>
  <c r="I35" i="1" l="1"/>
  <c r="I33" i="1" s="1"/>
  <c r="E35" i="1" l="1"/>
  <c r="L35" i="1"/>
  <c r="L36" i="1"/>
  <c r="L17" i="1" s="1"/>
  <c r="K35" i="1"/>
  <c r="K33" i="1" s="1"/>
  <c r="J36" i="1"/>
  <c r="K36" i="1"/>
  <c r="I36" i="1"/>
  <c r="E34" i="1"/>
  <c r="K17" i="1"/>
  <c r="J28" i="1"/>
  <c r="E28" i="1" s="1"/>
  <c r="K28" i="1"/>
  <c r="L28" i="1"/>
  <c r="F15" i="1"/>
  <c r="G15" i="1"/>
  <c r="H15" i="1"/>
  <c r="F16" i="1"/>
  <c r="G16" i="1"/>
  <c r="H16" i="1"/>
  <c r="F17" i="1"/>
  <c r="G17" i="1"/>
  <c r="H17" i="1"/>
  <c r="I17" i="1"/>
  <c r="J33" i="1" l="1"/>
  <c r="E33" i="1" s="1"/>
  <c r="E36" i="1"/>
  <c r="I16" i="1"/>
  <c r="L33" i="1"/>
  <c r="L15" i="1" s="1"/>
  <c r="L16" i="1"/>
  <c r="H30" i="1" l="1"/>
  <c r="H24" i="1" l="1"/>
  <c r="P25" i="1"/>
  <c r="H25" i="1"/>
  <c r="H23" i="1" l="1"/>
  <c r="G29" i="1" l="1"/>
  <c r="G27" i="1" l="1"/>
  <c r="G24" i="1"/>
  <c r="G18" i="1" l="1"/>
  <c r="J16" i="1" l="1"/>
  <c r="E16" i="1" s="1"/>
  <c r="H35" i="1"/>
  <c r="G35" i="1"/>
  <c r="K16" i="1" l="1"/>
  <c r="G30" i="1"/>
  <c r="F30" i="1" l="1"/>
  <c r="F27" i="1"/>
  <c r="F24" i="1"/>
  <c r="F23" i="1" l="1"/>
  <c r="G36" i="1" l="1"/>
  <c r="H36" i="1"/>
  <c r="F35" i="1"/>
  <c r="F28" i="1"/>
  <c r="G28" i="1"/>
  <c r="H28" i="1"/>
  <c r="F36" i="1"/>
  <c r="J17" i="1" l="1"/>
  <c r="E17" i="1" s="1"/>
  <c r="F33" i="1"/>
  <c r="G33" i="1"/>
  <c r="H33" i="1"/>
  <c r="K15" i="1"/>
  <c r="J15" i="1" l="1"/>
  <c r="E15" i="1" s="1"/>
</calcChain>
</file>

<file path=xl/sharedStrings.xml><?xml version="1.0" encoding="utf-8"?>
<sst xmlns="http://schemas.openxmlformats.org/spreadsheetml/2006/main" count="104" uniqueCount="68">
  <si>
    <t>№ п/п</t>
  </si>
  <si>
    <t>Цель, задачи, программные мероприятия</t>
  </si>
  <si>
    <t xml:space="preserve">Срок выполнения </t>
  </si>
  <si>
    <t>Объемы финансирования, (тыс. руб.)</t>
  </si>
  <si>
    <t>Показатели (индикаторы) результативности выполнения программных мероприятий</t>
  </si>
  <si>
    <t>Исполнители программных мероприятий</t>
  </si>
  <si>
    <t>всего</t>
  </si>
  <si>
    <t>Наименование</t>
  </si>
  <si>
    <t>1.</t>
  </si>
  <si>
    <t>Всего:</t>
  </si>
  <si>
    <t>в т.ч.</t>
  </si>
  <si>
    <t>МБ</t>
  </si>
  <si>
    <t>ОБ</t>
  </si>
  <si>
    <t>МБУ УМС СЗ ЗАТО Видяево</t>
  </si>
  <si>
    <t>Всего по подпрограмме</t>
  </si>
  <si>
    <t>Всего:                  в т.ч.</t>
  </si>
  <si>
    <t>Источники</t>
  </si>
  <si>
    <t>2019 год</t>
  </si>
  <si>
    <t>2020 год</t>
  </si>
  <si>
    <t xml:space="preserve">к  подпрограмме «Капитальный и текущий ремонт </t>
  </si>
  <si>
    <t>объектов муниципальной собственности ЗАТО Видяево"</t>
  </si>
  <si>
    <t>Приложение № 1                                                                                                                                                                                                        к изменениям в муниципальную программу «Обеспечение комфортной 
среды проживания населения муниципального образования ЗАТО Видяево»</t>
  </si>
  <si>
    <t>2021 год</t>
  </si>
  <si>
    <t>2022 год</t>
  </si>
  <si>
    <t>2023 год</t>
  </si>
  <si>
    <t>2024 год</t>
  </si>
  <si>
    <t>«Благоустройство территории ЗАТО Видяево»</t>
  </si>
  <si>
    <t>Задача 1: обеспечение чистоты и порядка, создание комфортных условий для проживания населения на территории поселка</t>
  </si>
  <si>
    <t>Основное мероприятие 1: обеспечение улучшения комфортности и безопасности благоустройства территории ЗАТО Видяево в целях повышения уровня жизни населения</t>
  </si>
  <si>
    <t>Содержание непридомовых территорий и детских площадок</t>
  </si>
  <si>
    <t xml:space="preserve">Обеспечение соответствия требованиям ГОСТ следующих объектов:                   </t>
  </si>
  <si>
    <t>мостов уборочной площадью, кв.м.,</t>
  </si>
  <si>
    <t>лестниц уборочной площадью, кв.м.,</t>
  </si>
  <si>
    <t>тротуаров уборочной площадью, кв.м.,</t>
  </si>
  <si>
    <t>Выполнение капитального ремонта детских площадок, ед.</t>
  </si>
  <si>
    <t>Выполнение работ по организации освещения улиц и дворовых территорий ЗАТО Видяево, включая техническое обслуживание сетей уличного освещения, трансформаторных подстанций и оплату потребляемой электроэнергии на освещение улиц и дворовых территории</t>
  </si>
  <si>
    <t>Выполнение проектно- изыскательских работ по строительству линий уличного освещения, выполнение ремонта сетей уличного освещения</t>
  </si>
  <si>
    <t>Наличие ПИР, да-1/  нет-0</t>
  </si>
  <si>
    <t>Выполнение работ по формированию газонов и клумб в летний период</t>
  </si>
  <si>
    <t>Повышение уровня благоустроенности муниципального образования (обеспеченности поселка зелёными насаждениями), да-1/ нет-0</t>
  </si>
  <si>
    <t>Подготовка поселка к проведению культурно-массовых мероприятий</t>
  </si>
  <si>
    <t>Обеспечение условий для комфортного проживания и отдыха граждан, да-1/нет-0</t>
  </si>
  <si>
    <t>Выполнение работ по регулированию численности безнадзорных животных</t>
  </si>
  <si>
    <t>Уменьшение числен-ности безнадзорных живот-ных, да-1/ нет-0</t>
  </si>
  <si>
    <t>ООПР</t>
  </si>
  <si>
    <r>
      <rPr>
        <sz val="10"/>
        <rFont val="Times New Roman"/>
        <family val="1"/>
        <charset val="204"/>
      </rPr>
      <t>Цель: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улучшение благоустроенности территории муниципального образования</t>
    </r>
  </si>
  <si>
    <t>детских площадок в том числе зона отдыха "Барбекю" ед.,  площадью, кв.м.</t>
  </si>
  <si>
    <t>1.1.1</t>
  </si>
  <si>
    <t>1.1.2</t>
  </si>
  <si>
    <t>1.1.3.</t>
  </si>
  <si>
    <t>1.1.4.</t>
  </si>
  <si>
    <t>2019-2025</t>
  </si>
  <si>
    <t>2019-2026</t>
  </si>
  <si>
    <t>1.1.5.</t>
  </si>
  <si>
    <t>1.1.6.</t>
  </si>
  <si>
    <t>1.1.7.</t>
  </si>
  <si>
    <t>Протяженность сети наружного освещения, км</t>
  </si>
  <si>
    <t>1.1.8.</t>
  </si>
  <si>
    <t>1.1.9.</t>
  </si>
  <si>
    <t>Благоустройство территории</t>
  </si>
  <si>
    <t>Доля выполненных работ от запланированного объема, %</t>
  </si>
  <si>
    <t>Выполнение проектно-изыскательских работа</t>
  </si>
  <si>
    <t>Приложение № 2</t>
  </si>
  <si>
    <t>Капитальный ремонт детских площадок,скейт площадки</t>
  </si>
  <si>
    <t>В ПЕРЕЧЕНЬ ОСНОВНЫХ МЕРОПРИЯТИЙ ПОДПРОГРАММЫ</t>
  </si>
  <si>
    <t>2025 год</t>
  </si>
  <si>
    <t>к изменениям в муниципальную программу</t>
  </si>
  <si>
    <t>"Обеспечение комфортной среды проживания населения муниципального образования ЗАТО Видяево"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</si>
</sst>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 applyFill="1"/>
    <xf numFmtId="0" fontId="3" fillId="0" borderId="0" xfId="0" applyFont="1" applyFill="1"/>
    <xf numFmtId="4" fontId="1" fillId="0" borderId="0" xfId="0" applyNumberFormat="1" applyFont="1" applyFill="1"/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49" fontId="4" fillId="0" borderId="2" xfId="0" applyNumberFormat="1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164" fontId="4" fillId="0" borderId="1" xfId="0" applyNumberFormat="1" applyFont="1" applyFill="1" applyBorder="1" applyAlignment="1">
      <alignment horizontal="right" wrapText="1"/>
    </xf>
    <xf numFmtId="0" fontId="4" fillId="0" borderId="2" xfId="0" applyFont="1" applyFill="1" applyBorder="1" applyAlignment="1">
      <alignment horizontal="left" vertical="center" wrapText="1"/>
    </xf>
    <xf numFmtId="4" fontId="4" fillId="0" borderId="2" xfId="0" applyNumberFormat="1" applyFont="1" applyFill="1" applyBorder="1" applyAlignment="1">
      <alignment vertical="center" wrapText="1"/>
    </xf>
    <xf numFmtId="4" fontId="4" fillId="0" borderId="2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right"/>
    </xf>
    <xf numFmtId="0" fontId="1" fillId="2" borderId="0" xfId="0" applyFont="1" applyFill="1"/>
    <xf numFmtId="0" fontId="2" fillId="2" borderId="0" xfId="0" applyFont="1" applyFill="1" applyAlignment="1">
      <alignment horizontal="right"/>
    </xf>
    <xf numFmtId="0" fontId="3" fillId="2" borderId="0" xfId="0" applyFont="1" applyFill="1"/>
    <xf numFmtId="0" fontId="4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vertical="center" wrapText="1"/>
    </xf>
    <xf numFmtId="4" fontId="4" fillId="2" borderId="2" xfId="0" applyNumberFormat="1" applyFont="1" applyFill="1" applyBorder="1" applyAlignment="1">
      <alignment vertical="center" wrapText="1"/>
    </xf>
    <xf numFmtId="4" fontId="4" fillId="2" borderId="2" xfId="0" applyNumberFormat="1" applyFont="1" applyFill="1" applyBorder="1" applyAlignment="1">
      <alignment horizontal="right"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4" fontId="1" fillId="2" borderId="0" xfId="0" applyNumberFormat="1" applyFont="1" applyFill="1"/>
    <xf numFmtId="0" fontId="8" fillId="2" borderId="0" xfId="0" applyFont="1" applyFill="1" applyAlignment="1">
      <alignment horizontal="justify" vertical="center"/>
    </xf>
    <xf numFmtId="0" fontId="8" fillId="2" borderId="0" xfId="0" applyFont="1" applyFill="1"/>
    <xf numFmtId="3" fontId="1" fillId="2" borderId="0" xfId="0" applyNumberFormat="1" applyFont="1" applyFill="1"/>
    <xf numFmtId="4" fontId="9" fillId="2" borderId="0" xfId="0" applyNumberFormat="1" applyFont="1" applyFill="1"/>
    <xf numFmtId="3" fontId="9" fillId="2" borderId="0" xfId="0" applyNumberFormat="1" applyFont="1" applyFill="1"/>
    <xf numFmtId="0" fontId="2" fillId="0" borderId="0" xfId="0" applyFont="1" applyFill="1" applyAlignment="1">
      <alignment horizontal="right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 wrapText="1"/>
    </xf>
    <xf numFmtId="0" fontId="3" fillId="0" borderId="0" xfId="0" applyFont="1" applyFill="1" applyAlignment="1">
      <alignment horizontal="center"/>
    </xf>
    <xf numFmtId="4" fontId="4" fillId="2" borderId="2" xfId="0" applyNumberFormat="1" applyFont="1" applyFill="1" applyBorder="1" applyAlignment="1">
      <alignment vertical="center" wrapText="1"/>
    </xf>
    <xf numFmtId="4" fontId="4" fillId="2" borderId="3" xfId="0" applyNumberFormat="1" applyFont="1" applyFill="1" applyBorder="1" applyAlignment="1">
      <alignment vertical="center" wrapText="1"/>
    </xf>
    <xf numFmtId="4" fontId="4" fillId="2" borderId="4" xfId="0" applyNumberFormat="1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top" wrapText="1"/>
    </xf>
    <xf numFmtId="0" fontId="7" fillId="0" borderId="3" xfId="0" applyFont="1" applyFill="1" applyBorder="1" applyAlignment="1">
      <alignment vertical="top" wrapText="1"/>
    </xf>
    <xf numFmtId="0" fontId="7" fillId="0" borderId="4" xfId="0" applyFont="1" applyFill="1" applyBorder="1" applyAlignment="1">
      <alignment vertical="top" wrapText="1"/>
    </xf>
    <xf numFmtId="49" fontId="4" fillId="0" borderId="2" xfId="0" applyNumberFormat="1" applyFont="1" applyFill="1" applyBorder="1" applyAlignment="1">
      <alignment vertical="center" wrapText="1"/>
    </xf>
    <xf numFmtId="49" fontId="4" fillId="0" borderId="3" xfId="0" applyNumberFormat="1" applyFont="1" applyFill="1" applyBorder="1" applyAlignment="1">
      <alignment vertical="center" wrapText="1"/>
    </xf>
    <xf numFmtId="49" fontId="4" fillId="0" borderId="4" xfId="0" applyNumberFormat="1" applyFont="1" applyFill="1" applyBorder="1" applyAlignment="1">
      <alignment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 wrapText="1"/>
    </xf>
    <xf numFmtId="4" fontId="4" fillId="0" borderId="4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vertical="center" wrapText="1"/>
    </xf>
    <xf numFmtId="4" fontId="4" fillId="0" borderId="3" xfId="0" applyNumberFormat="1" applyFont="1" applyFill="1" applyBorder="1" applyAlignment="1">
      <alignment vertical="center" wrapText="1"/>
    </xf>
    <xf numFmtId="4" fontId="4" fillId="0" borderId="4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0"/>
  <sheetViews>
    <sheetView tabSelected="1" topLeftCell="A27" zoomScale="80" zoomScaleNormal="80" workbookViewId="0">
      <selection activeCell="L43" sqref="L43"/>
    </sheetView>
  </sheetViews>
  <sheetFormatPr defaultColWidth="9.140625" defaultRowHeight="15" x14ac:dyDescent="0.25"/>
  <cols>
    <col min="1" max="1" width="6" style="1" customWidth="1"/>
    <col min="2" max="2" width="15.7109375" style="1" customWidth="1"/>
    <col min="3" max="4" width="9.140625" style="1"/>
    <col min="5" max="10" width="12.85546875" style="24" customWidth="1"/>
    <col min="11" max="12" width="12.85546875" style="1" customWidth="1"/>
    <col min="13" max="13" width="15.5703125" style="1" customWidth="1"/>
    <col min="14" max="14" width="10.28515625" style="1" customWidth="1"/>
    <col min="15" max="15" width="11" style="1" customWidth="1"/>
    <col min="16" max="16" width="9.85546875" style="1" customWidth="1"/>
    <col min="17" max="20" width="10.5703125" style="1" customWidth="1"/>
    <col min="21" max="21" width="12.28515625" style="1" customWidth="1"/>
    <col min="22" max="16384" width="9.140625" style="1"/>
  </cols>
  <sheetData>
    <row r="1" spans="1:23" ht="0.75" customHeight="1" x14ac:dyDescent="0.25">
      <c r="M1" s="48" t="s">
        <v>21</v>
      </c>
      <c r="N1" s="41"/>
      <c r="O1" s="41"/>
      <c r="P1" s="41"/>
      <c r="Q1" s="41"/>
      <c r="R1" s="41"/>
      <c r="S1" s="41"/>
      <c r="T1" s="41"/>
      <c r="U1" s="41"/>
    </row>
    <row r="2" spans="1:23" ht="46.5" hidden="1" customHeight="1" x14ac:dyDescent="0.25">
      <c r="M2" s="41"/>
      <c r="N2" s="41"/>
      <c r="O2" s="41"/>
      <c r="P2" s="41"/>
      <c r="Q2" s="41"/>
      <c r="R2" s="41"/>
      <c r="S2" s="41"/>
      <c r="T2" s="41"/>
      <c r="U2" s="41"/>
    </row>
    <row r="3" spans="1:23" ht="15.75" x14ac:dyDescent="0.25">
      <c r="I3" s="25"/>
      <c r="J3" s="25"/>
      <c r="K3" s="23"/>
      <c r="L3" s="23"/>
      <c r="M3" s="23"/>
      <c r="N3" s="23"/>
      <c r="O3" s="23"/>
      <c r="P3" s="23"/>
      <c r="Q3" s="41" t="s">
        <v>62</v>
      </c>
      <c r="R3" s="41"/>
      <c r="S3" s="41"/>
      <c r="T3" s="41"/>
      <c r="U3" s="41"/>
    </row>
    <row r="4" spans="1:23" ht="15.75" hidden="1" x14ac:dyDescent="0.25">
      <c r="I4" s="25"/>
      <c r="J4" s="25"/>
      <c r="K4" s="41" t="s">
        <v>19</v>
      </c>
      <c r="L4" s="41"/>
      <c r="M4" s="41"/>
      <c r="N4" s="41"/>
      <c r="O4" s="41"/>
      <c r="P4" s="41"/>
      <c r="Q4" s="41"/>
      <c r="R4" s="41"/>
      <c r="S4" s="41"/>
      <c r="T4" s="41"/>
      <c r="U4" s="41"/>
    </row>
    <row r="5" spans="1:23" ht="18.75" hidden="1" customHeight="1" x14ac:dyDescent="0.25">
      <c r="I5" s="41" t="s">
        <v>20</v>
      </c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</row>
    <row r="6" spans="1:23" ht="15.75" customHeight="1" x14ac:dyDescent="0.25">
      <c r="I6" s="25"/>
      <c r="J6" s="25"/>
      <c r="K6" s="23"/>
      <c r="L6" s="23"/>
      <c r="M6" s="48" t="s">
        <v>66</v>
      </c>
      <c r="N6" s="48"/>
      <c r="O6" s="48"/>
      <c r="P6" s="48"/>
      <c r="Q6" s="48"/>
      <c r="R6" s="48"/>
      <c r="S6" s="48"/>
      <c r="T6" s="48"/>
      <c r="U6" s="48"/>
    </row>
    <row r="7" spans="1:23" ht="15.75" x14ac:dyDescent="0.25">
      <c r="I7" s="25"/>
      <c r="J7" s="25"/>
      <c r="K7" s="41" t="s">
        <v>67</v>
      </c>
      <c r="L7" s="41"/>
      <c r="M7" s="41"/>
      <c r="N7" s="41"/>
      <c r="O7" s="41"/>
      <c r="P7" s="41"/>
      <c r="Q7" s="41"/>
      <c r="R7" s="41"/>
      <c r="S7" s="41"/>
      <c r="T7" s="41"/>
      <c r="U7" s="41"/>
    </row>
    <row r="8" spans="1:23" ht="18.75" x14ac:dyDescent="0.3">
      <c r="A8" s="49" t="s">
        <v>64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</row>
    <row r="9" spans="1:23" ht="18.75" x14ac:dyDescent="0.3">
      <c r="A9" s="49" t="s">
        <v>26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</row>
    <row r="10" spans="1:23" ht="18" customHeight="1" x14ac:dyDescent="0.3">
      <c r="A10" s="2"/>
      <c r="B10" s="2"/>
      <c r="C10" s="2"/>
      <c r="D10" s="2"/>
      <c r="E10" s="26"/>
      <c r="F10" s="26"/>
      <c r="G10" s="26"/>
      <c r="H10" s="26"/>
      <c r="I10" s="26"/>
      <c r="J10" s="26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1:23" ht="25.5" customHeight="1" x14ac:dyDescent="0.25">
      <c r="A11" s="56" t="s">
        <v>0</v>
      </c>
      <c r="B11" s="45" t="s">
        <v>1</v>
      </c>
      <c r="C11" s="45" t="s">
        <v>2</v>
      </c>
      <c r="D11" s="45" t="s">
        <v>16</v>
      </c>
      <c r="E11" s="27" t="s">
        <v>3</v>
      </c>
      <c r="F11" s="28"/>
      <c r="G11" s="28"/>
      <c r="H11" s="28"/>
      <c r="I11" s="28"/>
      <c r="J11" s="28"/>
      <c r="K11" s="7"/>
      <c r="L11" s="13"/>
      <c r="M11" s="68" t="s">
        <v>4</v>
      </c>
      <c r="N11" s="69"/>
      <c r="O11" s="69"/>
      <c r="P11" s="69"/>
      <c r="Q11" s="69"/>
      <c r="R11" s="69"/>
      <c r="S11" s="69"/>
      <c r="T11" s="70"/>
      <c r="U11" s="45" t="s">
        <v>5</v>
      </c>
    </row>
    <row r="12" spans="1:23" ht="38.25" customHeight="1" x14ac:dyDescent="0.25">
      <c r="A12" s="58"/>
      <c r="B12" s="47"/>
      <c r="C12" s="47"/>
      <c r="D12" s="47"/>
      <c r="E12" s="29" t="s">
        <v>6</v>
      </c>
      <c r="F12" s="29" t="s">
        <v>17</v>
      </c>
      <c r="G12" s="29" t="s">
        <v>18</v>
      </c>
      <c r="H12" s="29" t="s">
        <v>22</v>
      </c>
      <c r="I12" s="29" t="s">
        <v>23</v>
      </c>
      <c r="J12" s="29" t="s">
        <v>24</v>
      </c>
      <c r="K12" s="5" t="s">
        <v>25</v>
      </c>
      <c r="L12" s="5" t="s">
        <v>65</v>
      </c>
      <c r="M12" s="5" t="s">
        <v>7</v>
      </c>
      <c r="N12" s="5" t="s">
        <v>17</v>
      </c>
      <c r="O12" s="5" t="s">
        <v>18</v>
      </c>
      <c r="P12" s="5" t="s">
        <v>22</v>
      </c>
      <c r="Q12" s="5" t="s">
        <v>23</v>
      </c>
      <c r="R12" s="5" t="s">
        <v>24</v>
      </c>
      <c r="S12" s="5" t="s">
        <v>25</v>
      </c>
      <c r="T12" s="5" t="s">
        <v>65</v>
      </c>
      <c r="U12" s="47"/>
    </row>
    <row r="13" spans="1:23" ht="15" customHeight="1" x14ac:dyDescent="0.25">
      <c r="A13" s="4"/>
      <c r="B13" s="71" t="s">
        <v>45</v>
      </c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3"/>
    </row>
    <row r="14" spans="1:23" ht="26.25" customHeight="1" x14ac:dyDescent="0.25">
      <c r="A14" s="4"/>
      <c r="B14" s="74" t="s">
        <v>27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6"/>
    </row>
    <row r="15" spans="1:23" ht="57" customHeight="1" x14ac:dyDescent="0.25">
      <c r="A15" s="56" t="s">
        <v>8</v>
      </c>
      <c r="B15" s="56" t="s">
        <v>28</v>
      </c>
      <c r="C15" s="56" t="s">
        <v>51</v>
      </c>
      <c r="D15" s="4" t="s">
        <v>15</v>
      </c>
      <c r="E15" s="30">
        <f>F15+G15+H15+I15+J15+K15+L15</f>
        <v>67545.315999999992</v>
      </c>
      <c r="F15" s="30">
        <f t="shared" ref="F15:J15" si="0">F33</f>
        <v>5949.5590000000002</v>
      </c>
      <c r="G15" s="30">
        <f t="shared" si="0"/>
        <v>7410.11</v>
      </c>
      <c r="H15" s="30">
        <f t="shared" si="0"/>
        <v>8576.16</v>
      </c>
      <c r="I15" s="30">
        <v>19670.257000000001</v>
      </c>
      <c r="J15" s="30">
        <f t="shared" si="0"/>
        <v>14983.230000000001</v>
      </c>
      <c r="K15" s="14">
        <f>K33</f>
        <v>10419.83</v>
      </c>
      <c r="L15" s="14">
        <f>L33</f>
        <v>536.17000000000007</v>
      </c>
      <c r="M15" s="45"/>
      <c r="N15" s="45"/>
      <c r="O15" s="45"/>
      <c r="P15" s="45"/>
      <c r="Q15" s="45"/>
      <c r="R15" s="45"/>
      <c r="S15" s="45"/>
      <c r="T15" s="8"/>
      <c r="U15" s="56"/>
      <c r="W15" s="3"/>
    </row>
    <row r="16" spans="1:23" ht="58.5" customHeight="1" x14ac:dyDescent="0.25">
      <c r="A16" s="57"/>
      <c r="B16" s="57"/>
      <c r="C16" s="57"/>
      <c r="D16" s="4" t="s">
        <v>11</v>
      </c>
      <c r="E16" s="30">
        <f>F16+G16+H16+I16+J16+K16+L16</f>
        <v>65531.59</v>
      </c>
      <c r="F16" s="30">
        <f t="shared" ref="F16:H16" si="1">F35</f>
        <v>5774.49</v>
      </c>
      <c r="G16" s="30">
        <f t="shared" si="1"/>
        <v>7217.17</v>
      </c>
      <c r="H16" s="30">
        <f t="shared" si="1"/>
        <v>8376.2000000000007</v>
      </c>
      <c r="I16" s="30">
        <f t="shared" ref="I16:K17" si="2">I35</f>
        <v>19259.54</v>
      </c>
      <c r="J16" s="30">
        <f t="shared" si="2"/>
        <v>14620.53</v>
      </c>
      <c r="K16" s="14">
        <f t="shared" si="2"/>
        <v>10083.66</v>
      </c>
      <c r="L16" s="14">
        <f t="shared" ref="L16" si="3">L35</f>
        <v>200</v>
      </c>
      <c r="M16" s="46"/>
      <c r="N16" s="46"/>
      <c r="O16" s="46"/>
      <c r="P16" s="46"/>
      <c r="Q16" s="46"/>
      <c r="R16" s="46"/>
      <c r="S16" s="46"/>
      <c r="T16" s="9"/>
      <c r="U16" s="57"/>
      <c r="W16" s="3"/>
    </row>
    <row r="17" spans="1:21" ht="57" customHeight="1" x14ac:dyDescent="0.25">
      <c r="A17" s="58"/>
      <c r="B17" s="58"/>
      <c r="C17" s="58"/>
      <c r="D17" s="4" t="s">
        <v>12</v>
      </c>
      <c r="E17" s="30">
        <f>F17+G17+H17+I17+J17+K17+IL17+L17</f>
        <v>2013.7290000000003</v>
      </c>
      <c r="F17" s="30">
        <f t="shared" ref="F17:H17" si="4">F36</f>
        <v>175.06899999999999</v>
      </c>
      <c r="G17" s="30">
        <f t="shared" si="4"/>
        <v>192.94</v>
      </c>
      <c r="H17" s="30">
        <f t="shared" si="4"/>
        <v>199.95999999999998</v>
      </c>
      <c r="I17" s="30">
        <f t="shared" si="2"/>
        <v>410.72</v>
      </c>
      <c r="J17" s="30">
        <f t="shared" si="2"/>
        <v>362.7</v>
      </c>
      <c r="K17" s="14">
        <f>K36</f>
        <v>336.17</v>
      </c>
      <c r="L17" s="14">
        <f t="shared" ref="L17" si="5">L36</f>
        <v>336.17</v>
      </c>
      <c r="M17" s="47"/>
      <c r="N17" s="47"/>
      <c r="O17" s="47"/>
      <c r="P17" s="47"/>
      <c r="Q17" s="47"/>
      <c r="R17" s="47"/>
      <c r="S17" s="47"/>
      <c r="T17" s="10"/>
      <c r="U17" s="58"/>
    </row>
    <row r="18" spans="1:21" ht="76.5" customHeight="1" x14ac:dyDescent="0.25">
      <c r="A18" s="65" t="s">
        <v>47</v>
      </c>
      <c r="B18" s="56" t="s">
        <v>29</v>
      </c>
      <c r="C18" s="56" t="s">
        <v>51</v>
      </c>
      <c r="D18" s="56" t="s">
        <v>11</v>
      </c>
      <c r="E18" s="50">
        <f>SUM(F18:L22)</f>
        <v>28302.629999999997</v>
      </c>
      <c r="F18" s="50">
        <v>2784.8</v>
      </c>
      <c r="G18" s="50">
        <f>2900+677</f>
        <v>3577</v>
      </c>
      <c r="H18" s="50">
        <v>4154.75</v>
      </c>
      <c r="I18" s="50">
        <v>6156.3</v>
      </c>
      <c r="J18" s="50">
        <v>7188.41</v>
      </c>
      <c r="K18" s="80">
        <v>4441.37</v>
      </c>
      <c r="L18" s="77">
        <v>0</v>
      </c>
      <c r="M18" s="4" t="s">
        <v>30</v>
      </c>
      <c r="N18" s="15"/>
      <c r="O18" s="15"/>
      <c r="P18" s="4"/>
      <c r="Q18" s="4"/>
      <c r="R18" s="4"/>
      <c r="S18" s="4"/>
      <c r="T18" s="4"/>
      <c r="U18" s="56" t="s">
        <v>13</v>
      </c>
    </row>
    <row r="19" spans="1:21" ht="48" customHeight="1" x14ac:dyDescent="0.25">
      <c r="A19" s="66"/>
      <c r="B19" s="57"/>
      <c r="C19" s="57"/>
      <c r="D19" s="57"/>
      <c r="E19" s="51"/>
      <c r="F19" s="51"/>
      <c r="G19" s="51"/>
      <c r="H19" s="51"/>
      <c r="I19" s="51"/>
      <c r="J19" s="51"/>
      <c r="K19" s="81"/>
      <c r="L19" s="78"/>
      <c r="M19" s="4" t="s">
        <v>31</v>
      </c>
      <c r="N19" s="4">
        <v>121.5</v>
      </c>
      <c r="O19" s="4">
        <v>121.5</v>
      </c>
      <c r="P19" s="4">
        <v>121.5</v>
      </c>
      <c r="Q19" s="4">
        <v>121.5</v>
      </c>
      <c r="R19" s="4">
        <v>121.5</v>
      </c>
      <c r="S19" s="4">
        <v>121.5</v>
      </c>
      <c r="T19" s="4">
        <v>121.5</v>
      </c>
      <c r="U19" s="57"/>
    </row>
    <row r="20" spans="1:21" ht="52.5" customHeight="1" x14ac:dyDescent="0.25">
      <c r="A20" s="66"/>
      <c r="B20" s="57"/>
      <c r="C20" s="57"/>
      <c r="D20" s="57"/>
      <c r="E20" s="51"/>
      <c r="F20" s="51"/>
      <c r="G20" s="51"/>
      <c r="H20" s="51"/>
      <c r="I20" s="51"/>
      <c r="J20" s="51"/>
      <c r="K20" s="81"/>
      <c r="L20" s="78"/>
      <c r="M20" s="4" t="s">
        <v>32</v>
      </c>
      <c r="N20" s="4">
        <v>827.6</v>
      </c>
      <c r="O20" s="4">
        <v>827.6</v>
      </c>
      <c r="P20" s="4">
        <v>827.6</v>
      </c>
      <c r="Q20" s="4">
        <v>987.9</v>
      </c>
      <c r="R20" s="4">
        <v>987.9</v>
      </c>
      <c r="S20" s="4">
        <v>987.9</v>
      </c>
      <c r="T20" s="4">
        <v>987.9</v>
      </c>
      <c r="U20" s="57"/>
    </row>
    <row r="21" spans="1:21" ht="52.5" customHeight="1" x14ac:dyDescent="0.25">
      <c r="A21" s="66"/>
      <c r="B21" s="57"/>
      <c r="C21" s="57"/>
      <c r="D21" s="57"/>
      <c r="E21" s="51"/>
      <c r="F21" s="51"/>
      <c r="G21" s="51"/>
      <c r="H21" s="51"/>
      <c r="I21" s="51"/>
      <c r="J21" s="51"/>
      <c r="K21" s="81"/>
      <c r="L21" s="78"/>
      <c r="M21" s="4" t="s">
        <v>33</v>
      </c>
      <c r="N21" s="4">
        <v>201.1</v>
      </c>
      <c r="O21" s="4">
        <v>201.1</v>
      </c>
      <c r="P21" s="4">
        <v>201.1</v>
      </c>
      <c r="Q21" s="4">
        <v>201.1</v>
      </c>
      <c r="R21" s="4">
        <v>201.1</v>
      </c>
      <c r="S21" s="4">
        <v>201.1</v>
      </c>
      <c r="T21" s="4">
        <v>201.1</v>
      </c>
      <c r="U21" s="57"/>
    </row>
    <row r="22" spans="1:21" ht="89.25" customHeight="1" x14ac:dyDescent="0.25">
      <c r="A22" s="67"/>
      <c r="B22" s="58"/>
      <c r="C22" s="58"/>
      <c r="D22" s="58"/>
      <c r="E22" s="52"/>
      <c r="F22" s="52"/>
      <c r="G22" s="52"/>
      <c r="H22" s="52"/>
      <c r="I22" s="52"/>
      <c r="J22" s="52"/>
      <c r="K22" s="82"/>
      <c r="L22" s="79"/>
      <c r="M22" s="4" t="s">
        <v>46</v>
      </c>
      <c r="N22" s="16">
        <v>82293.8</v>
      </c>
      <c r="O22" s="16">
        <v>82293.8</v>
      </c>
      <c r="P22" s="16">
        <v>82293.8</v>
      </c>
      <c r="Q22" s="16">
        <v>82293.8</v>
      </c>
      <c r="R22" s="16">
        <v>82293.8</v>
      </c>
      <c r="S22" s="16">
        <v>82293.8</v>
      </c>
      <c r="T22" s="16">
        <v>82293.8</v>
      </c>
      <c r="U22" s="58"/>
    </row>
    <row r="23" spans="1:21" ht="51" x14ac:dyDescent="0.25">
      <c r="A23" s="12" t="s">
        <v>48</v>
      </c>
      <c r="B23" s="17" t="s">
        <v>63</v>
      </c>
      <c r="C23" s="11" t="s">
        <v>51</v>
      </c>
      <c r="D23" s="11" t="s">
        <v>11</v>
      </c>
      <c r="E23" s="31">
        <f>SUM(F23:L23)</f>
        <v>6433.59</v>
      </c>
      <c r="F23" s="31">
        <f>200-50.4</f>
        <v>149.6</v>
      </c>
      <c r="G23" s="31">
        <v>300</v>
      </c>
      <c r="H23" s="31">
        <f>322+842.31-90.16</f>
        <v>1074.1499999999999</v>
      </c>
      <c r="I23" s="31">
        <v>744.93</v>
      </c>
      <c r="J23" s="31">
        <v>1875.19</v>
      </c>
      <c r="K23" s="18">
        <v>2289.7199999999998</v>
      </c>
      <c r="L23" s="18">
        <v>0</v>
      </c>
      <c r="M23" s="4" t="s">
        <v>34</v>
      </c>
      <c r="N23" s="4">
        <v>3</v>
      </c>
      <c r="O23" s="4">
        <v>3</v>
      </c>
      <c r="P23" s="4">
        <v>3</v>
      </c>
      <c r="Q23" s="4">
        <v>3</v>
      </c>
      <c r="R23" s="4">
        <v>3</v>
      </c>
      <c r="S23" s="4">
        <v>3</v>
      </c>
      <c r="T23" s="4">
        <v>3</v>
      </c>
      <c r="U23" s="11" t="s">
        <v>13</v>
      </c>
    </row>
    <row r="24" spans="1:21" ht="269.25" customHeight="1" x14ac:dyDescent="0.25">
      <c r="A24" s="11" t="s">
        <v>49</v>
      </c>
      <c r="B24" s="11" t="s">
        <v>35</v>
      </c>
      <c r="C24" s="11" t="s">
        <v>51</v>
      </c>
      <c r="D24" s="11" t="s">
        <v>11</v>
      </c>
      <c r="E24" s="32">
        <f t="shared" ref="E24:E27" si="6">SUM(F24:L24)</f>
        <v>14732.27</v>
      </c>
      <c r="F24" s="32">
        <f>1603.2+559.89</f>
        <v>2163.09</v>
      </c>
      <c r="G24" s="32">
        <f>2350-45+723.76-209.89</f>
        <v>2818.8700000000003</v>
      </c>
      <c r="H24" s="32">
        <f>2466+223.3</f>
        <v>2689.3</v>
      </c>
      <c r="I24" s="32">
        <v>3519.7</v>
      </c>
      <c r="J24" s="32">
        <v>756.83</v>
      </c>
      <c r="K24" s="19">
        <v>2784.48</v>
      </c>
      <c r="L24" s="19">
        <v>0</v>
      </c>
      <c r="M24" s="4" t="s">
        <v>56</v>
      </c>
      <c r="N24" s="4">
        <v>0.92900000000000005</v>
      </c>
      <c r="O24" s="4">
        <v>0.92900000000000005</v>
      </c>
      <c r="P24" s="4">
        <v>0.92900000000000005</v>
      </c>
      <c r="Q24" s="4">
        <v>0.92900000000000005</v>
      </c>
      <c r="R24" s="4">
        <v>0.92900000000000005</v>
      </c>
      <c r="S24" s="4">
        <v>0.92900000000000005</v>
      </c>
      <c r="T24" s="4">
        <v>0.92900000000000005</v>
      </c>
      <c r="U24" s="11" t="s">
        <v>13</v>
      </c>
    </row>
    <row r="25" spans="1:21" ht="146.25" customHeight="1" x14ac:dyDescent="0.25">
      <c r="A25" s="11" t="s">
        <v>50</v>
      </c>
      <c r="B25" s="11" t="s">
        <v>36</v>
      </c>
      <c r="C25" s="11" t="s">
        <v>51</v>
      </c>
      <c r="D25" s="11" t="s">
        <v>11</v>
      </c>
      <c r="E25" s="32">
        <f t="shared" si="6"/>
        <v>0</v>
      </c>
      <c r="F25" s="32">
        <v>0</v>
      </c>
      <c r="G25" s="32">
        <v>0</v>
      </c>
      <c r="H25" s="32">
        <f>2000-2000</f>
        <v>0</v>
      </c>
      <c r="I25" s="32">
        <v>0</v>
      </c>
      <c r="J25" s="32">
        <v>0</v>
      </c>
      <c r="K25" s="19">
        <v>0</v>
      </c>
      <c r="L25" s="19">
        <v>0</v>
      </c>
      <c r="M25" s="4" t="s">
        <v>37</v>
      </c>
      <c r="N25" s="4">
        <v>0</v>
      </c>
      <c r="O25" s="4">
        <v>0</v>
      </c>
      <c r="P25" s="4">
        <f>1-1</f>
        <v>0</v>
      </c>
      <c r="Q25" s="4">
        <v>0</v>
      </c>
      <c r="R25" s="4">
        <v>0</v>
      </c>
      <c r="S25" s="4">
        <v>0</v>
      </c>
      <c r="T25" s="4">
        <v>0</v>
      </c>
      <c r="U25" s="11" t="s">
        <v>13</v>
      </c>
    </row>
    <row r="26" spans="1:21" ht="146.25" customHeight="1" x14ac:dyDescent="0.25">
      <c r="A26" s="11" t="s">
        <v>53</v>
      </c>
      <c r="B26" s="11" t="s">
        <v>38</v>
      </c>
      <c r="C26" s="11" t="s">
        <v>52</v>
      </c>
      <c r="D26" s="11" t="s">
        <v>11</v>
      </c>
      <c r="E26" s="32">
        <f t="shared" si="6"/>
        <v>1741.2</v>
      </c>
      <c r="F26" s="32">
        <v>130</v>
      </c>
      <c r="G26" s="32">
        <v>37.5</v>
      </c>
      <c r="H26" s="32">
        <v>108</v>
      </c>
      <c r="I26" s="32">
        <v>1223.28</v>
      </c>
      <c r="J26" s="32">
        <v>119.66</v>
      </c>
      <c r="K26" s="19">
        <v>122.76</v>
      </c>
      <c r="L26" s="19">
        <v>0</v>
      </c>
      <c r="M26" s="4" t="s">
        <v>39</v>
      </c>
      <c r="N26" s="4">
        <v>1</v>
      </c>
      <c r="O26" s="4">
        <v>1</v>
      </c>
      <c r="P26" s="4">
        <v>1</v>
      </c>
      <c r="Q26" s="4">
        <v>1</v>
      </c>
      <c r="R26" s="4">
        <v>1</v>
      </c>
      <c r="S26" s="4">
        <v>1</v>
      </c>
      <c r="T26" s="4">
        <v>1</v>
      </c>
      <c r="U26" s="11" t="s">
        <v>13</v>
      </c>
    </row>
    <row r="27" spans="1:21" ht="82.5" customHeight="1" x14ac:dyDescent="0.25">
      <c r="A27" s="11" t="s">
        <v>54</v>
      </c>
      <c r="B27" s="11" t="s">
        <v>40</v>
      </c>
      <c r="C27" s="11" t="s">
        <v>51</v>
      </c>
      <c r="D27" s="11" t="s">
        <v>11</v>
      </c>
      <c r="E27" s="32">
        <f t="shared" si="6"/>
        <v>5817.2699999999995</v>
      </c>
      <c r="F27" s="32">
        <f>197+200</f>
        <v>397</v>
      </c>
      <c r="G27" s="32">
        <f>200+197.8</f>
        <v>397.8</v>
      </c>
      <c r="H27" s="32">
        <v>200</v>
      </c>
      <c r="I27" s="32">
        <v>3726.82</v>
      </c>
      <c r="J27" s="32">
        <f>151.39+350+348.93</f>
        <v>850.31999999999994</v>
      </c>
      <c r="K27" s="19">
        <v>245.33</v>
      </c>
      <c r="L27" s="19">
        <v>0</v>
      </c>
      <c r="M27" s="4" t="s">
        <v>41</v>
      </c>
      <c r="N27" s="4">
        <v>1</v>
      </c>
      <c r="O27" s="4">
        <v>1</v>
      </c>
      <c r="P27" s="4">
        <v>1</v>
      </c>
      <c r="Q27" s="4">
        <v>1</v>
      </c>
      <c r="R27" s="4">
        <v>1</v>
      </c>
      <c r="S27" s="4">
        <v>1</v>
      </c>
      <c r="T27" s="4">
        <v>1</v>
      </c>
      <c r="U27" s="11" t="s">
        <v>13</v>
      </c>
    </row>
    <row r="28" spans="1:21" ht="25.5" x14ac:dyDescent="0.25">
      <c r="A28" s="45" t="s">
        <v>55</v>
      </c>
      <c r="B28" s="42" t="s">
        <v>42</v>
      </c>
      <c r="C28" s="45" t="s">
        <v>51</v>
      </c>
      <c r="D28" s="4" t="s">
        <v>15</v>
      </c>
      <c r="E28" s="30">
        <f>SUM(F28:L28)</f>
        <v>3159.7290000000003</v>
      </c>
      <c r="F28" s="30">
        <f>F29+F30</f>
        <v>325.06899999999996</v>
      </c>
      <c r="G28" s="30">
        <f t="shared" ref="G28:H28" si="7">G29+G30</f>
        <v>278.94</v>
      </c>
      <c r="H28" s="30">
        <f t="shared" si="7"/>
        <v>349.96</v>
      </c>
      <c r="I28" s="30">
        <v>570.72</v>
      </c>
      <c r="J28" s="30">
        <f>J29+J30</f>
        <v>562.70000000000005</v>
      </c>
      <c r="K28" s="14">
        <f>K29+K30</f>
        <v>536.17000000000007</v>
      </c>
      <c r="L28" s="14">
        <f>L29+L30</f>
        <v>536.17000000000007</v>
      </c>
      <c r="M28" s="42" t="s">
        <v>43</v>
      </c>
      <c r="N28" s="53">
        <v>1</v>
      </c>
      <c r="O28" s="53">
        <v>1</v>
      </c>
      <c r="P28" s="53">
        <v>1</v>
      </c>
      <c r="Q28" s="53">
        <v>1</v>
      </c>
      <c r="R28" s="53">
        <v>1</v>
      </c>
      <c r="S28" s="53">
        <v>1</v>
      </c>
      <c r="T28" s="53">
        <v>1</v>
      </c>
      <c r="U28" s="42" t="s">
        <v>44</v>
      </c>
    </row>
    <row r="29" spans="1:21" ht="29.25" customHeight="1" x14ac:dyDescent="0.25">
      <c r="A29" s="46"/>
      <c r="B29" s="43"/>
      <c r="C29" s="46"/>
      <c r="D29" s="4" t="s">
        <v>11</v>
      </c>
      <c r="E29" s="30">
        <f>SUM(F29:L29)</f>
        <v>1146</v>
      </c>
      <c r="F29" s="30">
        <v>150</v>
      </c>
      <c r="G29" s="30">
        <f>150-14-50</f>
        <v>86</v>
      </c>
      <c r="H29" s="30">
        <v>150</v>
      </c>
      <c r="I29" s="30">
        <v>160</v>
      </c>
      <c r="J29" s="30">
        <v>200</v>
      </c>
      <c r="K29" s="14">
        <v>200</v>
      </c>
      <c r="L29" s="14">
        <v>200</v>
      </c>
      <c r="M29" s="43"/>
      <c r="N29" s="54"/>
      <c r="O29" s="54"/>
      <c r="P29" s="54"/>
      <c r="Q29" s="54"/>
      <c r="R29" s="54"/>
      <c r="S29" s="54"/>
      <c r="T29" s="54"/>
      <c r="U29" s="43"/>
    </row>
    <row r="30" spans="1:21" ht="33" customHeight="1" x14ac:dyDescent="0.25">
      <c r="A30" s="47"/>
      <c r="B30" s="44"/>
      <c r="C30" s="47"/>
      <c r="D30" s="4" t="s">
        <v>12</v>
      </c>
      <c r="E30" s="30">
        <f>SUM(F30:L30)</f>
        <v>2013.7290000000003</v>
      </c>
      <c r="F30" s="30">
        <f>156.869+18.2</f>
        <v>175.06899999999999</v>
      </c>
      <c r="G30" s="30">
        <f>192.94</f>
        <v>192.94</v>
      </c>
      <c r="H30" s="30">
        <f>137.88+62.08</f>
        <v>199.95999999999998</v>
      </c>
      <c r="I30" s="30">
        <v>410.72</v>
      </c>
      <c r="J30" s="30">
        <v>362.7</v>
      </c>
      <c r="K30" s="14">
        <v>336.17</v>
      </c>
      <c r="L30" s="14">
        <v>336.17</v>
      </c>
      <c r="M30" s="44"/>
      <c r="N30" s="55"/>
      <c r="O30" s="55"/>
      <c r="P30" s="55"/>
      <c r="Q30" s="55"/>
      <c r="R30" s="55"/>
      <c r="S30" s="55"/>
      <c r="T30" s="55"/>
      <c r="U30" s="44"/>
    </row>
    <row r="31" spans="1:21" ht="68.25" customHeight="1" x14ac:dyDescent="0.25">
      <c r="A31" s="6" t="s">
        <v>57</v>
      </c>
      <c r="B31" s="15" t="s">
        <v>61</v>
      </c>
      <c r="C31" s="5" t="s">
        <v>51</v>
      </c>
      <c r="D31" s="4" t="s">
        <v>11</v>
      </c>
      <c r="E31" s="30">
        <f>F31+G31+H31+I31+J31+K31+L31</f>
        <v>980</v>
      </c>
      <c r="F31" s="30">
        <v>0</v>
      </c>
      <c r="G31" s="30">
        <v>0</v>
      </c>
      <c r="H31" s="30">
        <v>0</v>
      </c>
      <c r="I31" s="30">
        <v>980</v>
      </c>
      <c r="J31" s="30">
        <v>0</v>
      </c>
      <c r="K31" s="14">
        <v>0</v>
      </c>
      <c r="L31" s="14">
        <v>0</v>
      </c>
      <c r="M31" s="15" t="s">
        <v>37</v>
      </c>
      <c r="N31" s="20">
        <v>0</v>
      </c>
      <c r="O31" s="20">
        <v>0</v>
      </c>
      <c r="P31" s="20">
        <v>0</v>
      </c>
      <c r="Q31" s="20">
        <v>1</v>
      </c>
      <c r="R31" s="20">
        <v>0</v>
      </c>
      <c r="S31" s="20">
        <v>0</v>
      </c>
      <c r="T31" s="20">
        <v>0</v>
      </c>
      <c r="U31" s="15" t="s">
        <v>13</v>
      </c>
    </row>
    <row r="32" spans="1:21" ht="73.5" customHeight="1" x14ac:dyDescent="0.25">
      <c r="A32" s="5" t="s">
        <v>58</v>
      </c>
      <c r="B32" s="15" t="s">
        <v>59</v>
      </c>
      <c r="C32" s="5" t="s">
        <v>51</v>
      </c>
      <c r="D32" s="4" t="s">
        <v>11</v>
      </c>
      <c r="E32" s="30">
        <f>F32+G32+I32+H32+J32+K32+L32</f>
        <v>6378.63</v>
      </c>
      <c r="F32" s="30">
        <v>0</v>
      </c>
      <c r="G32" s="30">
        <v>0</v>
      </c>
      <c r="H32" s="30">
        <v>0</v>
      </c>
      <c r="I32" s="30">
        <v>2748.51</v>
      </c>
      <c r="J32" s="30">
        <f>518.56+375.6+188.88+796.56+49+287.88+200+1213.64</f>
        <v>3630.12</v>
      </c>
      <c r="K32" s="14">
        <v>0</v>
      </c>
      <c r="L32" s="14">
        <v>0</v>
      </c>
      <c r="M32" s="15" t="s">
        <v>60</v>
      </c>
      <c r="N32" s="20">
        <v>0</v>
      </c>
      <c r="O32" s="20">
        <v>0</v>
      </c>
      <c r="P32" s="20">
        <v>0</v>
      </c>
      <c r="Q32" s="20">
        <v>100</v>
      </c>
      <c r="R32" s="83">
        <v>100</v>
      </c>
      <c r="S32" s="20">
        <v>0</v>
      </c>
      <c r="T32" s="20">
        <v>0</v>
      </c>
      <c r="U32" s="15" t="s">
        <v>13</v>
      </c>
    </row>
    <row r="33" spans="1:21" ht="15" customHeight="1" x14ac:dyDescent="0.25">
      <c r="A33" s="56"/>
      <c r="B33" s="59" t="s">
        <v>14</v>
      </c>
      <c r="C33" s="62"/>
      <c r="D33" s="21" t="s">
        <v>9</v>
      </c>
      <c r="E33" s="33">
        <f>F33+G33+H33+I33+J33+K33+L33</f>
        <v>67545.319000000003</v>
      </c>
      <c r="F33" s="33">
        <f>F35+F36</f>
        <v>5949.5590000000002</v>
      </c>
      <c r="G33" s="33">
        <f t="shared" ref="G33:H33" si="8">G35+G36</f>
        <v>7410.11</v>
      </c>
      <c r="H33" s="33">
        <f t="shared" si="8"/>
        <v>8576.16</v>
      </c>
      <c r="I33" s="33">
        <f>I35+I36</f>
        <v>19670.260000000002</v>
      </c>
      <c r="J33" s="33">
        <f>J35+J36</f>
        <v>14983.230000000001</v>
      </c>
      <c r="K33" s="22">
        <f>K35+K36</f>
        <v>10419.83</v>
      </c>
      <c r="L33" s="22">
        <f>L35+L36</f>
        <v>536.17000000000007</v>
      </c>
      <c r="M33" s="56"/>
      <c r="N33" s="45"/>
      <c r="O33" s="45"/>
      <c r="P33" s="45"/>
      <c r="Q33" s="56"/>
      <c r="R33" s="45"/>
      <c r="S33" s="45"/>
      <c r="T33" s="8"/>
      <c r="U33" s="56"/>
    </row>
    <row r="34" spans="1:21" x14ac:dyDescent="0.25">
      <c r="A34" s="57"/>
      <c r="B34" s="60"/>
      <c r="C34" s="63"/>
      <c r="D34" s="21" t="s">
        <v>10</v>
      </c>
      <c r="E34" s="33">
        <f t="shared" ref="E34" si="9">F34+G34+H34+I34+J34+K34+L34</f>
        <v>0</v>
      </c>
      <c r="F34" s="34"/>
      <c r="G34" s="34"/>
      <c r="H34" s="34"/>
      <c r="I34" s="34"/>
      <c r="J34" s="34"/>
      <c r="K34" s="21"/>
      <c r="L34" s="21"/>
      <c r="M34" s="57"/>
      <c r="N34" s="46"/>
      <c r="O34" s="46"/>
      <c r="P34" s="46"/>
      <c r="Q34" s="57"/>
      <c r="R34" s="46"/>
      <c r="S34" s="46"/>
      <c r="T34" s="9"/>
      <c r="U34" s="57"/>
    </row>
    <row r="35" spans="1:21" x14ac:dyDescent="0.25">
      <c r="A35" s="57"/>
      <c r="B35" s="60"/>
      <c r="C35" s="63"/>
      <c r="D35" s="21" t="s">
        <v>11</v>
      </c>
      <c r="E35" s="33">
        <f>F35+G35+H35+I35+J35+K35+L35</f>
        <v>65531.59</v>
      </c>
      <c r="F35" s="33">
        <f>F27+F24+F29+F23+F18+F26</f>
        <v>5774.49</v>
      </c>
      <c r="G35" s="33">
        <f>G27+G24+G29+G23+G18+G26+G25</f>
        <v>7217.17</v>
      </c>
      <c r="H35" s="33">
        <f>H27+H24+H29+H23+H18+H26+H25</f>
        <v>8376.2000000000007</v>
      </c>
      <c r="I35" s="33">
        <f>I32+I31+I29+I27+I26+I25+I24+I23+I18</f>
        <v>19259.54</v>
      </c>
      <c r="J35" s="33">
        <f>J27+J24+J32+J29+J23+J18+J26+J25</f>
        <v>14620.53</v>
      </c>
      <c r="K35" s="22">
        <f>K27+K24+K29+K23+K18+K26+K25</f>
        <v>10083.66</v>
      </c>
      <c r="L35" s="22">
        <f>L27+L24+L29+L23+L18+L26+L25</f>
        <v>200</v>
      </c>
      <c r="M35" s="57"/>
      <c r="N35" s="46"/>
      <c r="O35" s="46"/>
      <c r="P35" s="46"/>
      <c r="Q35" s="57"/>
      <c r="R35" s="46"/>
      <c r="S35" s="46"/>
      <c r="T35" s="9"/>
      <c r="U35" s="57"/>
    </row>
    <row r="36" spans="1:21" x14ac:dyDescent="0.25">
      <c r="A36" s="58"/>
      <c r="B36" s="61"/>
      <c r="C36" s="64"/>
      <c r="D36" s="21" t="s">
        <v>12</v>
      </c>
      <c r="E36" s="33">
        <f>F36+G36+H36+I36+J36+K36+L36</f>
        <v>2013.7290000000003</v>
      </c>
      <c r="F36" s="33">
        <f t="shared" ref="F36" si="10">F30</f>
        <v>175.06899999999999</v>
      </c>
      <c r="G36" s="33">
        <f t="shared" ref="G36:K36" si="11">G30</f>
        <v>192.94</v>
      </c>
      <c r="H36" s="33">
        <f t="shared" si="11"/>
        <v>199.95999999999998</v>
      </c>
      <c r="I36" s="33">
        <f t="shared" si="11"/>
        <v>410.72</v>
      </c>
      <c r="J36" s="33">
        <f t="shared" si="11"/>
        <v>362.7</v>
      </c>
      <c r="K36" s="22">
        <f t="shared" si="11"/>
        <v>336.17</v>
      </c>
      <c r="L36" s="22">
        <f t="shared" ref="L36" si="12">L30</f>
        <v>336.17</v>
      </c>
      <c r="M36" s="58"/>
      <c r="N36" s="47"/>
      <c r="O36" s="47"/>
      <c r="P36" s="47"/>
      <c r="Q36" s="58"/>
      <c r="R36" s="47"/>
      <c r="S36" s="47"/>
      <c r="T36" s="10"/>
      <c r="U36" s="58"/>
    </row>
    <row r="38" spans="1:21" ht="14.45" hidden="1" customHeight="1" x14ac:dyDescent="0.25"/>
    <row r="39" spans="1:21" ht="14.45" hidden="1" customHeight="1" x14ac:dyDescent="0.25"/>
    <row r="40" spans="1:21" ht="14.45" hidden="1" customHeight="1" x14ac:dyDescent="0.25"/>
    <row r="41" spans="1:21" ht="14.45" hidden="1" customHeight="1" x14ac:dyDescent="0.25"/>
    <row r="42" spans="1:21" ht="14.45" hidden="1" customHeight="1" x14ac:dyDescent="0.25"/>
    <row r="43" spans="1:21" x14ac:dyDescent="0.25">
      <c r="F43" s="35"/>
      <c r="H43" s="35"/>
      <c r="I43" s="35"/>
    </row>
    <row r="44" spans="1:21" ht="18.75" x14ac:dyDescent="0.25">
      <c r="F44" s="35"/>
      <c r="H44" s="35"/>
      <c r="I44" s="36"/>
    </row>
    <row r="45" spans="1:21" ht="18.75" x14ac:dyDescent="0.3">
      <c r="I45" s="37"/>
    </row>
    <row r="46" spans="1:21" x14ac:dyDescent="0.25">
      <c r="G46" s="35"/>
      <c r="H46" s="38"/>
      <c r="J46" s="35"/>
      <c r="M46" s="3"/>
    </row>
    <row r="47" spans="1:21" x14ac:dyDescent="0.25">
      <c r="F47" s="35"/>
      <c r="H47" s="38"/>
      <c r="J47" s="35"/>
      <c r="K47" s="3"/>
      <c r="M47" s="3"/>
    </row>
    <row r="48" spans="1:21" x14ac:dyDescent="0.25">
      <c r="F48" s="35"/>
      <c r="H48" s="38"/>
      <c r="J48" s="35"/>
      <c r="M48" s="3"/>
    </row>
    <row r="49" spans="6:10" x14ac:dyDescent="0.25">
      <c r="F49" s="35"/>
      <c r="H49" s="38"/>
      <c r="J49" s="35"/>
    </row>
    <row r="50" spans="6:10" x14ac:dyDescent="0.25">
      <c r="H50" s="38"/>
      <c r="J50" s="35"/>
    </row>
    <row r="51" spans="6:10" x14ac:dyDescent="0.25">
      <c r="H51" s="38"/>
      <c r="J51" s="39"/>
    </row>
    <row r="52" spans="6:10" x14ac:dyDescent="0.25">
      <c r="H52" s="38"/>
    </row>
    <row r="53" spans="6:10" x14ac:dyDescent="0.25">
      <c r="H53" s="40"/>
    </row>
    <row r="54" spans="6:10" x14ac:dyDescent="0.25">
      <c r="H54" s="35"/>
    </row>
    <row r="55" spans="6:10" x14ac:dyDescent="0.25">
      <c r="H55" s="35"/>
    </row>
    <row r="56" spans="6:10" x14ac:dyDescent="0.25">
      <c r="H56" s="35"/>
    </row>
    <row r="57" spans="6:10" x14ac:dyDescent="0.25">
      <c r="H57" s="35"/>
    </row>
    <row r="58" spans="6:10" x14ac:dyDescent="0.25">
      <c r="H58" s="35"/>
    </row>
    <row r="59" spans="6:10" x14ac:dyDescent="0.25">
      <c r="H59" s="35"/>
    </row>
    <row r="60" spans="6:10" x14ac:dyDescent="0.25">
      <c r="H60" s="35"/>
    </row>
    <row r="61" spans="6:10" x14ac:dyDescent="0.25">
      <c r="H61" s="35"/>
    </row>
    <row r="62" spans="6:10" x14ac:dyDescent="0.25">
      <c r="H62" s="35"/>
    </row>
    <row r="63" spans="6:10" x14ac:dyDescent="0.25">
      <c r="H63" s="35"/>
    </row>
    <row r="64" spans="6:10" x14ac:dyDescent="0.25">
      <c r="H64" s="35"/>
    </row>
    <row r="65" spans="8:8" x14ac:dyDescent="0.25">
      <c r="H65" s="35"/>
    </row>
    <row r="66" spans="8:8" x14ac:dyDescent="0.25">
      <c r="H66" s="35"/>
    </row>
    <row r="67" spans="8:8" x14ac:dyDescent="0.25">
      <c r="H67" s="35"/>
    </row>
    <row r="68" spans="8:8" x14ac:dyDescent="0.25">
      <c r="H68" s="35"/>
    </row>
    <row r="69" spans="8:8" x14ac:dyDescent="0.25">
      <c r="H69" s="35"/>
    </row>
    <row r="70" spans="8:8" x14ac:dyDescent="0.25">
      <c r="H70" s="35"/>
    </row>
  </sheetData>
  <mergeCells count="63">
    <mergeCell ref="U18:U22"/>
    <mergeCell ref="I18:I22"/>
    <mergeCell ref="H18:H22"/>
    <mergeCell ref="S15:S17"/>
    <mergeCell ref="R15:R17"/>
    <mergeCell ref="P15:P17"/>
    <mergeCell ref="J18:J22"/>
    <mergeCell ref="L18:L22"/>
    <mergeCell ref="K18:K22"/>
    <mergeCell ref="B13:U13"/>
    <mergeCell ref="B14:U14"/>
    <mergeCell ref="A15:A17"/>
    <mergeCell ref="B15:B17"/>
    <mergeCell ref="C15:C17"/>
    <mergeCell ref="U15:U17"/>
    <mergeCell ref="Q15:Q17"/>
    <mergeCell ref="A11:A12"/>
    <mergeCell ref="B11:B12"/>
    <mergeCell ref="C11:C12"/>
    <mergeCell ref="U11:U12"/>
    <mergeCell ref="D11:D12"/>
    <mergeCell ref="M11:T11"/>
    <mergeCell ref="A18:A22"/>
    <mergeCell ref="B18:B22"/>
    <mergeCell ref="C18:C22"/>
    <mergeCell ref="D18:D22"/>
    <mergeCell ref="E18:E22"/>
    <mergeCell ref="S33:S36"/>
    <mergeCell ref="Q28:Q30"/>
    <mergeCell ref="S28:S30"/>
    <mergeCell ref="Q33:Q36"/>
    <mergeCell ref="U33:U36"/>
    <mergeCell ref="R28:R30"/>
    <mergeCell ref="U28:U30"/>
    <mergeCell ref="R33:R36"/>
    <mergeCell ref="T28:T30"/>
    <mergeCell ref="A33:A36"/>
    <mergeCell ref="B33:B36"/>
    <mergeCell ref="C33:C36"/>
    <mergeCell ref="M33:M36"/>
    <mergeCell ref="N33:N36"/>
    <mergeCell ref="O33:O36"/>
    <mergeCell ref="P33:P36"/>
    <mergeCell ref="M28:M30"/>
    <mergeCell ref="N28:N30"/>
    <mergeCell ref="O28:O30"/>
    <mergeCell ref="P28:P30"/>
    <mergeCell ref="K7:U7"/>
    <mergeCell ref="B28:B30"/>
    <mergeCell ref="A28:A30"/>
    <mergeCell ref="C28:C30"/>
    <mergeCell ref="M1:U2"/>
    <mergeCell ref="Q3:U3"/>
    <mergeCell ref="M6:U6"/>
    <mergeCell ref="K4:U4"/>
    <mergeCell ref="A8:U8"/>
    <mergeCell ref="I5:U5"/>
    <mergeCell ref="A9:U9"/>
    <mergeCell ref="F18:F22"/>
    <mergeCell ref="G18:G22"/>
    <mergeCell ref="M15:M17"/>
    <mergeCell ref="N15:N17"/>
    <mergeCell ref="O15:O17"/>
  </mergeCells>
  <pageMargins left="0.39370078740157483" right="0.39370078740157483" top="0.39370078740157483" bottom="0.15748031496062992" header="0.31496062992125984" footer="0.31496062992125984"/>
  <pageSetup paperSize="9" scale="56" fitToHeight="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Adm#Econom#6</dc:creator>
  <cp:lastModifiedBy>Adm#Econom#7</cp:lastModifiedBy>
  <cp:lastPrinted>2024-03-25T05:42:42Z</cp:lastPrinted>
  <dcterms:created xsi:type="dcterms:W3CDTF">2016-08-22T07:06:58Z</dcterms:created>
  <dcterms:modified xsi:type="dcterms:W3CDTF">2024-03-25T05:45:55Z</dcterms:modified>
</cp:coreProperties>
</file>