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05"/>
  </bookViews>
  <sheets>
    <sheet name="01.01.2026" sheetId="9" r:id="rId1"/>
  </sheets>
  <definedNames>
    <definedName name="_xlnm._FilterDatabase" localSheetId="0" hidden="1">'01.01.2026'!$A$5:$FA$197</definedName>
    <definedName name="_xlnm.Print_Titles" localSheetId="0">'01.01.2026'!$3:$5</definedName>
    <definedName name="_xlnm.Print_Area" localSheetId="0">'01.01.2026'!$A$1:$G$198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4" i="9" l="1"/>
  <c r="G194" i="9"/>
  <c r="F195" i="9"/>
  <c r="G195" i="9"/>
  <c r="F196" i="9"/>
  <c r="G196" i="9"/>
  <c r="F197" i="9"/>
  <c r="G197" i="9"/>
  <c r="E194" i="9"/>
  <c r="E195" i="9"/>
  <c r="E196" i="9"/>
  <c r="E197" i="9"/>
  <c r="G188" i="9"/>
  <c r="F188" i="9"/>
  <c r="E188" i="9"/>
  <c r="G182" i="9"/>
  <c r="F182" i="9"/>
  <c r="E182" i="9"/>
  <c r="G179" i="9"/>
  <c r="F179" i="9"/>
  <c r="F178" i="9" s="1"/>
  <c r="E179" i="9"/>
  <c r="E178" i="9" s="1"/>
  <c r="G178" i="9"/>
  <c r="F175" i="9"/>
  <c r="F174" i="9" s="1"/>
  <c r="G174" i="9"/>
  <c r="E174" i="9"/>
  <c r="F171" i="9"/>
  <c r="F170" i="9" s="1"/>
  <c r="G170" i="9"/>
  <c r="E170" i="9"/>
  <c r="G169" i="9"/>
  <c r="F169" i="9"/>
  <c r="E169" i="9"/>
  <c r="E166" i="9" s="1"/>
  <c r="G168" i="9"/>
  <c r="F168" i="9"/>
  <c r="E168" i="9"/>
  <c r="G167" i="9"/>
  <c r="E167" i="9"/>
  <c r="F163" i="9"/>
  <c r="F162" i="9" s="1"/>
  <c r="G162" i="9"/>
  <c r="E162" i="9"/>
  <c r="G158" i="9"/>
  <c r="F158" i="9"/>
  <c r="E158" i="9"/>
  <c r="G157" i="9"/>
  <c r="F157" i="9"/>
  <c r="E157" i="9"/>
  <c r="G156" i="9"/>
  <c r="F156" i="9"/>
  <c r="E156" i="9"/>
  <c r="G155" i="9"/>
  <c r="E155" i="9"/>
  <c r="F152" i="9"/>
  <c r="F151" i="9"/>
  <c r="F150" i="9" s="1"/>
  <c r="E151" i="9"/>
  <c r="G150" i="9"/>
  <c r="E150" i="9"/>
  <c r="G147" i="9"/>
  <c r="G146" i="9" s="1"/>
  <c r="G142" i="9" s="1"/>
  <c r="E147" i="9"/>
  <c r="F147" i="9" s="1"/>
  <c r="G145" i="9"/>
  <c r="F145" i="9"/>
  <c r="E145" i="9"/>
  <c r="G144" i="9"/>
  <c r="F144" i="9"/>
  <c r="E144" i="9"/>
  <c r="G143" i="9"/>
  <c r="G138" i="9"/>
  <c r="F138" i="9"/>
  <c r="E138" i="9"/>
  <c r="F136" i="9"/>
  <c r="F134" i="9" s="1"/>
  <c r="F135" i="9"/>
  <c r="G135" i="9" s="1"/>
  <c r="E135" i="9"/>
  <c r="E134" i="9"/>
  <c r="G133" i="9"/>
  <c r="F133" i="9"/>
  <c r="E133" i="9"/>
  <c r="E130" i="9" s="1"/>
  <c r="G132" i="9"/>
  <c r="E132" i="9"/>
  <c r="F131" i="9"/>
  <c r="E131" i="9"/>
  <c r="G126" i="9"/>
  <c r="G118" i="9" s="1"/>
  <c r="F126" i="9"/>
  <c r="F123" i="9"/>
  <c r="F122" i="9" s="1"/>
  <c r="F118" i="9" s="1"/>
  <c r="G122" i="9"/>
  <c r="E122" i="9"/>
  <c r="E118" i="9" s="1"/>
  <c r="G121" i="9"/>
  <c r="F121" i="9"/>
  <c r="E121" i="9"/>
  <c r="G120" i="9"/>
  <c r="F120" i="9"/>
  <c r="E120" i="9"/>
  <c r="G119" i="9"/>
  <c r="E119" i="9"/>
  <c r="G114" i="9"/>
  <c r="F114" i="9"/>
  <c r="E114" i="9"/>
  <c r="F112" i="9"/>
  <c r="G111" i="9"/>
  <c r="G110" i="9" s="1"/>
  <c r="G106" i="9" s="1"/>
  <c r="F111" i="9"/>
  <c r="F110" i="9" s="1"/>
  <c r="F106" i="9" s="1"/>
  <c r="E111" i="9"/>
  <c r="E110" i="9"/>
  <c r="E106" i="9" s="1"/>
  <c r="G109" i="9"/>
  <c r="F109" i="9"/>
  <c r="E109" i="9"/>
  <c r="G108" i="9"/>
  <c r="F108" i="9"/>
  <c r="E108" i="9"/>
  <c r="G107" i="9"/>
  <c r="E107" i="9"/>
  <c r="F103" i="9"/>
  <c r="F102" i="9" s="1"/>
  <c r="F98" i="9" s="1"/>
  <c r="G102" i="9"/>
  <c r="G98" i="9" s="1"/>
  <c r="E102" i="9"/>
  <c r="E98" i="9" s="1"/>
  <c r="E101" i="9"/>
  <c r="G100" i="9"/>
  <c r="F100" i="9"/>
  <c r="E100" i="9"/>
  <c r="G99" i="9"/>
  <c r="F99" i="9"/>
  <c r="E99" i="9"/>
  <c r="G94" i="9"/>
  <c r="F94" i="9"/>
  <c r="E94" i="9"/>
  <c r="G90" i="9"/>
  <c r="F90" i="9"/>
  <c r="E90" i="9"/>
  <c r="G87" i="9"/>
  <c r="E87" i="9"/>
  <c r="F87" i="9" s="1"/>
  <c r="G86" i="9"/>
  <c r="G85" i="9"/>
  <c r="G82" i="9" s="1"/>
  <c r="F85" i="9"/>
  <c r="E85" i="9"/>
  <c r="G84" i="9"/>
  <c r="F84" i="9"/>
  <c r="E84" i="9"/>
  <c r="G83" i="9"/>
  <c r="E83" i="9"/>
  <c r="E82" i="9" s="1"/>
  <c r="F80" i="9"/>
  <c r="F64" i="9" s="1"/>
  <c r="G79" i="9"/>
  <c r="E79" i="9"/>
  <c r="F79" i="9" s="1"/>
  <c r="G78" i="9"/>
  <c r="E78" i="9"/>
  <c r="G75" i="9"/>
  <c r="E75" i="9"/>
  <c r="E63" i="9" s="1"/>
  <c r="G74" i="9"/>
  <c r="F72" i="9"/>
  <c r="G71" i="9"/>
  <c r="G70" i="9" s="1"/>
  <c r="E71" i="9"/>
  <c r="F71" i="9" s="1"/>
  <c r="F70" i="9" s="1"/>
  <c r="F67" i="9"/>
  <c r="F66" i="9" s="1"/>
  <c r="G66" i="9"/>
  <c r="E66" i="9"/>
  <c r="G65" i="9"/>
  <c r="F65" i="9"/>
  <c r="E65" i="9"/>
  <c r="G64" i="9"/>
  <c r="E64" i="9"/>
  <c r="G63" i="9"/>
  <c r="F60" i="9"/>
  <c r="F56" i="9" s="1"/>
  <c r="G59" i="9"/>
  <c r="G58" i="9" s="1"/>
  <c r="E59" i="9"/>
  <c r="E58" i="9" s="1"/>
  <c r="F58" i="9"/>
  <c r="G57" i="9"/>
  <c r="F57" i="9"/>
  <c r="E57" i="9"/>
  <c r="G56" i="9"/>
  <c r="E56" i="9"/>
  <c r="G55" i="9"/>
  <c r="G54" i="9" s="1"/>
  <c r="F55" i="9"/>
  <c r="G51" i="9"/>
  <c r="E51" i="9"/>
  <c r="F51" i="9" s="1"/>
  <c r="G50" i="9"/>
  <c r="G49" i="9"/>
  <c r="F49" i="9"/>
  <c r="E49" i="9"/>
  <c r="G48" i="9"/>
  <c r="F48" i="9"/>
  <c r="E48" i="9"/>
  <c r="G47" i="9"/>
  <c r="G44" i="9"/>
  <c r="G43" i="9" s="1"/>
  <c r="G42" i="9" s="1"/>
  <c r="F44" i="9"/>
  <c r="E44" i="9"/>
  <c r="E40" i="9" s="1"/>
  <c r="E39" i="9" s="1"/>
  <c r="E38" i="9" s="1"/>
  <c r="F43" i="9"/>
  <c r="F42" i="9" s="1"/>
  <c r="G41" i="9"/>
  <c r="F41" i="9"/>
  <c r="E41" i="9"/>
  <c r="G40" i="9"/>
  <c r="G39" i="9" s="1"/>
  <c r="F40" i="9"/>
  <c r="F39" i="9" s="1"/>
  <c r="F38" i="9" s="1"/>
  <c r="G34" i="9"/>
  <c r="F34" i="9"/>
  <c r="E34" i="9"/>
  <c r="F32" i="9"/>
  <c r="F30" i="9" s="1"/>
  <c r="G30" i="9"/>
  <c r="E30" i="9"/>
  <c r="F28" i="9"/>
  <c r="G27" i="9"/>
  <c r="G26" i="9" s="1"/>
  <c r="G22" i="9" s="1"/>
  <c r="E27" i="9"/>
  <c r="F27" i="9" s="1"/>
  <c r="G25" i="9"/>
  <c r="F25" i="9"/>
  <c r="E25" i="9"/>
  <c r="G24" i="9"/>
  <c r="E24" i="9"/>
  <c r="G23" i="9"/>
  <c r="E23" i="9"/>
  <c r="G19" i="9"/>
  <c r="G18" i="9" s="1"/>
  <c r="F19" i="9"/>
  <c r="F18" i="9" s="1"/>
  <c r="E19" i="9"/>
  <c r="E18" i="9"/>
  <c r="G15" i="9"/>
  <c r="G7" i="9" s="1"/>
  <c r="F15" i="9"/>
  <c r="E15" i="9"/>
  <c r="F14" i="9"/>
  <c r="E14" i="9"/>
  <c r="G12" i="9"/>
  <c r="E12" i="9"/>
  <c r="E8" i="9" s="1"/>
  <c r="G11" i="9"/>
  <c r="G10" i="9"/>
  <c r="G9" i="9"/>
  <c r="F9" i="9"/>
  <c r="E9" i="9"/>
  <c r="G8" i="9"/>
  <c r="G134" i="9" l="1"/>
  <c r="G131" i="9"/>
  <c r="G130" i="9" s="1"/>
  <c r="G6" i="9"/>
  <c r="G62" i="9"/>
  <c r="F12" i="9"/>
  <c r="F8" i="9" s="1"/>
  <c r="G14" i="9"/>
  <c r="F24" i="9"/>
  <c r="F75" i="9"/>
  <c r="F74" i="9" s="1"/>
  <c r="F62" i="9" s="1"/>
  <c r="F107" i="9"/>
  <c r="E143" i="9"/>
  <c r="E11" i="9"/>
  <c r="E10" i="9" s="1"/>
  <c r="E43" i="9"/>
  <c r="E42" i="9" s="1"/>
  <c r="G46" i="9"/>
  <c r="E55" i="9"/>
  <c r="F54" i="9"/>
  <c r="E74" i="9"/>
  <c r="F132" i="9"/>
  <c r="F130" i="9" s="1"/>
  <c r="E154" i="9"/>
  <c r="F154" i="9"/>
  <c r="G154" i="9"/>
  <c r="F78" i="9"/>
  <c r="E47" i="9"/>
  <c r="E46" i="9" s="1"/>
  <c r="E54" i="9"/>
  <c r="F155" i="9"/>
  <c r="F167" i="9"/>
  <c r="F166" i="9" s="1"/>
  <c r="G166" i="9"/>
  <c r="F26" i="9"/>
  <c r="F22" i="9" s="1"/>
  <c r="F23" i="9"/>
  <c r="F50" i="9"/>
  <c r="F47" i="9"/>
  <c r="F46" i="9" s="1"/>
  <c r="G38" i="9"/>
  <c r="F86" i="9"/>
  <c r="F83" i="9"/>
  <c r="F82" i="9" s="1"/>
  <c r="F146" i="9"/>
  <c r="F142" i="9" s="1"/>
  <c r="F143" i="9"/>
  <c r="E50" i="9"/>
  <c r="F63" i="9"/>
  <c r="E70" i="9"/>
  <c r="E62" i="9" s="1"/>
  <c r="E86" i="9"/>
  <c r="F119" i="9"/>
  <c r="E146" i="9"/>
  <c r="E142" i="9" s="1"/>
  <c r="E26" i="9"/>
  <c r="E22" i="9" s="1"/>
  <c r="F11" i="9" l="1"/>
  <c r="E7" i="9"/>
  <c r="E6" i="9" l="1"/>
  <c r="F10" i="9"/>
  <c r="F7" i="9"/>
  <c r="F6" i="9" l="1"/>
</calcChain>
</file>

<file path=xl/sharedStrings.xml><?xml version="1.0" encoding="utf-8"?>
<sst xmlns="http://schemas.openxmlformats.org/spreadsheetml/2006/main" count="251" uniqueCount="106">
  <si>
    <t>Наименование муниципальной программы/ подпрограммы</t>
  </si>
  <si>
    <t>ФБ</t>
  </si>
  <si>
    <t>ОБ</t>
  </si>
  <si>
    <t>МБ</t>
  </si>
  <si>
    <t>1.</t>
  </si>
  <si>
    <t>1.1.</t>
  </si>
  <si>
    <t>1.2.</t>
  </si>
  <si>
    <t>1.3.</t>
  </si>
  <si>
    <t>2.</t>
  </si>
  <si>
    <t>3.</t>
  </si>
  <si>
    <t>4.</t>
  </si>
  <si>
    <t>4.1.</t>
  </si>
  <si>
    <t>5.</t>
  </si>
  <si>
    <t>5.1.</t>
  </si>
  <si>
    <t>6.</t>
  </si>
  <si>
    <t>6.1.</t>
  </si>
  <si>
    <t>6.2.</t>
  </si>
  <si>
    <t>6.3.</t>
  </si>
  <si>
    <t>7.</t>
  </si>
  <si>
    <t>8.</t>
  </si>
  <si>
    <t>8.1.</t>
  </si>
  <si>
    <t>9.</t>
  </si>
  <si>
    <t>9.1.</t>
  </si>
  <si>
    <t>9.2.</t>
  </si>
  <si>
    <t>10.</t>
  </si>
  <si>
    <t>11.</t>
  </si>
  <si>
    <t>11.1.</t>
  </si>
  <si>
    <t>11.2.</t>
  </si>
  <si>
    <t>12.</t>
  </si>
  <si>
    <t>12.2.</t>
  </si>
  <si>
    <t>12.1.</t>
  </si>
  <si>
    <t>13.</t>
  </si>
  <si>
    <t>13.2.</t>
  </si>
  <si>
    <t>13.1.</t>
  </si>
  <si>
    <t>14.</t>
  </si>
  <si>
    <t>№                   п/п</t>
  </si>
  <si>
    <t>10.1.</t>
  </si>
  <si>
    <t>10.2.</t>
  </si>
  <si>
    <t xml:space="preserve">  Подпрограмма 1 "Развитие малого и среднего предпринимательства в ЗАТО Видяево"</t>
  </si>
  <si>
    <t xml:space="preserve"> Подпрограмма 2 "Поддержка социально ориентированных некоммерческих организаций ЗАТО Видяево"</t>
  </si>
  <si>
    <t>2.1.</t>
  </si>
  <si>
    <t>2.2.</t>
  </si>
  <si>
    <t>2.3.</t>
  </si>
  <si>
    <t>3.1.</t>
  </si>
  <si>
    <t>7.1.</t>
  </si>
  <si>
    <t>15.</t>
  </si>
  <si>
    <t>15.1</t>
  </si>
  <si>
    <t>МП «Укрепление общественного здоровья
в ЗАТО Видяево на 2023-2025 годы»</t>
  </si>
  <si>
    <t>Подпрограмма «Укрепление общественного здоровья в ЗАТО Видяево на 2023-2025 годы»</t>
  </si>
  <si>
    <t>Источник финансирования</t>
  </si>
  <si>
    <t>Всего, в т.ч.</t>
  </si>
  <si>
    <t>Объем бюджетных ассигнований по состоянию на отчетную дату в соответствии с решением Совета депутатов ЗАТО Видяево о бюджете муниципального образования городского округа ЗАТО Видяево на отчетный год и на плановый период</t>
  </si>
  <si>
    <t>Объем бюджетных ассигнований по состоянию на отчетную дату в соответствии со сводной бюджетной росписью</t>
  </si>
  <si>
    <t>Подпрограмма 3 "Методическое, информационно-техническое обеспечение деятельности муниципальных образовательных организаций ЗАТО Видяево"</t>
  </si>
  <si>
    <t>Подпрограмма 1 "Модернизация образования ЗАТО Видяево"</t>
  </si>
  <si>
    <t>Подпрограмма 2 "Молодежная политика ЗАТО Видяево"</t>
  </si>
  <si>
    <t>Муниципальная программа "Развитие образования ЗАТО Видяево"</t>
  </si>
  <si>
    <t>Подпрограмма 1 "Дополнительные меры социальной поддержки отдельных категорий граждан ЗАТО Видяево"</t>
  </si>
  <si>
    <t>Подпрограмма 2 "Обеспечение выполнения государственных полномочий по опеке и попечительству на территории ЗАТО Видяево"</t>
  </si>
  <si>
    <t>Подпрограмма 3 "Доступная среда"</t>
  </si>
  <si>
    <t>Муниципальная программа "Социальная поддержка граждан"</t>
  </si>
  <si>
    <t xml:space="preserve"> Муниципальная программа "Развитие физической культуры и спорта ЗАТО Видяево"</t>
  </si>
  <si>
    <t>Подпрограмма 1 "Развитие физической культуры и спорта в ЗАТО Видяево"</t>
  </si>
  <si>
    <t>Подпрограмма 1 "Формирование комфортной городской среды на территории ЗАТО Видяево"</t>
  </si>
  <si>
    <t xml:space="preserve"> Муниципальная программа "Развитие культуры и сохранение культурного наследия в ЗАТО Видяево"</t>
  </si>
  <si>
    <t>Подпрограмма 1 "Развитие культуры и сохранение культурного наследия в ЗАТО Видяево"</t>
  </si>
  <si>
    <t>Подпрограмма 1 "Развитие жилищно-коммунального комплекса ЗАТО Видяево"</t>
  </si>
  <si>
    <t xml:space="preserve"> Подпрограмма 2 "Благоустройство территории ЗАТО Видяево"</t>
  </si>
  <si>
    <t>Подпрограмма 3 "Капитальный и текущий ремонт объектов муниципальной собственности ЗАТО Видяево"</t>
  </si>
  <si>
    <t>Подпрограмма 4 "Обеспечение выполнения муниципальных услуг (работ) для комфортного проживания населения ЗАТО Видяево"</t>
  </si>
  <si>
    <t>Муниципальная программа "Обеспечение комфортной среды проживания населения муниципального образования ЗАТО Видяево"</t>
  </si>
  <si>
    <t xml:space="preserve"> Подпрограмма 1 "Предупреждение и ликвидация последствий чрезвычайных ситуаций, обеспечение условий для нормальной жизнедеятельности населения ЗАТО Видяево"</t>
  </si>
  <si>
    <t xml:space="preserve"> Подпрограмма 2 "Противодействие коррупции в ЗАТО Видяево"</t>
  </si>
  <si>
    <t>Подпрограмма 3 "Профилактика правонарушений и обеспечение общественной безопасности в ЗАТО Видяево"</t>
  </si>
  <si>
    <t>Подпрограмма 1 "Охрана окружающей среды ЗАТО Видяево"</t>
  </si>
  <si>
    <t>Муниципальная программа «Охрана окружающей среды ЗАТО Видяево»</t>
  </si>
  <si>
    <t xml:space="preserve"> Подпрограмма 1 "Развитие транспортной инфраструктуры ЗАТО Видяево"</t>
  </si>
  <si>
    <t>Муниципальная программа "Развитие транспортной системы ЗАТО Видяево"</t>
  </si>
  <si>
    <t>Подпрограмма 2 «Повышение безопасности дорожного движения и снижения дорожно-транспортного травматизма в ЗАТО Видяево»</t>
  </si>
  <si>
    <t xml:space="preserve"> Подпрограмма 1 "Энергосбережение и повышение энергетической эффективности в муниципальном образовании ЗАТО Видяево"</t>
  </si>
  <si>
    <t>Подпрограмма 2 «Подготовка объектов и систем жизнеобеспечения на территории ЗАТО Видяево к работе в осенне-зимний период»</t>
  </si>
  <si>
    <t xml:space="preserve"> Муниципальная программа "Энергоэффективность и развитие энергетики в ЗАТО Видяево"</t>
  </si>
  <si>
    <t xml:space="preserve"> Муниципальная программа "Развитие малого и среднего предпринимательства в ЗАТО Видяево"</t>
  </si>
  <si>
    <t xml:space="preserve"> Подпрограмма 1 "Информирование населения о деятельности органов местного самоуправления ЗАТО Видяево"</t>
  </si>
  <si>
    <t xml:space="preserve"> Подпрограмма 2 "Развитие информационного общества в ЗАТО Видяево"</t>
  </si>
  <si>
    <t>Муниципальная программа "Информационное общество ЗАТО Видяево"</t>
  </si>
  <si>
    <t xml:space="preserve"> Муниципальная программа "Управление муниципальными финансами, создание условий для эффективного, устойчивого и ответственного управления муниципальными финансами ЗАТО Видяево"</t>
  </si>
  <si>
    <t>Подпрограмма 1 "Повышение эффективности бюджетных расходов в ЗАТО Видяево"</t>
  </si>
  <si>
    <t>Подпрограмма 2 "Обеспечение качественного и эффективного управления бюджетными средствами ЗАТО Видяево"</t>
  </si>
  <si>
    <t xml:space="preserve"> Муниципальная программа "Эффективное муниципальное управление в ЗАТО Видяево"</t>
  </si>
  <si>
    <t xml:space="preserve">  Подпрограмма 1 "Развитие земельно-имущественных отношений на территории ЗАТО Видяево"</t>
  </si>
  <si>
    <t xml:space="preserve"> Подпрограмма 2 "Развитие муниципальной службы в городском округе ЗАТО Видяево"</t>
  </si>
  <si>
    <t>Подпрограмма 3 "Обеспечение деятельности Администрации ЗАТО Видяево"</t>
  </si>
  <si>
    <t xml:space="preserve"> Подпрограмма 4 "Осуществление финансово-экономических функций и бухгалтерского обслуживания муниципальных учреждений ЗАТО Видяево"</t>
  </si>
  <si>
    <t>Всего, в.ч.:</t>
  </si>
  <si>
    <t>6.4.</t>
  </si>
  <si>
    <t>7.2.</t>
  </si>
  <si>
    <t>7.3.</t>
  </si>
  <si>
    <t>14.1.</t>
  </si>
  <si>
    <t>14.2.</t>
  </si>
  <si>
    <t>14.3.</t>
  </si>
  <si>
    <t>14.4.</t>
  </si>
  <si>
    <t xml:space="preserve">Муниципальная программа «Формирование комфортной городской среды на территории ЗАТО Видяево» </t>
  </si>
  <si>
    <t>Муниципальная программа «Обеспечение общественного порядка и безопасности населения муниципального образования ЗАТО Видяево»</t>
  </si>
  <si>
    <t>Информация об исполнении муниципальных программ ЗАТО Видяево за 2025 год                                                                                                                                                                                                                                                                                                                                                                                                              (по состоянию на 01.01.2026 года)</t>
  </si>
  <si>
    <t>Кассовый расход по состоянию на отчетную дату     тыс.руб.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</si>
</sst>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0" fontId="0" fillId="0" borderId="0" xfId="0" applyFill="1"/>
    <xf numFmtId="0" fontId="0" fillId="0" borderId="0" xfId="0" applyFill="1" applyBorder="1"/>
    <xf numFmtId="0" fontId="1" fillId="0" borderId="5" xfId="0" applyFont="1" applyFill="1" applyBorder="1" applyAlignment="1">
      <alignment vertical="top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top" wrapText="1"/>
    </xf>
    <xf numFmtId="4" fontId="1" fillId="0" borderId="1" xfId="0" applyNumberFormat="1" applyFont="1" applyFill="1" applyBorder="1" applyAlignment="1">
      <alignment vertical="top" wrapText="1"/>
    </xf>
    <xf numFmtId="4" fontId="1" fillId="0" borderId="3" xfId="0" applyNumberFormat="1" applyFont="1" applyFill="1" applyBorder="1" applyAlignment="1">
      <alignment vertical="center" wrapText="1"/>
    </xf>
    <xf numFmtId="4" fontId="1" fillId="0" borderId="4" xfId="0" applyNumberFormat="1" applyFont="1" applyFill="1" applyBorder="1" applyAlignment="1">
      <alignment vertical="top" wrapText="1"/>
    </xf>
    <xf numFmtId="4" fontId="1" fillId="0" borderId="7" xfId="0" applyNumberFormat="1" applyFont="1" applyFill="1" applyBorder="1" applyAlignment="1">
      <alignment vertical="top" wrapText="1"/>
    </xf>
    <xf numFmtId="4" fontId="0" fillId="0" borderId="0" xfId="0" applyNumberFormat="1" applyFill="1" applyBorder="1"/>
    <xf numFmtId="4" fontId="1" fillId="0" borderId="3" xfId="0" applyNumberFormat="1" applyFont="1" applyFill="1" applyBorder="1" applyAlignment="1">
      <alignment vertical="top" wrapText="1"/>
    </xf>
    <xf numFmtId="0" fontId="1" fillId="0" borderId="2" xfId="0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4" fontId="1" fillId="0" borderId="2" xfId="0" applyNumberFormat="1" applyFont="1" applyFill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4" fontId="1" fillId="0" borderId="4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vertical="top" wrapText="1"/>
    </xf>
    <xf numFmtId="4" fontId="1" fillId="0" borderId="1" xfId="0" applyNumberFormat="1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4" fontId="1" fillId="0" borderId="6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/>
    <xf numFmtId="4" fontId="3" fillId="0" borderId="1" xfId="0" applyNumberFormat="1" applyFont="1" applyFill="1" applyBorder="1"/>
    <xf numFmtId="0" fontId="0" fillId="0" borderId="1" xfId="0" applyFill="1" applyBorder="1"/>
    <xf numFmtId="4" fontId="3" fillId="0" borderId="1" xfId="0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/>
    <xf numFmtId="4" fontId="1" fillId="0" borderId="0" xfId="0" applyNumberFormat="1" applyFont="1" applyFill="1" applyBorder="1"/>
    <xf numFmtId="4" fontId="5" fillId="0" borderId="0" xfId="0" applyNumberFormat="1" applyFont="1" applyFill="1"/>
    <xf numFmtId="0" fontId="1" fillId="0" borderId="1" xfId="0" applyFont="1" applyFill="1" applyBorder="1" applyAlignment="1">
      <alignment horizontal="center"/>
    </xf>
    <xf numFmtId="4" fontId="6" fillId="0" borderId="0" xfId="0" applyNumberFormat="1" applyFont="1" applyFill="1"/>
    <xf numFmtId="0" fontId="1" fillId="0" borderId="2" xfId="0" applyFont="1" applyFill="1" applyBorder="1" applyAlignment="1">
      <alignment vertical="top" wrapText="1"/>
    </xf>
    <xf numFmtId="0" fontId="1" fillId="0" borderId="2" xfId="0" applyFont="1" applyFill="1" applyBorder="1" applyAlignment="1">
      <alignment vertical="top"/>
    </xf>
    <xf numFmtId="0" fontId="1" fillId="0" borderId="2" xfId="0" applyFont="1" applyFill="1" applyBorder="1" applyAlignment="1">
      <alignment vertical="top"/>
    </xf>
    <xf numFmtId="0" fontId="1" fillId="0" borderId="2" xfId="0" applyNumberFormat="1" applyFont="1" applyFill="1" applyBorder="1" applyAlignment="1">
      <alignment vertical="top"/>
    </xf>
    <xf numFmtId="0" fontId="0" fillId="0" borderId="3" xfId="0" applyFill="1" applyBorder="1" applyAlignment="1">
      <alignment vertical="top"/>
    </xf>
    <xf numFmtId="0" fontId="0" fillId="0" borderId="4" xfId="0" applyFill="1" applyBorder="1" applyAlignment="1">
      <alignment vertical="top"/>
    </xf>
    <xf numFmtId="0" fontId="1" fillId="0" borderId="2" xfId="0" applyFont="1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49" fontId="1" fillId="0" borderId="2" xfId="0" applyNumberFormat="1" applyFont="1" applyFill="1" applyBorder="1" applyAlignment="1">
      <alignment vertical="top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/>
    </xf>
    <xf numFmtId="0" fontId="4" fillId="0" borderId="3" xfId="0" applyFont="1" applyFill="1" applyBorder="1" applyAlignment="1">
      <alignment vertical="top"/>
    </xf>
    <xf numFmtId="0" fontId="4" fillId="0" borderId="4" xfId="0" applyFont="1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CCFF99"/>
      <color rgb="FFCC99FF"/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A204"/>
  <sheetViews>
    <sheetView tabSelected="1" topLeftCell="B184" zoomScale="96" zoomScaleNormal="96" workbookViewId="0">
      <selection activeCell="G6" sqref="G6"/>
    </sheetView>
  </sheetViews>
  <sheetFormatPr defaultRowHeight="15" x14ac:dyDescent="0.25"/>
  <cols>
    <col min="1" max="1" width="7.140625" style="3" customWidth="1"/>
    <col min="2" max="2" width="47.7109375" style="3" customWidth="1"/>
    <col min="3" max="3" width="15.140625" style="3" customWidth="1"/>
    <col min="4" max="4" width="20.85546875" style="3" customWidth="1"/>
    <col min="5" max="5" width="18.7109375" style="3" customWidth="1"/>
    <col min="6" max="6" width="21.42578125" style="3" customWidth="1"/>
    <col min="7" max="7" width="19.7109375" style="3" customWidth="1"/>
    <col min="8" max="8" width="13.42578125" style="12" customWidth="1"/>
    <col min="9" max="157" width="9.140625" style="4"/>
    <col min="158" max="16384" width="9.140625" style="3"/>
  </cols>
  <sheetData>
    <row r="1" spans="1:7" ht="19.5" customHeight="1" x14ac:dyDescent="0.25"/>
    <row r="2" spans="1:7" ht="48" customHeight="1" x14ac:dyDescent="0.25">
      <c r="A2" s="47" t="s">
        <v>104</v>
      </c>
      <c r="B2" s="47"/>
      <c r="C2" s="47"/>
      <c r="D2" s="47"/>
      <c r="E2" s="47"/>
      <c r="F2" s="47"/>
      <c r="G2" s="47"/>
    </row>
    <row r="3" spans="1:7" ht="15.75" customHeight="1" x14ac:dyDescent="0.25">
      <c r="A3" s="48" t="s">
        <v>35</v>
      </c>
      <c r="B3" s="49" t="s">
        <v>0</v>
      </c>
      <c r="C3" s="50"/>
      <c r="D3" s="50" t="s">
        <v>49</v>
      </c>
      <c r="E3" s="50" t="s">
        <v>51</v>
      </c>
      <c r="F3" s="50" t="s">
        <v>52</v>
      </c>
      <c r="G3" s="50" t="s">
        <v>105</v>
      </c>
    </row>
    <row r="4" spans="1:7" ht="108.75" customHeight="1" x14ac:dyDescent="0.25">
      <c r="A4" s="48"/>
      <c r="B4" s="49"/>
      <c r="C4" s="51"/>
      <c r="D4" s="51"/>
      <c r="E4" s="51"/>
      <c r="F4" s="51"/>
      <c r="G4" s="51"/>
    </row>
    <row r="5" spans="1:7" ht="15.75" x14ac:dyDescent="0.25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</row>
    <row r="6" spans="1:7" ht="31.5" customHeight="1" x14ac:dyDescent="0.25">
      <c r="A6" s="39" t="s">
        <v>4</v>
      </c>
      <c r="B6" s="2" t="s">
        <v>56</v>
      </c>
      <c r="C6" s="2">
        <v>7000000000</v>
      </c>
      <c r="D6" s="16" t="s">
        <v>50</v>
      </c>
      <c r="E6" s="19">
        <f>E7+E8+E9</f>
        <v>435295.68</v>
      </c>
      <c r="F6" s="19">
        <f t="shared" ref="F6:G6" si="0">F7+F8+F9</f>
        <v>435295.68</v>
      </c>
      <c r="G6" s="19">
        <f t="shared" si="0"/>
        <v>434336.95999999996</v>
      </c>
    </row>
    <row r="7" spans="1:7" ht="31.5" customHeight="1" x14ac:dyDescent="0.25">
      <c r="A7" s="41"/>
      <c r="B7" s="52"/>
      <c r="C7" s="52"/>
      <c r="D7" s="2" t="s">
        <v>3</v>
      </c>
      <c r="E7" s="8">
        <f>E11+E15+E19</f>
        <v>86649.059999999983</v>
      </c>
      <c r="F7" s="8">
        <f t="shared" ref="F7:G8" si="1">F11+F15+F19</f>
        <v>86649.059999999983</v>
      </c>
      <c r="G7" s="8">
        <f t="shared" si="1"/>
        <v>86083.559999999969</v>
      </c>
    </row>
    <row r="8" spans="1:7" ht="31.5" customHeight="1" x14ac:dyDescent="0.25">
      <c r="A8" s="41"/>
      <c r="B8" s="53"/>
      <c r="C8" s="53"/>
      <c r="D8" s="2" t="s">
        <v>2</v>
      </c>
      <c r="E8" s="8">
        <f>E12+E16+E20</f>
        <v>348646.62</v>
      </c>
      <c r="F8" s="8">
        <f t="shared" si="1"/>
        <v>348646.62</v>
      </c>
      <c r="G8" s="8">
        <f t="shared" si="1"/>
        <v>348253.4</v>
      </c>
    </row>
    <row r="9" spans="1:7" ht="31.5" customHeight="1" x14ac:dyDescent="0.25">
      <c r="A9" s="42"/>
      <c r="B9" s="54"/>
      <c r="C9" s="54"/>
      <c r="D9" s="2" t="s">
        <v>1</v>
      </c>
      <c r="E9" s="8">
        <f t="shared" ref="E9:G9" si="2">E13+E17+E21</f>
        <v>0</v>
      </c>
      <c r="F9" s="8">
        <f t="shared" si="2"/>
        <v>0</v>
      </c>
      <c r="G9" s="8">
        <f t="shared" si="2"/>
        <v>0</v>
      </c>
    </row>
    <row r="10" spans="1:7" ht="33" customHeight="1" x14ac:dyDescent="0.25">
      <c r="A10" s="39" t="s">
        <v>5</v>
      </c>
      <c r="B10" s="2" t="s">
        <v>54</v>
      </c>
      <c r="C10" s="2">
        <v>7010000000</v>
      </c>
      <c r="D10" s="16" t="s">
        <v>50</v>
      </c>
      <c r="E10" s="13">
        <f>E11+E12+E13</f>
        <v>417913.91</v>
      </c>
      <c r="F10" s="13">
        <f t="shared" ref="F10:G10" si="3">F11+F12+F13</f>
        <v>417913.91</v>
      </c>
      <c r="G10" s="13">
        <f t="shared" si="3"/>
        <v>417068.48</v>
      </c>
    </row>
    <row r="11" spans="1:7" ht="31.5" customHeight="1" x14ac:dyDescent="0.25">
      <c r="A11" s="41"/>
      <c r="B11" s="55"/>
      <c r="C11" s="53"/>
      <c r="D11" s="2" t="s">
        <v>3</v>
      </c>
      <c r="E11" s="8">
        <f>417913.91-E12</f>
        <v>72456.659999999974</v>
      </c>
      <c r="F11" s="8">
        <f>E11</f>
        <v>72456.659999999974</v>
      </c>
      <c r="G11" s="8">
        <f>417068.48-G12</f>
        <v>72003.599999999977</v>
      </c>
    </row>
    <row r="12" spans="1:7" ht="31.5" customHeight="1" x14ac:dyDescent="0.25">
      <c r="A12" s="41"/>
      <c r="B12" s="53"/>
      <c r="C12" s="53"/>
      <c r="D12" s="2" t="s">
        <v>2</v>
      </c>
      <c r="E12" s="8">
        <f>349011-92.5-572.83-2888.42</f>
        <v>345457.25</v>
      </c>
      <c r="F12" s="8">
        <f>E12</f>
        <v>345457.25</v>
      </c>
      <c r="G12" s="8">
        <f>348618.63-92.5-572.83-2888.42</f>
        <v>345064.88</v>
      </c>
    </row>
    <row r="13" spans="1:7" ht="31.5" customHeight="1" x14ac:dyDescent="0.25">
      <c r="A13" s="42"/>
      <c r="B13" s="54"/>
      <c r="C13" s="54"/>
      <c r="D13" s="2" t="s">
        <v>1</v>
      </c>
      <c r="E13" s="8">
        <v>0</v>
      </c>
      <c r="F13" s="8">
        <v>0</v>
      </c>
      <c r="G13" s="8">
        <v>0</v>
      </c>
    </row>
    <row r="14" spans="1:7" ht="31.5" x14ac:dyDescent="0.25">
      <c r="A14" s="39" t="s">
        <v>6</v>
      </c>
      <c r="B14" s="2" t="s">
        <v>55</v>
      </c>
      <c r="C14" s="2">
        <v>7020000000</v>
      </c>
      <c r="D14" s="16" t="s">
        <v>50</v>
      </c>
      <c r="E14" s="13">
        <f>E15+E16+E17</f>
        <v>4311.78</v>
      </c>
      <c r="F14" s="13">
        <f t="shared" ref="F14:G14" si="4">F15+F16+F17</f>
        <v>4311.78</v>
      </c>
      <c r="G14" s="13">
        <f t="shared" si="4"/>
        <v>4249.8100000000004</v>
      </c>
    </row>
    <row r="15" spans="1:7" ht="31.5" customHeight="1" x14ac:dyDescent="0.25">
      <c r="A15" s="41"/>
      <c r="B15" s="52"/>
      <c r="C15" s="52"/>
      <c r="D15" s="2" t="s">
        <v>3</v>
      </c>
      <c r="E15" s="8">
        <f>4311.78-E16</f>
        <v>1205.4099999999999</v>
      </c>
      <c r="F15" s="8">
        <f>E15</f>
        <v>1205.4099999999999</v>
      </c>
      <c r="G15" s="8">
        <f>4249.81-G16</f>
        <v>1144.2900000000004</v>
      </c>
    </row>
    <row r="16" spans="1:7" ht="31.5" customHeight="1" x14ac:dyDescent="0.25">
      <c r="A16" s="41"/>
      <c r="B16" s="53"/>
      <c r="C16" s="53"/>
      <c r="D16" s="2" t="s">
        <v>2</v>
      </c>
      <c r="E16" s="8">
        <v>3106.37</v>
      </c>
      <c r="F16" s="8">
        <v>3106.37</v>
      </c>
      <c r="G16" s="8">
        <v>3105.52</v>
      </c>
    </row>
    <row r="17" spans="1:7" ht="31.5" customHeight="1" x14ac:dyDescent="0.25">
      <c r="A17" s="42"/>
      <c r="B17" s="54"/>
      <c r="C17" s="54"/>
      <c r="D17" s="2" t="s">
        <v>1</v>
      </c>
      <c r="E17" s="8">
        <v>0</v>
      </c>
      <c r="F17" s="8">
        <v>0</v>
      </c>
      <c r="G17" s="8">
        <v>0</v>
      </c>
    </row>
    <row r="18" spans="1:7" ht="66.75" customHeight="1" x14ac:dyDescent="0.25">
      <c r="A18" s="39" t="s">
        <v>7</v>
      </c>
      <c r="B18" s="2" t="s">
        <v>53</v>
      </c>
      <c r="C18" s="2">
        <v>7030000000</v>
      </c>
      <c r="D18" s="16" t="s">
        <v>50</v>
      </c>
      <c r="E18" s="13">
        <f>E19+E20+E21</f>
        <v>13069.99</v>
      </c>
      <c r="F18" s="13">
        <f t="shared" ref="F18:G18" si="5">F19+F20+F21</f>
        <v>13069.99</v>
      </c>
      <c r="G18" s="13">
        <f t="shared" si="5"/>
        <v>13018.67</v>
      </c>
    </row>
    <row r="19" spans="1:7" ht="31.5" customHeight="1" x14ac:dyDescent="0.25">
      <c r="A19" s="41"/>
      <c r="B19" s="52"/>
      <c r="C19" s="52"/>
      <c r="D19" s="2" t="s">
        <v>3</v>
      </c>
      <c r="E19" s="8">
        <f>13069.99-E20</f>
        <v>12986.99</v>
      </c>
      <c r="F19" s="8">
        <f>13069.99-F20</f>
        <v>12986.99</v>
      </c>
      <c r="G19" s="8">
        <f>13018.67-G20</f>
        <v>12935.67</v>
      </c>
    </row>
    <row r="20" spans="1:7" ht="31.5" customHeight="1" x14ac:dyDescent="0.25">
      <c r="A20" s="41"/>
      <c r="B20" s="53"/>
      <c r="C20" s="53"/>
      <c r="D20" s="2" t="s">
        <v>2</v>
      </c>
      <c r="E20" s="8">
        <v>83</v>
      </c>
      <c r="F20" s="8">
        <v>83</v>
      </c>
      <c r="G20" s="8">
        <v>83</v>
      </c>
    </row>
    <row r="21" spans="1:7" ht="31.5" customHeight="1" x14ac:dyDescent="0.25">
      <c r="A21" s="42"/>
      <c r="B21" s="54"/>
      <c r="C21" s="54"/>
      <c r="D21" s="2" t="s">
        <v>1</v>
      </c>
      <c r="E21" s="8">
        <v>0</v>
      </c>
      <c r="F21" s="8">
        <v>0</v>
      </c>
      <c r="G21" s="8">
        <v>0</v>
      </c>
    </row>
    <row r="22" spans="1:7" ht="15.75" customHeight="1" x14ac:dyDescent="0.25">
      <c r="A22" s="17" t="s">
        <v>8</v>
      </c>
      <c r="B22" s="2" t="s">
        <v>60</v>
      </c>
      <c r="C22" s="2">
        <v>7100000000</v>
      </c>
      <c r="D22" s="2"/>
      <c r="E22" s="8">
        <f>E26+E30+E35</f>
        <v>16724.599999999999</v>
      </c>
      <c r="F22" s="8">
        <f t="shared" ref="F22:G22" si="6">F26+F30+F35</f>
        <v>16724.599999999999</v>
      </c>
      <c r="G22" s="8">
        <f t="shared" si="6"/>
        <v>14341.33</v>
      </c>
    </row>
    <row r="23" spans="1:7" ht="31.5" customHeight="1" x14ac:dyDescent="0.25">
      <c r="A23" s="39"/>
      <c r="B23" s="43"/>
      <c r="C23" s="43"/>
      <c r="D23" s="2" t="s">
        <v>3</v>
      </c>
      <c r="E23" s="8">
        <f>E27+E31+E35</f>
        <v>125.86999999999898</v>
      </c>
      <c r="F23" s="8">
        <f t="shared" ref="F23:G23" si="7">F27+F31+F35</f>
        <v>125.86999999999898</v>
      </c>
      <c r="G23" s="8">
        <f t="shared" si="7"/>
        <v>125.8700000000008</v>
      </c>
    </row>
    <row r="24" spans="1:7" ht="31.5" customHeight="1" x14ac:dyDescent="0.25">
      <c r="A24" s="41"/>
      <c r="B24" s="44"/>
      <c r="C24" s="44"/>
      <c r="D24" s="2" t="s">
        <v>2</v>
      </c>
      <c r="E24" s="8">
        <f t="shared" ref="E24:G25" si="8">E28+E32+E36</f>
        <v>16598.73</v>
      </c>
      <c r="F24" s="8">
        <f t="shared" si="8"/>
        <v>16598.73</v>
      </c>
      <c r="G24" s="8">
        <f t="shared" si="8"/>
        <v>14215.46</v>
      </c>
    </row>
    <row r="25" spans="1:7" ht="31.5" customHeight="1" x14ac:dyDescent="0.25">
      <c r="A25" s="42"/>
      <c r="B25" s="45"/>
      <c r="C25" s="45"/>
      <c r="D25" s="2" t="s">
        <v>1</v>
      </c>
      <c r="E25" s="8">
        <f t="shared" si="8"/>
        <v>0</v>
      </c>
      <c r="F25" s="8">
        <f t="shared" si="8"/>
        <v>0</v>
      </c>
      <c r="G25" s="8">
        <f t="shared" si="8"/>
        <v>0</v>
      </c>
    </row>
    <row r="26" spans="1:7" ht="47.25" x14ac:dyDescent="0.25">
      <c r="A26" s="39" t="s">
        <v>40</v>
      </c>
      <c r="B26" s="2" t="s">
        <v>57</v>
      </c>
      <c r="C26" s="2">
        <v>7110000000</v>
      </c>
      <c r="D26" s="2"/>
      <c r="E26" s="8">
        <f>E27+E28+E29</f>
        <v>11739.47</v>
      </c>
      <c r="F26" s="8">
        <f t="shared" ref="F26:G26" si="9">F27+F28+F29</f>
        <v>11739.47</v>
      </c>
      <c r="G26" s="8">
        <f t="shared" si="9"/>
        <v>10795.51</v>
      </c>
    </row>
    <row r="27" spans="1:7" ht="31.5" customHeight="1" x14ac:dyDescent="0.25">
      <c r="A27" s="41"/>
      <c r="B27" s="43"/>
      <c r="C27" s="43"/>
      <c r="D27" s="2" t="s">
        <v>3</v>
      </c>
      <c r="E27" s="8">
        <f>11739.47-E28</f>
        <v>125.86999999999898</v>
      </c>
      <c r="F27" s="8">
        <f>E27</f>
        <v>125.86999999999898</v>
      </c>
      <c r="G27" s="8">
        <f>10795.51-G28</f>
        <v>125.8700000000008</v>
      </c>
    </row>
    <row r="28" spans="1:7" ht="31.5" customHeight="1" x14ac:dyDescent="0.25">
      <c r="A28" s="41"/>
      <c r="B28" s="44"/>
      <c r="C28" s="44"/>
      <c r="D28" s="2" t="s">
        <v>2</v>
      </c>
      <c r="E28" s="8">
        <v>11613.6</v>
      </c>
      <c r="F28" s="8">
        <f>E28</f>
        <v>11613.6</v>
      </c>
      <c r="G28" s="8">
        <v>10669.64</v>
      </c>
    </row>
    <row r="29" spans="1:7" ht="31.5" customHeight="1" x14ac:dyDescent="0.25">
      <c r="A29" s="42"/>
      <c r="B29" s="45"/>
      <c r="C29" s="45"/>
      <c r="D29" s="2" t="s">
        <v>1</v>
      </c>
      <c r="E29" s="8">
        <v>0</v>
      </c>
      <c r="F29" s="8">
        <v>0</v>
      </c>
      <c r="G29" s="8">
        <v>0</v>
      </c>
    </row>
    <row r="30" spans="1:7" ht="50.25" customHeight="1" x14ac:dyDescent="0.25">
      <c r="A30" s="39" t="s">
        <v>41</v>
      </c>
      <c r="B30" s="2" t="s">
        <v>58</v>
      </c>
      <c r="C30" s="2">
        <v>7120000000</v>
      </c>
      <c r="D30" s="2"/>
      <c r="E30" s="8">
        <f>E31+E32+E33</f>
        <v>4985.13</v>
      </c>
      <c r="F30" s="8">
        <f t="shared" ref="F30:G30" si="10">F31+F32+F33</f>
        <v>4985.13</v>
      </c>
      <c r="G30" s="8">
        <f t="shared" si="10"/>
        <v>3545.82</v>
      </c>
    </row>
    <row r="31" spans="1:7" ht="31.5" customHeight="1" x14ac:dyDescent="0.25">
      <c r="A31" s="41"/>
      <c r="B31" s="43"/>
      <c r="C31" s="43"/>
      <c r="D31" s="2" t="s">
        <v>3</v>
      </c>
      <c r="E31" s="8">
        <v>0</v>
      </c>
      <c r="F31" s="8">
        <v>0</v>
      </c>
      <c r="G31" s="8"/>
    </row>
    <row r="32" spans="1:7" ht="31.5" customHeight="1" x14ac:dyDescent="0.25">
      <c r="A32" s="41"/>
      <c r="B32" s="44"/>
      <c r="C32" s="44"/>
      <c r="D32" s="2" t="s">
        <v>2</v>
      </c>
      <c r="E32" s="8">
        <v>4985.13</v>
      </c>
      <c r="F32" s="8">
        <f>E32</f>
        <v>4985.13</v>
      </c>
      <c r="G32" s="8">
        <v>3545.82</v>
      </c>
    </row>
    <row r="33" spans="1:8" ht="31.5" customHeight="1" x14ac:dyDescent="0.25">
      <c r="A33" s="42"/>
      <c r="B33" s="45"/>
      <c r="C33" s="45"/>
      <c r="D33" s="2" t="s">
        <v>1</v>
      </c>
      <c r="E33" s="8">
        <v>0</v>
      </c>
      <c r="F33" s="8">
        <v>0</v>
      </c>
      <c r="G33" s="8">
        <v>0</v>
      </c>
    </row>
    <row r="34" spans="1:8" ht="15.75" x14ac:dyDescent="0.25">
      <c r="A34" s="39" t="s">
        <v>42</v>
      </c>
      <c r="B34" s="2" t="s">
        <v>59</v>
      </c>
      <c r="C34" s="2">
        <v>7130000000</v>
      </c>
      <c r="D34" s="2"/>
      <c r="E34" s="8">
        <f>E35+E36+E37</f>
        <v>0</v>
      </c>
      <c r="F34" s="8">
        <f t="shared" ref="F34:G34" si="11">F35+F36+F37</f>
        <v>0</v>
      </c>
      <c r="G34" s="8">
        <f t="shared" si="11"/>
        <v>0</v>
      </c>
    </row>
    <row r="35" spans="1:8" ht="31.5" customHeight="1" x14ac:dyDescent="0.25">
      <c r="A35" s="41"/>
      <c r="B35" s="43"/>
      <c r="C35" s="43"/>
      <c r="D35" s="2" t="s">
        <v>3</v>
      </c>
      <c r="E35" s="8">
        <v>0</v>
      </c>
      <c r="F35" s="8">
        <v>0</v>
      </c>
      <c r="G35" s="8">
        <v>0</v>
      </c>
    </row>
    <row r="36" spans="1:8" ht="31.5" customHeight="1" x14ac:dyDescent="0.25">
      <c r="A36" s="41"/>
      <c r="B36" s="44"/>
      <c r="C36" s="44"/>
      <c r="D36" s="2" t="s">
        <v>2</v>
      </c>
      <c r="E36" s="8">
        <v>0</v>
      </c>
      <c r="F36" s="8">
        <v>0</v>
      </c>
      <c r="G36" s="8">
        <v>0</v>
      </c>
    </row>
    <row r="37" spans="1:8" ht="31.5" customHeight="1" x14ac:dyDescent="0.25">
      <c r="A37" s="42"/>
      <c r="B37" s="45"/>
      <c r="C37" s="45"/>
      <c r="D37" s="2" t="s">
        <v>1</v>
      </c>
      <c r="E37" s="8">
        <v>0</v>
      </c>
      <c r="F37" s="8">
        <v>0</v>
      </c>
      <c r="G37" s="8">
        <v>0</v>
      </c>
    </row>
    <row r="38" spans="1:8" ht="31.5" customHeight="1" x14ac:dyDescent="0.25">
      <c r="A38" s="38" t="s">
        <v>9</v>
      </c>
      <c r="B38" s="37" t="s">
        <v>102</v>
      </c>
      <c r="C38" s="37">
        <v>7200000000</v>
      </c>
      <c r="D38" s="37"/>
      <c r="E38" s="19">
        <f>E39+E40+E41</f>
        <v>61748.65</v>
      </c>
      <c r="F38" s="19">
        <f t="shared" ref="F38:G38" si="12">F39+F40+F41</f>
        <v>61748.65</v>
      </c>
      <c r="G38" s="19">
        <f t="shared" si="12"/>
        <v>61748.65</v>
      </c>
    </row>
    <row r="39" spans="1:8" ht="31.5" customHeight="1" x14ac:dyDescent="0.25">
      <c r="A39" s="39"/>
      <c r="B39" s="43"/>
      <c r="C39" s="43"/>
      <c r="D39" s="2" t="s">
        <v>3</v>
      </c>
      <c r="E39" s="8">
        <f>61748.65-E40</f>
        <v>6</v>
      </c>
      <c r="F39" s="8">
        <f t="shared" ref="F39" si="13">61748.65-F40</f>
        <v>6</v>
      </c>
      <c r="G39" s="8">
        <f>61748.65-G40</f>
        <v>6</v>
      </c>
    </row>
    <row r="40" spans="1:8" ht="31.5" customHeight="1" x14ac:dyDescent="0.25">
      <c r="A40" s="41"/>
      <c r="B40" s="44"/>
      <c r="C40" s="44"/>
      <c r="D40" s="2" t="s">
        <v>2</v>
      </c>
      <c r="E40" s="8">
        <f t="shared" ref="E40:G41" si="14">E44</f>
        <v>61742.65</v>
      </c>
      <c r="F40" s="8">
        <f t="shared" si="14"/>
        <v>61742.65</v>
      </c>
      <c r="G40" s="8">
        <f>61748.65-6</f>
        <v>61742.65</v>
      </c>
    </row>
    <row r="41" spans="1:8" ht="31.5" customHeight="1" x14ac:dyDescent="0.25">
      <c r="A41" s="42"/>
      <c r="B41" s="45"/>
      <c r="C41" s="45"/>
      <c r="D41" s="2" t="s">
        <v>1</v>
      </c>
      <c r="E41" s="8">
        <f t="shared" si="14"/>
        <v>0</v>
      </c>
      <c r="F41" s="8">
        <f t="shared" si="14"/>
        <v>0</v>
      </c>
      <c r="G41" s="8">
        <f t="shared" si="14"/>
        <v>0</v>
      </c>
    </row>
    <row r="42" spans="1:8" ht="47.25" x14ac:dyDescent="0.25">
      <c r="A42" s="46" t="s">
        <v>43</v>
      </c>
      <c r="B42" s="37" t="s">
        <v>63</v>
      </c>
      <c r="C42" s="37">
        <v>7210000000</v>
      </c>
      <c r="D42" s="16"/>
      <c r="E42" s="13">
        <f>E43+E44+E45</f>
        <v>61748.65</v>
      </c>
      <c r="F42" s="13">
        <f t="shared" ref="F42:G42" si="15">F43+F44+F45</f>
        <v>61748.65</v>
      </c>
      <c r="G42" s="13">
        <f t="shared" si="15"/>
        <v>61748.65</v>
      </c>
    </row>
    <row r="43" spans="1:8" ht="31.5" customHeight="1" x14ac:dyDescent="0.25">
      <c r="A43" s="41"/>
      <c r="B43" s="43"/>
      <c r="C43" s="43"/>
      <c r="D43" s="2" t="s">
        <v>3</v>
      </c>
      <c r="E43" s="8">
        <f>61748.65-E44</f>
        <v>6</v>
      </c>
      <c r="F43" s="8">
        <f t="shared" ref="F43:G43" si="16">61748.65-F44</f>
        <v>6</v>
      </c>
      <c r="G43" s="8">
        <f t="shared" si="16"/>
        <v>6</v>
      </c>
      <c r="H43" s="11"/>
    </row>
    <row r="44" spans="1:8" ht="31.5" customHeight="1" x14ac:dyDescent="0.25">
      <c r="A44" s="41"/>
      <c r="B44" s="44"/>
      <c r="C44" s="44"/>
      <c r="D44" s="2" t="s">
        <v>2</v>
      </c>
      <c r="E44" s="8">
        <f>61748.65-6</f>
        <v>61742.65</v>
      </c>
      <c r="F44" s="8">
        <f>61748.65-6</f>
        <v>61742.65</v>
      </c>
      <c r="G44" s="8">
        <f>61742.65</f>
        <v>61742.65</v>
      </c>
    </row>
    <row r="45" spans="1:8" ht="31.5" customHeight="1" x14ac:dyDescent="0.25">
      <c r="A45" s="42"/>
      <c r="B45" s="45"/>
      <c r="C45" s="45"/>
      <c r="D45" s="2" t="s">
        <v>1</v>
      </c>
      <c r="E45" s="8">
        <v>0</v>
      </c>
      <c r="F45" s="8">
        <v>0</v>
      </c>
      <c r="G45" s="8">
        <v>0</v>
      </c>
    </row>
    <row r="46" spans="1:8" ht="31.5" customHeight="1" x14ac:dyDescent="0.25">
      <c r="A46" s="17" t="s">
        <v>10</v>
      </c>
      <c r="B46" s="2" t="s">
        <v>61</v>
      </c>
      <c r="C46" s="2">
        <v>7300000000</v>
      </c>
      <c r="D46" s="37"/>
      <c r="E46" s="8">
        <f>E47+E48+E49</f>
        <v>39304.89</v>
      </c>
      <c r="F46" s="8">
        <f t="shared" ref="F46:G46" si="17">F47+F48+F49</f>
        <v>39304.89</v>
      </c>
      <c r="G46" s="8">
        <f t="shared" si="17"/>
        <v>39304.46</v>
      </c>
    </row>
    <row r="47" spans="1:8" ht="31.5" customHeight="1" x14ac:dyDescent="0.25">
      <c r="A47" s="39"/>
      <c r="B47" s="43"/>
      <c r="C47" s="43"/>
      <c r="D47" s="2" t="s">
        <v>3</v>
      </c>
      <c r="E47" s="8">
        <f t="shared" ref="E47:G49" si="18">E51</f>
        <v>36829.18</v>
      </c>
      <c r="F47" s="8">
        <f t="shared" si="18"/>
        <v>36829.18</v>
      </c>
      <c r="G47" s="8">
        <f t="shared" si="18"/>
        <v>36828.75</v>
      </c>
      <c r="H47" s="11"/>
    </row>
    <row r="48" spans="1:8" ht="31.5" customHeight="1" x14ac:dyDescent="0.25">
      <c r="A48" s="41"/>
      <c r="B48" s="44"/>
      <c r="C48" s="44"/>
      <c r="D48" s="2" t="s">
        <v>2</v>
      </c>
      <c r="E48" s="8">
        <f t="shared" si="18"/>
        <v>2475.71</v>
      </c>
      <c r="F48" s="8">
        <f t="shared" si="18"/>
        <v>2475.71</v>
      </c>
      <c r="G48" s="8">
        <f t="shared" si="18"/>
        <v>2475.71</v>
      </c>
    </row>
    <row r="49" spans="1:8" ht="31.5" customHeight="1" x14ac:dyDescent="0.25">
      <c r="A49" s="42"/>
      <c r="B49" s="45"/>
      <c r="C49" s="45"/>
      <c r="D49" s="2" t="s">
        <v>1</v>
      </c>
      <c r="E49" s="8">
        <f t="shared" si="18"/>
        <v>0</v>
      </c>
      <c r="F49" s="8">
        <f t="shared" si="18"/>
        <v>0</v>
      </c>
      <c r="G49" s="8">
        <f t="shared" si="18"/>
        <v>0</v>
      </c>
    </row>
    <row r="50" spans="1:8" ht="31.5" x14ac:dyDescent="0.25">
      <c r="A50" s="39" t="s">
        <v>11</v>
      </c>
      <c r="B50" s="2" t="s">
        <v>62</v>
      </c>
      <c r="C50" s="2">
        <v>7310000000</v>
      </c>
      <c r="D50" s="16"/>
      <c r="E50" s="8">
        <f>E51+E52+E53</f>
        <v>39304.89</v>
      </c>
      <c r="F50" s="8">
        <f t="shared" ref="F50:G50" si="19">F51+F52+F53</f>
        <v>39304.89</v>
      </c>
      <c r="G50" s="8">
        <f t="shared" si="19"/>
        <v>39304.46</v>
      </c>
    </row>
    <row r="51" spans="1:8" ht="31.5" customHeight="1" x14ac:dyDescent="0.25">
      <c r="A51" s="41"/>
      <c r="B51" s="43"/>
      <c r="C51" s="43"/>
      <c r="D51" s="2" t="s">
        <v>3</v>
      </c>
      <c r="E51" s="8">
        <f>39304.89-E52</f>
        <v>36829.18</v>
      </c>
      <c r="F51" s="8">
        <f>E51</f>
        <v>36829.18</v>
      </c>
      <c r="G51" s="8">
        <f>39304.46-G52</f>
        <v>36828.75</v>
      </c>
      <c r="H51" s="11"/>
    </row>
    <row r="52" spans="1:8" ht="31.5" customHeight="1" x14ac:dyDescent="0.25">
      <c r="A52" s="41"/>
      <c r="B52" s="44"/>
      <c r="C52" s="44"/>
      <c r="D52" s="2" t="s">
        <v>2</v>
      </c>
      <c r="E52" s="8">
        <v>2475.71</v>
      </c>
      <c r="F52" s="8">
        <v>2475.71</v>
      </c>
      <c r="G52" s="8">
        <v>2475.71</v>
      </c>
    </row>
    <row r="53" spans="1:8" ht="31.5" customHeight="1" x14ac:dyDescent="0.25">
      <c r="A53" s="42"/>
      <c r="B53" s="45"/>
      <c r="C53" s="45"/>
      <c r="D53" s="2" t="s">
        <v>1</v>
      </c>
      <c r="E53" s="8">
        <v>0</v>
      </c>
      <c r="F53" s="8">
        <v>0</v>
      </c>
      <c r="G53" s="8">
        <v>0</v>
      </c>
    </row>
    <row r="54" spans="1:8" ht="47.25" x14ac:dyDescent="0.25">
      <c r="A54" s="17" t="s">
        <v>12</v>
      </c>
      <c r="B54" s="2" t="s">
        <v>64</v>
      </c>
      <c r="C54" s="2">
        <v>7400000000</v>
      </c>
      <c r="D54" s="16"/>
      <c r="E54" s="8">
        <f>E55+E56+E57</f>
        <v>41313.42</v>
      </c>
      <c r="F54" s="8">
        <f t="shared" ref="F54:G54" si="20">F55+F56+F57</f>
        <v>41041.630000000005</v>
      </c>
      <c r="G54" s="8">
        <f t="shared" si="20"/>
        <v>41246.79</v>
      </c>
    </row>
    <row r="55" spans="1:8" ht="31.5" customHeight="1" x14ac:dyDescent="0.25">
      <c r="A55" s="39"/>
      <c r="B55" s="43"/>
      <c r="C55" s="43"/>
      <c r="D55" s="2" t="s">
        <v>3</v>
      </c>
      <c r="E55" s="8">
        <f>E59</f>
        <v>28855.969999999998</v>
      </c>
      <c r="F55" s="8">
        <f t="shared" ref="F55:G55" si="21">F59</f>
        <v>28584.18</v>
      </c>
      <c r="G55" s="8">
        <f t="shared" si="21"/>
        <v>28789.34</v>
      </c>
      <c r="H55" s="11"/>
    </row>
    <row r="56" spans="1:8" ht="31.5" customHeight="1" x14ac:dyDescent="0.25">
      <c r="A56" s="41"/>
      <c r="B56" s="44"/>
      <c r="C56" s="44"/>
      <c r="D56" s="2" t="s">
        <v>2</v>
      </c>
      <c r="E56" s="8">
        <f t="shared" ref="E56:G57" si="22">E60</f>
        <v>12457.45</v>
      </c>
      <c r="F56" s="8">
        <f t="shared" si="22"/>
        <v>12457.45</v>
      </c>
      <c r="G56" s="8">
        <f t="shared" si="22"/>
        <v>12457.45</v>
      </c>
    </row>
    <row r="57" spans="1:8" ht="31.5" customHeight="1" x14ac:dyDescent="0.25">
      <c r="A57" s="42"/>
      <c r="B57" s="45"/>
      <c r="C57" s="45"/>
      <c r="D57" s="2" t="s">
        <v>1</v>
      </c>
      <c r="E57" s="8">
        <f t="shared" si="22"/>
        <v>0</v>
      </c>
      <c r="F57" s="8">
        <f t="shared" si="22"/>
        <v>0</v>
      </c>
      <c r="G57" s="8">
        <f t="shared" si="22"/>
        <v>0</v>
      </c>
    </row>
    <row r="58" spans="1:8" ht="47.25" x14ac:dyDescent="0.25">
      <c r="A58" s="39" t="s">
        <v>13</v>
      </c>
      <c r="B58" s="2" t="s">
        <v>65</v>
      </c>
      <c r="C58" s="7">
        <v>7410000000</v>
      </c>
      <c r="D58" s="7"/>
      <c r="E58" s="8">
        <f>E59+E60+E61</f>
        <v>41313.42</v>
      </c>
      <c r="F58" s="8">
        <f t="shared" ref="F58:G58" si="23">F59+F60+F61</f>
        <v>41041.630000000005</v>
      </c>
      <c r="G58" s="8">
        <f t="shared" si="23"/>
        <v>41246.79</v>
      </c>
    </row>
    <row r="59" spans="1:8" ht="31.5" customHeight="1" x14ac:dyDescent="0.25">
      <c r="A59" s="41"/>
      <c r="B59" s="43"/>
      <c r="C59" s="43"/>
      <c r="D59" s="2" t="s">
        <v>3</v>
      </c>
      <c r="E59" s="8">
        <f>41313.42-E60</f>
        <v>28855.969999999998</v>
      </c>
      <c r="F59" s="8">
        <v>28584.18</v>
      </c>
      <c r="G59" s="8">
        <f>41246.79-G60</f>
        <v>28789.34</v>
      </c>
      <c r="H59" s="11"/>
    </row>
    <row r="60" spans="1:8" ht="31.5" customHeight="1" x14ac:dyDescent="0.25">
      <c r="A60" s="41"/>
      <c r="B60" s="44"/>
      <c r="C60" s="44"/>
      <c r="D60" s="2" t="s">
        <v>2</v>
      </c>
      <c r="E60" s="8">
        <v>12457.45</v>
      </c>
      <c r="F60" s="8">
        <f>E60</f>
        <v>12457.45</v>
      </c>
      <c r="G60" s="8">
        <v>12457.45</v>
      </c>
    </row>
    <row r="61" spans="1:8" ht="31.5" customHeight="1" x14ac:dyDescent="0.25">
      <c r="A61" s="42"/>
      <c r="B61" s="45"/>
      <c r="C61" s="45"/>
      <c r="D61" s="2" t="s">
        <v>1</v>
      </c>
      <c r="E61" s="8">
        <v>0</v>
      </c>
      <c r="F61" s="8">
        <v>0</v>
      </c>
      <c r="G61" s="8">
        <v>0</v>
      </c>
    </row>
    <row r="62" spans="1:8" ht="47.25" customHeight="1" x14ac:dyDescent="0.25">
      <c r="A62" s="17" t="s">
        <v>14</v>
      </c>
      <c r="B62" s="2" t="s">
        <v>70</v>
      </c>
      <c r="C62" s="37">
        <v>7500000000</v>
      </c>
      <c r="D62" s="37"/>
      <c r="E62" s="19">
        <f t="shared" ref="E62:G63" si="24">E66+E70+E74+E78</f>
        <v>133078.16999999998</v>
      </c>
      <c r="F62" s="19">
        <f t="shared" si="24"/>
        <v>133078.16999999998</v>
      </c>
      <c r="G62" s="19">
        <f t="shared" si="24"/>
        <v>132914.16999999998</v>
      </c>
    </row>
    <row r="63" spans="1:8" ht="31.5" customHeight="1" x14ac:dyDescent="0.25">
      <c r="A63" s="39"/>
      <c r="B63" s="43"/>
      <c r="C63" s="43"/>
      <c r="D63" s="2" t="s">
        <v>3</v>
      </c>
      <c r="E63" s="8">
        <f>E67+E71+E75+E79</f>
        <v>116563.01999999999</v>
      </c>
      <c r="F63" s="8">
        <f t="shared" si="24"/>
        <v>116563.01999999999</v>
      </c>
      <c r="G63" s="8">
        <f t="shared" si="24"/>
        <v>116412.81</v>
      </c>
      <c r="H63" s="11"/>
    </row>
    <row r="64" spans="1:8" ht="31.5" customHeight="1" x14ac:dyDescent="0.25">
      <c r="A64" s="41"/>
      <c r="B64" s="44"/>
      <c r="C64" s="44"/>
      <c r="D64" s="2" t="s">
        <v>2</v>
      </c>
      <c r="E64" s="8">
        <f t="shared" ref="E64:G65" si="25">E68+E72+E76+E80</f>
        <v>16515.150000000001</v>
      </c>
      <c r="F64" s="8">
        <f t="shared" si="25"/>
        <v>16515.150000000001</v>
      </c>
      <c r="G64" s="8">
        <f t="shared" si="25"/>
        <v>16501.36</v>
      </c>
    </row>
    <row r="65" spans="1:8" ht="31.5" customHeight="1" x14ac:dyDescent="0.25">
      <c r="A65" s="42"/>
      <c r="B65" s="45"/>
      <c r="C65" s="45"/>
      <c r="D65" s="2" t="s">
        <v>1</v>
      </c>
      <c r="E65" s="8">
        <f t="shared" si="25"/>
        <v>0</v>
      </c>
      <c r="F65" s="8">
        <f t="shared" si="25"/>
        <v>0</v>
      </c>
      <c r="G65" s="8">
        <f t="shared" si="25"/>
        <v>0</v>
      </c>
    </row>
    <row r="66" spans="1:8" ht="31.5" x14ac:dyDescent="0.25">
      <c r="A66" s="39" t="s">
        <v>15</v>
      </c>
      <c r="B66" s="2" t="s">
        <v>66</v>
      </c>
      <c r="C66" s="2">
        <v>7510000000</v>
      </c>
      <c r="D66" s="16"/>
      <c r="E66" s="13">
        <f>E67+E68+E69</f>
        <v>637.27</v>
      </c>
      <c r="F66" s="13">
        <f t="shared" ref="F66:G66" si="26">F67+F68+F69</f>
        <v>637.27</v>
      </c>
      <c r="G66" s="13">
        <f t="shared" si="26"/>
        <v>617.23</v>
      </c>
      <c r="H66" s="11"/>
    </row>
    <row r="67" spans="1:8" ht="31.5" customHeight="1" x14ac:dyDescent="0.25">
      <c r="A67" s="41"/>
      <c r="B67" s="43"/>
      <c r="C67" s="43"/>
      <c r="D67" s="2" t="s">
        <v>3</v>
      </c>
      <c r="E67" s="8">
        <v>637.27</v>
      </c>
      <c r="F67" s="8">
        <f>E67</f>
        <v>637.27</v>
      </c>
      <c r="G67" s="8">
        <v>617.23</v>
      </c>
      <c r="H67" s="11"/>
    </row>
    <row r="68" spans="1:8" ht="31.5" customHeight="1" x14ac:dyDescent="0.25">
      <c r="A68" s="41"/>
      <c r="B68" s="44"/>
      <c r="C68" s="44"/>
      <c r="D68" s="2" t="s">
        <v>2</v>
      </c>
      <c r="E68" s="8">
        <v>0</v>
      </c>
      <c r="F68" s="8">
        <v>0</v>
      </c>
      <c r="G68" s="8">
        <v>0</v>
      </c>
    </row>
    <row r="69" spans="1:8" ht="31.5" customHeight="1" x14ac:dyDescent="0.25">
      <c r="A69" s="42"/>
      <c r="B69" s="45"/>
      <c r="C69" s="45"/>
      <c r="D69" s="2" t="s">
        <v>1</v>
      </c>
      <c r="E69" s="8">
        <v>0</v>
      </c>
      <c r="F69" s="8">
        <v>0</v>
      </c>
      <c r="G69" s="8">
        <v>0</v>
      </c>
    </row>
    <row r="70" spans="1:8" ht="31.5" x14ac:dyDescent="0.25">
      <c r="A70" s="39" t="s">
        <v>16</v>
      </c>
      <c r="B70" s="2" t="s">
        <v>67</v>
      </c>
      <c r="C70" s="2">
        <v>7520000000</v>
      </c>
      <c r="D70" s="16"/>
      <c r="E70" s="13">
        <f>E71+E72+E73</f>
        <v>13678.73</v>
      </c>
      <c r="F70" s="13">
        <f t="shared" ref="F70:G70" si="27">F71+F72+F73</f>
        <v>13678.73</v>
      </c>
      <c r="G70" s="13">
        <f t="shared" si="27"/>
        <v>13609.5</v>
      </c>
    </row>
    <row r="71" spans="1:8" ht="31.5" customHeight="1" x14ac:dyDescent="0.25">
      <c r="A71" s="41"/>
      <c r="B71" s="43"/>
      <c r="C71" s="43"/>
      <c r="D71" s="2" t="s">
        <v>3</v>
      </c>
      <c r="E71" s="8">
        <f>13678.73-E72</f>
        <v>13430.33</v>
      </c>
      <c r="F71" s="8">
        <f>E71</f>
        <v>13430.33</v>
      </c>
      <c r="G71" s="8">
        <f>13609.5-G72</f>
        <v>13374.89</v>
      </c>
      <c r="H71" s="11"/>
    </row>
    <row r="72" spans="1:8" ht="31.5" customHeight="1" x14ac:dyDescent="0.25">
      <c r="A72" s="41"/>
      <c r="B72" s="44"/>
      <c r="C72" s="44"/>
      <c r="D72" s="2" t="s">
        <v>2</v>
      </c>
      <c r="E72" s="8">
        <v>248.4</v>
      </c>
      <c r="F72" s="8">
        <f>E72</f>
        <v>248.4</v>
      </c>
      <c r="G72" s="8">
        <v>234.61</v>
      </c>
    </row>
    <row r="73" spans="1:8" ht="31.5" customHeight="1" x14ac:dyDescent="0.25">
      <c r="A73" s="42"/>
      <c r="B73" s="45"/>
      <c r="C73" s="45"/>
      <c r="D73" s="2" t="s">
        <v>1</v>
      </c>
      <c r="E73" s="8">
        <v>0</v>
      </c>
      <c r="F73" s="8">
        <v>0</v>
      </c>
      <c r="G73" s="8">
        <v>0</v>
      </c>
    </row>
    <row r="74" spans="1:8" ht="47.25" x14ac:dyDescent="0.25">
      <c r="A74" s="39" t="s">
        <v>17</v>
      </c>
      <c r="B74" s="2" t="s">
        <v>68</v>
      </c>
      <c r="C74" s="2">
        <v>7530000000</v>
      </c>
      <c r="D74" s="16"/>
      <c r="E74" s="13">
        <f>E75+E76+E77</f>
        <v>32313.09</v>
      </c>
      <c r="F74" s="13">
        <f t="shared" ref="F74:G74" si="28">F75+F76+F77</f>
        <v>32313.09</v>
      </c>
      <c r="G74" s="13">
        <f t="shared" si="28"/>
        <v>32304.5</v>
      </c>
      <c r="H74" s="11"/>
    </row>
    <row r="75" spans="1:8" ht="31.5" customHeight="1" x14ac:dyDescent="0.25">
      <c r="A75" s="41"/>
      <c r="B75" s="43"/>
      <c r="C75" s="43"/>
      <c r="D75" s="2" t="s">
        <v>3</v>
      </c>
      <c r="E75" s="8">
        <f>32313.09-E76</f>
        <v>18989.89</v>
      </c>
      <c r="F75" s="8">
        <f>E75</f>
        <v>18989.89</v>
      </c>
      <c r="G75" s="8">
        <f>32304.5-G76</f>
        <v>18981.3</v>
      </c>
      <c r="H75" s="11"/>
    </row>
    <row r="76" spans="1:8" ht="31.5" customHeight="1" x14ac:dyDescent="0.25">
      <c r="A76" s="41"/>
      <c r="B76" s="44"/>
      <c r="C76" s="44"/>
      <c r="D76" s="2" t="s">
        <v>2</v>
      </c>
      <c r="E76" s="8">
        <v>13323.2</v>
      </c>
      <c r="F76" s="8">
        <v>13323.2</v>
      </c>
      <c r="G76" s="8">
        <v>13323.2</v>
      </c>
    </row>
    <row r="77" spans="1:8" ht="31.5" customHeight="1" x14ac:dyDescent="0.25">
      <c r="A77" s="42"/>
      <c r="B77" s="45"/>
      <c r="C77" s="45"/>
      <c r="D77" s="2" t="s">
        <v>1</v>
      </c>
      <c r="E77" s="8">
        <v>0</v>
      </c>
      <c r="F77" s="8">
        <v>0</v>
      </c>
      <c r="G77" s="8">
        <v>0</v>
      </c>
    </row>
    <row r="78" spans="1:8" ht="63" x14ac:dyDescent="0.25">
      <c r="A78" s="39" t="s">
        <v>95</v>
      </c>
      <c r="B78" s="2" t="s">
        <v>69</v>
      </c>
      <c r="C78" s="2">
        <v>7540000000</v>
      </c>
      <c r="D78" s="7"/>
      <c r="E78" s="10">
        <f>E79+E80+E81</f>
        <v>86449.08</v>
      </c>
      <c r="F78" s="10">
        <f t="shared" ref="F78:G78" si="29">F79+F80+F81</f>
        <v>86449.08</v>
      </c>
      <c r="G78" s="10">
        <f t="shared" si="29"/>
        <v>86382.94</v>
      </c>
    </row>
    <row r="79" spans="1:8" ht="31.5" customHeight="1" x14ac:dyDescent="0.25">
      <c r="A79" s="41"/>
      <c r="B79" s="43"/>
      <c r="C79" s="43"/>
      <c r="D79" s="2" t="s">
        <v>3</v>
      </c>
      <c r="E79" s="8">
        <f>86449.08-E80</f>
        <v>83505.53</v>
      </c>
      <c r="F79" s="8">
        <f>E79</f>
        <v>83505.53</v>
      </c>
      <c r="G79" s="8">
        <f>86382.94-G80</f>
        <v>83439.39</v>
      </c>
      <c r="H79" s="11"/>
    </row>
    <row r="80" spans="1:8" ht="31.5" customHeight="1" x14ac:dyDescent="0.25">
      <c r="A80" s="41"/>
      <c r="B80" s="44"/>
      <c r="C80" s="44"/>
      <c r="D80" s="2" t="s">
        <v>2</v>
      </c>
      <c r="E80" s="8">
        <v>2943.55</v>
      </c>
      <c r="F80" s="8">
        <f>E80</f>
        <v>2943.55</v>
      </c>
      <c r="G80" s="8">
        <v>2943.55</v>
      </c>
    </row>
    <row r="81" spans="1:8" ht="31.5" customHeight="1" x14ac:dyDescent="0.25">
      <c r="A81" s="42"/>
      <c r="B81" s="45"/>
      <c r="C81" s="45"/>
      <c r="D81" s="2" t="s">
        <v>1</v>
      </c>
      <c r="E81" s="8">
        <v>0</v>
      </c>
      <c r="F81" s="8">
        <v>0</v>
      </c>
      <c r="G81" s="8">
        <v>0</v>
      </c>
    </row>
    <row r="82" spans="1:8" ht="47.25" customHeight="1" x14ac:dyDescent="0.25">
      <c r="A82" s="5" t="s">
        <v>18</v>
      </c>
      <c r="B82" s="1" t="s">
        <v>103</v>
      </c>
      <c r="C82" s="1">
        <v>7600000000</v>
      </c>
      <c r="D82" s="14"/>
      <c r="E82" s="15">
        <f>E83+E84+E85</f>
        <v>21726.2</v>
      </c>
      <c r="F82" s="15">
        <f t="shared" ref="F82:G82" si="30">F83+F84+F85</f>
        <v>21726.2</v>
      </c>
      <c r="G82" s="15">
        <f t="shared" si="30"/>
        <v>20702.900000000001</v>
      </c>
    </row>
    <row r="83" spans="1:8" ht="31.5" customHeight="1" x14ac:dyDescent="0.25">
      <c r="A83" s="39"/>
      <c r="B83" s="43"/>
      <c r="C83" s="43"/>
      <c r="D83" s="2" t="s">
        <v>3</v>
      </c>
      <c r="E83" s="8">
        <f>E87+E91+E95</f>
        <v>21389.48</v>
      </c>
      <c r="F83" s="8">
        <f t="shared" ref="F83:G83" si="31">F87+F91+F95</f>
        <v>21389.48</v>
      </c>
      <c r="G83" s="8">
        <f t="shared" si="31"/>
        <v>20366.18</v>
      </c>
      <c r="H83" s="11"/>
    </row>
    <row r="84" spans="1:8" ht="31.5" customHeight="1" x14ac:dyDescent="0.25">
      <c r="A84" s="41"/>
      <c r="B84" s="44"/>
      <c r="C84" s="44"/>
      <c r="D84" s="2" t="s">
        <v>2</v>
      </c>
      <c r="E84" s="8">
        <f t="shared" ref="E84:G85" si="32">E88+E92+E96</f>
        <v>336.72</v>
      </c>
      <c r="F84" s="8">
        <f t="shared" si="32"/>
        <v>336.72</v>
      </c>
      <c r="G84" s="8">
        <f t="shared" si="32"/>
        <v>336.72</v>
      </c>
    </row>
    <row r="85" spans="1:8" ht="31.5" customHeight="1" x14ac:dyDescent="0.25">
      <c r="A85" s="42"/>
      <c r="B85" s="45"/>
      <c r="C85" s="45"/>
      <c r="D85" s="2" t="s">
        <v>1</v>
      </c>
      <c r="E85" s="8">
        <f t="shared" si="32"/>
        <v>0</v>
      </c>
      <c r="F85" s="8">
        <f t="shared" si="32"/>
        <v>0</v>
      </c>
      <c r="G85" s="8">
        <f t="shared" si="32"/>
        <v>0</v>
      </c>
    </row>
    <row r="86" spans="1:8" ht="78.75" x14ac:dyDescent="0.25">
      <c r="A86" s="39" t="s">
        <v>44</v>
      </c>
      <c r="B86" s="1" t="s">
        <v>71</v>
      </c>
      <c r="C86" s="1">
        <v>7610000000</v>
      </c>
      <c r="D86" s="6"/>
      <c r="E86" s="9">
        <f>E87+E88+E89</f>
        <v>21466.36</v>
      </c>
      <c r="F86" s="9">
        <f t="shared" ref="F86:G86" si="33">F87+F88+F89</f>
        <v>21466.36</v>
      </c>
      <c r="G86" s="9">
        <f t="shared" si="33"/>
        <v>20443.07</v>
      </c>
    </row>
    <row r="87" spans="1:8" ht="31.5" customHeight="1" x14ac:dyDescent="0.25">
      <c r="A87" s="41"/>
      <c r="B87" s="43"/>
      <c r="C87" s="43"/>
      <c r="D87" s="2" t="s">
        <v>3</v>
      </c>
      <c r="E87" s="8">
        <f>21466.36-E88</f>
        <v>21129.64</v>
      </c>
      <c r="F87" s="8">
        <f>E87</f>
        <v>21129.64</v>
      </c>
      <c r="G87" s="8">
        <f>20443.07-G88</f>
        <v>20106.349999999999</v>
      </c>
      <c r="H87" s="11"/>
    </row>
    <row r="88" spans="1:8" ht="31.5" customHeight="1" x14ac:dyDescent="0.25">
      <c r="A88" s="41"/>
      <c r="B88" s="44"/>
      <c r="C88" s="44"/>
      <c r="D88" s="2" t="s">
        <v>2</v>
      </c>
      <c r="E88" s="8">
        <v>336.72</v>
      </c>
      <c r="F88" s="8">
        <v>336.72</v>
      </c>
      <c r="G88" s="8">
        <v>336.72</v>
      </c>
    </row>
    <row r="89" spans="1:8" ht="31.5" customHeight="1" x14ac:dyDescent="0.25">
      <c r="A89" s="42"/>
      <c r="B89" s="45"/>
      <c r="C89" s="45"/>
      <c r="D89" s="2" t="s">
        <v>1</v>
      </c>
      <c r="E89" s="8">
        <v>0</v>
      </c>
      <c r="F89" s="8">
        <v>0</v>
      </c>
      <c r="G89" s="8">
        <v>0</v>
      </c>
    </row>
    <row r="90" spans="1:8" ht="31.5" x14ac:dyDescent="0.25">
      <c r="A90" s="39" t="s">
        <v>96</v>
      </c>
      <c r="B90" s="1" t="s">
        <v>72</v>
      </c>
      <c r="C90" s="1">
        <v>7620000000</v>
      </c>
      <c r="D90" s="6"/>
      <c r="E90" s="9">
        <f>E91+E92+E93</f>
        <v>1</v>
      </c>
      <c r="F90" s="9">
        <f t="shared" ref="F90:G90" si="34">F91+F92+F93</f>
        <v>1</v>
      </c>
      <c r="G90" s="9">
        <f t="shared" si="34"/>
        <v>1</v>
      </c>
    </row>
    <row r="91" spans="1:8" ht="31.5" customHeight="1" x14ac:dyDescent="0.25">
      <c r="A91" s="41"/>
      <c r="B91" s="43"/>
      <c r="C91" s="43"/>
      <c r="D91" s="2" t="s">
        <v>3</v>
      </c>
      <c r="E91" s="8">
        <v>1</v>
      </c>
      <c r="F91" s="8">
        <v>1</v>
      </c>
      <c r="G91" s="8">
        <v>1</v>
      </c>
      <c r="H91" s="11"/>
    </row>
    <row r="92" spans="1:8" ht="31.5" customHeight="1" x14ac:dyDescent="0.25">
      <c r="A92" s="41"/>
      <c r="B92" s="44"/>
      <c r="C92" s="44"/>
      <c r="D92" s="2" t="s">
        <v>2</v>
      </c>
      <c r="E92" s="8">
        <v>0</v>
      </c>
      <c r="F92" s="8">
        <v>0</v>
      </c>
      <c r="G92" s="8">
        <v>0</v>
      </c>
    </row>
    <row r="93" spans="1:8" ht="31.5" customHeight="1" x14ac:dyDescent="0.25">
      <c r="A93" s="42"/>
      <c r="B93" s="45"/>
      <c r="C93" s="45"/>
      <c r="D93" s="2" t="s">
        <v>1</v>
      </c>
      <c r="E93" s="8">
        <v>0</v>
      </c>
      <c r="F93" s="8">
        <v>0</v>
      </c>
      <c r="G93" s="8">
        <v>0</v>
      </c>
    </row>
    <row r="94" spans="1:8" ht="47.25" x14ac:dyDescent="0.25">
      <c r="A94" s="39" t="s">
        <v>97</v>
      </c>
      <c r="B94" s="1" t="s">
        <v>73</v>
      </c>
      <c r="C94" s="1">
        <v>7630000000</v>
      </c>
      <c r="D94" s="20"/>
      <c r="E94" s="21">
        <f>E95+E96+E97</f>
        <v>258.83999999999997</v>
      </c>
      <c r="F94" s="21">
        <f t="shared" ref="F94:G94" si="35">F95+F96+F97</f>
        <v>258.83999999999997</v>
      </c>
      <c r="G94" s="21">
        <f t="shared" si="35"/>
        <v>258.83</v>
      </c>
    </row>
    <row r="95" spans="1:8" ht="31.5" customHeight="1" x14ac:dyDescent="0.25">
      <c r="A95" s="41"/>
      <c r="B95" s="43"/>
      <c r="C95" s="43"/>
      <c r="D95" s="2" t="s">
        <v>3</v>
      </c>
      <c r="E95" s="8">
        <v>258.83999999999997</v>
      </c>
      <c r="F95" s="8">
        <v>258.83999999999997</v>
      </c>
      <c r="G95" s="8">
        <v>258.83</v>
      </c>
      <c r="H95" s="11"/>
    </row>
    <row r="96" spans="1:8" ht="31.5" customHeight="1" x14ac:dyDescent="0.25">
      <c r="A96" s="41"/>
      <c r="B96" s="44"/>
      <c r="C96" s="44"/>
      <c r="D96" s="2" t="s">
        <v>2</v>
      </c>
      <c r="E96" s="8">
        <v>0</v>
      </c>
      <c r="F96" s="8">
        <v>0</v>
      </c>
      <c r="G96" s="8">
        <v>0</v>
      </c>
    </row>
    <row r="97" spans="1:8" ht="31.5" customHeight="1" x14ac:dyDescent="0.25">
      <c r="A97" s="42"/>
      <c r="B97" s="45"/>
      <c r="C97" s="45"/>
      <c r="D97" s="2" t="s">
        <v>1</v>
      </c>
      <c r="E97" s="8">
        <v>0</v>
      </c>
      <c r="F97" s="8">
        <v>0</v>
      </c>
      <c r="G97" s="8">
        <v>0</v>
      </c>
    </row>
    <row r="98" spans="1:8" ht="31.5" customHeight="1" x14ac:dyDescent="0.25">
      <c r="A98" s="17" t="s">
        <v>19</v>
      </c>
      <c r="B98" s="22" t="s">
        <v>75</v>
      </c>
      <c r="C98" s="2">
        <v>7700000000</v>
      </c>
      <c r="D98" s="37"/>
      <c r="E98" s="19">
        <f>E102</f>
        <v>4719.18</v>
      </c>
      <c r="F98" s="19">
        <f t="shared" ref="F98:G100" si="36">F102</f>
        <v>4719.18</v>
      </c>
      <c r="G98" s="19">
        <f t="shared" si="36"/>
        <v>4536.3</v>
      </c>
    </row>
    <row r="99" spans="1:8" ht="31.5" customHeight="1" x14ac:dyDescent="0.25">
      <c r="A99" s="39"/>
      <c r="B99" s="43"/>
      <c r="C99" s="43"/>
      <c r="D99" s="2" t="s">
        <v>3</v>
      </c>
      <c r="E99" s="8">
        <f>E103</f>
        <v>4719.18</v>
      </c>
      <c r="F99" s="8">
        <f t="shared" si="36"/>
        <v>4719.18</v>
      </c>
      <c r="G99" s="8">
        <f t="shared" si="36"/>
        <v>4536.3</v>
      </c>
      <c r="H99" s="11"/>
    </row>
    <row r="100" spans="1:8" ht="31.5" customHeight="1" x14ac:dyDescent="0.25">
      <c r="A100" s="41"/>
      <c r="B100" s="44"/>
      <c r="C100" s="44"/>
      <c r="D100" s="2" t="s">
        <v>2</v>
      </c>
      <c r="E100" s="8">
        <f t="shared" ref="E100:E101" si="37">E104</f>
        <v>0</v>
      </c>
      <c r="F100" s="8">
        <f t="shared" si="36"/>
        <v>0</v>
      </c>
      <c r="G100" s="8">
        <f t="shared" si="36"/>
        <v>0</v>
      </c>
    </row>
    <row r="101" spans="1:8" ht="31.5" customHeight="1" x14ac:dyDescent="0.25">
      <c r="A101" s="42"/>
      <c r="B101" s="45"/>
      <c r="C101" s="45"/>
      <c r="D101" s="2" t="s">
        <v>1</v>
      </c>
      <c r="E101" s="8">
        <f t="shared" si="37"/>
        <v>0</v>
      </c>
      <c r="F101" s="8">
        <v>0</v>
      </c>
      <c r="G101" s="8">
        <v>0</v>
      </c>
    </row>
    <row r="102" spans="1:8" ht="31.5" x14ac:dyDescent="0.25">
      <c r="A102" s="39" t="s">
        <v>20</v>
      </c>
      <c r="B102" s="1" t="s">
        <v>74</v>
      </c>
      <c r="C102" s="6">
        <v>7710000000</v>
      </c>
      <c r="D102" s="6"/>
      <c r="E102" s="9">
        <f>E103+E104+E105</f>
        <v>4719.18</v>
      </c>
      <c r="F102" s="9">
        <f t="shared" ref="F102:G102" si="38">F103+F104+F105</f>
        <v>4719.18</v>
      </c>
      <c r="G102" s="9">
        <f t="shared" si="38"/>
        <v>4536.3</v>
      </c>
    </row>
    <row r="103" spans="1:8" ht="31.5" customHeight="1" x14ac:dyDescent="0.25">
      <c r="A103" s="41"/>
      <c r="B103" s="43"/>
      <c r="C103" s="43"/>
      <c r="D103" s="2" t="s">
        <v>3</v>
      </c>
      <c r="E103" s="8">
        <v>4719.18</v>
      </c>
      <c r="F103" s="8">
        <f>E103</f>
        <v>4719.18</v>
      </c>
      <c r="G103" s="8">
        <v>4536.3</v>
      </c>
      <c r="H103" s="11"/>
    </row>
    <row r="104" spans="1:8" ht="31.5" customHeight="1" x14ac:dyDescent="0.25">
      <c r="A104" s="41"/>
      <c r="B104" s="44"/>
      <c r="C104" s="44"/>
      <c r="D104" s="2" t="s">
        <v>2</v>
      </c>
      <c r="E104" s="8">
        <v>0</v>
      </c>
      <c r="F104" s="8">
        <v>0</v>
      </c>
      <c r="G104" s="8">
        <v>0</v>
      </c>
    </row>
    <row r="105" spans="1:8" ht="31.5" customHeight="1" x14ac:dyDescent="0.25">
      <c r="A105" s="42"/>
      <c r="B105" s="45"/>
      <c r="C105" s="45"/>
      <c r="D105" s="2" t="s">
        <v>1</v>
      </c>
      <c r="E105" s="8">
        <v>0</v>
      </c>
      <c r="F105" s="8">
        <v>0</v>
      </c>
      <c r="G105" s="8">
        <v>0</v>
      </c>
    </row>
    <row r="106" spans="1:8" ht="31.5" customHeight="1" x14ac:dyDescent="0.25">
      <c r="A106" s="5" t="s">
        <v>21</v>
      </c>
      <c r="B106" s="1" t="s">
        <v>77</v>
      </c>
      <c r="C106" s="14">
        <v>7800000000</v>
      </c>
      <c r="D106" s="14"/>
      <c r="E106" s="15">
        <f>E110+E114</f>
        <v>9175.6</v>
      </c>
      <c r="F106" s="15">
        <f t="shared" ref="F106:G107" si="39">F110+F114</f>
        <v>9175.6</v>
      </c>
      <c r="G106" s="15">
        <f t="shared" si="39"/>
        <v>3825.74</v>
      </c>
    </row>
    <row r="107" spans="1:8" ht="31.5" customHeight="1" x14ac:dyDescent="0.25">
      <c r="A107" s="39"/>
      <c r="B107" s="43"/>
      <c r="C107" s="43"/>
      <c r="D107" s="2" t="s">
        <v>3</v>
      </c>
      <c r="E107" s="8">
        <f>E111+E115</f>
        <v>1376.3400000000001</v>
      </c>
      <c r="F107" s="8">
        <f t="shared" si="39"/>
        <v>1376.3400000000001</v>
      </c>
      <c r="G107" s="8">
        <f t="shared" si="39"/>
        <v>573.85999999999967</v>
      </c>
      <c r="H107" s="11"/>
    </row>
    <row r="108" spans="1:8" ht="31.5" customHeight="1" x14ac:dyDescent="0.25">
      <c r="A108" s="41"/>
      <c r="B108" s="44"/>
      <c r="C108" s="44"/>
      <c r="D108" s="2" t="s">
        <v>2</v>
      </c>
      <c r="E108" s="8">
        <f t="shared" ref="E108:G109" si="40">E112+E116</f>
        <v>7799.26</v>
      </c>
      <c r="F108" s="8">
        <f t="shared" si="40"/>
        <v>7799.26</v>
      </c>
      <c r="G108" s="8">
        <f t="shared" si="40"/>
        <v>3251.88</v>
      </c>
    </row>
    <row r="109" spans="1:8" ht="31.5" customHeight="1" x14ac:dyDescent="0.25">
      <c r="A109" s="42"/>
      <c r="B109" s="45"/>
      <c r="C109" s="45"/>
      <c r="D109" s="2" t="s">
        <v>1</v>
      </c>
      <c r="E109" s="8">
        <f t="shared" si="40"/>
        <v>0</v>
      </c>
      <c r="F109" s="8">
        <f t="shared" si="40"/>
        <v>0</v>
      </c>
      <c r="G109" s="8">
        <f t="shared" si="40"/>
        <v>0</v>
      </c>
    </row>
    <row r="110" spans="1:8" ht="31.5" x14ac:dyDescent="0.25">
      <c r="A110" s="39" t="s">
        <v>22</v>
      </c>
      <c r="B110" s="1" t="s">
        <v>76</v>
      </c>
      <c r="C110" s="1">
        <v>7810000000</v>
      </c>
      <c r="D110" s="6"/>
      <c r="E110" s="9">
        <f>E111+E112+E113</f>
        <v>9175.6</v>
      </c>
      <c r="F110" s="9">
        <f t="shared" ref="F110:G110" si="41">F111+F112+F113</f>
        <v>9175.6</v>
      </c>
      <c r="G110" s="9">
        <f t="shared" si="41"/>
        <v>3825.74</v>
      </c>
    </row>
    <row r="111" spans="1:8" ht="31.5" customHeight="1" x14ac:dyDescent="0.25">
      <c r="A111" s="41"/>
      <c r="B111" s="43"/>
      <c r="C111" s="43"/>
      <c r="D111" s="2" t="s">
        <v>3</v>
      </c>
      <c r="E111" s="8">
        <f>9175.6-E112</f>
        <v>1376.3400000000001</v>
      </c>
      <c r="F111" s="8">
        <f>E111</f>
        <v>1376.3400000000001</v>
      </c>
      <c r="G111" s="8">
        <f>3825.74-G112</f>
        <v>573.85999999999967</v>
      </c>
      <c r="H111" s="11"/>
    </row>
    <row r="112" spans="1:8" ht="31.5" customHeight="1" x14ac:dyDescent="0.25">
      <c r="A112" s="41"/>
      <c r="B112" s="44"/>
      <c r="C112" s="44"/>
      <c r="D112" s="2" t="s">
        <v>2</v>
      </c>
      <c r="E112" s="8">
        <v>7799.26</v>
      </c>
      <c r="F112" s="8">
        <f>E112</f>
        <v>7799.26</v>
      </c>
      <c r="G112" s="8">
        <v>3251.88</v>
      </c>
    </row>
    <row r="113" spans="1:8" ht="31.5" customHeight="1" x14ac:dyDescent="0.25">
      <c r="A113" s="42"/>
      <c r="B113" s="45"/>
      <c r="C113" s="45"/>
      <c r="D113" s="2" t="s">
        <v>1</v>
      </c>
      <c r="E113" s="8">
        <v>0</v>
      </c>
      <c r="F113" s="8">
        <v>0</v>
      </c>
      <c r="G113" s="8">
        <v>0</v>
      </c>
    </row>
    <row r="114" spans="1:8" ht="47.25" x14ac:dyDescent="0.25">
      <c r="A114" s="39" t="s">
        <v>23</v>
      </c>
      <c r="B114" s="14" t="s">
        <v>78</v>
      </c>
      <c r="C114" s="1">
        <v>7820000000</v>
      </c>
      <c r="D114" s="6"/>
      <c r="E114" s="9">
        <f>E115+E116+E117</f>
        <v>0</v>
      </c>
      <c r="F114" s="9">
        <f t="shared" ref="F114:G114" si="42">F115+F116+F117</f>
        <v>0</v>
      </c>
      <c r="G114" s="9">
        <f t="shared" si="42"/>
        <v>0</v>
      </c>
    </row>
    <row r="115" spans="1:8" ht="31.5" customHeight="1" x14ac:dyDescent="0.25">
      <c r="A115" s="41"/>
      <c r="B115" s="43"/>
      <c r="C115" s="43"/>
      <c r="D115" s="2" t="s">
        <v>3</v>
      </c>
      <c r="E115" s="8">
        <v>0</v>
      </c>
      <c r="F115" s="8">
        <v>0</v>
      </c>
      <c r="G115" s="8">
        <v>0</v>
      </c>
      <c r="H115" s="11"/>
    </row>
    <row r="116" spans="1:8" ht="31.5" customHeight="1" x14ac:dyDescent="0.25">
      <c r="A116" s="41"/>
      <c r="B116" s="44"/>
      <c r="C116" s="44"/>
      <c r="D116" s="2" t="s">
        <v>2</v>
      </c>
      <c r="E116" s="8">
        <v>0</v>
      </c>
      <c r="F116" s="8">
        <v>0</v>
      </c>
      <c r="G116" s="8">
        <v>0</v>
      </c>
    </row>
    <row r="117" spans="1:8" ht="31.5" customHeight="1" x14ac:dyDescent="0.25">
      <c r="A117" s="42"/>
      <c r="B117" s="45"/>
      <c r="C117" s="45"/>
      <c r="D117" s="2" t="s">
        <v>1</v>
      </c>
      <c r="E117" s="8">
        <v>0</v>
      </c>
      <c r="F117" s="8">
        <v>0</v>
      </c>
      <c r="G117" s="8">
        <v>0</v>
      </c>
    </row>
    <row r="118" spans="1:8" ht="47.25" x14ac:dyDescent="0.25">
      <c r="A118" s="5" t="s">
        <v>24</v>
      </c>
      <c r="B118" s="1" t="s">
        <v>81</v>
      </c>
      <c r="C118" s="1">
        <v>7900000000</v>
      </c>
      <c r="D118" s="6"/>
      <c r="E118" s="9">
        <f>E122+E126</f>
        <v>2224.25</v>
      </c>
      <c r="F118" s="9">
        <f t="shared" ref="F118:G119" si="43">F122+F126</f>
        <v>2224.25</v>
      </c>
      <c r="G118" s="9">
        <f t="shared" si="43"/>
        <v>2021.22</v>
      </c>
    </row>
    <row r="119" spans="1:8" ht="31.5" customHeight="1" x14ac:dyDescent="0.25">
      <c r="A119" s="39"/>
      <c r="B119" s="43"/>
      <c r="C119" s="43"/>
      <c r="D119" s="2" t="s">
        <v>3</v>
      </c>
      <c r="E119" s="8">
        <f>E123+E127</f>
        <v>2224.25</v>
      </c>
      <c r="F119" s="8">
        <f t="shared" si="43"/>
        <v>2224.25</v>
      </c>
      <c r="G119" s="8">
        <f t="shared" si="43"/>
        <v>2021.22</v>
      </c>
      <c r="H119" s="11"/>
    </row>
    <row r="120" spans="1:8" ht="31.5" customHeight="1" x14ac:dyDescent="0.25">
      <c r="A120" s="41"/>
      <c r="B120" s="44"/>
      <c r="C120" s="44"/>
      <c r="D120" s="2" t="s">
        <v>2</v>
      </c>
      <c r="E120" s="8">
        <f t="shared" ref="E120:G121" si="44">E124+E128</f>
        <v>0</v>
      </c>
      <c r="F120" s="8">
        <f t="shared" si="44"/>
        <v>0</v>
      </c>
      <c r="G120" s="8">
        <f t="shared" si="44"/>
        <v>0</v>
      </c>
    </row>
    <row r="121" spans="1:8" ht="31.5" customHeight="1" x14ac:dyDescent="0.25">
      <c r="A121" s="42"/>
      <c r="B121" s="45"/>
      <c r="C121" s="45"/>
      <c r="D121" s="2" t="s">
        <v>1</v>
      </c>
      <c r="E121" s="8">
        <f t="shared" si="44"/>
        <v>0</v>
      </c>
      <c r="F121" s="8">
        <f t="shared" si="44"/>
        <v>0</v>
      </c>
      <c r="G121" s="8">
        <f t="shared" si="44"/>
        <v>0</v>
      </c>
    </row>
    <row r="122" spans="1:8" ht="47.25" x14ac:dyDescent="0.25">
      <c r="A122" s="39" t="s">
        <v>36</v>
      </c>
      <c r="B122" s="1" t="s">
        <v>79</v>
      </c>
      <c r="C122" s="1">
        <v>7910000000</v>
      </c>
      <c r="D122" s="6"/>
      <c r="E122" s="9">
        <f>E123+E124+E125</f>
        <v>2224.25</v>
      </c>
      <c r="F122" s="9">
        <f t="shared" ref="F122:G122" si="45">F123+F124+F125</f>
        <v>2224.25</v>
      </c>
      <c r="G122" s="9">
        <f t="shared" si="45"/>
        <v>2021.22</v>
      </c>
    </row>
    <row r="123" spans="1:8" ht="31.5" customHeight="1" x14ac:dyDescent="0.25">
      <c r="A123" s="41"/>
      <c r="B123" s="43"/>
      <c r="C123" s="43"/>
      <c r="D123" s="2" t="s">
        <v>3</v>
      </c>
      <c r="E123" s="8">
        <v>2224.25</v>
      </c>
      <c r="F123" s="8">
        <f>E123</f>
        <v>2224.25</v>
      </c>
      <c r="G123" s="8">
        <v>2021.22</v>
      </c>
      <c r="H123" s="11"/>
    </row>
    <row r="124" spans="1:8" ht="31.5" customHeight="1" x14ac:dyDescent="0.25">
      <c r="A124" s="41"/>
      <c r="B124" s="44"/>
      <c r="C124" s="44"/>
      <c r="D124" s="2" t="s">
        <v>2</v>
      </c>
      <c r="E124" s="8">
        <v>0</v>
      </c>
      <c r="F124" s="8">
        <v>0</v>
      </c>
      <c r="G124" s="8">
        <v>0</v>
      </c>
    </row>
    <row r="125" spans="1:8" ht="31.5" customHeight="1" x14ac:dyDescent="0.25">
      <c r="A125" s="42"/>
      <c r="B125" s="45"/>
      <c r="C125" s="45"/>
      <c r="D125" s="2" t="s">
        <v>1</v>
      </c>
      <c r="E125" s="8">
        <v>0</v>
      </c>
      <c r="F125" s="8">
        <v>0</v>
      </c>
      <c r="G125" s="8">
        <v>0</v>
      </c>
    </row>
    <row r="126" spans="1:8" ht="63" x14ac:dyDescent="0.25">
      <c r="A126" s="39" t="s">
        <v>37</v>
      </c>
      <c r="B126" s="1" t="s">
        <v>80</v>
      </c>
      <c r="C126" s="1">
        <v>7920000000</v>
      </c>
      <c r="D126" s="6"/>
      <c r="E126" s="9">
        <v>0</v>
      </c>
      <c r="F126" s="9">
        <f t="shared" ref="F126:G126" si="46">F127+F128+F129</f>
        <v>0</v>
      </c>
      <c r="G126" s="9">
        <f t="shared" si="46"/>
        <v>0</v>
      </c>
    </row>
    <row r="127" spans="1:8" ht="31.5" customHeight="1" x14ac:dyDescent="0.25">
      <c r="A127" s="41"/>
      <c r="B127" s="43"/>
      <c r="C127" s="43"/>
      <c r="D127" s="2" t="s">
        <v>3</v>
      </c>
      <c r="E127" s="8">
        <v>0</v>
      </c>
      <c r="F127" s="8">
        <v>0</v>
      </c>
      <c r="G127" s="8">
        <v>0</v>
      </c>
      <c r="H127" s="11"/>
    </row>
    <row r="128" spans="1:8" ht="31.5" customHeight="1" x14ac:dyDescent="0.25">
      <c r="A128" s="41"/>
      <c r="B128" s="44"/>
      <c r="C128" s="44"/>
      <c r="D128" s="2" t="s">
        <v>2</v>
      </c>
      <c r="E128" s="8">
        <v>0</v>
      </c>
      <c r="F128" s="8">
        <v>0</v>
      </c>
      <c r="G128" s="8">
        <v>0</v>
      </c>
    </row>
    <row r="129" spans="1:8" ht="31.5" customHeight="1" x14ac:dyDescent="0.25">
      <c r="A129" s="42"/>
      <c r="B129" s="45"/>
      <c r="C129" s="45"/>
      <c r="D129" s="2" t="s">
        <v>1</v>
      </c>
      <c r="E129" s="8">
        <v>0</v>
      </c>
      <c r="F129" s="8">
        <v>0</v>
      </c>
      <c r="G129" s="8">
        <v>0</v>
      </c>
    </row>
    <row r="130" spans="1:8" ht="47.25" x14ac:dyDescent="0.25">
      <c r="A130" s="17" t="s">
        <v>25</v>
      </c>
      <c r="B130" s="2" t="s">
        <v>82</v>
      </c>
      <c r="C130" s="7">
        <v>8000000000</v>
      </c>
      <c r="D130" s="16"/>
      <c r="E130" s="13">
        <f t="shared" ref="E130:G130" si="47">E131+E132+E133</f>
        <v>18.989999999999998</v>
      </c>
      <c r="F130" s="13">
        <f t="shared" si="47"/>
        <v>18.989999999999998</v>
      </c>
      <c r="G130" s="13">
        <f t="shared" si="47"/>
        <v>18.989999999999998</v>
      </c>
    </row>
    <row r="131" spans="1:8" ht="31.5" customHeight="1" x14ac:dyDescent="0.25">
      <c r="A131" s="39"/>
      <c r="B131" s="43"/>
      <c r="C131" s="43"/>
      <c r="D131" s="2" t="s">
        <v>3</v>
      </c>
      <c r="E131" s="8">
        <f>E135+E139</f>
        <v>14.989999999999998</v>
      </c>
      <c r="F131" s="8">
        <f>F135+F139</f>
        <v>14.989999999999998</v>
      </c>
      <c r="G131" s="8">
        <f t="shared" ref="G131" si="48">G135+G139</f>
        <v>14.989999999999998</v>
      </c>
      <c r="H131" s="11"/>
    </row>
    <row r="132" spans="1:8" ht="31.5" customHeight="1" x14ac:dyDescent="0.25">
      <c r="A132" s="41"/>
      <c r="B132" s="44"/>
      <c r="C132" s="44"/>
      <c r="D132" s="2" t="s">
        <v>2</v>
      </c>
      <c r="E132" s="8">
        <f t="shared" ref="E132:G133" si="49">E136+E140</f>
        <v>4</v>
      </c>
      <c r="F132" s="8">
        <f t="shared" si="49"/>
        <v>4</v>
      </c>
      <c r="G132" s="8">
        <f t="shared" si="49"/>
        <v>4</v>
      </c>
    </row>
    <row r="133" spans="1:8" ht="31.5" customHeight="1" x14ac:dyDescent="0.25">
      <c r="A133" s="42"/>
      <c r="B133" s="45"/>
      <c r="C133" s="45"/>
      <c r="D133" s="2" t="s">
        <v>1</v>
      </c>
      <c r="E133" s="8">
        <f t="shared" si="49"/>
        <v>0</v>
      </c>
      <c r="F133" s="8">
        <f t="shared" si="49"/>
        <v>0</v>
      </c>
      <c r="G133" s="8">
        <f t="shared" si="49"/>
        <v>0</v>
      </c>
    </row>
    <row r="134" spans="1:8" ht="47.25" x14ac:dyDescent="0.25">
      <c r="A134" s="39" t="s">
        <v>26</v>
      </c>
      <c r="B134" s="2" t="s">
        <v>38</v>
      </c>
      <c r="C134" s="2">
        <v>8010000000</v>
      </c>
      <c r="D134" s="16"/>
      <c r="E134" s="13">
        <f>E135+E136+E137</f>
        <v>18.989999999999998</v>
      </c>
      <c r="F134" s="13">
        <f t="shared" ref="F134:G134" si="50">F135+F136+F137</f>
        <v>18.989999999999998</v>
      </c>
      <c r="G134" s="13">
        <f t="shared" si="50"/>
        <v>18.989999999999998</v>
      </c>
    </row>
    <row r="135" spans="1:8" ht="31.5" customHeight="1" x14ac:dyDescent="0.25">
      <c r="A135" s="41"/>
      <c r="B135" s="43"/>
      <c r="C135" s="43"/>
      <c r="D135" s="2" t="s">
        <v>3</v>
      </c>
      <c r="E135" s="8">
        <f>18.99-E136</f>
        <v>14.989999999999998</v>
      </c>
      <c r="F135" s="8">
        <f>E135</f>
        <v>14.989999999999998</v>
      </c>
      <c r="G135" s="8">
        <f>F135</f>
        <v>14.989999999999998</v>
      </c>
      <c r="H135" s="11"/>
    </row>
    <row r="136" spans="1:8" ht="31.5" customHeight="1" x14ac:dyDescent="0.25">
      <c r="A136" s="41"/>
      <c r="B136" s="44"/>
      <c r="C136" s="44"/>
      <c r="D136" s="2" t="s">
        <v>2</v>
      </c>
      <c r="E136" s="8">
        <v>4</v>
      </c>
      <c r="F136" s="8">
        <f>E136</f>
        <v>4</v>
      </c>
      <c r="G136" s="8">
        <v>4</v>
      </c>
    </row>
    <row r="137" spans="1:8" ht="31.5" customHeight="1" x14ac:dyDescent="0.25">
      <c r="A137" s="42"/>
      <c r="B137" s="45"/>
      <c r="C137" s="45"/>
      <c r="D137" s="2" t="s">
        <v>1</v>
      </c>
      <c r="E137" s="8">
        <v>0</v>
      </c>
      <c r="F137" s="8">
        <v>0</v>
      </c>
      <c r="G137" s="8">
        <v>0</v>
      </c>
    </row>
    <row r="138" spans="1:8" ht="47.25" x14ac:dyDescent="0.25">
      <c r="A138" s="39" t="s">
        <v>27</v>
      </c>
      <c r="B138" s="2" t="s">
        <v>39</v>
      </c>
      <c r="C138" s="2">
        <v>8020000000</v>
      </c>
      <c r="D138" s="7"/>
      <c r="E138" s="10">
        <f>E139+E141+E140</f>
        <v>0</v>
      </c>
      <c r="F138" s="10">
        <f t="shared" ref="F138:G138" si="51">F139+F141+F140</f>
        <v>0</v>
      </c>
      <c r="G138" s="10">
        <f t="shared" si="51"/>
        <v>0</v>
      </c>
    </row>
    <row r="139" spans="1:8" ht="31.5" customHeight="1" x14ac:dyDescent="0.25">
      <c r="A139" s="41"/>
      <c r="B139" s="43"/>
      <c r="C139" s="43"/>
      <c r="D139" s="2" t="s">
        <v>3</v>
      </c>
      <c r="E139" s="8">
        <v>0</v>
      </c>
      <c r="F139" s="8">
        <v>0</v>
      </c>
      <c r="G139" s="8">
        <v>0</v>
      </c>
      <c r="H139" s="11"/>
    </row>
    <row r="140" spans="1:8" ht="31.5" customHeight="1" x14ac:dyDescent="0.25">
      <c r="A140" s="41"/>
      <c r="B140" s="44"/>
      <c r="C140" s="44"/>
      <c r="D140" s="2" t="s">
        <v>2</v>
      </c>
      <c r="E140" s="8">
        <v>0</v>
      </c>
      <c r="F140" s="8">
        <v>0</v>
      </c>
      <c r="G140" s="8">
        <v>0</v>
      </c>
    </row>
    <row r="141" spans="1:8" ht="31.5" customHeight="1" x14ac:dyDescent="0.25">
      <c r="A141" s="42"/>
      <c r="B141" s="45"/>
      <c r="C141" s="45"/>
      <c r="D141" s="2" t="s">
        <v>1</v>
      </c>
      <c r="E141" s="8">
        <v>0</v>
      </c>
      <c r="F141" s="8">
        <v>0</v>
      </c>
      <c r="G141" s="8">
        <v>0</v>
      </c>
    </row>
    <row r="142" spans="1:8" ht="31.5" customHeight="1" x14ac:dyDescent="0.25">
      <c r="A142" s="5" t="s">
        <v>28</v>
      </c>
      <c r="B142" s="1" t="s">
        <v>85</v>
      </c>
      <c r="C142" s="1">
        <v>8100000000</v>
      </c>
      <c r="D142" s="1"/>
      <c r="E142" s="23">
        <f>E146+E150</f>
        <v>8384.67</v>
      </c>
      <c r="F142" s="23">
        <f>F146+F150</f>
        <v>8384.67</v>
      </c>
      <c r="G142" s="23">
        <f>G146+G150</f>
        <v>8254.51</v>
      </c>
    </row>
    <row r="143" spans="1:8" ht="31.5" customHeight="1" x14ac:dyDescent="0.25">
      <c r="A143" s="39"/>
      <c r="B143" s="43"/>
      <c r="C143" s="43"/>
      <c r="D143" s="2" t="s">
        <v>3</v>
      </c>
      <c r="E143" s="8">
        <f>E147+E151</f>
        <v>8216.41</v>
      </c>
      <c r="F143" s="8">
        <f t="shared" ref="F143:G143" si="52">F147+F151</f>
        <v>8216.41</v>
      </c>
      <c r="G143" s="8">
        <f t="shared" si="52"/>
        <v>8122.2899999999991</v>
      </c>
      <c r="H143" s="11"/>
    </row>
    <row r="144" spans="1:8" ht="31.5" customHeight="1" x14ac:dyDescent="0.25">
      <c r="A144" s="41"/>
      <c r="B144" s="44"/>
      <c r="C144" s="44"/>
      <c r="D144" s="2" t="s">
        <v>2</v>
      </c>
      <c r="E144" s="8">
        <f t="shared" ref="E144:G145" si="53">E148+E152</f>
        <v>168.26</v>
      </c>
      <c r="F144" s="8">
        <f t="shared" si="53"/>
        <v>168.26</v>
      </c>
      <c r="G144" s="8">
        <f t="shared" si="53"/>
        <v>132.22</v>
      </c>
    </row>
    <row r="145" spans="1:8" ht="31.5" customHeight="1" x14ac:dyDescent="0.25">
      <c r="A145" s="42"/>
      <c r="B145" s="45"/>
      <c r="C145" s="45"/>
      <c r="D145" s="2" t="s">
        <v>1</v>
      </c>
      <c r="E145" s="8">
        <f t="shared" si="53"/>
        <v>0</v>
      </c>
      <c r="F145" s="8">
        <f t="shared" si="53"/>
        <v>0</v>
      </c>
      <c r="G145" s="8">
        <f t="shared" si="53"/>
        <v>0</v>
      </c>
    </row>
    <row r="146" spans="1:8" ht="47.25" x14ac:dyDescent="0.25">
      <c r="A146" s="39" t="s">
        <v>30</v>
      </c>
      <c r="B146" s="1" t="s">
        <v>83</v>
      </c>
      <c r="C146" s="1">
        <v>8110000000</v>
      </c>
      <c r="D146" s="1"/>
      <c r="E146" s="23">
        <f>E147+E148+E149</f>
        <v>5947.12</v>
      </c>
      <c r="F146" s="23">
        <f t="shared" ref="F146:G146" si="54">F147+F148+F149</f>
        <v>5947.12</v>
      </c>
      <c r="G146" s="23">
        <f t="shared" si="54"/>
        <v>5938.48</v>
      </c>
    </row>
    <row r="147" spans="1:8" ht="31.5" customHeight="1" x14ac:dyDescent="0.25">
      <c r="A147" s="41"/>
      <c r="B147" s="43"/>
      <c r="C147" s="43"/>
      <c r="D147" s="2" t="s">
        <v>3</v>
      </c>
      <c r="E147" s="8">
        <f>5947.12-E148</f>
        <v>5814.9</v>
      </c>
      <c r="F147" s="8">
        <f>E147</f>
        <v>5814.9</v>
      </c>
      <c r="G147" s="8">
        <f>5938.48-G148</f>
        <v>5806.2599999999993</v>
      </c>
      <c r="H147" s="11"/>
    </row>
    <row r="148" spans="1:8" ht="31.5" customHeight="1" x14ac:dyDescent="0.25">
      <c r="A148" s="41"/>
      <c r="B148" s="44"/>
      <c r="C148" s="44"/>
      <c r="D148" s="2" t="s">
        <v>2</v>
      </c>
      <c r="E148" s="8">
        <v>132.22</v>
      </c>
      <c r="F148" s="8">
        <v>132.22</v>
      </c>
      <c r="G148" s="8">
        <v>132.22</v>
      </c>
    </row>
    <row r="149" spans="1:8" ht="31.5" customHeight="1" x14ac:dyDescent="0.25">
      <c r="A149" s="42"/>
      <c r="B149" s="45"/>
      <c r="C149" s="45"/>
      <c r="D149" s="2" t="s">
        <v>1</v>
      </c>
      <c r="E149" s="8">
        <v>0</v>
      </c>
      <c r="F149" s="8">
        <v>0</v>
      </c>
      <c r="G149" s="8">
        <v>0</v>
      </c>
    </row>
    <row r="150" spans="1:8" ht="44.25" customHeight="1" x14ac:dyDescent="0.25">
      <c r="A150" s="39" t="s">
        <v>29</v>
      </c>
      <c r="B150" s="14" t="s">
        <v>84</v>
      </c>
      <c r="C150" s="1">
        <v>8120000000</v>
      </c>
      <c r="D150" s="1"/>
      <c r="E150" s="23">
        <f>E151+E152+E153</f>
        <v>2437.5500000000002</v>
      </c>
      <c r="F150" s="23">
        <f t="shared" ref="F150:G150" si="55">F151+F152+F153</f>
        <v>2437.5500000000002</v>
      </c>
      <c r="G150" s="23">
        <f t="shared" si="55"/>
        <v>2316.0300000000002</v>
      </c>
    </row>
    <row r="151" spans="1:8" ht="31.5" customHeight="1" x14ac:dyDescent="0.25">
      <c r="A151" s="41"/>
      <c r="B151" s="43"/>
      <c r="C151" s="43"/>
      <c r="D151" s="2" t="s">
        <v>3</v>
      </c>
      <c r="E151" s="8">
        <f>2437.55-E152</f>
        <v>2401.5100000000002</v>
      </c>
      <c r="F151" s="8">
        <f>E151</f>
        <v>2401.5100000000002</v>
      </c>
      <c r="G151" s="8">
        <v>2316.0300000000002</v>
      </c>
      <c r="H151" s="11"/>
    </row>
    <row r="152" spans="1:8" ht="31.5" customHeight="1" x14ac:dyDescent="0.25">
      <c r="A152" s="41"/>
      <c r="B152" s="44"/>
      <c r="C152" s="44"/>
      <c r="D152" s="2" t="s">
        <v>2</v>
      </c>
      <c r="E152" s="8">
        <v>36.04</v>
      </c>
      <c r="F152" s="8">
        <f>E152</f>
        <v>36.04</v>
      </c>
      <c r="G152" s="8">
        <v>0</v>
      </c>
    </row>
    <row r="153" spans="1:8" ht="31.5" customHeight="1" x14ac:dyDescent="0.25">
      <c r="A153" s="42"/>
      <c r="B153" s="45"/>
      <c r="C153" s="45"/>
      <c r="D153" s="2" t="s">
        <v>1</v>
      </c>
      <c r="E153" s="8">
        <v>0</v>
      </c>
      <c r="F153" s="8">
        <v>0</v>
      </c>
      <c r="G153" s="8">
        <v>0</v>
      </c>
    </row>
    <row r="154" spans="1:8" ht="78.75" x14ac:dyDescent="0.25">
      <c r="A154" s="5" t="s">
        <v>31</v>
      </c>
      <c r="B154" s="1" t="s">
        <v>86</v>
      </c>
      <c r="C154" s="1">
        <v>8200000000</v>
      </c>
      <c r="D154" s="24"/>
      <c r="E154" s="25">
        <f>E155+E156+E157</f>
        <v>14038.27</v>
      </c>
      <c r="F154" s="25">
        <f t="shared" ref="F154:G154" si="56">F155+F156+F157</f>
        <v>14038.27</v>
      </c>
      <c r="G154" s="25">
        <f t="shared" si="56"/>
        <v>14037.37</v>
      </c>
    </row>
    <row r="155" spans="1:8" ht="31.5" customHeight="1" x14ac:dyDescent="0.25">
      <c r="A155" s="39"/>
      <c r="B155" s="43"/>
      <c r="C155" s="43"/>
      <c r="D155" s="2" t="s">
        <v>3</v>
      </c>
      <c r="E155" s="8">
        <f>E159+E163</f>
        <v>14038.27</v>
      </c>
      <c r="F155" s="8">
        <f t="shared" ref="F155:G155" si="57">F159+F163</f>
        <v>14038.27</v>
      </c>
      <c r="G155" s="8">
        <f t="shared" si="57"/>
        <v>14037.37</v>
      </c>
      <c r="H155" s="11"/>
    </row>
    <row r="156" spans="1:8" ht="31.5" customHeight="1" x14ac:dyDescent="0.25">
      <c r="A156" s="41"/>
      <c r="B156" s="44"/>
      <c r="C156" s="44"/>
      <c r="D156" s="2" t="s">
        <v>2</v>
      </c>
      <c r="E156" s="8">
        <f t="shared" ref="E156:G157" si="58">E160+E164</f>
        <v>0</v>
      </c>
      <c r="F156" s="8">
        <f t="shared" si="58"/>
        <v>0</v>
      </c>
      <c r="G156" s="8">
        <f t="shared" si="58"/>
        <v>0</v>
      </c>
    </row>
    <row r="157" spans="1:8" ht="31.5" customHeight="1" x14ac:dyDescent="0.25">
      <c r="A157" s="42"/>
      <c r="B157" s="45"/>
      <c r="C157" s="45"/>
      <c r="D157" s="2" t="s">
        <v>1</v>
      </c>
      <c r="E157" s="8">
        <f t="shared" si="58"/>
        <v>0</v>
      </c>
      <c r="F157" s="8">
        <f t="shared" si="58"/>
        <v>0</v>
      </c>
      <c r="G157" s="8">
        <f t="shared" si="58"/>
        <v>0</v>
      </c>
    </row>
    <row r="158" spans="1:8" ht="31.5" x14ac:dyDescent="0.25">
      <c r="A158" s="40" t="s">
        <v>33</v>
      </c>
      <c r="B158" s="1" t="s">
        <v>87</v>
      </c>
      <c r="C158" s="1">
        <v>8210000000</v>
      </c>
      <c r="D158" s="6"/>
      <c r="E158" s="9">
        <f>E159+E160+E161</f>
        <v>0</v>
      </c>
      <c r="F158" s="9">
        <f t="shared" ref="F158:G158" si="59">F159+F160+F161</f>
        <v>0</v>
      </c>
      <c r="G158" s="9">
        <f t="shared" si="59"/>
        <v>0</v>
      </c>
    </row>
    <row r="159" spans="1:8" ht="31.5" customHeight="1" x14ac:dyDescent="0.25">
      <c r="A159" s="41"/>
      <c r="B159" s="43"/>
      <c r="C159" s="43"/>
      <c r="D159" s="2" t="s">
        <v>3</v>
      </c>
      <c r="E159" s="8">
        <v>0</v>
      </c>
      <c r="F159" s="8">
        <v>0</v>
      </c>
      <c r="G159" s="8">
        <v>0</v>
      </c>
      <c r="H159" s="11"/>
    </row>
    <row r="160" spans="1:8" ht="31.5" customHeight="1" x14ac:dyDescent="0.25">
      <c r="A160" s="41"/>
      <c r="B160" s="44"/>
      <c r="C160" s="44"/>
      <c r="D160" s="2" t="s">
        <v>2</v>
      </c>
      <c r="E160" s="8">
        <v>0</v>
      </c>
      <c r="F160" s="8">
        <v>0</v>
      </c>
      <c r="G160" s="8">
        <v>0</v>
      </c>
    </row>
    <row r="161" spans="1:8" ht="31.5" customHeight="1" x14ac:dyDescent="0.25">
      <c r="A161" s="42"/>
      <c r="B161" s="45"/>
      <c r="C161" s="45"/>
      <c r="D161" s="2" t="s">
        <v>1</v>
      </c>
      <c r="E161" s="8">
        <v>0</v>
      </c>
      <c r="F161" s="8">
        <v>0</v>
      </c>
      <c r="G161" s="8">
        <v>0</v>
      </c>
    </row>
    <row r="162" spans="1:8" ht="47.25" x14ac:dyDescent="0.25">
      <c r="A162" s="39" t="s">
        <v>32</v>
      </c>
      <c r="B162" s="1" t="s">
        <v>88</v>
      </c>
      <c r="C162" s="1">
        <v>8220000000</v>
      </c>
      <c r="D162" s="6"/>
      <c r="E162" s="9">
        <f>E163+E164+E165</f>
        <v>14038.27</v>
      </c>
      <c r="F162" s="9">
        <f t="shared" ref="F162:G162" si="60">F163+F164+F165</f>
        <v>14038.27</v>
      </c>
      <c r="G162" s="9">
        <f t="shared" si="60"/>
        <v>14037.37</v>
      </c>
    </row>
    <row r="163" spans="1:8" ht="31.5" customHeight="1" x14ac:dyDescent="0.25">
      <c r="A163" s="41"/>
      <c r="B163" s="43"/>
      <c r="C163" s="43"/>
      <c r="D163" s="2" t="s">
        <v>3</v>
      </c>
      <c r="E163" s="8">
        <v>14038.27</v>
      </c>
      <c r="F163" s="8">
        <f>E163</f>
        <v>14038.27</v>
      </c>
      <c r="G163" s="8">
        <v>14037.37</v>
      </c>
      <c r="H163" s="11"/>
    </row>
    <row r="164" spans="1:8" ht="31.5" customHeight="1" x14ac:dyDescent="0.25">
      <c r="A164" s="41"/>
      <c r="B164" s="44"/>
      <c r="C164" s="44"/>
      <c r="D164" s="2" t="s">
        <v>2</v>
      </c>
      <c r="E164" s="8">
        <v>0</v>
      </c>
      <c r="F164" s="8">
        <v>0</v>
      </c>
      <c r="G164" s="8">
        <v>0</v>
      </c>
    </row>
    <row r="165" spans="1:8" ht="31.5" customHeight="1" x14ac:dyDescent="0.25">
      <c r="A165" s="42"/>
      <c r="B165" s="45"/>
      <c r="C165" s="45"/>
      <c r="D165" s="2" t="s">
        <v>1</v>
      </c>
      <c r="E165" s="8">
        <v>0</v>
      </c>
      <c r="F165" s="8">
        <v>0</v>
      </c>
      <c r="G165" s="8">
        <v>0</v>
      </c>
    </row>
    <row r="166" spans="1:8" ht="31.5" x14ac:dyDescent="0.25">
      <c r="A166" s="5" t="s">
        <v>34</v>
      </c>
      <c r="B166" s="1" t="s">
        <v>89</v>
      </c>
      <c r="C166" s="1">
        <v>8300000000</v>
      </c>
      <c r="D166" s="6"/>
      <c r="E166" s="9">
        <f>E167+E168+E169</f>
        <v>74469.38</v>
      </c>
      <c r="F166" s="9">
        <f t="shared" ref="F166:G166" si="61">F167+F168+F169</f>
        <v>74469.38</v>
      </c>
      <c r="G166" s="9">
        <f t="shared" si="61"/>
        <v>74358.820000000007</v>
      </c>
    </row>
    <row r="167" spans="1:8" ht="31.5" customHeight="1" x14ac:dyDescent="0.25">
      <c r="A167" s="39"/>
      <c r="B167" s="43"/>
      <c r="C167" s="43"/>
      <c r="D167" s="2" t="s">
        <v>3</v>
      </c>
      <c r="E167" s="8">
        <f>E183+E179+E175+E171</f>
        <v>69683.02</v>
      </c>
      <c r="F167" s="8">
        <f t="shared" ref="F167:G169" si="62">F183+F179+F175+F171</f>
        <v>69683.02</v>
      </c>
      <c r="G167" s="8">
        <f t="shared" si="62"/>
        <v>69578.98000000001</v>
      </c>
      <c r="H167" s="11"/>
    </row>
    <row r="168" spans="1:8" ht="31.5" customHeight="1" x14ac:dyDescent="0.25">
      <c r="A168" s="41"/>
      <c r="B168" s="44"/>
      <c r="C168" s="44"/>
      <c r="D168" s="2" t="s">
        <v>2</v>
      </c>
      <c r="E168" s="8">
        <f>E184+E180+E176+E172</f>
        <v>4786.3599999999997</v>
      </c>
      <c r="F168" s="8">
        <f t="shared" si="62"/>
        <v>4786.3599999999997</v>
      </c>
      <c r="G168" s="8">
        <f t="shared" si="62"/>
        <v>4779.8399999999992</v>
      </c>
    </row>
    <row r="169" spans="1:8" ht="31.5" customHeight="1" x14ac:dyDescent="0.25">
      <c r="A169" s="42"/>
      <c r="B169" s="45"/>
      <c r="C169" s="45"/>
      <c r="D169" s="2" t="s">
        <v>1</v>
      </c>
      <c r="E169" s="8">
        <f>E185+E181+E177+E173</f>
        <v>0</v>
      </c>
      <c r="F169" s="8">
        <f t="shared" si="62"/>
        <v>0</v>
      </c>
      <c r="G169" s="8">
        <f t="shared" si="62"/>
        <v>0</v>
      </c>
    </row>
    <row r="170" spans="1:8" ht="47.25" x14ac:dyDescent="0.25">
      <c r="A170" s="39" t="s">
        <v>98</v>
      </c>
      <c r="B170" s="1" t="s">
        <v>90</v>
      </c>
      <c r="C170" s="1">
        <v>8310000000</v>
      </c>
      <c r="D170" s="6"/>
      <c r="E170" s="9">
        <f>E173+E172+E171</f>
        <v>4</v>
      </c>
      <c r="F170" s="9">
        <f t="shared" ref="F170:G170" si="63">F173+F172+F171</f>
        <v>4</v>
      </c>
      <c r="G170" s="9">
        <f t="shared" si="63"/>
        <v>4</v>
      </c>
    </row>
    <row r="171" spans="1:8" ht="31.5" customHeight="1" x14ac:dyDescent="0.25">
      <c r="A171" s="41"/>
      <c r="B171" s="43"/>
      <c r="C171" s="43"/>
      <c r="D171" s="2" t="s">
        <v>3</v>
      </c>
      <c r="E171" s="8">
        <v>4</v>
      </c>
      <c r="F171" s="8">
        <f>E171</f>
        <v>4</v>
      </c>
      <c r="G171" s="8">
        <v>4</v>
      </c>
      <c r="H171" s="11"/>
    </row>
    <row r="172" spans="1:8" ht="31.5" customHeight="1" x14ac:dyDescent="0.25">
      <c r="A172" s="41"/>
      <c r="B172" s="44"/>
      <c r="C172" s="44"/>
      <c r="D172" s="2" t="s">
        <v>2</v>
      </c>
      <c r="E172" s="8">
        <v>0</v>
      </c>
      <c r="F172" s="8">
        <v>0</v>
      </c>
      <c r="G172" s="8">
        <v>0</v>
      </c>
    </row>
    <row r="173" spans="1:8" ht="31.5" customHeight="1" x14ac:dyDescent="0.25">
      <c r="A173" s="42"/>
      <c r="B173" s="45"/>
      <c r="C173" s="45"/>
      <c r="D173" s="2" t="s">
        <v>1</v>
      </c>
      <c r="E173" s="8">
        <v>0</v>
      </c>
      <c r="F173" s="8">
        <v>0</v>
      </c>
      <c r="G173" s="8">
        <v>0</v>
      </c>
    </row>
    <row r="174" spans="1:8" ht="31.5" x14ac:dyDescent="0.25">
      <c r="A174" s="39" t="s">
        <v>99</v>
      </c>
      <c r="B174" s="1" t="s">
        <v>91</v>
      </c>
      <c r="C174" s="1">
        <v>8320000000</v>
      </c>
      <c r="D174" s="6"/>
      <c r="E174" s="9">
        <f>E175+E176+E177</f>
        <v>517.69000000000005</v>
      </c>
      <c r="F174" s="9">
        <f t="shared" ref="F174:G174" si="64">F175+F176+F177</f>
        <v>517.69000000000005</v>
      </c>
      <c r="G174" s="9">
        <f t="shared" si="64"/>
        <v>506.6</v>
      </c>
    </row>
    <row r="175" spans="1:8" ht="31.5" customHeight="1" x14ac:dyDescent="0.25">
      <c r="A175" s="41"/>
      <c r="B175" s="43"/>
      <c r="C175" s="43"/>
      <c r="D175" s="2" t="s">
        <v>3</v>
      </c>
      <c r="E175" s="8">
        <v>517.69000000000005</v>
      </c>
      <c r="F175" s="8">
        <f>E175</f>
        <v>517.69000000000005</v>
      </c>
      <c r="G175" s="8">
        <v>506.6</v>
      </c>
      <c r="H175" s="11"/>
    </row>
    <row r="176" spans="1:8" ht="31.5" customHeight="1" x14ac:dyDescent="0.25">
      <c r="A176" s="41"/>
      <c r="B176" s="44"/>
      <c r="C176" s="44"/>
      <c r="D176" s="2" t="s">
        <v>2</v>
      </c>
      <c r="E176" s="8">
        <v>0</v>
      </c>
      <c r="F176" s="8">
        <v>0</v>
      </c>
      <c r="G176" s="8">
        <v>0</v>
      </c>
    </row>
    <row r="177" spans="1:8" ht="31.5" customHeight="1" x14ac:dyDescent="0.25">
      <c r="A177" s="42"/>
      <c r="B177" s="45"/>
      <c r="C177" s="45"/>
      <c r="D177" s="2" t="s">
        <v>1</v>
      </c>
      <c r="E177" s="8">
        <v>0</v>
      </c>
      <c r="F177" s="8">
        <v>0</v>
      </c>
      <c r="G177" s="8">
        <v>0</v>
      </c>
    </row>
    <row r="178" spans="1:8" ht="31.5" x14ac:dyDescent="0.25">
      <c r="A178" s="39" t="s">
        <v>100</v>
      </c>
      <c r="B178" s="1" t="s">
        <v>92</v>
      </c>
      <c r="C178" s="1">
        <v>8330000000</v>
      </c>
      <c r="D178" s="6"/>
      <c r="E178" s="9">
        <f>E179+E180+E181</f>
        <v>54446.2</v>
      </c>
      <c r="F178" s="9">
        <f t="shared" ref="F178:G178" si="65">F179+F180+F181</f>
        <v>54446.2</v>
      </c>
      <c r="G178" s="9">
        <f t="shared" si="65"/>
        <v>54348</v>
      </c>
    </row>
    <row r="179" spans="1:8" ht="31.5" customHeight="1" x14ac:dyDescent="0.25">
      <c r="A179" s="41"/>
      <c r="B179" s="43"/>
      <c r="C179" s="43"/>
      <c r="D179" s="2" t="s">
        <v>3</v>
      </c>
      <c r="E179" s="8">
        <f>54446.2-E180</f>
        <v>49719.7</v>
      </c>
      <c r="F179" s="8">
        <f>E179</f>
        <v>49719.7</v>
      </c>
      <c r="G179" s="8">
        <f>54348-G180</f>
        <v>49628.020000000004</v>
      </c>
      <c r="H179" s="11"/>
    </row>
    <row r="180" spans="1:8" ht="31.5" customHeight="1" x14ac:dyDescent="0.25">
      <c r="A180" s="41"/>
      <c r="B180" s="44"/>
      <c r="C180" s="44"/>
      <c r="D180" s="2" t="s">
        <v>2</v>
      </c>
      <c r="E180" s="8">
        <v>4726.5</v>
      </c>
      <c r="F180" s="8">
        <v>4726.5</v>
      </c>
      <c r="G180" s="8">
        <v>4719.9799999999996</v>
      </c>
    </row>
    <row r="181" spans="1:8" ht="31.5" customHeight="1" x14ac:dyDescent="0.25">
      <c r="A181" s="42"/>
      <c r="B181" s="45"/>
      <c r="C181" s="45"/>
      <c r="D181" s="2" t="s">
        <v>1</v>
      </c>
      <c r="E181" s="8">
        <v>0</v>
      </c>
      <c r="F181" s="8">
        <v>0</v>
      </c>
      <c r="G181" s="8">
        <v>0</v>
      </c>
    </row>
    <row r="182" spans="1:8" ht="65.25" customHeight="1" x14ac:dyDescent="0.25">
      <c r="A182" s="39" t="s">
        <v>101</v>
      </c>
      <c r="B182" s="2" t="s">
        <v>93</v>
      </c>
      <c r="C182" s="2">
        <v>8340000000</v>
      </c>
      <c r="D182" s="7"/>
      <c r="E182" s="10">
        <f>E183+E184+E185</f>
        <v>19501.490000000002</v>
      </c>
      <c r="F182" s="10">
        <f t="shared" ref="F182:G182" si="66">F183+F184+F185</f>
        <v>19501.490000000002</v>
      </c>
      <c r="G182" s="10">
        <f t="shared" si="66"/>
        <v>19500.22</v>
      </c>
    </row>
    <row r="183" spans="1:8" ht="31.5" customHeight="1" x14ac:dyDescent="0.25">
      <c r="A183" s="41"/>
      <c r="B183" s="43"/>
      <c r="C183" s="43"/>
      <c r="D183" s="2" t="s">
        <v>3</v>
      </c>
      <c r="E183" s="8">
        <v>19441.63</v>
      </c>
      <c r="F183" s="10">
        <v>19441.63</v>
      </c>
      <c r="G183" s="10">
        <v>19440.36</v>
      </c>
      <c r="H183" s="11"/>
    </row>
    <row r="184" spans="1:8" ht="31.5" customHeight="1" x14ac:dyDescent="0.25">
      <c r="A184" s="41"/>
      <c r="B184" s="44"/>
      <c r="C184" s="44"/>
      <c r="D184" s="2" t="s">
        <v>2</v>
      </c>
      <c r="E184" s="8">
        <v>59.86</v>
      </c>
      <c r="F184" s="8">
        <v>59.86</v>
      </c>
      <c r="G184" s="8">
        <v>59.86</v>
      </c>
    </row>
    <row r="185" spans="1:8" ht="31.5" customHeight="1" x14ac:dyDescent="0.25">
      <c r="A185" s="42"/>
      <c r="B185" s="45"/>
      <c r="C185" s="45"/>
      <c r="D185" s="2" t="s">
        <v>1</v>
      </c>
      <c r="E185" s="8">
        <v>0</v>
      </c>
      <c r="F185" s="8">
        <v>0</v>
      </c>
      <c r="G185" s="8">
        <v>0</v>
      </c>
    </row>
    <row r="186" spans="1:8" ht="48.75" customHeight="1" x14ac:dyDescent="0.25">
      <c r="A186" s="38" t="s">
        <v>45</v>
      </c>
      <c r="B186" s="37" t="s">
        <v>47</v>
      </c>
      <c r="C186" s="37"/>
      <c r="D186" s="37"/>
      <c r="E186" s="19">
        <v>0</v>
      </c>
      <c r="F186" s="19">
        <v>0</v>
      </c>
      <c r="G186" s="19">
        <v>0</v>
      </c>
    </row>
    <row r="187" spans="1:8" ht="31.5" customHeight="1" x14ac:dyDescent="0.25">
      <c r="A187" s="39"/>
      <c r="B187" s="43"/>
      <c r="C187" s="43"/>
      <c r="D187" s="2" t="s">
        <v>3</v>
      </c>
      <c r="E187" s="8">
        <v>0</v>
      </c>
      <c r="F187" s="8">
        <v>0</v>
      </c>
      <c r="G187" s="8">
        <v>0</v>
      </c>
      <c r="H187" s="11"/>
    </row>
    <row r="188" spans="1:8" ht="31.5" customHeight="1" x14ac:dyDescent="0.25">
      <c r="A188" s="41"/>
      <c r="B188" s="44"/>
      <c r="C188" s="44"/>
      <c r="D188" s="2" t="s">
        <v>2</v>
      </c>
      <c r="E188" s="8">
        <f>E192</f>
        <v>0</v>
      </c>
      <c r="F188" s="8">
        <f t="shared" ref="F188:G188" si="67">F192</f>
        <v>0</v>
      </c>
      <c r="G188" s="8">
        <f t="shared" si="67"/>
        <v>0</v>
      </c>
    </row>
    <row r="189" spans="1:8" ht="31.5" customHeight="1" x14ac:dyDescent="0.25">
      <c r="A189" s="42"/>
      <c r="B189" s="45"/>
      <c r="C189" s="45"/>
      <c r="D189" s="2" t="s">
        <v>1</v>
      </c>
      <c r="E189" s="8">
        <v>0</v>
      </c>
      <c r="F189" s="8">
        <v>0</v>
      </c>
      <c r="G189" s="8">
        <v>0</v>
      </c>
    </row>
    <row r="190" spans="1:8" ht="33" customHeight="1" x14ac:dyDescent="0.25">
      <c r="A190" s="46" t="s">
        <v>46</v>
      </c>
      <c r="B190" s="37" t="s">
        <v>48</v>
      </c>
      <c r="C190" s="37"/>
      <c r="D190" s="16"/>
      <c r="E190" s="13">
        <v>0</v>
      </c>
      <c r="F190" s="13">
        <v>0</v>
      </c>
      <c r="G190" s="13">
        <v>0</v>
      </c>
    </row>
    <row r="191" spans="1:8" ht="31.5" customHeight="1" x14ac:dyDescent="0.25">
      <c r="A191" s="41"/>
      <c r="B191" s="43"/>
      <c r="C191" s="43"/>
      <c r="D191" s="2" t="s">
        <v>3</v>
      </c>
      <c r="E191" s="8">
        <v>0</v>
      </c>
      <c r="F191" s="8">
        <v>0</v>
      </c>
      <c r="G191" s="8">
        <v>0</v>
      </c>
      <c r="H191" s="11"/>
    </row>
    <row r="192" spans="1:8" ht="31.5" customHeight="1" x14ac:dyDescent="0.25">
      <c r="A192" s="41"/>
      <c r="B192" s="44"/>
      <c r="C192" s="44"/>
      <c r="D192" s="2" t="s">
        <v>2</v>
      </c>
      <c r="E192" s="8">
        <v>0</v>
      </c>
      <c r="F192" s="8">
        <v>0</v>
      </c>
      <c r="G192" s="8">
        <v>0</v>
      </c>
    </row>
    <row r="193" spans="1:157" ht="31.5" customHeight="1" x14ac:dyDescent="0.25">
      <c r="A193" s="42"/>
      <c r="B193" s="45"/>
      <c r="C193" s="45"/>
      <c r="D193" s="2" t="s">
        <v>1</v>
      </c>
      <c r="E193" s="8">
        <v>0</v>
      </c>
      <c r="F193" s="8">
        <v>0</v>
      </c>
      <c r="G193" s="8">
        <v>0</v>
      </c>
    </row>
    <row r="194" spans="1:157" s="29" customFormat="1" ht="15.75" x14ac:dyDescent="0.25">
      <c r="A194" s="26"/>
      <c r="B194" s="27" t="s">
        <v>94</v>
      </c>
      <c r="C194" s="27"/>
      <c r="D194" s="27" t="s">
        <v>94</v>
      </c>
      <c r="E194" s="28">
        <f>E6+E22+E38+E46+E54+E62+E82+E98+E106+E118+E130+E142+E154+E166+E186</f>
        <v>862221.95</v>
      </c>
      <c r="F194" s="28">
        <f t="shared" ref="F194:G194" si="68">F6+F22+F38+F46+F54+F62+F82+F98+F106+F118+F130+F142+F154+F166+F186</f>
        <v>861950.15999999992</v>
      </c>
      <c r="G194" s="28">
        <f t="shared" si="68"/>
        <v>851648.2100000002</v>
      </c>
      <c r="H194" s="12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  <c r="DV194" s="4"/>
      <c r="DW194" s="4"/>
      <c r="DX194" s="4"/>
      <c r="DY194" s="4"/>
      <c r="DZ194" s="4"/>
      <c r="EA194" s="4"/>
      <c r="EB194" s="4"/>
      <c r="EC194" s="4"/>
      <c r="ED194" s="4"/>
      <c r="EE194" s="4"/>
      <c r="EF194" s="4"/>
      <c r="EG194" s="4"/>
      <c r="EH194" s="4"/>
      <c r="EI194" s="4"/>
      <c r="EJ194" s="4"/>
      <c r="EK194" s="4"/>
      <c r="EL194" s="4"/>
      <c r="EM194" s="4"/>
      <c r="EN194" s="4"/>
      <c r="EO194" s="4"/>
      <c r="EP194" s="4"/>
      <c r="EQ194" s="4"/>
      <c r="ER194" s="4"/>
      <c r="ES194" s="4"/>
      <c r="ET194" s="4"/>
      <c r="EU194" s="4"/>
      <c r="EV194" s="4"/>
      <c r="EW194" s="4"/>
      <c r="EX194" s="4"/>
      <c r="EY194" s="4"/>
      <c r="EZ194" s="4"/>
      <c r="FA194" s="4"/>
    </row>
    <row r="195" spans="1:157" ht="31.5" customHeight="1" x14ac:dyDescent="0.25">
      <c r="A195" s="56"/>
      <c r="B195" s="52"/>
      <c r="C195" s="52"/>
      <c r="D195" s="18" t="s">
        <v>3</v>
      </c>
      <c r="E195" s="30">
        <f>E7+E23+E39+E47+E55+E63+E83+E99+E107+E119+E131+E143+E155+E167+E187</f>
        <v>390691.04</v>
      </c>
      <c r="F195" s="30">
        <f t="shared" ref="F195:G195" si="69">F7+F23+F39+F47+F55+F63+F83+F99+F107+F119+F131+F143+F155+F167+F187</f>
        <v>390419.24999999994</v>
      </c>
      <c r="G195" s="30">
        <f t="shared" si="69"/>
        <v>387497.5199999999</v>
      </c>
      <c r="H195" s="11"/>
    </row>
    <row r="196" spans="1:157" ht="31.5" customHeight="1" x14ac:dyDescent="0.25">
      <c r="A196" s="57"/>
      <c r="B196" s="53"/>
      <c r="C196" s="53"/>
      <c r="D196" s="18" t="s">
        <v>2</v>
      </c>
      <c r="E196" s="30">
        <f>E8+E24+E40+E48+E56+E64+E84+E100+E108+E120+E132+E144+E156+E168+E188</f>
        <v>471530.91000000003</v>
      </c>
      <c r="F196" s="30">
        <f t="shared" ref="F196:G196" si="70">F8+F24+F40+F48+F56+F64+F84+F100+F108+F120+F132+F144+F156+F168+F188</f>
        <v>471530.91000000003</v>
      </c>
      <c r="G196" s="30">
        <f t="shared" si="70"/>
        <v>464150.69000000006</v>
      </c>
    </row>
    <row r="197" spans="1:157" ht="31.5" customHeight="1" x14ac:dyDescent="0.25">
      <c r="A197" s="58"/>
      <c r="B197" s="54"/>
      <c r="C197" s="54"/>
      <c r="D197" s="18" t="s">
        <v>1</v>
      </c>
      <c r="E197" s="30">
        <f>E9+E25+E41+E49+E57+E65+E85+E101+E109+E121+E133+E145+E157+E169+E189</f>
        <v>0</v>
      </c>
      <c r="F197" s="30">
        <f t="shared" ref="F197:G197" si="71">F9+F25+F41+F49+F57+F65+F85+F101+F109+F121+F133+F145+F157+F169+F189</f>
        <v>0</v>
      </c>
      <c r="G197" s="30">
        <f t="shared" si="71"/>
        <v>0</v>
      </c>
    </row>
    <row r="198" spans="1:157" ht="15.75" x14ac:dyDescent="0.25">
      <c r="A198" s="31"/>
      <c r="B198" s="32"/>
      <c r="C198" s="32"/>
      <c r="D198" s="32"/>
      <c r="E198" s="32"/>
      <c r="F198" s="32"/>
      <c r="G198" s="32"/>
    </row>
    <row r="199" spans="1:157" ht="15.75" x14ac:dyDescent="0.25">
      <c r="A199" s="31"/>
      <c r="B199" s="32"/>
      <c r="C199" s="32"/>
      <c r="D199" s="32"/>
      <c r="E199" s="33"/>
      <c r="F199" s="33"/>
      <c r="G199" s="33"/>
    </row>
    <row r="200" spans="1:157" ht="15.75" x14ac:dyDescent="0.25">
      <c r="E200" s="33"/>
      <c r="F200" s="33"/>
      <c r="G200" s="33"/>
    </row>
    <row r="201" spans="1:157" ht="15.75" x14ac:dyDescent="0.25">
      <c r="E201" s="33"/>
      <c r="F201" s="33"/>
      <c r="G201" s="33"/>
    </row>
    <row r="202" spans="1:157" x14ac:dyDescent="0.25">
      <c r="E202" s="36"/>
      <c r="F202" s="36"/>
      <c r="G202" s="36"/>
    </row>
    <row r="203" spans="1:157" x14ac:dyDescent="0.25">
      <c r="E203" s="34"/>
      <c r="F203" s="34"/>
      <c r="G203" s="34"/>
    </row>
    <row r="204" spans="1:157" x14ac:dyDescent="0.25">
      <c r="E204" s="34"/>
      <c r="F204" s="34"/>
      <c r="G204" s="34"/>
    </row>
  </sheetData>
  <mergeCells count="152">
    <mergeCell ref="A195:A197"/>
    <mergeCell ref="B195:B197"/>
    <mergeCell ref="C195:C197"/>
    <mergeCell ref="A190:A193"/>
    <mergeCell ref="B191:B193"/>
    <mergeCell ref="C191:C193"/>
    <mergeCell ref="A182:A185"/>
    <mergeCell ref="B183:B185"/>
    <mergeCell ref="C183:C185"/>
    <mergeCell ref="A187:A189"/>
    <mergeCell ref="B187:B189"/>
    <mergeCell ref="C187:C189"/>
    <mergeCell ref="A174:A177"/>
    <mergeCell ref="B175:B177"/>
    <mergeCell ref="C175:C177"/>
    <mergeCell ref="A178:A181"/>
    <mergeCell ref="B179:B181"/>
    <mergeCell ref="C179:C181"/>
    <mergeCell ref="A167:A169"/>
    <mergeCell ref="B167:B169"/>
    <mergeCell ref="C167:C169"/>
    <mergeCell ref="A170:A173"/>
    <mergeCell ref="B171:B173"/>
    <mergeCell ref="C171:C173"/>
    <mergeCell ref="A158:A161"/>
    <mergeCell ref="B159:B161"/>
    <mergeCell ref="C159:C161"/>
    <mergeCell ref="A162:A165"/>
    <mergeCell ref="B163:B165"/>
    <mergeCell ref="C163:C165"/>
    <mergeCell ref="A150:A153"/>
    <mergeCell ref="B151:B153"/>
    <mergeCell ref="C151:C153"/>
    <mergeCell ref="A155:A157"/>
    <mergeCell ref="B155:B157"/>
    <mergeCell ref="C155:C157"/>
    <mergeCell ref="A143:A145"/>
    <mergeCell ref="B143:B145"/>
    <mergeCell ref="C143:C145"/>
    <mergeCell ref="A146:A149"/>
    <mergeCell ref="B147:B149"/>
    <mergeCell ref="C147:C149"/>
    <mergeCell ref="A134:A137"/>
    <mergeCell ref="B135:B137"/>
    <mergeCell ref="C135:C137"/>
    <mergeCell ref="A138:A141"/>
    <mergeCell ref="B139:B141"/>
    <mergeCell ref="C139:C141"/>
    <mergeCell ref="A126:A129"/>
    <mergeCell ref="B127:B129"/>
    <mergeCell ref="C127:C129"/>
    <mergeCell ref="A131:A133"/>
    <mergeCell ref="B131:B133"/>
    <mergeCell ref="C131:C133"/>
    <mergeCell ref="A119:A121"/>
    <mergeCell ref="B119:B121"/>
    <mergeCell ref="C119:C121"/>
    <mergeCell ref="A122:A125"/>
    <mergeCell ref="B123:B125"/>
    <mergeCell ref="C123:C125"/>
    <mergeCell ref="A110:A113"/>
    <mergeCell ref="B111:B113"/>
    <mergeCell ref="C111:C113"/>
    <mergeCell ref="A114:A117"/>
    <mergeCell ref="B115:B117"/>
    <mergeCell ref="C115:C117"/>
    <mergeCell ref="A102:A105"/>
    <mergeCell ref="B103:B105"/>
    <mergeCell ref="C103:C105"/>
    <mergeCell ref="A107:A109"/>
    <mergeCell ref="B107:B109"/>
    <mergeCell ref="C107:C109"/>
    <mergeCell ref="A94:A97"/>
    <mergeCell ref="B95:B97"/>
    <mergeCell ref="C95:C97"/>
    <mergeCell ref="A99:A101"/>
    <mergeCell ref="B99:B101"/>
    <mergeCell ref="C99:C101"/>
    <mergeCell ref="A86:A89"/>
    <mergeCell ref="B87:B89"/>
    <mergeCell ref="C87:C89"/>
    <mergeCell ref="A90:A93"/>
    <mergeCell ref="B91:B93"/>
    <mergeCell ref="C91:C93"/>
    <mergeCell ref="A78:A81"/>
    <mergeCell ref="B79:B81"/>
    <mergeCell ref="C79:C81"/>
    <mergeCell ref="A83:A85"/>
    <mergeCell ref="B83:B85"/>
    <mergeCell ref="C83:C85"/>
    <mergeCell ref="A70:A73"/>
    <mergeCell ref="B71:B73"/>
    <mergeCell ref="C71:C73"/>
    <mergeCell ref="A74:A77"/>
    <mergeCell ref="B75:B77"/>
    <mergeCell ref="C75:C77"/>
    <mergeCell ref="A63:A65"/>
    <mergeCell ref="B63:B65"/>
    <mergeCell ref="C63:C65"/>
    <mergeCell ref="A66:A69"/>
    <mergeCell ref="B67:B69"/>
    <mergeCell ref="C67:C69"/>
    <mergeCell ref="A55:A57"/>
    <mergeCell ref="B55:B57"/>
    <mergeCell ref="C55:C57"/>
    <mergeCell ref="A58:A61"/>
    <mergeCell ref="B59:B61"/>
    <mergeCell ref="C59:C61"/>
    <mergeCell ref="A47:A49"/>
    <mergeCell ref="B47:B49"/>
    <mergeCell ref="C47:C49"/>
    <mergeCell ref="A50:A53"/>
    <mergeCell ref="B51:B53"/>
    <mergeCell ref="C51:C53"/>
    <mergeCell ref="A39:A41"/>
    <mergeCell ref="B39:B41"/>
    <mergeCell ref="C39:C41"/>
    <mergeCell ref="A42:A45"/>
    <mergeCell ref="B43:B45"/>
    <mergeCell ref="C43:C45"/>
    <mergeCell ref="A30:A33"/>
    <mergeCell ref="B31:B33"/>
    <mergeCell ref="C31:C33"/>
    <mergeCell ref="A34:A37"/>
    <mergeCell ref="B35:B37"/>
    <mergeCell ref="C35:C37"/>
    <mergeCell ref="A23:A25"/>
    <mergeCell ref="B23:B25"/>
    <mergeCell ref="C23:C25"/>
    <mergeCell ref="A26:A29"/>
    <mergeCell ref="B27:B29"/>
    <mergeCell ref="C27:C29"/>
    <mergeCell ref="A18:A21"/>
    <mergeCell ref="B19:B21"/>
    <mergeCell ref="C19:C21"/>
    <mergeCell ref="A6:A9"/>
    <mergeCell ref="B7:B9"/>
    <mergeCell ref="C7:C9"/>
    <mergeCell ref="A10:A13"/>
    <mergeCell ref="B11:B13"/>
    <mergeCell ref="C11:C13"/>
    <mergeCell ref="A2:G2"/>
    <mergeCell ref="A3:A4"/>
    <mergeCell ref="B3:B4"/>
    <mergeCell ref="C3:C4"/>
    <mergeCell ref="D3:D4"/>
    <mergeCell ref="E3:E4"/>
    <mergeCell ref="F3:F4"/>
    <mergeCell ref="G3:G4"/>
    <mergeCell ref="A14:A17"/>
    <mergeCell ref="B15:B17"/>
    <mergeCell ref="C15:C17"/>
  </mergeCells>
  <pageMargins left="0.23622047244094491" right="0.23622047244094491" top="0.74803149606299213" bottom="0.74803149606299213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01.01.2026</vt:lpstr>
      <vt:lpstr>'01.01.2026'!Заголовки_для_печати</vt:lpstr>
      <vt:lpstr>'01.01.2026'!Область_печати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2026-04-30T05:58:08Z</dcterms:modified>
</cp:coreProperties>
</file>