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Постановления\"/>
    </mc:Choice>
  </mc:AlternateContent>
  <bookViews>
    <workbookView xWindow="0" yWindow="0" windowWidth="19200" windowHeight="10695" firstSheet="2" activeTab="2"/>
  </bookViews>
  <sheets>
    <sheet name="на 01.04.16 жил ф" sheetId="1" r:id="rId1"/>
    <sheet name="на 01.07.16 жил ф" sheetId="2" r:id="rId2"/>
    <sheet name="на 01.01.17 нежил ф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" i="3" l="1"/>
  <c r="O9" i="3"/>
  <c r="O10" i="3"/>
  <c r="O11" i="3"/>
  <c r="O12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7" i="3"/>
  <c r="K53" i="3" l="1"/>
  <c r="J53" i="3"/>
  <c r="M53" i="3" s="1"/>
  <c r="I53" i="3"/>
  <c r="L53" i="3" s="1"/>
  <c r="H53" i="3"/>
  <c r="M52" i="3"/>
  <c r="L52" i="3"/>
  <c r="J52" i="3"/>
  <c r="I52" i="3"/>
  <c r="H52" i="3"/>
  <c r="D52" i="3"/>
  <c r="K52" i="3" s="1"/>
  <c r="J51" i="3"/>
  <c r="I51" i="3"/>
  <c r="H51" i="3"/>
  <c r="D51" i="3"/>
  <c r="L51" i="3" s="1"/>
  <c r="J50" i="3"/>
  <c r="I50" i="3"/>
  <c r="H50" i="3"/>
  <c r="D50" i="3"/>
  <c r="M50" i="3" s="1"/>
  <c r="M49" i="3"/>
  <c r="J49" i="3"/>
  <c r="I49" i="3"/>
  <c r="L49" i="3" s="1"/>
  <c r="H49" i="3"/>
  <c r="D49" i="3"/>
  <c r="K49" i="3" s="1"/>
  <c r="M48" i="3"/>
  <c r="L48" i="3"/>
  <c r="J48" i="3"/>
  <c r="I48" i="3"/>
  <c r="H48" i="3"/>
  <c r="K48" i="3" s="1"/>
  <c r="K47" i="3"/>
  <c r="J47" i="3"/>
  <c r="M47" i="3" s="1"/>
  <c r="I47" i="3"/>
  <c r="L47" i="3" s="1"/>
  <c r="H47" i="3"/>
  <c r="M46" i="3"/>
  <c r="L46" i="3"/>
  <c r="J46" i="3"/>
  <c r="I46" i="3"/>
  <c r="H46" i="3"/>
  <c r="K46" i="3" s="1"/>
  <c r="K45" i="3"/>
  <c r="J45" i="3"/>
  <c r="M45" i="3" s="1"/>
  <c r="I45" i="3"/>
  <c r="L45" i="3" s="1"/>
  <c r="H45" i="3"/>
  <c r="M44" i="3"/>
  <c r="L44" i="3"/>
  <c r="J44" i="3"/>
  <c r="I44" i="3"/>
  <c r="H44" i="3"/>
  <c r="D44" i="3"/>
  <c r="K44" i="3" s="1"/>
  <c r="J43" i="3"/>
  <c r="I43" i="3"/>
  <c r="H43" i="3"/>
  <c r="D43" i="3"/>
  <c r="L43" i="3" s="1"/>
  <c r="K42" i="3"/>
  <c r="J42" i="3"/>
  <c r="M42" i="3" s="1"/>
  <c r="I42" i="3"/>
  <c r="L42" i="3" s="1"/>
  <c r="H42" i="3"/>
  <c r="M41" i="3"/>
  <c r="L41" i="3"/>
  <c r="J41" i="3"/>
  <c r="I41" i="3"/>
  <c r="H41" i="3"/>
  <c r="D41" i="3"/>
  <c r="K41" i="3" s="1"/>
  <c r="J40" i="3"/>
  <c r="I40" i="3"/>
  <c r="H40" i="3"/>
  <c r="D40" i="3"/>
  <c r="L40" i="3" s="1"/>
  <c r="J39" i="3"/>
  <c r="I39" i="3"/>
  <c r="H39" i="3"/>
  <c r="D39" i="3"/>
  <c r="M39" i="3" s="1"/>
  <c r="M38" i="3"/>
  <c r="J38" i="3"/>
  <c r="I38" i="3"/>
  <c r="L38" i="3" s="1"/>
  <c r="H38" i="3"/>
  <c r="D38" i="3"/>
  <c r="K38" i="3" s="1"/>
  <c r="M37" i="3"/>
  <c r="L37" i="3"/>
  <c r="J37" i="3"/>
  <c r="I37" i="3"/>
  <c r="H37" i="3"/>
  <c r="D37" i="3"/>
  <c r="K37" i="3" s="1"/>
  <c r="J36" i="3"/>
  <c r="I36" i="3"/>
  <c r="H36" i="3"/>
  <c r="D36" i="3"/>
  <c r="L36" i="3" s="1"/>
  <c r="J35" i="3"/>
  <c r="I35" i="3"/>
  <c r="H35" i="3"/>
  <c r="D35" i="3"/>
  <c r="M35" i="3" s="1"/>
  <c r="M34" i="3"/>
  <c r="J34" i="3"/>
  <c r="I34" i="3"/>
  <c r="L34" i="3" s="1"/>
  <c r="H34" i="3"/>
  <c r="D34" i="3"/>
  <c r="K34" i="3" s="1"/>
  <c r="M33" i="3"/>
  <c r="L33" i="3"/>
  <c r="J33" i="3"/>
  <c r="I33" i="3"/>
  <c r="H33" i="3"/>
  <c r="D33" i="3"/>
  <c r="K33" i="3" s="1"/>
  <c r="J32" i="3"/>
  <c r="I32" i="3"/>
  <c r="H32" i="3"/>
  <c r="D32" i="3"/>
  <c r="L32" i="3" s="1"/>
  <c r="J31" i="3"/>
  <c r="I31" i="3"/>
  <c r="H31" i="3"/>
  <c r="D31" i="3"/>
  <c r="M31" i="3" s="1"/>
  <c r="M30" i="3"/>
  <c r="J30" i="3"/>
  <c r="I30" i="3"/>
  <c r="L30" i="3" s="1"/>
  <c r="H30" i="3"/>
  <c r="D30" i="3"/>
  <c r="K30" i="3" s="1"/>
  <c r="M29" i="3"/>
  <c r="L29" i="3"/>
  <c r="J29" i="3"/>
  <c r="I29" i="3"/>
  <c r="H29" i="3"/>
  <c r="D29" i="3"/>
  <c r="K29" i="3" s="1"/>
  <c r="J28" i="3"/>
  <c r="I28" i="3"/>
  <c r="H28" i="3"/>
  <c r="D28" i="3"/>
  <c r="M28" i="3" s="1"/>
  <c r="J27" i="3"/>
  <c r="I27" i="3"/>
  <c r="H27" i="3"/>
  <c r="D27" i="3"/>
  <c r="M27" i="3" s="1"/>
  <c r="M26" i="3"/>
  <c r="J26" i="3"/>
  <c r="I26" i="3"/>
  <c r="L26" i="3" s="1"/>
  <c r="H26" i="3"/>
  <c r="D26" i="3"/>
  <c r="K26" i="3" s="1"/>
  <c r="M25" i="3"/>
  <c r="L25" i="3"/>
  <c r="J25" i="3"/>
  <c r="I25" i="3"/>
  <c r="H25" i="3"/>
  <c r="D25" i="3"/>
  <c r="K25" i="3" s="1"/>
  <c r="J24" i="3"/>
  <c r="I24" i="3"/>
  <c r="H24" i="3"/>
  <c r="D24" i="3"/>
  <c r="L24" i="3" s="1"/>
  <c r="J23" i="3"/>
  <c r="I23" i="3"/>
  <c r="H23" i="3"/>
  <c r="D23" i="3"/>
  <c r="M23" i="3" s="1"/>
  <c r="M22" i="3"/>
  <c r="J22" i="3"/>
  <c r="I22" i="3"/>
  <c r="L22" i="3" s="1"/>
  <c r="H22" i="3"/>
  <c r="D22" i="3"/>
  <c r="K22" i="3" s="1"/>
  <c r="M21" i="3"/>
  <c r="L21" i="3"/>
  <c r="J21" i="3"/>
  <c r="I21" i="3"/>
  <c r="H21" i="3"/>
  <c r="D21" i="3"/>
  <c r="K21" i="3" s="1"/>
  <c r="J20" i="3"/>
  <c r="I20" i="3"/>
  <c r="H20" i="3"/>
  <c r="D20" i="3"/>
  <c r="L20" i="3" s="1"/>
  <c r="J19" i="3"/>
  <c r="I19" i="3"/>
  <c r="H19" i="3"/>
  <c r="D19" i="3"/>
  <c r="M19" i="3" s="1"/>
  <c r="M18" i="3"/>
  <c r="J18" i="3"/>
  <c r="I18" i="3"/>
  <c r="L18" i="3" s="1"/>
  <c r="H18" i="3"/>
  <c r="D18" i="3"/>
  <c r="K18" i="3" s="1"/>
  <c r="M17" i="3"/>
  <c r="L17" i="3"/>
  <c r="J17" i="3"/>
  <c r="I17" i="3"/>
  <c r="H17" i="3"/>
  <c r="D17" i="3"/>
  <c r="K17" i="3" s="1"/>
  <c r="J16" i="3"/>
  <c r="I16" i="3"/>
  <c r="H16" i="3"/>
  <c r="D16" i="3"/>
  <c r="K16" i="3" s="1"/>
  <c r="J15" i="3"/>
  <c r="I15" i="3"/>
  <c r="H15" i="3"/>
  <c r="D15" i="3"/>
  <c r="M15" i="3" s="1"/>
  <c r="M14" i="3"/>
  <c r="J14" i="3"/>
  <c r="I14" i="3"/>
  <c r="L14" i="3" s="1"/>
  <c r="H14" i="3"/>
  <c r="D14" i="3"/>
  <c r="K14" i="3" s="1"/>
  <c r="M13" i="3"/>
  <c r="L13" i="3"/>
  <c r="J13" i="3"/>
  <c r="I13" i="3"/>
  <c r="H13" i="3"/>
  <c r="D13" i="3"/>
  <c r="K13" i="3" s="1"/>
  <c r="J12" i="3"/>
  <c r="I12" i="3"/>
  <c r="H12" i="3"/>
  <c r="D12" i="3"/>
  <c r="L12" i="3" s="1"/>
  <c r="J11" i="3"/>
  <c r="I11" i="3"/>
  <c r="H11" i="3"/>
  <c r="E11" i="3"/>
  <c r="D11" i="3"/>
  <c r="M11" i="3" s="1"/>
  <c r="J10" i="3"/>
  <c r="I10" i="3"/>
  <c r="H10" i="3"/>
  <c r="D10" i="3"/>
  <c r="M10" i="3" s="1"/>
  <c r="M9" i="3"/>
  <c r="J9" i="3"/>
  <c r="I9" i="3"/>
  <c r="H9" i="3"/>
  <c r="D9" i="3"/>
  <c r="L9" i="3" s="1"/>
  <c r="M8" i="3"/>
  <c r="L8" i="3"/>
  <c r="J8" i="3"/>
  <c r="I8" i="3"/>
  <c r="H8" i="3"/>
  <c r="D8" i="3"/>
  <c r="K8" i="3" s="1"/>
  <c r="K7" i="3"/>
  <c r="J7" i="3"/>
  <c r="I7" i="3"/>
  <c r="H7" i="3"/>
  <c r="E7" i="3"/>
  <c r="L7" i="3" s="1"/>
  <c r="D7" i="3"/>
  <c r="M7" i="3" s="1"/>
  <c r="K28" i="3" l="1"/>
  <c r="K32" i="3"/>
  <c r="K36" i="3"/>
  <c r="K43" i="3"/>
  <c r="K11" i="3"/>
  <c r="K15" i="3"/>
  <c r="L16" i="3"/>
  <c r="K27" i="3"/>
  <c r="L28" i="3"/>
  <c r="K50" i="3"/>
  <c r="K9" i="3"/>
  <c r="L10" i="3"/>
  <c r="L11" i="3"/>
  <c r="M12" i="3"/>
  <c r="L15" i="3"/>
  <c r="M16" i="3"/>
  <c r="L19" i="3"/>
  <c r="M20" i="3"/>
  <c r="L23" i="3"/>
  <c r="M24" i="3"/>
  <c r="L27" i="3"/>
  <c r="L31" i="3"/>
  <c r="M32" i="3"/>
  <c r="L35" i="3"/>
  <c r="M36" i="3"/>
  <c r="L39" i="3"/>
  <c r="M40" i="3"/>
  <c r="M43" i="3"/>
  <c r="L50" i="3"/>
  <c r="M51" i="3"/>
  <c r="K12" i="3"/>
  <c r="K20" i="3"/>
  <c r="K24" i="3"/>
  <c r="K40" i="3"/>
  <c r="K51" i="3"/>
  <c r="K10" i="3"/>
  <c r="K19" i="3"/>
  <c r="K23" i="3"/>
  <c r="K31" i="3"/>
  <c r="K35" i="3"/>
  <c r="K39" i="3"/>
  <c r="P34" i="3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P27" i="2" l="1"/>
  <c r="P28" i="2"/>
  <c r="P44" i="2"/>
  <c r="P47" i="2"/>
  <c r="P48" i="2"/>
  <c r="P49" i="2"/>
  <c r="P50" i="2"/>
  <c r="P51" i="2"/>
  <c r="P52" i="2"/>
  <c r="P54" i="2"/>
  <c r="P55" i="2"/>
  <c r="P27" i="3" l="1"/>
  <c r="P33" i="3"/>
  <c r="P12" i="3"/>
  <c r="P45" i="3"/>
  <c r="P30" i="3"/>
  <c r="P38" i="3"/>
  <c r="P39" i="3"/>
  <c r="P50" i="3"/>
  <c r="P19" i="3"/>
  <c r="P21" i="3"/>
  <c r="P22" i="3"/>
  <c r="P32" i="3"/>
  <c r="P40" i="3"/>
  <c r="P46" i="3"/>
  <c r="P42" i="3"/>
  <c r="P47" i="3"/>
  <c r="P11" i="3"/>
  <c r="P14" i="3"/>
  <c r="P20" i="3"/>
  <c r="P49" i="3"/>
  <c r="P52" i="3"/>
  <c r="P26" i="3"/>
  <c r="P53" i="3"/>
  <c r="P48" i="3"/>
  <c r="P35" i="3"/>
  <c r="P41" i="3"/>
  <c r="P18" i="3"/>
  <c r="P10" i="3"/>
  <c r="P36" i="3"/>
  <c r="P28" i="3" l="1"/>
  <c r="P15" i="3"/>
  <c r="P17" i="3"/>
  <c r="P51" i="3"/>
  <c r="P13" i="3"/>
  <c r="P31" i="3"/>
  <c r="P8" i="3"/>
  <c r="P44" i="3"/>
  <c r="P23" i="3"/>
  <c r="P7" i="3"/>
  <c r="P25" i="3"/>
  <c r="P29" i="3"/>
  <c r="P24" i="3"/>
  <c r="P43" i="3"/>
  <c r="P16" i="3"/>
  <c r="P37" i="3"/>
  <c r="P9" i="3"/>
  <c r="M28" i="2" l="1"/>
  <c r="M44" i="2"/>
  <c r="M48" i="2"/>
  <c r="M49" i="2"/>
  <c r="M50" i="2"/>
  <c r="M51" i="2"/>
  <c r="M52" i="2"/>
  <c r="M55" i="2"/>
  <c r="N55" i="2"/>
  <c r="L55" i="2"/>
  <c r="N54" i="2"/>
  <c r="L54" i="2"/>
  <c r="M54" i="2"/>
  <c r="E53" i="2"/>
  <c r="N52" i="2"/>
  <c r="L52" i="2"/>
  <c r="N51" i="2"/>
  <c r="L51" i="2"/>
  <c r="N50" i="2"/>
  <c r="L50" i="2"/>
  <c r="N49" i="2"/>
  <c r="L49" i="2"/>
  <c r="N48" i="2"/>
  <c r="L48" i="2"/>
  <c r="N47" i="2"/>
  <c r="M47" i="2"/>
  <c r="L47" i="2"/>
  <c r="E46" i="2"/>
  <c r="P46" i="2" s="1"/>
  <c r="E45" i="2"/>
  <c r="P45" i="2" s="1"/>
  <c r="N44" i="2"/>
  <c r="L44" i="2"/>
  <c r="E43" i="2"/>
  <c r="P43" i="2" s="1"/>
  <c r="E42" i="2"/>
  <c r="L41" i="2"/>
  <c r="E41" i="2"/>
  <c r="P41" i="2" s="1"/>
  <c r="N40" i="2"/>
  <c r="M40" i="2"/>
  <c r="E40" i="2"/>
  <c r="P40" i="2" s="1"/>
  <c r="L39" i="2"/>
  <c r="E39" i="2"/>
  <c r="P39" i="2" s="1"/>
  <c r="E38" i="2"/>
  <c r="P38" i="2" s="1"/>
  <c r="E37" i="2"/>
  <c r="P37" i="2" s="1"/>
  <c r="E36" i="2"/>
  <c r="P36" i="2" s="1"/>
  <c r="E35" i="2"/>
  <c r="E34" i="2"/>
  <c r="E33" i="2"/>
  <c r="E32" i="2"/>
  <c r="L32" i="2" s="1"/>
  <c r="E31" i="2"/>
  <c r="E30" i="2"/>
  <c r="P30" i="2" s="1"/>
  <c r="E29" i="2"/>
  <c r="P29" i="2" s="1"/>
  <c r="N28" i="2"/>
  <c r="L28" i="2"/>
  <c r="N27" i="2"/>
  <c r="M27" i="2"/>
  <c r="L27" i="2"/>
  <c r="L26" i="2"/>
  <c r="E26" i="2"/>
  <c r="L25" i="2"/>
  <c r="E25" i="2"/>
  <c r="E24" i="2"/>
  <c r="E23" i="2"/>
  <c r="E22" i="2"/>
  <c r="P22" i="2" s="1"/>
  <c r="E21" i="2"/>
  <c r="P21" i="2" s="1"/>
  <c r="E20" i="2"/>
  <c r="N20" i="2" s="1"/>
  <c r="N19" i="2"/>
  <c r="L19" i="2"/>
  <c r="E19" i="2"/>
  <c r="N18" i="2"/>
  <c r="E18" i="2"/>
  <c r="L17" i="2"/>
  <c r="E17" i="2"/>
  <c r="N17" i="2" s="1"/>
  <c r="E16" i="2"/>
  <c r="E15" i="2"/>
  <c r="E14" i="2"/>
  <c r="P14" i="2" s="1"/>
  <c r="E13" i="2"/>
  <c r="P13" i="2" s="1"/>
  <c r="E12" i="2"/>
  <c r="E11" i="2"/>
  <c r="E10" i="2"/>
  <c r="P10" i="2" s="1"/>
  <c r="N9" i="2"/>
  <c r="L9" i="2"/>
  <c r="E9" i="2"/>
  <c r="P9" i="2" s="1"/>
  <c r="E8" i="2"/>
  <c r="E7" i="2"/>
  <c r="L12" i="2" l="1"/>
  <c r="P12" i="2"/>
  <c r="N53" i="2"/>
  <c r="P53" i="2"/>
  <c r="L10" i="2"/>
  <c r="N12" i="2"/>
  <c r="L15" i="2"/>
  <c r="P15" i="2"/>
  <c r="M19" i="2"/>
  <c r="P19" i="2"/>
  <c r="L23" i="2"/>
  <c r="P23" i="2"/>
  <c r="N26" i="2"/>
  <c r="P26" i="2"/>
  <c r="L29" i="2"/>
  <c r="M35" i="2"/>
  <c r="P35" i="2"/>
  <c r="L40" i="2"/>
  <c r="N41" i="2"/>
  <c r="N43" i="2"/>
  <c r="L45" i="2"/>
  <c r="M41" i="2"/>
  <c r="N8" i="2"/>
  <c r="P8" i="2"/>
  <c r="L34" i="2"/>
  <c r="P34" i="2"/>
  <c r="L33" i="2"/>
  <c r="P33" i="2"/>
  <c r="L42" i="2"/>
  <c r="P42" i="2"/>
  <c r="L20" i="2"/>
  <c r="P20" i="2"/>
  <c r="Q20" i="2" s="1"/>
  <c r="M32" i="2"/>
  <c r="P32" i="2"/>
  <c r="N10" i="2"/>
  <c r="N16" i="2"/>
  <c r="P16" i="2"/>
  <c r="L18" i="2"/>
  <c r="P18" i="2"/>
  <c r="N24" i="2"/>
  <c r="P24" i="2"/>
  <c r="N7" i="2"/>
  <c r="P7" i="2"/>
  <c r="N11" i="2"/>
  <c r="P11" i="2"/>
  <c r="N13" i="2"/>
  <c r="M17" i="2"/>
  <c r="P17" i="2"/>
  <c r="Q17" i="2" s="1"/>
  <c r="M18" i="2"/>
  <c r="N21" i="2"/>
  <c r="N25" i="2"/>
  <c r="P25" i="2"/>
  <c r="N31" i="2"/>
  <c r="P31" i="2"/>
  <c r="M33" i="2"/>
  <c r="N42" i="2"/>
  <c r="M9" i="2"/>
  <c r="L11" i="2"/>
  <c r="M31" i="2"/>
  <c r="N32" i="2"/>
  <c r="Q32" i="2" s="1"/>
  <c r="N33" i="2"/>
  <c r="N35" i="2"/>
  <c r="M20" i="2"/>
  <c r="M12" i="2"/>
  <c r="Q12" i="2" s="1"/>
  <c r="M11" i="2"/>
  <c r="L7" i="2"/>
  <c r="N34" i="2"/>
  <c r="M42" i="2"/>
  <c r="Q42" i="2" s="1"/>
  <c r="M34" i="2"/>
  <c r="M26" i="2"/>
  <c r="M10" i="2"/>
  <c r="Q10" i="2" s="1"/>
  <c r="M7" i="2"/>
  <c r="Q7" i="2" s="1"/>
  <c r="Q27" i="2"/>
  <c r="Q18" i="2"/>
  <c r="Q47" i="2"/>
  <c r="Q52" i="2"/>
  <c r="Q28" i="2"/>
  <c r="Q48" i="2"/>
  <c r="Q26" i="2"/>
  <c r="Q51" i="2"/>
  <c r="Q11" i="2"/>
  <c r="Q49" i="2"/>
  <c r="M43" i="2"/>
  <c r="Q41" i="2"/>
  <c r="Q50" i="2"/>
  <c r="Q19" i="2"/>
  <c r="M45" i="2"/>
  <c r="M30" i="2"/>
  <c r="N30" i="2"/>
  <c r="L37" i="2"/>
  <c r="N37" i="2"/>
  <c r="M37" i="2"/>
  <c r="N22" i="2"/>
  <c r="M22" i="2"/>
  <c r="L22" i="2"/>
  <c r="N14" i="2"/>
  <c r="M14" i="2"/>
  <c r="L14" i="2"/>
  <c r="M25" i="2"/>
  <c r="L8" i="2"/>
  <c r="L30" i="2"/>
  <c r="Q54" i="2"/>
  <c r="M8" i="2"/>
  <c r="L16" i="2"/>
  <c r="Q40" i="2"/>
  <c r="N46" i="2"/>
  <c r="M46" i="2"/>
  <c r="M13" i="2"/>
  <c r="L13" i="2"/>
  <c r="Q13" i="2" s="1"/>
  <c r="M16" i="2"/>
  <c r="L24" i="2"/>
  <c r="N29" i="2"/>
  <c r="M29" i="2"/>
  <c r="Q29" i="2" s="1"/>
  <c r="M38" i="2"/>
  <c r="L38" i="2"/>
  <c r="N38" i="2"/>
  <c r="N15" i="2"/>
  <c r="M15" i="2"/>
  <c r="Q15" i="2" s="1"/>
  <c r="M21" i="2"/>
  <c r="L21" i="2"/>
  <c r="M24" i="2"/>
  <c r="L31" i="2"/>
  <c r="Q31" i="2" s="1"/>
  <c r="N36" i="2"/>
  <c r="M36" i="2"/>
  <c r="L36" i="2"/>
  <c r="Q44" i="2"/>
  <c r="L46" i="2"/>
  <c r="Q55" i="2"/>
  <c r="Q9" i="2"/>
  <c r="N23" i="2"/>
  <c r="M23" i="2"/>
  <c r="N39" i="2"/>
  <c r="M39" i="2"/>
  <c r="N45" i="2"/>
  <c r="Q45" i="2" s="1"/>
  <c r="L53" i="2"/>
  <c r="L35" i="2"/>
  <c r="Q35" i="2" s="1"/>
  <c r="L43" i="2"/>
  <c r="M53" i="2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7" i="1"/>
  <c r="Q25" i="2" l="1"/>
  <c r="Q33" i="2"/>
  <c r="Q39" i="2"/>
  <c r="Q36" i="2"/>
  <c r="Q53" i="2"/>
  <c r="Q16" i="2"/>
  <c r="Q34" i="2"/>
  <c r="Q14" i="2"/>
  <c r="Q8" i="2"/>
  <c r="Q23" i="2"/>
  <c r="Q43" i="2"/>
  <c r="Q21" i="2"/>
  <c r="Q46" i="2"/>
  <c r="Q24" i="2"/>
  <c r="Q37" i="2"/>
  <c r="Q30" i="2"/>
  <c r="Q38" i="2"/>
  <c r="Q22" i="2"/>
  <c r="N55" i="1"/>
  <c r="M55" i="1"/>
  <c r="L55" i="1"/>
  <c r="N54" i="1"/>
  <c r="M54" i="1"/>
  <c r="L54" i="1"/>
  <c r="E53" i="1"/>
  <c r="N53" i="1" s="1"/>
  <c r="N52" i="1"/>
  <c r="M52" i="1"/>
  <c r="L52" i="1"/>
  <c r="N51" i="1"/>
  <c r="M51" i="1"/>
  <c r="L51" i="1"/>
  <c r="N50" i="1"/>
  <c r="M50" i="1"/>
  <c r="L50" i="1"/>
  <c r="N49" i="1"/>
  <c r="M49" i="1"/>
  <c r="L49" i="1"/>
  <c r="N48" i="1"/>
  <c r="M48" i="1"/>
  <c r="L48" i="1"/>
  <c r="N47" i="1"/>
  <c r="M47" i="1"/>
  <c r="L47" i="1"/>
  <c r="E46" i="1"/>
  <c r="N46" i="1" s="1"/>
  <c r="E45" i="1"/>
  <c r="N45" i="1" s="1"/>
  <c r="N44" i="1"/>
  <c r="M44" i="1"/>
  <c r="L44" i="1"/>
  <c r="E43" i="1"/>
  <c r="N43" i="1" s="1"/>
  <c r="E42" i="1"/>
  <c r="N42" i="1" s="1"/>
  <c r="E41" i="1"/>
  <c r="N41" i="1" s="1"/>
  <c r="E40" i="1"/>
  <c r="N40" i="1" s="1"/>
  <c r="E39" i="1"/>
  <c r="N39" i="1" s="1"/>
  <c r="E38" i="1"/>
  <c r="N38" i="1" s="1"/>
  <c r="E37" i="1"/>
  <c r="N37" i="1" s="1"/>
  <c r="E36" i="1"/>
  <c r="L36" i="1" s="1"/>
  <c r="E35" i="1"/>
  <c r="N35" i="1" s="1"/>
  <c r="E34" i="1"/>
  <c r="L34" i="1" s="1"/>
  <c r="E33" i="1"/>
  <c r="N33" i="1" s="1"/>
  <c r="E32" i="1"/>
  <c r="L32" i="1" s="1"/>
  <c r="E31" i="1"/>
  <c r="N31" i="1" s="1"/>
  <c r="M30" i="1"/>
  <c r="E30" i="1"/>
  <c r="L30" i="1" s="1"/>
  <c r="E29" i="1"/>
  <c r="N29" i="1" s="1"/>
  <c r="N28" i="1"/>
  <c r="M28" i="1"/>
  <c r="L28" i="1"/>
  <c r="N27" i="1"/>
  <c r="M27" i="1"/>
  <c r="L27" i="1"/>
  <c r="E26" i="1"/>
  <c r="N26" i="1" s="1"/>
  <c r="M25" i="1"/>
  <c r="E25" i="1"/>
  <c r="N25" i="1" s="1"/>
  <c r="E24" i="1"/>
  <c r="N24" i="1" s="1"/>
  <c r="E23" i="1"/>
  <c r="N23" i="1" s="1"/>
  <c r="E22" i="1"/>
  <c r="N22" i="1" s="1"/>
  <c r="E21" i="1"/>
  <c r="N21" i="1" s="1"/>
  <c r="E20" i="1"/>
  <c r="N20" i="1" s="1"/>
  <c r="E19" i="1"/>
  <c r="N19" i="1" s="1"/>
  <c r="E18" i="1"/>
  <c r="N18" i="1" s="1"/>
  <c r="M17" i="1"/>
  <c r="E17" i="1"/>
  <c r="N17" i="1" s="1"/>
  <c r="E16" i="1"/>
  <c r="N16" i="1" s="1"/>
  <c r="E15" i="1"/>
  <c r="N15" i="1" s="1"/>
  <c r="E14" i="1"/>
  <c r="N14" i="1" s="1"/>
  <c r="E13" i="1"/>
  <c r="N13" i="1" s="1"/>
  <c r="E12" i="1"/>
  <c r="N12" i="1" s="1"/>
  <c r="E11" i="1"/>
  <c r="N11" i="1" s="1"/>
  <c r="E10" i="1"/>
  <c r="N10" i="1" s="1"/>
  <c r="M9" i="1"/>
  <c r="E9" i="1"/>
  <c r="N9" i="1" s="1"/>
  <c r="E8" i="1"/>
  <c r="N8" i="1" s="1"/>
  <c r="E7" i="1"/>
  <c r="N7" i="1" s="1"/>
  <c r="M13" i="1" l="1"/>
  <c r="M21" i="1"/>
  <c r="M11" i="1"/>
  <c r="M19" i="1"/>
  <c r="P19" i="1" s="1"/>
  <c r="Q19" i="1" s="1"/>
  <c r="M7" i="1"/>
  <c r="M15" i="1"/>
  <c r="M23" i="1"/>
  <c r="M36" i="1"/>
  <c r="L39" i="1"/>
  <c r="L42" i="1"/>
  <c r="P50" i="1"/>
  <c r="Q50" i="1" s="1"/>
  <c r="P44" i="1"/>
  <c r="Q44" i="1" s="1"/>
  <c r="L38" i="1"/>
  <c r="M42" i="1"/>
  <c r="P42" i="1" s="1"/>
  <c r="Q42" i="1" s="1"/>
  <c r="P47" i="1"/>
  <c r="Q47" i="1" s="1"/>
  <c r="P52" i="1"/>
  <c r="Q52" i="1" s="1"/>
  <c r="M38" i="1"/>
  <c r="P51" i="1"/>
  <c r="Q51" i="1" s="1"/>
  <c r="L7" i="1"/>
  <c r="P7" i="1" s="1"/>
  <c r="Q7" i="1" s="1"/>
  <c r="L9" i="1"/>
  <c r="P9" i="1" s="1"/>
  <c r="Q9" i="1" s="1"/>
  <c r="L11" i="1"/>
  <c r="L13" i="1"/>
  <c r="L15" i="1"/>
  <c r="L17" i="1"/>
  <c r="P17" i="1" s="1"/>
  <c r="Q17" i="1" s="1"/>
  <c r="L19" i="1"/>
  <c r="L21" i="1"/>
  <c r="P21" i="1" s="1"/>
  <c r="Q21" i="1" s="1"/>
  <c r="L23" i="1"/>
  <c r="L25" i="1"/>
  <c r="P25" i="1" s="1"/>
  <c r="Q25" i="1" s="1"/>
  <c r="M34" i="1"/>
  <c r="L43" i="1"/>
  <c r="P28" i="1"/>
  <c r="Q28" i="1" s="1"/>
  <c r="M32" i="1"/>
  <c r="L37" i="1"/>
  <c r="L40" i="1"/>
  <c r="P40" i="1" s="1"/>
  <c r="Q40" i="1" s="1"/>
  <c r="L41" i="1"/>
  <c r="L45" i="1"/>
  <c r="P54" i="1"/>
  <c r="Q54" i="1" s="1"/>
  <c r="P27" i="1"/>
  <c r="Q27" i="1" s="1"/>
  <c r="M40" i="1"/>
  <c r="M45" i="1"/>
  <c r="P49" i="1"/>
  <c r="Q49" i="1" s="1"/>
  <c r="P38" i="1"/>
  <c r="Q38" i="1" s="1"/>
  <c r="P48" i="1"/>
  <c r="Q48" i="1" s="1"/>
  <c r="P55" i="1"/>
  <c r="Q55" i="1" s="1"/>
  <c r="M37" i="1"/>
  <c r="P37" i="1" s="1"/>
  <c r="Q37" i="1" s="1"/>
  <c r="M39" i="1"/>
  <c r="P39" i="1" s="1"/>
  <c r="Q39" i="1" s="1"/>
  <c r="M41" i="1"/>
  <c r="P41" i="1" s="1"/>
  <c r="Q41" i="1" s="1"/>
  <c r="M43" i="1"/>
  <c r="L46" i="1"/>
  <c r="L53" i="1"/>
  <c r="M46" i="1"/>
  <c r="M53" i="1"/>
  <c r="P11" i="1"/>
  <c r="Q11" i="1" s="1"/>
  <c r="P13" i="1"/>
  <c r="Q13" i="1" s="1"/>
  <c r="P23" i="1"/>
  <c r="Q23" i="1" s="1"/>
  <c r="L8" i="1"/>
  <c r="L10" i="1"/>
  <c r="L12" i="1"/>
  <c r="L14" i="1"/>
  <c r="L16" i="1"/>
  <c r="L18" i="1"/>
  <c r="L20" i="1"/>
  <c r="L22" i="1"/>
  <c r="L24" i="1"/>
  <c r="L26" i="1"/>
  <c r="L29" i="1"/>
  <c r="N30" i="1"/>
  <c r="P30" i="1" s="1"/>
  <c r="Q30" i="1" s="1"/>
  <c r="L31" i="1"/>
  <c r="N32" i="1"/>
  <c r="L33" i="1"/>
  <c r="N34" i="1"/>
  <c r="L35" i="1"/>
  <c r="N36" i="1"/>
  <c r="P36" i="1" s="1"/>
  <c r="Q36" i="1" s="1"/>
  <c r="M8" i="1"/>
  <c r="M10" i="1"/>
  <c r="M12" i="1"/>
  <c r="M14" i="1"/>
  <c r="M16" i="1"/>
  <c r="M18" i="1"/>
  <c r="M20" i="1"/>
  <c r="M22" i="1"/>
  <c r="M24" i="1"/>
  <c r="M26" i="1"/>
  <c r="M29" i="1"/>
  <c r="M31" i="1"/>
  <c r="M33" i="1"/>
  <c r="M35" i="1"/>
  <c r="P15" i="1" l="1"/>
  <c r="Q15" i="1" s="1"/>
  <c r="P43" i="1"/>
  <c r="Q43" i="1" s="1"/>
  <c r="P45" i="1"/>
  <c r="Q45" i="1" s="1"/>
  <c r="P34" i="1"/>
  <c r="Q34" i="1" s="1"/>
  <c r="P32" i="1"/>
  <c r="Q32" i="1" s="1"/>
  <c r="P26" i="1"/>
  <c r="Q26" i="1" s="1"/>
  <c r="P18" i="1"/>
  <c r="Q18" i="1" s="1"/>
  <c r="P10" i="1"/>
  <c r="Q10" i="1" s="1"/>
  <c r="P53" i="1"/>
  <c r="Q53" i="1" s="1"/>
  <c r="P46" i="1"/>
  <c r="Q46" i="1" s="1"/>
  <c r="P35" i="1"/>
  <c r="Q35" i="1" s="1"/>
  <c r="P31" i="1"/>
  <c r="Q31" i="1" s="1"/>
  <c r="P24" i="1"/>
  <c r="Q24" i="1" s="1"/>
  <c r="P16" i="1"/>
  <c r="Q16" i="1" s="1"/>
  <c r="P8" i="1"/>
  <c r="Q8" i="1" s="1"/>
  <c r="P22" i="1"/>
  <c r="Q22" i="1" s="1"/>
  <c r="P14" i="1"/>
  <c r="Q14" i="1" s="1"/>
  <c r="P33" i="1"/>
  <c r="Q33" i="1" s="1"/>
  <c r="P29" i="1"/>
  <c r="Q29" i="1" s="1"/>
  <c r="P20" i="1"/>
  <c r="Q20" i="1" s="1"/>
  <c r="P12" i="1"/>
  <c r="Q12" i="1" s="1"/>
</calcChain>
</file>

<file path=xl/sharedStrings.xml><?xml version="1.0" encoding="utf-8"?>
<sst xmlns="http://schemas.openxmlformats.org/spreadsheetml/2006/main" count="299" uniqueCount="33">
  <si>
    <t>S лестниц</t>
  </si>
  <si>
    <t>S жил и неж</t>
  </si>
  <si>
    <t>норматив на ХГВС</t>
  </si>
  <si>
    <t>норматив на э/э</t>
  </si>
  <si>
    <t>тариф по ХВС</t>
  </si>
  <si>
    <t>тариф по ГВС</t>
  </si>
  <si>
    <t>тариф по э/э</t>
  </si>
  <si>
    <t>на 1 кв.м. ХВС, руб.</t>
  </si>
  <si>
    <t>на 1 кв.м. ГВС, руб.</t>
  </si>
  <si>
    <t>на 1 кв.м. э/э, руб.</t>
  </si>
  <si>
    <t xml:space="preserve">Заречная </t>
  </si>
  <si>
    <t xml:space="preserve">Центральная </t>
  </si>
  <si>
    <t>Адрес</t>
  </si>
  <si>
    <t>газ</t>
  </si>
  <si>
    <t>элекро</t>
  </si>
  <si>
    <t>№ п/п</t>
  </si>
  <si>
    <t>Размер платы за содержание жилого помещения для нанимателей жилых помещений                             муниципального жилищного фонда ЗАТО Видяево
с 01 апреля 2016 года</t>
  </si>
  <si>
    <t>6 = 4+5</t>
  </si>
  <si>
    <t>Размер платы за содержание жилого помещения для нанимателей жилых помещений                             муниципального жилищного фонда ЗАТО Видяево
с 01 июля 2016 года</t>
  </si>
  <si>
    <t>Вид благоустройства (электроплита или газовая)</t>
  </si>
  <si>
    <t>5=3+4</t>
  </si>
  <si>
    <t xml:space="preserve">         Приложение № 1    
                       к протоколу муниципальной комиссии по регулированию тарифов организаций жилищно-коммунального комплекса муниципального образования ЗАТО Видяево 
 от 04.03.2016 2016 года  № 1/2016</t>
  </si>
  <si>
    <t xml:space="preserve">         Приложение № 2    
                       к протоколу муниципальной комиссии по регулированию тарифов организаций жилищно-коммунального комплекса муниципального образования ЗАТО Видяево 
 от 04.03.2016 2016 года  № 1/2016</t>
  </si>
  <si>
    <t>Расходы на оплату холодной воды, горячей воды, электрической энергии, потребляемых при содержании общего имущества в многоквартирном доме в целях содержания общего имущества в многоквартирном доме
за 1 кв.м.</t>
  </si>
  <si>
    <t>Размер платы за содержание нежилых помещений МКД без учета  расходов на оплату коммунальных услуг на содержание общего имущества
за 1 кв.м.</t>
  </si>
  <si>
    <t>Размер платы за содержаниежилых помещений МКД без учета  расходов на оплату коммунальных услуг на содержание общего имущества
за 1 кв.м.</t>
  </si>
  <si>
    <t>Размер платы за содержание жилого помещениядля нанимателей жилых помещений                             муниципального жилищного фонда ЗАТО Видяево
за 1 кв.м.</t>
  </si>
  <si>
    <t>электро</t>
  </si>
  <si>
    <t>Размер платы за содержание нежилых помещений, расположенных в жилищном фонде ЗАТО Видяево, занимаемых индивидуальными предпринимателями                                                                                       и организациями всех форм собственности
с 01 января 2017 года</t>
  </si>
  <si>
    <t>S жилых и нежилых помещений МКД</t>
  </si>
  <si>
    <t>S общего имущества МКД</t>
  </si>
  <si>
    <t>Размер платы за содержание нежилых помещений, расположенных в жилищном фонде ЗАТО Видяево, занимаемых индивидуальными предпринимателями                                                                                                     и организациями всех форм собственности, рублей
за 1 кв.м.</t>
  </si>
  <si>
    <t xml:space="preserve">         Приложение 
                       к постановление Администрации ЗАТО Видяево 
 от _______________2016 года  №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</si>
</sst>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164" fontId="3" fillId="2" borderId="1" xfId="0" applyNumberFormat="1" applyFont="1" applyFill="1" applyBorder="1" applyAlignment="1">
      <alignment horizontal="center"/>
    </xf>
    <xf numFmtId="165" fontId="2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4" fillId="0" borderId="1" xfId="0" applyNumberFormat="1" applyFont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2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2" fillId="0" borderId="1" xfId="0" applyFont="1" applyFill="1" applyBorder="1"/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4" borderId="0" xfId="0" applyFont="1" applyFill="1" applyAlignment="1">
      <alignment horizontal="right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>
      <selection activeCell="E37" sqref="E1:N1048576"/>
    </sheetView>
  </sheetViews>
  <sheetFormatPr defaultColWidth="9.140625" defaultRowHeight="15" x14ac:dyDescent="0.25"/>
  <cols>
    <col min="1" max="1" width="6.140625" style="14" customWidth="1"/>
    <col min="2" max="2" width="16.28515625" style="14" customWidth="1"/>
    <col min="3" max="3" width="5.7109375" style="18" customWidth="1"/>
    <col min="4" max="4" width="11.5703125" style="14" customWidth="1"/>
    <col min="5" max="5" width="9.7109375" style="14" hidden="1" customWidth="1"/>
    <col min="6" max="6" width="10" style="14" hidden="1" customWidth="1"/>
    <col min="7" max="7" width="9.28515625" style="14" hidden="1" customWidth="1"/>
    <col min="8" max="8" width="8.42578125" style="14" hidden="1" customWidth="1"/>
    <col min="9" max="9" width="8.85546875" style="14" hidden="1" customWidth="1"/>
    <col min="10" max="10" width="10.7109375" style="14" hidden="1" customWidth="1"/>
    <col min="11" max="11" width="9.42578125" style="14" hidden="1" customWidth="1"/>
    <col min="12" max="12" width="10.140625" style="14" hidden="1" customWidth="1"/>
    <col min="13" max="13" width="9.28515625" style="14" hidden="1" customWidth="1"/>
    <col min="14" max="14" width="9.5703125" style="14" hidden="1" customWidth="1"/>
    <col min="15" max="15" width="21.140625" style="14" customWidth="1"/>
    <col min="16" max="16" width="28" style="14" customWidth="1"/>
    <col min="17" max="17" width="34.5703125" style="14" customWidth="1"/>
    <col min="18" max="16384" width="9.140625" style="14"/>
  </cols>
  <sheetData>
    <row r="1" spans="1:17" ht="93.75" customHeight="1" x14ac:dyDescent="0.3">
      <c r="A1" s="15"/>
      <c r="B1" s="15"/>
      <c r="C1" s="19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0" t="s">
        <v>21</v>
      </c>
      <c r="P1" s="40"/>
      <c r="Q1" s="40"/>
    </row>
    <row r="2" spans="1:17" ht="18.75" x14ac:dyDescent="0.3">
      <c r="A2" s="15"/>
      <c r="B2" s="15"/>
      <c r="C2" s="1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68.25" customHeight="1" x14ac:dyDescent="0.3">
      <c r="A3" s="36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5" spans="1:17" ht="180.75" customHeight="1" x14ac:dyDescent="0.25">
      <c r="A5" s="17" t="s">
        <v>15</v>
      </c>
      <c r="B5" s="35" t="s">
        <v>12</v>
      </c>
      <c r="C5" s="35"/>
      <c r="D5" s="2" t="s">
        <v>19</v>
      </c>
      <c r="E5" s="1" t="s">
        <v>0</v>
      </c>
      <c r="F5" s="1" t="s">
        <v>1</v>
      </c>
      <c r="G5" s="29" t="s">
        <v>2</v>
      </c>
      <c r="H5" s="29" t="s">
        <v>3</v>
      </c>
      <c r="I5" s="2" t="s">
        <v>4</v>
      </c>
      <c r="J5" s="2" t="s">
        <v>5</v>
      </c>
      <c r="K5" s="2" t="s">
        <v>6</v>
      </c>
      <c r="L5" s="2" t="s">
        <v>7</v>
      </c>
      <c r="M5" s="2" t="s">
        <v>8</v>
      </c>
      <c r="N5" s="2" t="s">
        <v>9</v>
      </c>
      <c r="O5" s="1" t="s">
        <v>25</v>
      </c>
      <c r="P5" s="1" t="s">
        <v>23</v>
      </c>
      <c r="Q5" s="21" t="s">
        <v>26</v>
      </c>
    </row>
    <row r="6" spans="1:17" ht="16.5" customHeight="1" x14ac:dyDescent="0.25">
      <c r="A6" s="26">
        <v>1</v>
      </c>
      <c r="B6" s="38">
        <v>2</v>
      </c>
      <c r="C6" s="39"/>
      <c r="D6" s="20">
        <v>3</v>
      </c>
      <c r="E6" s="21"/>
      <c r="F6" s="21"/>
      <c r="G6" s="22"/>
      <c r="H6" s="22"/>
      <c r="I6" s="22"/>
      <c r="J6" s="22"/>
      <c r="K6" s="22"/>
      <c r="L6" s="22"/>
      <c r="M6" s="22"/>
      <c r="N6" s="22"/>
      <c r="O6" s="21">
        <v>4</v>
      </c>
      <c r="P6" s="21">
        <v>5</v>
      </c>
      <c r="Q6" s="21" t="s">
        <v>17</v>
      </c>
    </row>
    <row r="7" spans="1:17" ht="20.25" customHeight="1" x14ac:dyDescent="0.25">
      <c r="A7" s="16">
        <v>1</v>
      </c>
      <c r="B7" s="23" t="s">
        <v>10</v>
      </c>
      <c r="C7" s="24">
        <v>1</v>
      </c>
      <c r="D7" s="24" t="s">
        <v>13</v>
      </c>
      <c r="E7" s="3">
        <f>338.2</f>
        <v>338.2</v>
      </c>
      <c r="F7" s="4">
        <v>2750.6</v>
      </c>
      <c r="G7" s="4">
        <v>3.3000000000000002E-2</v>
      </c>
      <c r="H7" s="4">
        <v>2.09</v>
      </c>
      <c r="I7" s="4">
        <v>26.35</v>
      </c>
      <c r="J7" s="4">
        <f>198.596+26.35</f>
        <v>224.946</v>
      </c>
      <c r="K7" s="4">
        <v>1.827</v>
      </c>
      <c r="L7" s="4">
        <f>ROUND(G7*E7/F7*I7,2)</f>
        <v>0.11</v>
      </c>
      <c r="M7" s="4">
        <f>ROUND(G7*E7/F7*J7,2)</f>
        <v>0.91</v>
      </c>
      <c r="N7" s="4">
        <f t="shared" ref="N7:N38" si="0">ROUND(H7*E7/F7*K7,2)</f>
        <v>0.47</v>
      </c>
      <c r="O7" s="4">
        <v>27.67</v>
      </c>
      <c r="P7" s="4">
        <f t="shared" ref="P7:P38" si="1">L7+M7+N7</f>
        <v>1.49</v>
      </c>
      <c r="Q7" s="10">
        <f>P7+O7</f>
        <v>29.16</v>
      </c>
    </row>
    <row r="8" spans="1:17" ht="20.25" customHeight="1" x14ac:dyDescent="0.25">
      <c r="A8" s="16">
        <v>2</v>
      </c>
      <c r="B8" s="23" t="s">
        <v>10</v>
      </c>
      <c r="C8" s="24">
        <v>2</v>
      </c>
      <c r="D8" s="24" t="s">
        <v>13</v>
      </c>
      <c r="E8" s="3">
        <f>485</f>
        <v>485</v>
      </c>
      <c r="F8" s="4">
        <v>3447.6</v>
      </c>
      <c r="G8" s="4">
        <v>3.3000000000000002E-2</v>
      </c>
      <c r="H8" s="4">
        <v>2.09</v>
      </c>
      <c r="I8" s="4">
        <v>26.35</v>
      </c>
      <c r="J8" s="4">
        <f t="shared" ref="J8:J55" si="2">198.596+26.35</f>
        <v>224.946</v>
      </c>
      <c r="K8" s="4">
        <v>1.827</v>
      </c>
      <c r="L8" s="4">
        <f t="shared" ref="L8:L55" si="3">ROUND(G8*E8/F8*I8,2)</f>
        <v>0.12</v>
      </c>
      <c r="M8" s="4">
        <f t="shared" ref="M8:M55" si="4">ROUND(G8*E8/F8*J8,2)</f>
        <v>1.04</v>
      </c>
      <c r="N8" s="4">
        <f t="shared" si="0"/>
        <v>0.54</v>
      </c>
      <c r="O8" s="4">
        <v>27.67</v>
      </c>
      <c r="P8" s="4">
        <f t="shared" si="1"/>
        <v>1.7000000000000002</v>
      </c>
      <c r="Q8" s="10">
        <f t="shared" ref="Q8:Q55" si="5">P8+O8</f>
        <v>29.37</v>
      </c>
    </row>
    <row r="9" spans="1:17" ht="20.25" customHeight="1" x14ac:dyDescent="0.25">
      <c r="A9" s="16">
        <v>3</v>
      </c>
      <c r="B9" s="23" t="s">
        <v>10</v>
      </c>
      <c r="C9" s="24">
        <v>5</v>
      </c>
      <c r="D9" s="24" t="s">
        <v>13</v>
      </c>
      <c r="E9" s="3">
        <f>348.1</f>
        <v>348.1</v>
      </c>
      <c r="F9" s="4">
        <v>3091.1</v>
      </c>
      <c r="G9" s="4">
        <v>3.3000000000000002E-2</v>
      </c>
      <c r="H9" s="4">
        <v>2.09</v>
      </c>
      <c r="I9" s="4">
        <v>26.35</v>
      </c>
      <c r="J9" s="4">
        <f t="shared" si="2"/>
        <v>224.946</v>
      </c>
      <c r="K9" s="4">
        <v>1.827</v>
      </c>
      <c r="L9" s="5">
        <f t="shared" si="3"/>
        <v>0.1</v>
      </c>
      <c r="M9" s="4">
        <f t="shared" si="4"/>
        <v>0.84</v>
      </c>
      <c r="N9" s="4">
        <f t="shared" si="0"/>
        <v>0.43</v>
      </c>
      <c r="O9" s="4">
        <v>27.67</v>
      </c>
      <c r="P9" s="4">
        <f t="shared" si="1"/>
        <v>1.3699999999999999</v>
      </c>
      <c r="Q9" s="10">
        <f t="shared" si="5"/>
        <v>29.040000000000003</v>
      </c>
    </row>
    <row r="10" spans="1:17" ht="20.25" customHeight="1" x14ac:dyDescent="0.25">
      <c r="A10" s="16">
        <v>4</v>
      </c>
      <c r="B10" s="23" t="s">
        <v>10</v>
      </c>
      <c r="C10" s="24">
        <v>6</v>
      </c>
      <c r="D10" s="24" t="s">
        <v>13</v>
      </c>
      <c r="E10" s="3">
        <f>301.6</f>
        <v>301.60000000000002</v>
      </c>
      <c r="F10" s="4">
        <v>2287.5</v>
      </c>
      <c r="G10" s="4">
        <v>3.3000000000000002E-2</v>
      </c>
      <c r="H10" s="4">
        <v>2.09</v>
      </c>
      <c r="I10" s="4">
        <v>26.35</v>
      </c>
      <c r="J10" s="4">
        <f t="shared" si="2"/>
        <v>224.946</v>
      </c>
      <c r="K10" s="4">
        <v>1.827</v>
      </c>
      <c r="L10" s="4">
        <f t="shared" si="3"/>
        <v>0.11</v>
      </c>
      <c r="M10" s="4">
        <f t="shared" si="4"/>
        <v>0.98</v>
      </c>
      <c r="N10" s="5">
        <f t="shared" si="0"/>
        <v>0.5</v>
      </c>
      <c r="O10" s="4">
        <v>27.67</v>
      </c>
      <c r="P10" s="4">
        <f t="shared" si="1"/>
        <v>1.59</v>
      </c>
      <c r="Q10" s="10">
        <f t="shared" si="5"/>
        <v>29.26</v>
      </c>
    </row>
    <row r="11" spans="1:17" ht="20.25" customHeight="1" x14ac:dyDescent="0.25">
      <c r="A11" s="16">
        <v>5</v>
      </c>
      <c r="B11" s="23" t="s">
        <v>10</v>
      </c>
      <c r="C11" s="24">
        <v>7</v>
      </c>
      <c r="D11" s="24" t="s">
        <v>13</v>
      </c>
      <c r="E11" s="6">
        <f>291.6</f>
        <v>291.60000000000002</v>
      </c>
      <c r="F11" s="4">
        <v>2218.1</v>
      </c>
      <c r="G11" s="4">
        <v>3.3000000000000002E-2</v>
      </c>
      <c r="H11" s="4">
        <v>2.09</v>
      </c>
      <c r="I11" s="4">
        <v>26.35</v>
      </c>
      <c r="J11" s="4">
        <f t="shared" si="2"/>
        <v>224.946</v>
      </c>
      <c r="K11" s="4">
        <v>1.827</v>
      </c>
      <c r="L11" s="4">
        <f t="shared" si="3"/>
        <v>0.11</v>
      </c>
      <c r="M11" s="4">
        <f t="shared" si="4"/>
        <v>0.98</v>
      </c>
      <c r="N11" s="5">
        <f t="shared" si="0"/>
        <v>0.5</v>
      </c>
      <c r="O11" s="4">
        <v>27.67</v>
      </c>
      <c r="P11" s="4">
        <f t="shared" si="1"/>
        <v>1.59</v>
      </c>
      <c r="Q11" s="10">
        <f t="shared" si="5"/>
        <v>29.26</v>
      </c>
    </row>
    <row r="12" spans="1:17" ht="20.25" customHeight="1" x14ac:dyDescent="0.25">
      <c r="A12" s="16">
        <v>6</v>
      </c>
      <c r="B12" s="23" t="s">
        <v>10</v>
      </c>
      <c r="C12" s="24">
        <v>8</v>
      </c>
      <c r="D12" s="24" t="s">
        <v>13</v>
      </c>
      <c r="E12" s="3">
        <f>293.2</f>
        <v>293.2</v>
      </c>
      <c r="F12" s="4">
        <v>2098.1</v>
      </c>
      <c r="G12" s="4">
        <v>3.3000000000000002E-2</v>
      </c>
      <c r="H12" s="4">
        <v>2.09</v>
      </c>
      <c r="I12" s="4">
        <v>26.35</v>
      </c>
      <c r="J12" s="4">
        <f t="shared" si="2"/>
        <v>224.946</v>
      </c>
      <c r="K12" s="4">
        <v>1.827</v>
      </c>
      <c r="L12" s="4">
        <f t="shared" si="3"/>
        <v>0.12</v>
      </c>
      <c r="M12" s="4">
        <f t="shared" si="4"/>
        <v>1.04</v>
      </c>
      <c r="N12" s="4">
        <f t="shared" si="0"/>
        <v>0.53</v>
      </c>
      <c r="O12" s="4">
        <v>27.67</v>
      </c>
      <c r="P12" s="4">
        <f t="shared" si="1"/>
        <v>1.6900000000000002</v>
      </c>
      <c r="Q12" s="10">
        <f t="shared" si="5"/>
        <v>29.360000000000003</v>
      </c>
    </row>
    <row r="13" spans="1:17" ht="20.25" customHeight="1" x14ac:dyDescent="0.25">
      <c r="A13" s="16">
        <v>7</v>
      </c>
      <c r="B13" s="23" t="s">
        <v>10</v>
      </c>
      <c r="C13" s="24">
        <v>12</v>
      </c>
      <c r="D13" s="24" t="s">
        <v>13</v>
      </c>
      <c r="E13" s="6">
        <f>494.2</f>
        <v>494.2</v>
      </c>
      <c r="F13" s="4">
        <v>3461.7</v>
      </c>
      <c r="G13" s="4">
        <v>3.3000000000000002E-2</v>
      </c>
      <c r="H13" s="4">
        <v>2.09</v>
      </c>
      <c r="I13" s="4">
        <v>26.35</v>
      </c>
      <c r="J13" s="4">
        <f t="shared" si="2"/>
        <v>224.946</v>
      </c>
      <c r="K13" s="4">
        <v>1.827</v>
      </c>
      <c r="L13" s="4">
        <f t="shared" si="3"/>
        <v>0.12</v>
      </c>
      <c r="M13" s="4">
        <f t="shared" si="4"/>
        <v>1.06</v>
      </c>
      <c r="N13" s="4">
        <f t="shared" si="0"/>
        <v>0.55000000000000004</v>
      </c>
      <c r="O13" s="4">
        <v>27.67</v>
      </c>
      <c r="P13" s="4">
        <f t="shared" si="1"/>
        <v>1.7300000000000002</v>
      </c>
      <c r="Q13" s="10">
        <f t="shared" si="5"/>
        <v>29.400000000000002</v>
      </c>
    </row>
    <row r="14" spans="1:17" ht="20.25" customHeight="1" x14ac:dyDescent="0.25">
      <c r="A14" s="16">
        <v>8</v>
      </c>
      <c r="B14" s="23" t="s">
        <v>10</v>
      </c>
      <c r="C14" s="24">
        <v>13</v>
      </c>
      <c r="D14" s="24" t="s">
        <v>13</v>
      </c>
      <c r="E14" s="3">
        <f>307.9</f>
        <v>307.89999999999998</v>
      </c>
      <c r="F14" s="7">
        <v>2064</v>
      </c>
      <c r="G14" s="4">
        <v>3.3000000000000002E-2</v>
      </c>
      <c r="H14" s="4">
        <v>2.09</v>
      </c>
      <c r="I14" s="4">
        <v>26.35</v>
      </c>
      <c r="J14" s="4">
        <f t="shared" si="2"/>
        <v>224.946</v>
      </c>
      <c r="K14" s="4">
        <v>1.827</v>
      </c>
      <c r="L14" s="4">
        <f t="shared" si="3"/>
        <v>0.13</v>
      </c>
      <c r="M14" s="4">
        <f t="shared" si="4"/>
        <v>1.1100000000000001</v>
      </c>
      <c r="N14" s="4">
        <f t="shared" si="0"/>
        <v>0.56999999999999995</v>
      </c>
      <c r="O14" s="4">
        <v>27.67</v>
      </c>
      <c r="P14" s="4">
        <f t="shared" si="1"/>
        <v>1.81</v>
      </c>
      <c r="Q14" s="10">
        <f t="shared" si="5"/>
        <v>29.48</v>
      </c>
    </row>
    <row r="15" spans="1:17" ht="20.25" customHeight="1" x14ac:dyDescent="0.25">
      <c r="A15" s="16">
        <v>9</v>
      </c>
      <c r="B15" s="23" t="s">
        <v>10</v>
      </c>
      <c r="C15" s="24">
        <v>14</v>
      </c>
      <c r="D15" s="24" t="s">
        <v>13</v>
      </c>
      <c r="E15" s="3">
        <f>304.5</f>
        <v>304.5</v>
      </c>
      <c r="F15" s="4">
        <v>2082.1</v>
      </c>
      <c r="G15" s="4">
        <v>3.3000000000000002E-2</v>
      </c>
      <c r="H15" s="4">
        <v>2.09</v>
      </c>
      <c r="I15" s="4">
        <v>26.35</v>
      </c>
      <c r="J15" s="4">
        <f t="shared" si="2"/>
        <v>224.946</v>
      </c>
      <c r="K15" s="4">
        <v>1.827</v>
      </c>
      <c r="L15" s="4">
        <f t="shared" si="3"/>
        <v>0.13</v>
      </c>
      <c r="M15" s="4">
        <f t="shared" si="4"/>
        <v>1.0900000000000001</v>
      </c>
      <c r="N15" s="4">
        <f t="shared" si="0"/>
        <v>0.56000000000000005</v>
      </c>
      <c r="O15" s="4">
        <v>27.67</v>
      </c>
      <c r="P15" s="4">
        <f t="shared" si="1"/>
        <v>1.7800000000000002</v>
      </c>
      <c r="Q15" s="10">
        <f t="shared" si="5"/>
        <v>29.450000000000003</v>
      </c>
    </row>
    <row r="16" spans="1:17" ht="20.25" customHeight="1" x14ac:dyDescent="0.25">
      <c r="A16" s="16">
        <v>10</v>
      </c>
      <c r="B16" s="23" t="s">
        <v>10</v>
      </c>
      <c r="C16" s="24">
        <v>16</v>
      </c>
      <c r="D16" s="24" t="s">
        <v>14</v>
      </c>
      <c r="E16" s="8">
        <f>481.5</f>
        <v>481.5</v>
      </c>
      <c r="F16" s="4">
        <v>3417.5</v>
      </c>
      <c r="G16" s="4">
        <v>3.3000000000000002E-2</v>
      </c>
      <c r="H16" s="4">
        <v>2.09</v>
      </c>
      <c r="I16" s="4">
        <v>26.35</v>
      </c>
      <c r="J16" s="4">
        <f t="shared" si="2"/>
        <v>224.946</v>
      </c>
      <c r="K16" s="4">
        <v>1.827</v>
      </c>
      <c r="L16" s="4">
        <f t="shared" si="3"/>
        <v>0.12</v>
      </c>
      <c r="M16" s="4">
        <f t="shared" si="4"/>
        <v>1.05</v>
      </c>
      <c r="N16" s="4">
        <f t="shared" si="0"/>
        <v>0.54</v>
      </c>
      <c r="O16" s="4">
        <v>28.41</v>
      </c>
      <c r="P16" s="4">
        <f t="shared" si="1"/>
        <v>1.71</v>
      </c>
      <c r="Q16" s="10">
        <f t="shared" si="5"/>
        <v>30.12</v>
      </c>
    </row>
    <row r="17" spans="1:17" ht="20.25" customHeight="1" x14ac:dyDescent="0.25">
      <c r="A17" s="16">
        <v>11</v>
      </c>
      <c r="B17" s="23" t="s">
        <v>10</v>
      </c>
      <c r="C17" s="24">
        <v>18</v>
      </c>
      <c r="D17" s="24" t="s">
        <v>14</v>
      </c>
      <c r="E17" s="9">
        <f>408.4</f>
        <v>408.4</v>
      </c>
      <c r="F17" s="4">
        <v>3397.5999999999995</v>
      </c>
      <c r="G17" s="4">
        <v>3.3000000000000002E-2</v>
      </c>
      <c r="H17" s="4">
        <v>2.09</v>
      </c>
      <c r="I17" s="4">
        <v>26.35</v>
      </c>
      <c r="J17" s="4">
        <f t="shared" si="2"/>
        <v>224.946</v>
      </c>
      <c r="K17" s="4">
        <v>1.827</v>
      </c>
      <c r="L17" s="5">
        <f t="shared" si="3"/>
        <v>0.1</v>
      </c>
      <c r="M17" s="4">
        <f t="shared" si="4"/>
        <v>0.89</v>
      </c>
      <c r="N17" s="4">
        <f t="shared" si="0"/>
        <v>0.46</v>
      </c>
      <c r="O17" s="4">
        <v>28.41</v>
      </c>
      <c r="P17" s="4">
        <f t="shared" si="1"/>
        <v>1.45</v>
      </c>
      <c r="Q17" s="10">
        <f t="shared" si="5"/>
        <v>29.86</v>
      </c>
    </row>
    <row r="18" spans="1:17" ht="20.25" customHeight="1" x14ac:dyDescent="0.25">
      <c r="A18" s="16">
        <v>12</v>
      </c>
      <c r="B18" s="23" t="s">
        <v>10</v>
      </c>
      <c r="C18" s="24">
        <v>19</v>
      </c>
      <c r="D18" s="24" t="s">
        <v>13</v>
      </c>
      <c r="E18" s="8">
        <f>305.3</f>
        <v>305.3</v>
      </c>
      <c r="F18" s="4">
        <v>2195.6999999999998</v>
      </c>
      <c r="G18" s="4">
        <v>3.3000000000000002E-2</v>
      </c>
      <c r="H18" s="4">
        <v>2.09</v>
      </c>
      <c r="I18" s="4">
        <v>26.35</v>
      </c>
      <c r="J18" s="4">
        <f t="shared" si="2"/>
        <v>224.946</v>
      </c>
      <c r="K18" s="4">
        <v>1.827</v>
      </c>
      <c r="L18" s="4">
        <f t="shared" si="3"/>
        <v>0.12</v>
      </c>
      <c r="M18" s="4">
        <f t="shared" si="4"/>
        <v>1.03</v>
      </c>
      <c r="N18" s="4">
        <f t="shared" si="0"/>
        <v>0.53</v>
      </c>
      <c r="O18" s="4">
        <v>27.67</v>
      </c>
      <c r="P18" s="4">
        <f t="shared" si="1"/>
        <v>1.68</v>
      </c>
      <c r="Q18" s="10">
        <f t="shared" si="5"/>
        <v>29.35</v>
      </c>
    </row>
    <row r="19" spans="1:17" ht="20.25" customHeight="1" x14ac:dyDescent="0.25">
      <c r="A19" s="16">
        <v>13</v>
      </c>
      <c r="B19" s="23" t="s">
        <v>10</v>
      </c>
      <c r="C19" s="24">
        <v>20</v>
      </c>
      <c r="D19" s="24" t="s">
        <v>14</v>
      </c>
      <c r="E19" s="9">
        <f>291.1</f>
        <v>291.10000000000002</v>
      </c>
      <c r="F19" s="4">
        <v>2054.3000000000002</v>
      </c>
      <c r="G19" s="4">
        <v>3.3000000000000002E-2</v>
      </c>
      <c r="H19" s="4">
        <v>2.09</v>
      </c>
      <c r="I19" s="4">
        <v>26.35</v>
      </c>
      <c r="J19" s="4">
        <f t="shared" si="2"/>
        <v>224.946</v>
      </c>
      <c r="K19" s="4">
        <v>1.827</v>
      </c>
      <c r="L19" s="4">
        <f t="shared" si="3"/>
        <v>0.12</v>
      </c>
      <c r="M19" s="4">
        <f t="shared" si="4"/>
        <v>1.05</v>
      </c>
      <c r="N19" s="4">
        <f t="shared" si="0"/>
        <v>0.54</v>
      </c>
      <c r="O19" s="4">
        <v>28.41</v>
      </c>
      <c r="P19" s="4">
        <f t="shared" si="1"/>
        <v>1.71</v>
      </c>
      <c r="Q19" s="10">
        <f t="shared" si="5"/>
        <v>30.12</v>
      </c>
    </row>
    <row r="20" spans="1:17" ht="20.25" customHeight="1" x14ac:dyDescent="0.25">
      <c r="A20" s="16">
        <v>14</v>
      </c>
      <c r="B20" s="23" t="s">
        <v>10</v>
      </c>
      <c r="C20" s="24">
        <v>21</v>
      </c>
      <c r="D20" s="24" t="s">
        <v>13</v>
      </c>
      <c r="E20" s="8">
        <f>483.9</f>
        <v>483.9</v>
      </c>
      <c r="F20" s="4">
        <v>3465.7</v>
      </c>
      <c r="G20" s="4">
        <v>3.3000000000000002E-2</v>
      </c>
      <c r="H20" s="4">
        <v>2.09</v>
      </c>
      <c r="I20" s="4">
        <v>26.35</v>
      </c>
      <c r="J20" s="4">
        <f t="shared" si="2"/>
        <v>224.946</v>
      </c>
      <c r="K20" s="4">
        <v>1.827</v>
      </c>
      <c r="L20" s="4">
        <f t="shared" si="3"/>
        <v>0.12</v>
      </c>
      <c r="M20" s="4">
        <f t="shared" si="4"/>
        <v>1.04</v>
      </c>
      <c r="N20" s="4">
        <f t="shared" si="0"/>
        <v>0.53</v>
      </c>
      <c r="O20" s="4">
        <v>27.67</v>
      </c>
      <c r="P20" s="4">
        <f t="shared" si="1"/>
        <v>1.6900000000000002</v>
      </c>
      <c r="Q20" s="10">
        <f t="shared" si="5"/>
        <v>29.360000000000003</v>
      </c>
    </row>
    <row r="21" spans="1:17" ht="20.25" customHeight="1" x14ac:dyDescent="0.25">
      <c r="A21" s="16">
        <v>15</v>
      </c>
      <c r="B21" s="23" t="s">
        <v>10</v>
      </c>
      <c r="C21" s="24">
        <v>22</v>
      </c>
      <c r="D21" s="24" t="s">
        <v>14</v>
      </c>
      <c r="E21" s="8">
        <f>485.6</f>
        <v>485.6</v>
      </c>
      <c r="F21" s="4">
        <v>3422.1</v>
      </c>
      <c r="G21" s="4">
        <v>3.3000000000000002E-2</v>
      </c>
      <c r="H21" s="4">
        <v>2.09</v>
      </c>
      <c r="I21" s="4">
        <v>26.35</v>
      </c>
      <c r="J21" s="4">
        <f t="shared" si="2"/>
        <v>224.946</v>
      </c>
      <c r="K21" s="4">
        <v>1.827</v>
      </c>
      <c r="L21" s="4">
        <f t="shared" si="3"/>
        <v>0.12</v>
      </c>
      <c r="M21" s="4">
        <f t="shared" si="4"/>
        <v>1.05</v>
      </c>
      <c r="N21" s="4">
        <f t="shared" si="0"/>
        <v>0.54</v>
      </c>
      <c r="O21" s="4">
        <v>28.41</v>
      </c>
      <c r="P21" s="4">
        <f t="shared" si="1"/>
        <v>1.71</v>
      </c>
      <c r="Q21" s="10">
        <f t="shared" si="5"/>
        <v>30.12</v>
      </c>
    </row>
    <row r="22" spans="1:17" ht="20.25" customHeight="1" x14ac:dyDescent="0.25">
      <c r="A22" s="16">
        <v>16</v>
      </c>
      <c r="B22" s="23" t="s">
        <v>10</v>
      </c>
      <c r="C22" s="24">
        <v>23</v>
      </c>
      <c r="D22" s="24" t="s">
        <v>13</v>
      </c>
      <c r="E22" s="8">
        <f>490.4</f>
        <v>490.4</v>
      </c>
      <c r="F22" s="4">
        <v>3485.7</v>
      </c>
      <c r="G22" s="4">
        <v>3.3000000000000002E-2</v>
      </c>
      <c r="H22" s="4">
        <v>2.09</v>
      </c>
      <c r="I22" s="4">
        <v>26.35</v>
      </c>
      <c r="J22" s="4">
        <f t="shared" si="2"/>
        <v>224.946</v>
      </c>
      <c r="K22" s="4">
        <v>1.827</v>
      </c>
      <c r="L22" s="4">
        <f t="shared" si="3"/>
        <v>0.12</v>
      </c>
      <c r="M22" s="4">
        <f t="shared" si="4"/>
        <v>1.04</v>
      </c>
      <c r="N22" s="4">
        <f t="shared" si="0"/>
        <v>0.54</v>
      </c>
      <c r="O22" s="4">
        <v>27.67</v>
      </c>
      <c r="P22" s="4">
        <f t="shared" si="1"/>
        <v>1.7000000000000002</v>
      </c>
      <c r="Q22" s="10">
        <f t="shared" si="5"/>
        <v>29.37</v>
      </c>
    </row>
    <row r="23" spans="1:17" ht="20.25" customHeight="1" x14ac:dyDescent="0.25">
      <c r="A23" s="16">
        <v>17</v>
      </c>
      <c r="B23" s="23" t="s">
        <v>10</v>
      </c>
      <c r="C23" s="25">
        <v>25</v>
      </c>
      <c r="D23" s="24" t="s">
        <v>14</v>
      </c>
      <c r="E23" s="8">
        <f>87.5+1.3</f>
        <v>88.8</v>
      </c>
      <c r="F23" s="4">
        <v>725.9</v>
      </c>
      <c r="G23" s="4">
        <v>3.3000000000000002E-2</v>
      </c>
      <c r="H23" s="4">
        <v>2.09</v>
      </c>
      <c r="I23" s="4">
        <v>26.35</v>
      </c>
      <c r="J23" s="4">
        <f t="shared" si="2"/>
        <v>224.946</v>
      </c>
      <c r="K23" s="4">
        <v>1.827</v>
      </c>
      <c r="L23" s="4">
        <f t="shared" si="3"/>
        <v>0.11</v>
      </c>
      <c r="M23" s="5">
        <f t="shared" si="4"/>
        <v>0.91</v>
      </c>
      <c r="N23" s="4">
        <f t="shared" si="0"/>
        <v>0.47</v>
      </c>
      <c r="O23" s="4">
        <v>28.41</v>
      </c>
      <c r="P23" s="4">
        <f t="shared" si="1"/>
        <v>1.49</v>
      </c>
      <c r="Q23" s="10">
        <f t="shared" si="5"/>
        <v>29.9</v>
      </c>
    </row>
    <row r="24" spans="1:17" ht="20.25" customHeight="1" x14ac:dyDescent="0.25">
      <c r="A24" s="16">
        <v>18</v>
      </c>
      <c r="B24" s="23" t="s">
        <v>10</v>
      </c>
      <c r="C24" s="25">
        <v>26</v>
      </c>
      <c r="D24" s="24" t="s">
        <v>14</v>
      </c>
      <c r="E24" s="8">
        <f>482.3</f>
        <v>482.3</v>
      </c>
      <c r="F24" s="4">
        <v>3439.4</v>
      </c>
      <c r="G24" s="4">
        <v>3.3000000000000002E-2</v>
      </c>
      <c r="H24" s="4">
        <v>2.09</v>
      </c>
      <c r="I24" s="4">
        <v>26.35</v>
      </c>
      <c r="J24" s="4">
        <f t="shared" si="2"/>
        <v>224.946</v>
      </c>
      <c r="K24" s="4">
        <v>1.827</v>
      </c>
      <c r="L24" s="4">
        <f t="shared" si="3"/>
        <v>0.12</v>
      </c>
      <c r="M24" s="4">
        <f t="shared" si="4"/>
        <v>1.04</v>
      </c>
      <c r="N24" s="4">
        <f t="shared" si="0"/>
        <v>0.54</v>
      </c>
      <c r="O24" s="4">
        <v>28.41</v>
      </c>
      <c r="P24" s="4">
        <f t="shared" si="1"/>
        <v>1.7000000000000002</v>
      </c>
      <c r="Q24" s="10">
        <f t="shared" si="5"/>
        <v>30.11</v>
      </c>
    </row>
    <row r="25" spans="1:17" ht="20.25" customHeight="1" x14ac:dyDescent="0.25">
      <c r="A25" s="16">
        <v>19</v>
      </c>
      <c r="B25" s="23" t="s">
        <v>10</v>
      </c>
      <c r="C25" s="25">
        <v>27</v>
      </c>
      <c r="D25" s="24" t="s">
        <v>14</v>
      </c>
      <c r="E25" s="8">
        <f>289.4</f>
        <v>289.39999999999998</v>
      </c>
      <c r="F25" s="4">
        <v>2067.4</v>
      </c>
      <c r="G25" s="4">
        <v>3.3000000000000002E-2</v>
      </c>
      <c r="H25" s="4">
        <v>2.09</v>
      </c>
      <c r="I25" s="4">
        <v>26.35</v>
      </c>
      <c r="J25" s="4">
        <f t="shared" si="2"/>
        <v>224.946</v>
      </c>
      <c r="K25" s="4">
        <v>1.827</v>
      </c>
      <c r="L25" s="4">
        <f t="shared" si="3"/>
        <v>0.12</v>
      </c>
      <c r="M25" s="4">
        <f t="shared" si="4"/>
        <v>1.04</v>
      </c>
      <c r="N25" s="4">
        <f t="shared" si="0"/>
        <v>0.53</v>
      </c>
      <c r="O25" s="4">
        <v>28.41</v>
      </c>
      <c r="P25" s="4">
        <f t="shared" si="1"/>
        <v>1.6900000000000002</v>
      </c>
      <c r="Q25" s="10">
        <f t="shared" si="5"/>
        <v>30.1</v>
      </c>
    </row>
    <row r="26" spans="1:17" ht="20.25" customHeight="1" x14ac:dyDescent="0.25">
      <c r="A26" s="16">
        <v>20</v>
      </c>
      <c r="B26" s="23" t="s">
        <v>10</v>
      </c>
      <c r="C26" s="25">
        <v>28</v>
      </c>
      <c r="D26" s="24" t="s">
        <v>14</v>
      </c>
      <c r="E26" s="8">
        <f>237</f>
        <v>237</v>
      </c>
      <c r="F26" s="4">
        <v>2105.5</v>
      </c>
      <c r="G26" s="4">
        <v>3.3000000000000002E-2</v>
      </c>
      <c r="H26" s="4">
        <v>2.09</v>
      </c>
      <c r="I26" s="4">
        <v>26.35</v>
      </c>
      <c r="J26" s="4">
        <f t="shared" si="2"/>
        <v>224.946</v>
      </c>
      <c r="K26" s="4">
        <v>1.827</v>
      </c>
      <c r="L26" s="5">
        <f t="shared" si="3"/>
        <v>0.1</v>
      </c>
      <c r="M26" s="4">
        <f t="shared" si="4"/>
        <v>0.84</v>
      </c>
      <c r="N26" s="4">
        <f t="shared" si="0"/>
        <v>0.43</v>
      </c>
      <c r="O26" s="4">
        <v>28.41</v>
      </c>
      <c r="P26" s="4">
        <f t="shared" si="1"/>
        <v>1.3699999999999999</v>
      </c>
      <c r="Q26" s="10">
        <f t="shared" si="5"/>
        <v>29.78</v>
      </c>
    </row>
    <row r="27" spans="1:17" ht="20.25" customHeight="1" x14ac:dyDescent="0.25">
      <c r="A27" s="16">
        <v>21</v>
      </c>
      <c r="B27" s="23" t="s">
        <v>10</v>
      </c>
      <c r="C27" s="25">
        <v>29</v>
      </c>
      <c r="D27" s="24" t="s">
        <v>14</v>
      </c>
      <c r="E27" s="8">
        <v>480.2</v>
      </c>
      <c r="F27" s="4">
        <v>3458.5</v>
      </c>
      <c r="G27" s="4">
        <v>3.3000000000000002E-2</v>
      </c>
      <c r="H27" s="4">
        <v>2.09</v>
      </c>
      <c r="I27" s="4">
        <v>26.35</v>
      </c>
      <c r="J27" s="4">
        <f t="shared" si="2"/>
        <v>224.946</v>
      </c>
      <c r="K27" s="4">
        <v>1.827</v>
      </c>
      <c r="L27" s="4">
        <f t="shared" si="3"/>
        <v>0.12</v>
      </c>
      <c r="M27" s="4">
        <f t="shared" si="4"/>
        <v>1.03</v>
      </c>
      <c r="N27" s="4">
        <f t="shared" si="0"/>
        <v>0.53</v>
      </c>
      <c r="O27" s="4">
        <v>28.41</v>
      </c>
      <c r="P27" s="4">
        <f t="shared" si="1"/>
        <v>1.68</v>
      </c>
      <c r="Q27" s="10">
        <f t="shared" si="5"/>
        <v>30.09</v>
      </c>
    </row>
    <row r="28" spans="1:17" ht="20.25" customHeight="1" x14ac:dyDescent="0.25">
      <c r="A28" s="16">
        <v>22</v>
      </c>
      <c r="B28" s="23" t="s">
        <v>10</v>
      </c>
      <c r="C28" s="25">
        <v>30</v>
      </c>
      <c r="D28" s="24" t="s">
        <v>14</v>
      </c>
      <c r="E28" s="8">
        <v>239.8</v>
      </c>
      <c r="F28" s="4">
        <v>2096.1999999999998</v>
      </c>
      <c r="G28" s="4">
        <v>3.3000000000000002E-2</v>
      </c>
      <c r="H28" s="4">
        <v>2.09</v>
      </c>
      <c r="I28" s="4">
        <v>26.35</v>
      </c>
      <c r="J28" s="4">
        <f t="shared" si="2"/>
        <v>224.946</v>
      </c>
      <c r="K28" s="4">
        <v>1.827</v>
      </c>
      <c r="L28" s="5">
        <f t="shared" si="3"/>
        <v>0.1</v>
      </c>
      <c r="M28" s="4">
        <f t="shared" si="4"/>
        <v>0.85</v>
      </c>
      <c r="N28" s="4">
        <f t="shared" si="0"/>
        <v>0.44</v>
      </c>
      <c r="O28" s="4">
        <v>28.41</v>
      </c>
      <c r="P28" s="4">
        <f t="shared" si="1"/>
        <v>1.39</v>
      </c>
      <c r="Q28" s="10">
        <f t="shared" si="5"/>
        <v>29.8</v>
      </c>
    </row>
    <row r="29" spans="1:17" ht="20.25" customHeight="1" x14ac:dyDescent="0.25">
      <c r="A29" s="16">
        <v>23</v>
      </c>
      <c r="B29" s="23" t="s">
        <v>10</v>
      </c>
      <c r="C29" s="25">
        <v>31</v>
      </c>
      <c r="D29" s="24" t="s">
        <v>14</v>
      </c>
      <c r="E29" s="8">
        <f>94.9+1.2</f>
        <v>96.100000000000009</v>
      </c>
      <c r="F29" s="4">
        <v>722.40000000000009</v>
      </c>
      <c r="G29" s="4">
        <v>3.3000000000000002E-2</v>
      </c>
      <c r="H29" s="4">
        <v>2.09</v>
      </c>
      <c r="I29" s="4">
        <v>26.35</v>
      </c>
      <c r="J29" s="4">
        <f t="shared" si="2"/>
        <v>224.946</v>
      </c>
      <c r="K29" s="4">
        <v>1.827</v>
      </c>
      <c r="L29" s="4">
        <f t="shared" si="3"/>
        <v>0.12</v>
      </c>
      <c r="M29" s="4">
        <f t="shared" si="4"/>
        <v>0.99</v>
      </c>
      <c r="N29" s="4">
        <f t="shared" si="0"/>
        <v>0.51</v>
      </c>
      <c r="O29" s="4">
        <v>28.41</v>
      </c>
      <c r="P29" s="5">
        <f t="shared" si="1"/>
        <v>1.6199999999999999</v>
      </c>
      <c r="Q29" s="10">
        <f t="shared" si="5"/>
        <v>30.03</v>
      </c>
    </row>
    <row r="30" spans="1:17" ht="20.25" customHeight="1" x14ac:dyDescent="0.25">
      <c r="A30" s="16">
        <v>24</v>
      </c>
      <c r="B30" s="23" t="s">
        <v>10</v>
      </c>
      <c r="C30" s="25">
        <v>32</v>
      </c>
      <c r="D30" s="24" t="s">
        <v>14</v>
      </c>
      <c r="E30" s="9">
        <f>289.7-63.9</f>
        <v>225.79999999999998</v>
      </c>
      <c r="F30" s="4">
        <v>1379.2</v>
      </c>
      <c r="G30" s="4">
        <v>3.3000000000000002E-2</v>
      </c>
      <c r="H30" s="4">
        <v>2.09</v>
      </c>
      <c r="I30" s="4">
        <v>26.35</v>
      </c>
      <c r="J30" s="4">
        <f t="shared" si="2"/>
        <v>224.946</v>
      </c>
      <c r="K30" s="4">
        <v>1.827</v>
      </c>
      <c r="L30" s="4">
        <f t="shared" si="3"/>
        <v>0.14000000000000001</v>
      </c>
      <c r="M30" s="4">
        <f t="shared" si="4"/>
        <v>1.22</v>
      </c>
      <c r="N30" s="4">
        <f t="shared" si="0"/>
        <v>0.63</v>
      </c>
      <c r="O30" s="4">
        <v>28.41</v>
      </c>
      <c r="P30" s="4">
        <f t="shared" si="1"/>
        <v>1.9899999999999998</v>
      </c>
      <c r="Q30" s="10">
        <f t="shared" si="5"/>
        <v>30.4</v>
      </c>
    </row>
    <row r="31" spans="1:17" ht="20.25" customHeight="1" x14ac:dyDescent="0.25">
      <c r="A31" s="16">
        <v>25</v>
      </c>
      <c r="B31" s="23" t="s">
        <v>10</v>
      </c>
      <c r="C31" s="25">
        <v>33</v>
      </c>
      <c r="D31" s="24" t="s">
        <v>14</v>
      </c>
      <c r="E31" s="8">
        <f>290.5</f>
        <v>290.5</v>
      </c>
      <c r="F31" s="4">
        <v>2075.1</v>
      </c>
      <c r="G31" s="4">
        <v>3.3000000000000002E-2</v>
      </c>
      <c r="H31" s="4">
        <v>2.09</v>
      </c>
      <c r="I31" s="4">
        <v>26.35</v>
      </c>
      <c r="J31" s="4">
        <f t="shared" si="2"/>
        <v>224.946</v>
      </c>
      <c r="K31" s="4">
        <v>1.827</v>
      </c>
      <c r="L31" s="4">
        <f t="shared" si="3"/>
        <v>0.12</v>
      </c>
      <c r="M31" s="4">
        <f t="shared" si="4"/>
        <v>1.04</v>
      </c>
      <c r="N31" s="4">
        <f t="shared" si="0"/>
        <v>0.53</v>
      </c>
      <c r="O31" s="4">
        <v>28.41</v>
      </c>
      <c r="P31" s="4">
        <f t="shared" si="1"/>
        <v>1.6900000000000002</v>
      </c>
      <c r="Q31" s="10">
        <f t="shared" si="5"/>
        <v>30.1</v>
      </c>
    </row>
    <row r="32" spans="1:17" ht="20.25" customHeight="1" x14ac:dyDescent="0.25">
      <c r="A32" s="16">
        <v>26</v>
      </c>
      <c r="B32" s="23" t="s">
        <v>10</v>
      </c>
      <c r="C32" s="25">
        <v>34</v>
      </c>
      <c r="D32" s="24" t="s">
        <v>14</v>
      </c>
      <c r="E32" s="8">
        <f>487.8</f>
        <v>487.8</v>
      </c>
      <c r="F32" s="4">
        <v>3467.9</v>
      </c>
      <c r="G32" s="4">
        <v>3.3000000000000002E-2</v>
      </c>
      <c r="H32" s="4">
        <v>2.09</v>
      </c>
      <c r="I32" s="4">
        <v>26.35</v>
      </c>
      <c r="J32" s="4">
        <f t="shared" si="2"/>
        <v>224.946</v>
      </c>
      <c r="K32" s="4">
        <v>1.827</v>
      </c>
      <c r="L32" s="4">
        <f t="shared" si="3"/>
        <v>0.12</v>
      </c>
      <c r="M32" s="4">
        <f t="shared" si="4"/>
        <v>1.04</v>
      </c>
      <c r="N32" s="4">
        <f t="shared" si="0"/>
        <v>0.54</v>
      </c>
      <c r="O32" s="4">
        <v>28.41</v>
      </c>
      <c r="P32" s="4">
        <f t="shared" si="1"/>
        <v>1.7000000000000002</v>
      </c>
      <c r="Q32" s="10">
        <f t="shared" si="5"/>
        <v>30.11</v>
      </c>
    </row>
    <row r="33" spans="1:17" ht="20.25" customHeight="1" x14ac:dyDescent="0.25">
      <c r="A33" s="16">
        <v>27</v>
      </c>
      <c r="B33" s="23" t="s">
        <v>10</v>
      </c>
      <c r="C33" s="25">
        <v>35</v>
      </c>
      <c r="D33" s="24" t="s">
        <v>14</v>
      </c>
      <c r="E33" s="8">
        <f>290.6</f>
        <v>290.60000000000002</v>
      </c>
      <c r="F33" s="4">
        <v>2084.4</v>
      </c>
      <c r="G33" s="4">
        <v>3.3000000000000002E-2</v>
      </c>
      <c r="H33" s="4">
        <v>2.09</v>
      </c>
      <c r="I33" s="4">
        <v>26.35</v>
      </c>
      <c r="J33" s="4">
        <f t="shared" si="2"/>
        <v>224.946</v>
      </c>
      <c r="K33" s="4">
        <v>1.827</v>
      </c>
      <c r="L33" s="4">
        <f t="shared" si="3"/>
        <v>0.12</v>
      </c>
      <c r="M33" s="4">
        <f t="shared" si="4"/>
        <v>1.03</v>
      </c>
      <c r="N33" s="4">
        <f t="shared" si="0"/>
        <v>0.53</v>
      </c>
      <c r="O33" s="4">
        <v>28.41</v>
      </c>
      <c r="P33" s="4">
        <f t="shared" si="1"/>
        <v>1.68</v>
      </c>
      <c r="Q33" s="10">
        <f t="shared" si="5"/>
        <v>30.09</v>
      </c>
    </row>
    <row r="34" spans="1:17" ht="20.25" customHeight="1" x14ac:dyDescent="0.25">
      <c r="A34" s="16">
        <v>28</v>
      </c>
      <c r="B34" s="23" t="s">
        <v>10</v>
      </c>
      <c r="C34" s="25">
        <v>36</v>
      </c>
      <c r="D34" s="24" t="s">
        <v>14</v>
      </c>
      <c r="E34" s="8">
        <f>489.3</f>
        <v>489.3</v>
      </c>
      <c r="F34" s="4">
        <v>3463.1000000000004</v>
      </c>
      <c r="G34" s="4">
        <v>3.3000000000000002E-2</v>
      </c>
      <c r="H34" s="4">
        <v>2.09</v>
      </c>
      <c r="I34" s="4">
        <v>26.35</v>
      </c>
      <c r="J34" s="4">
        <f t="shared" si="2"/>
        <v>224.946</v>
      </c>
      <c r="K34" s="4">
        <v>1.827</v>
      </c>
      <c r="L34" s="4">
        <f t="shared" si="3"/>
        <v>0.12</v>
      </c>
      <c r="M34" s="4">
        <f t="shared" si="4"/>
        <v>1.05</v>
      </c>
      <c r="N34" s="4">
        <f t="shared" si="0"/>
        <v>0.54</v>
      </c>
      <c r="O34" s="4">
        <v>28.41</v>
      </c>
      <c r="P34" s="4">
        <f t="shared" si="1"/>
        <v>1.71</v>
      </c>
      <c r="Q34" s="10">
        <f t="shared" si="5"/>
        <v>30.12</v>
      </c>
    </row>
    <row r="35" spans="1:17" ht="20.25" customHeight="1" x14ac:dyDescent="0.25">
      <c r="A35" s="16">
        <v>29</v>
      </c>
      <c r="B35" s="23" t="s">
        <v>10</v>
      </c>
      <c r="C35" s="25">
        <v>38</v>
      </c>
      <c r="D35" s="24" t="s">
        <v>14</v>
      </c>
      <c r="E35" s="8">
        <f>326.7</f>
        <v>326.7</v>
      </c>
      <c r="F35" s="4">
        <v>2842.1</v>
      </c>
      <c r="G35" s="4">
        <v>3.3000000000000002E-2</v>
      </c>
      <c r="H35" s="4">
        <v>2.09</v>
      </c>
      <c r="I35" s="4">
        <v>26.35</v>
      </c>
      <c r="J35" s="4">
        <f t="shared" si="2"/>
        <v>224.946</v>
      </c>
      <c r="K35" s="4">
        <v>1.827</v>
      </c>
      <c r="L35" s="5">
        <f t="shared" si="3"/>
        <v>0.1</v>
      </c>
      <c r="M35" s="4">
        <f t="shared" si="4"/>
        <v>0.85</v>
      </c>
      <c r="N35" s="4">
        <f t="shared" si="0"/>
        <v>0.44</v>
      </c>
      <c r="O35" s="4">
        <v>28.41</v>
      </c>
      <c r="P35" s="4">
        <f t="shared" si="1"/>
        <v>1.39</v>
      </c>
      <c r="Q35" s="10">
        <f t="shared" si="5"/>
        <v>29.8</v>
      </c>
    </row>
    <row r="36" spans="1:17" ht="20.25" customHeight="1" x14ac:dyDescent="0.25">
      <c r="A36" s="16">
        <v>30</v>
      </c>
      <c r="B36" s="23" t="s">
        <v>10</v>
      </c>
      <c r="C36" s="25">
        <v>40</v>
      </c>
      <c r="D36" s="24" t="s">
        <v>14</v>
      </c>
      <c r="E36" s="8">
        <f>262.6</f>
        <v>262.60000000000002</v>
      </c>
      <c r="F36" s="4">
        <v>2516.4</v>
      </c>
      <c r="G36" s="4">
        <v>3.3000000000000002E-2</v>
      </c>
      <c r="H36" s="4">
        <v>2.09</v>
      </c>
      <c r="I36" s="4">
        <v>26.35</v>
      </c>
      <c r="J36" s="4">
        <f t="shared" si="2"/>
        <v>224.946</v>
      </c>
      <c r="K36" s="4">
        <v>1.827</v>
      </c>
      <c r="L36" s="4">
        <f t="shared" si="3"/>
        <v>0.09</v>
      </c>
      <c r="M36" s="4">
        <f t="shared" si="4"/>
        <v>0.77</v>
      </c>
      <c r="N36" s="5">
        <f t="shared" si="0"/>
        <v>0.4</v>
      </c>
      <c r="O36" s="4">
        <v>28.41</v>
      </c>
      <c r="P36" s="4">
        <f t="shared" si="1"/>
        <v>1.26</v>
      </c>
      <c r="Q36" s="10">
        <f t="shared" si="5"/>
        <v>29.67</v>
      </c>
    </row>
    <row r="37" spans="1:17" ht="20.25" customHeight="1" x14ac:dyDescent="0.25">
      <c r="A37" s="16">
        <v>31</v>
      </c>
      <c r="B37" s="23" t="s">
        <v>10</v>
      </c>
      <c r="C37" s="25">
        <v>41</v>
      </c>
      <c r="D37" s="24" t="s">
        <v>14</v>
      </c>
      <c r="E37" s="9">
        <f>485.7</f>
        <v>485.7</v>
      </c>
      <c r="F37" s="4">
        <v>3449.3</v>
      </c>
      <c r="G37" s="4">
        <v>3.3000000000000002E-2</v>
      </c>
      <c r="H37" s="4">
        <v>2.09</v>
      </c>
      <c r="I37" s="4">
        <v>26.35</v>
      </c>
      <c r="J37" s="4">
        <f t="shared" si="2"/>
        <v>224.946</v>
      </c>
      <c r="K37" s="4">
        <v>1.827</v>
      </c>
      <c r="L37" s="5">
        <f t="shared" si="3"/>
        <v>0.12</v>
      </c>
      <c r="M37" s="4">
        <f t="shared" si="4"/>
        <v>1.05</v>
      </c>
      <c r="N37" s="4">
        <f t="shared" si="0"/>
        <v>0.54</v>
      </c>
      <c r="O37" s="4">
        <v>28.41</v>
      </c>
      <c r="P37" s="4">
        <f t="shared" si="1"/>
        <v>1.71</v>
      </c>
      <c r="Q37" s="10">
        <f t="shared" si="5"/>
        <v>30.12</v>
      </c>
    </row>
    <row r="38" spans="1:17" ht="20.25" customHeight="1" x14ac:dyDescent="0.25">
      <c r="A38" s="16">
        <v>32</v>
      </c>
      <c r="B38" s="23" t="s">
        <v>10</v>
      </c>
      <c r="C38" s="25">
        <v>42</v>
      </c>
      <c r="D38" s="24" t="s">
        <v>14</v>
      </c>
      <c r="E38" s="8">
        <f>291.5+10.4</f>
        <v>301.89999999999998</v>
      </c>
      <c r="F38" s="4">
        <v>2076</v>
      </c>
      <c r="G38" s="4">
        <v>3.3000000000000002E-2</v>
      </c>
      <c r="H38" s="4">
        <v>2.09</v>
      </c>
      <c r="I38" s="4">
        <v>26.35</v>
      </c>
      <c r="J38" s="4">
        <f t="shared" si="2"/>
        <v>224.946</v>
      </c>
      <c r="K38" s="4">
        <v>1.827</v>
      </c>
      <c r="L38" s="5">
        <f t="shared" si="3"/>
        <v>0.13</v>
      </c>
      <c r="M38" s="4">
        <f t="shared" si="4"/>
        <v>1.08</v>
      </c>
      <c r="N38" s="4">
        <f t="shared" si="0"/>
        <v>0.56000000000000005</v>
      </c>
      <c r="O38" s="4">
        <v>28.41</v>
      </c>
      <c r="P38" s="4">
        <f t="shared" si="1"/>
        <v>1.77</v>
      </c>
      <c r="Q38" s="10">
        <f t="shared" si="5"/>
        <v>30.18</v>
      </c>
    </row>
    <row r="39" spans="1:17" ht="20.25" customHeight="1" x14ac:dyDescent="0.25">
      <c r="A39" s="16">
        <v>33</v>
      </c>
      <c r="B39" s="23" t="s">
        <v>10</v>
      </c>
      <c r="C39" s="25">
        <v>44</v>
      </c>
      <c r="D39" s="24" t="s">
        <v>14</v>
      </c>
      <c r="E39" s="8">
        <f>289.5</f>
        <v>289.5</v>
      </c>
      <c r="F39" s="4">
        <v>2059.4</v>
      </c>
      <c r="G39" s="4">
        <v>3.3000000000000002E-2</v>
      </c>
      <c r="H39" s="4">
        <v>2.09</v>
      </c>
      <c r="I39" s="4">
        <v>26.35</v>
      </c>
      <c r="J39" s="4">
        <f t="shared" si="2"/>
        <v>224.946</v>
      </c>
      <c r="K39" s="4">
        <v>1.827</v>
      </c>
      <c r="L39" s="5">
        <f t="shared" si="3"/>
        <v>0.12</v>
      </c>
      <c r="M39" s="4">
        <f t="shared" si="4"/>
        <v>1.04</v>
      </c>
      <c r="N39" s="4">
        <f t="shared" ref="N39:N55" si="6">ROUND(H39*E39/F39*K39,2)</f>
        <v>0.54</v>
      </c>
      <c r="O39" s="4">
        <v>28.41</v>
      </c>
      <c r="P39" s="4">
        <f t="shared" ref="P39:P55" si="7">L39+M39+N39</f>
        <v>1.7000000000000002</v>
      </c>
      <c r="Q39" s="10">
        <f t="shared" si="5"/>
        <v>30.11</v>
      </c>
    </row>
    <row r="40" spans="1:17" ht="20.25" customHeight="1" x14ac:dyDescent="0.25">
      <c r="A40" s="16">
        <v>34</v>
      </c>
      <c r="B40" s="23" t="s">
        <v>10</v>
      </c>
      <c r="C40" s="25">
        <v>46</v>
      </c>
      <c r="D40" s="24" t="s">
        <v>14</v>
      </c>
      <c r="E40" s="8">
        <f>241.7+11.7</f>
        <v>253.39999999999998</v>
      </c>
      <c r="F40" s="4">
        <v>2121.5</v>
      </c>
      <c r="G40" s="4">
        <v>3.3000000000000002E-2</v>
      </c>
      <c r="H40" s="4">
        <v>2.09</v>
      </c>
      <c r="I40" s="4">
        <v>26.35</v>
      </c>
      <c r="J40" s="4">
        <f t="shared" si="2"/>
        <v>224.946</v>
      </c>
      <c r="K40" s="4">
        <v>1.827</v>
      </c>
      <c r="L40" s="5">
        <f t="shared" si="3"/>
        <v>0.1</v>
      </c>
      <c r="M40" s="4">
        <f t="shared" si="4"/>
        <v>0.89</v>
      </c>
      <c r="N40" s="4">
        <f t="shared" si="6"/>
        <v>0.46</v>
      </c>
      <c r="O40" s="4">
        <v>28.41</v>
      </c>
      <c r="P40" s="4">
        <f t="shared" si="7"/>
        <v>1.45</v>
      </c>
      <c r="Q40" s="10">
        <f t="shared" si="5"/>
        <v>29.86</v>
      </c>
    </row>
    <row r="41" spans="1:17" ht="20.25" customHeight="1" x14ac:dyDescent="0.25">
      <c r="A41" s="16">
        <v>35</v>
      </c>
      <c r="B41" s="23" t="s">
        <v>10</v>
      </c>
      <c r="C41" s="25">
        <v>48</v>
      </c>
      <c r="D41" s="24" t="s">
        <v>14</v>
      </c>
      <c r="E41" s="8">
        <f>445.1</f>
        <v>445.1</v>
      </c>
      <c r="F41" s="4">
        <v>4331.8999999999996</v>
      </c>
      <c r="G41" s="4">
        <v>3.3000000000000002E-2</v>
      </c>
      <c r="H41" s="4">
        <v>2.09</v>
      </c>
      <c r="I41" s="4">
        <v>26.35</v>
      </c>
      <c r="J41" s="4">
        <f t="shared" si="2"/>
        <v>224.946</v>
      </c>
      <c r="K41" s="4">
        <v>1.827</v>
      </c>
      <c r="L41" s="5">
        <f t="shared" si="3"/>
        <v>0.09</v>
      </c>
      <c r="M41" s="4">
        <f t="shared" si="4"/>
        <v>0.76</v>
      </c>
      <c r="N41" s="4">
        <f t="shared" si="6"/>
        <v>0.39</v>
      </c>
      <c r="O41" s="4">
        <v>28.41</v>
      </c>
      <c r="P41" s="4">
        <f t="shared" si="7"/>
        <v>1.24</v>
      </c>
      <c r="Q41" s="10">
        <f t="shared" si="5"/>
        <v>29.65</v>
      </c>
    </row>
    <row r="42" spans="1:17" ht="20.25" customHeight="1" x14ac:dyDescent="0.25">
      <c r="A42" s="16">
        <v>36</v>
      </c>
      <c r="B42" s="23" t="s">
        <v>10</v>
      </c>
      <c r="C42" s="25">
        <v>50</v>
      </c>
      <c r="D42" s="24" t="s">
        <v>14</v>
      </c>
      <c r="E42" s="8">
        <f>220.7+141</f>
        <v>361.7</v>
      </c>
      <c r="F42" s="4">
        <v>3265.3</v>
      </c>
      <c r="G42" s="4">
        <v>3.3000000000000002E-2</v>
      </c>
      <c r="H42" s="4">
        <v>2.09</v>
      </c>
      <c r="I42" s="4">
        <v>26.35</v>
      </c>
      <c r="J42" s="4">
        <f t="shared" si="2"/>
        <v>224.946</v>
      </c>
      <c r="K42" s="4">
        <v>1.827</v>
      </c>
      <c r="L42" s="5">
        <f t="shared" si="3"/>
        <v>0.1</v>
      </c>
      <c r="M42" s="4">
        <f t="shared" si="4"/>
        <v>0.82</v>
      </c>
      <c r="N42" s="4">
        <f t="shared" si="6"/>
        <v>0.42</v>
      </c>
      <c r="O42" s="4">
        <v>28.41</v>
      </c>
      <c r="P42" s="4">
        <f t="shared" si="7"/>
        <v>1.3399999999999999</v>
      </c>
      <c r="Q42" s="10">
        <f t="shared" si="5"/>
        <v>29.75</v>
      </c>
    </row>
    <row r="43" spans="1:17" ht="20.25" customHeight="1" x14ac:dyDescent="0.25">
      <c r="A43" s="16">
        <v>37</v>
      </c>
      <c r="B43" s="23" t="s">
        <v>10</v>
      </c>
      <c r="C43" s="25">
        <v>52</v>
      </c>
      <c r="D43" s="24" t="s">
        <v>14</v>
      </c>
      <c r="E43" s="8">
        <f>225.5+137.1</f>
        <v>362.6</v>
      </c>
      <c r="F43" s="4">
        <v>3266.5</v>
      </c>
      <c r="G43" s="4">
        <v>3.3000000000000002E-2</v>
      </c>
      <c r="H43" s="4">
        <v>2.09</v>
      </c>
      <c r="I43" s="4">
        <v>26.35</v>
      </c>
      <c r="J43" s="4">
        <f t="shared" si="2"/>
        <v>224.946</v>
      </c>
      <c r="K43" s="4">
        <v>1.827</v>
      </c>
      <c r="L43" s="5">
        <f t="shared" si="3"/>
        <v>0.1</v>
      </c>
      <c r="M43" s="4">
        <f t="shared" si="4"/>
        <v>0.82</v>
      </c>
      <c r="N43" s="4">
        <f t="shared" si="6"/>
        <v>0.42</v>
      </c>
      <c r="O43" s="4">
        <v>28.41</v>
      </c>
      <c r="P43" s="4">
        <f t="shared" si="7"/>
        <v>1.3399999999999999</v>
      </c>
      <c r="Q43" s="10">
        <f t="shared" si="5"/>
        <v>29.75</v>
      </c>
    </row>
    <row r="44" spans="1:17" ht="20.25" customHeight="1" x14ac:dyDescent="0.25">
      <c r="A44" s="16">
        <v>38</v>
      </c>
      <c r="B44" s="23" t="s">
        <v>10</v>
      </c>
      <c r="C44" s="25">
        <v>54</v>
      </c>
      <c r="D44" s="24" t="s">
        <v>14</v>
      </c>
      <c r="E44" s="8">
        <v>477.7</v>
      </c>
      <c r="F44" s="4">
        <v>4124.7</v>
      </c>
      <c r="G44" s="4">
        <v>3.3000000000000002E-2</v>
      </c>
      <c r="H44" s="4">
        <v>2.09</v>
      </c>
      <c r="I44" s="4">
        <v>26.35</v>
      </c>
      <c r="J44" s="4">
        <f t="shared" si="2"/>
        <v>224.946</v>
      </c>
      <c r="K44" s="4">
        <v>1.827</v>
      </c>
      <c r="L44" s="5">
        <f t="shared" si="3"/>
        <v>0.1</v>
      </c>
      <c r="M44" s="4">
        <f t="shared" si="4"/>
        <v>0.86</v>
      </c>
      <c r="N44" s="4">
        <f t="shared" si="6"/>
        <v>0.44</v>
      </c>
      <c r="O44" s="4">
        <v>28.41</v>
      </c>
      <c r="P44" s="5">
        <f t="shared" si="7"/>
        <v>1.4</v>
      </c>
      <c r="Q44" s="10">
        <f t="shared" si="5"/>
        <v>29.81</v>
      </c>
    </row>
    <row r="45" spans="1:17" ht="20.25" customHeight="1" x14ac:dyDescent="0.25">
      <c r="A45" s="16">
        <v>39</v>
      </c>
      <c r="B45" s="23" t="s">
        <v>10</v>
      </c>
      <c r="C45" s="25">
        <v>56</v>
      </c>
      <c r="D45" s="24" t="s">
        <v>14</v>
      </c>
      <c r="E45" s="8">
        <f>355.7</f>
        <v>355.7</v>
      </c>
      <c r="F45" s="4">
        <v>3171.9</v>
      </c>
      <c r="G45" s="4">
        <v>3.3000000000000002E-2</v>
      </c>
      <c r="H45" s="4">
        <v>2.09</v>
      </c>
      <c r="I45" s="4">
        <v>26.35</v>
      </c>
      <c r="J45" s="4">
        <f t="shared" si="2"/>
        <v>224.946</v>
      </c>
      <c r="K45" s="4">
        <v>1.827</v>
      </c>
      <c r="L45" s="5">
        <f t="shared" si="3"/>
        <v>0.1</v>
      </c>
      <c r="M45" s="4">
        <f t="shared" si="4"/>
        <v>0.83</v>
      </c>
      <c r="N45" s="4">
        <f t="shared" si="6"/>
        <v>0.43</v>
      </c>
      <c r="O45" s="4">
        <v>28.41</v>
      </c>
      <c r="P45" s="4">
        <f t="shared" si="7"/>
        <v>1.3599999999999999</v>
      </c>
      <c r="Q45" s="10">
        <f t="shared" si="5"/>
        <v>29.77</v>
      </c>
    </row>
    <row r="46" spans="1:17" ht="20.25" customHeight="1" x14ac:dyDescent="0.25">
      <c r="A46" s="16">
        <v>40</v>
      </c>
      <c r="B46" s="23" t="s">
        <v>10</v>
      </c>
      <c r="C46" s="25">
        <v>58</v>
      </c>
      <c r="D46" s="24" t="s">
        <v>14</v>
      </c>
      <c r="E46" s="8">
        <f>267.6</f>
        <v>267.60000000000002</v>
      </c>
      <c r="F46" s="4">
        <v>2366.9</v>
      </c>
      <c r="G46" s="4">
        <v>3.3000000000000002E-2</v>
      </c>
      <c r="H46" s="4">
        <v>2.09</v>
      </c>
      <c r="I46" s="4">
        <v>26.35</v>
      </c>
      <c r="J46" s="4">
        <f t="shared" si="2"/>
        <v>224.946</v>
      </c>
      <c r="K46" s="4">
        <v>1.827</v>
      </c>
      <c r="L46" s="5">
        <f t="shared" si="3"/>
        <v>0.1</v>
      </c>
      <c r="M46" s="4">
        <f t="shared" si="4"/>
        <v>0.84</v>
      </c>
      <c r="N46" s="4">
        <f t="shared" si="6"/>
        <v>0.43</v>
      </c>
      <c r="O46" s="4">
        <v>28.41</v>
      </c>
      <c r="P46" s="4">
        <f t="shared" si="7"/>
        <v>1.3699999999999999</v>
      </c>
      <c r="Q46" s="10">
        <f t="shared" si="5"/>
        <v>29.78</v>
      </c>
    </row>
    <row r="47" spans="1:17" ht="20.25" customHeight="1" x14ac:dyDescent="0.25">
      <c r="A47" s="16">
        <v>41</v>
      </c>
      <c r="B47" s="23" t="s">
        <v>11</v>
      </c>
      <c r="C47" s="24">
        <v>1</v>
      </c>
      <c r="D47" s="24" t="s">
        <v>13</v>
      </c>
      <c r="E47" s="8">
        <v>240.7</v>
      </c>
      <c r="F47" s="4">
        <v>2078.6</v>
      </c>
      <c r="G47" s="4">
        <v>3.3000000000000002E-2</v>
      </c>
      <c r="H47" s="4">
        <v>2.09</v>
      </c>
      <c r="I47" s="4">
        <v>26.35</v>
      </c>
      <c r="J47" s="4">
        <f t="shared" si="2"/>
        <v>224.946</v>
      </c>
      <c r="K47" s="4">
        <v>1.827</v>
      </c>
      <c r="L47" s="5">
        <f t="shared" si="3"/>
        <v>0.1</v>
      </c>
      <c r="M47" s="4">
        <f t="shared" si="4"/>
        <v>0.86</v>
      </c>
      <c r="N47" s="4">
        <f t="shared" si="6"/>
        <v>0.44</v>
      </c>
      <c r="O47" s="4">
        <v>27.67</v>
      </c>
      <c r="P47" s="5">
        <f t="shared" si="7"/>
        <v>1.4</v>
      </c>
      <c r="Q47" s="10">
        <f t="shared" si="5"/>
        <v>29.07</v>
      </c>
    </row>
    <row r="48" spans="1:17" ht="20.25" customHeight="1" x14ac:dyDescent="0.25">
      <c r="A48" s="16">
        <v>42</v>
      </c>
      <c r="B48" s="23" t="s">
        <v>11</v>
      </c>
      <c r="C48" s="25">
        <v>3</v>
      </c>
      <c r="D48" s="24" t="s">
        <v>13</v>
      </c>
      <c r="E48" s="8">
        <v>240.2</v>
      </c>
      <c r="F48" s="4">
        <v>2037.6999999999998</v>
      </c>
      <c r="G48" s="4">
        <v>3.3000000000000002E-2</v>
      </c>
      <c r="H48" s="4">
        <v>2.09</v>
      </c>
      <c r="I48" s="4">
        <v>26.35</v>
      </c>
      <c r="J48" s="4">
        <f t="shared" si="2"/>
        <v>224.946</v>
      </c>
      <c r="K48" s="4">
        <v>1.827</v>
      </c>
      <c r="L48" s="5">
        <f t="shared" si="3"/>
        <v>0.1</v>
      </c>
      <c r="M48" s="4">
        <f t="shared" si="4"/>
        <v>0.88</v>
      </c>
      <c r="N48" s="4">
        <f t="shared" si="6"/>
        <v>0.45</v>
      </c>
      <c r="O48" s="4">
        <v>27.67</v>
      </c>
      <c r="P48" s="4">
        <f t="shared" si="7"/>
        <v>1.43</v>
      </c>
      <c r="Q48" s="10">
        <f t="shared" si="5"/>
        <v>29.1</v>
      </c>
    </row>
    <row r="49" spans="1:17" ht="20.25" customHeight="1" x14ac:dyDescent="0.25">
      <c r="A49" s="16">
        <v>43</v>
      </c>
      <c r="B49" s="23" t="s">
        <v>11</v>
      </c>
      <c r="C49" s="25">
        <v>6</v>
      </c>
      <c r="D49" s="24" t="s">
        <v>13</v>
      </c>
      <c r="E49" s="8">
        <v>239.3</v>
      </c>
      <c r="F49" s="4">
        <v>2072.5</v>
      </c>
      <c r="G49" s="4">
        <v>3.3000000000000002E-2</v>
      </c>
      <c r="H49" s="4">
        <v>2.09</v>
      </c>
      <c r="I49" s="4">
        <v>26.35</v>
      </c>
      <c r="J49" s="4">
        <f t="shared" si="2"/>
        <v>224.946</v>
      </c>
      <c r="K49" s="4">
        <v>1.827</v>
      </c>
      <c r="L49" s="5">
        <f t="shared" si="3"/>
        <v>0.1</v>
      </c>
      <c r="M49" s="4">
        <f t="shared" si="4"/>
        <v>0.86</v>
      </c>
      <c r="N49" s="4">
        <f t="shared" si="6"/>
        <v>0.44</v>
      </c>
      <c r="O49" s="4">
        <v>27.67</v>
      </c>
      <c r="P49" s="5">
        <f t="shared" si="7"/>
        <v>1.4</v>
      </c>
      <c r="Q49" s="10">
        <f t="shared" si="5"/>
        <v>29.07</v>
      </c>
    </row>
    <row r="50" spans="1:17" ht="20.25" customHeight="1" x14ac:dyDescent="0.25">
      <c r="A50" s="16">
        <v>44</v>
      </c>
      <c r="B50" s="23" t="s">
        <v>11</v>
      </c>
      <c r="C50" s="25">
        <v>7</v>
      </c>
      <c r="D50" s="24" t="s">
        <v>13</v>
      </c>
      <c r="E50" s="9">
        <v>260</v>
      </c>
      <c r="F50" s="4">
        <v>3160.3</v>
      </c>
      <c r="G50" s="4">
        <v>3.3000000000000002E-2</v>
      </c>
      <c r="H50" s="4">
        <v>2.09</v>
      </c>
      <c r="I50" s="4">
        <v>26.35</v>
      </c>
      <c r="J50" s="4">
        <f t="shared" si="2"/>
        <v>224.946</v>
      </c>
      <c r="K50" s="4">
        <v>1.827</v>
      </c>
      <c r="L50" s="5">
        <f t="shared" si="3"/>
        <v>7.0000000000000007E-2</v>
      </c>
      <c r="M50" s="4">
        <f t="shared" si="4"/>
        <v>0.61</v>
      </c>
      <c r="N50" s="4">
        <f t="shared" si="6"/>
        <v>0.31</v>
      </c>
      <c r="O50" s="4">
        <v>27.67</v>
      </c>
      <c r="P50" s="4">
        <f t="shared" si="7"/>
        <v>0.99</v>
      </c>
      <c r="Q50" s="10">
        <f t="shared" si="5"/>
        <v>28.66</v>
      </c>
    </row>
    <row r="51" spans="1:17" ht="20.25" customHeight="1" x14ac:dyDescent="0.25">
      <c r="A51" s="16">
        <v>45</v>
      </c>
      <c r="B51" s="23" t="s">
        <v>11</v>
      </c>
      <c r="C51" s="8">
        <v>10</v>
      </c>
      <c r="D51" s="24" t="s">
        <v>14</v>
      </c>
      <c r="E51" s="8">
        <v>121.1</v>
      </c>
      <c r="F51" s="4">
        <v>1568.6</v>
      </c>
      <c r="G51" s="4">
        <v>3.3000000000000002E-2</v>
      </c>
      <c r="H51" s="4">
        <v>2.09</v>
      </c>
      <c r="I51" s="4">
        <v>26.35</v>
      </c>
      <c r="J51" s="4">
        <f t="shared" si="2"/>
        <v>224.946</v>
      </c>
      <c r="K51" s="4">
        <v>1.827</v>
      </c>
      <c r="L51" s="5">
        <f t="shared" si="3"/>
        <v>7.0000000000000007E-2</v>
      </c>
      <c r="M51" s="5">
        <f t="shared" si="4"/>
        <v>0.56999999999999995</v>
      </c>
      <c r="N51" s="4">
        <f t="shared" si="6"/>
        <v>0.28999999999999998</v>
      </c>
      <c r="O51" s="4">
        <v>28.41</v>
      </c>
      <c r="P51" s="4">
        <f t="shared" si="7"/>
        <v>0.92999999999999994</v>
      </c>
      <c r="Q51" s="10">
        <f t="shared" si="5"/>
        <v>29.34</v>
      </c>
    </row>
    <row r="52" spans="1:17" ht="20.25" customHeight="1" x14ac:dyDescent="0.25">
      <c r="A52" s="16">
        <v>46</v>
      </c>
      <c r="B52" s="23" t="s">
        <v>11</v>
      </c>
      <c r="C52" s="8">
        <v>12</v>
      </c>
      <c r="D52" s="24" t="s">
        <v>14</v>
      </c>
      <c r="E52" s="8">
        <v>119.7</v>
      </c>
      <c r="F52" s="4">
        <v>1572.1</v>
      </c>
      <c r="G52" s="4">
        <v>3.3000000000000002E-2</v>
      </c>
      <c r="H52" s="4">
        <v>2.09</v>
      </c>
      <c r="I52" s="4">
        <v>26.35</v>
      </c>
      <c r="J52" s="4">
        <f t="shared" si="2"/>
        <v>224.946</v>
      </c>
      <c r="K52" s="4">
        <v>1.827</v>
      </c>
      <c r="L52" s="5">
        <f t="shared" si="3"/>
        <v>7.0000000000000007E-2</v>
      </c>
      <c r="M52" s="5">
        <f t="shared" si="4"/>
        <v>0.56999999999999995</v>
      </c>
      <c r="N52" s="4">
        <f t="shared" si="6"/>
        <v>0.28999999999999998</v>
      </c>
      <c r="O52" s="4">
        <v>28.41</v>
      </c>
      <c r="P52" s="4">
        <f t="shared" si="7"/>
        <v>0.92999999999999994</v>
      </c>
      <c r="Q52" s="10">
        <f t="shared" si="5"/>
        <v>29.34</v>
      </c>
    </row>
    <row r="53" spans="1:17" ht="20.25" customHeight="1" x14ac:dyDescent="0.25">
      <c r="A53" s="16">
        <v>47</v>
      </c>
      <c r="B53" s="23" t="s">
        <v>11</v>
      </c>
      <c r="C53" s="25">
        <v>14</v>
      </c>
      <c r="D53" s="24" t="s">
        <v>14</v>
      </c>
      <c r="E53" s="8">
        <f>239.1-60.6</f>
        <v>178.5</v>
      </c>
      <c r="F53" s="4">
        <v>2545.5</v>
      </c>
      <c r="G53" s="4">
        <v>3.3000000000000002E-2</v>
      </c>
      <c r="H53" s="4">
        <v>2.09</v>
      </c>
      <c r="I53" s="4">
        <v>26.35</v>
      </c>
      <c r="J53" s="4">
        <f t="shared" si="2"/>
        <v>224.946</v>
      </c>
      <c r="K53" s="4">
        <v>1.827</v>
      </c>
      <c r="L53" s="5">
        <f t="shared" si="3"/>
        <v>0.06</v>
      </c>
      <c r="M53" s="4">
        <f t="shared" si="4"/>
        <v>0.52</v>
      </c>
      <c r="N53" s="4">
        <f t="shared" si="6"/>
        <v>0.27</v>
      </c>
      <c r="O53" s="4">
        <v>28.41</v>
      </c>
      <c r="P53" s="4">
        <f t="shared" si="7"/>
        <v>0.85000000000000009</v>
      </c>
      <c r="Q53" s="10">
        <f t="shared" si="5"/>
        <v>29.26</v>
      </c>
    </row>
    <row r="54" spans="1:17" ht="20.25" customHeight="1" x14ac:dyDescent="0.25">
      <c r="A54" s="16">
        <v>48</v>
      </c>
      <c r="B54" s="23" t="s">
        <v>11</v>
      </c>
      <c r="C54" s="25">
        <v>21</v>
      </c>
      <c r="D54" s="24" t="s">
        <v>13</v>
      </c>
      <c r="E54" s="9">
        <v>274.8</v>
      </c>
      <c r="F54" s="4">
        <v>2481.9</v>
      </c>
      <c r="G54" s="4">
        <v>3.3000000000000002E-2</v>
      </c>
      <c r="H54" s="4">
        <v>2.09</v>
      </c>
      <c r="I54" s="4">
        <v>26.35</v>
      </c>
      <c r="J54" s="4">
        <f t="shared" si="2"/>
        <v>224.946</v>
      </c>
      <c r="K54" s="4">
        <v>1.827</v>
      </c>
      <c r="L54" s="5">
        <f t="shared" si="3"/>
        <v>0.1</v>
      </c>
      <c r="M54" s="4">
        <f t="shared" si="4"/>
        <v>0.82</v>
      </c>
      <c r="N54" s="4">
        <f t="shared" si="6"/>
        <v>0.42</v>
      </c>
      <c r="O54" s="4">
        <v>27.67</v>
      </c>
      <c r="P54" s="4">
        <f t="shared" si="7"/>
        <v>1.3399999999999999</v>
      </c>
      <c r="Q54" s="10">
        <f t="shared" si="5"/>
        <v>29.01</v>
      </c>
    </row>
    <row r="55" spans="1:17" ht="20.25" customHeight="1" x14ac:dyDescent="0.25">
      <c r="A55" s="16">
        <v>49</v>
      </c>
      <c r="B55" s="23" t="s">
        <v>11</v>
      </c>
      <c r="C55" s="25">
        <v>23</v>
      </c>
      <c r="D55" s="24" t="s">
        <v>13</v>
      </c>
      <c r="E55" s="8">
        <v>136.5</v>
      </c>
      <c r="F55" s="4">
        <v>1585</v>
      </c>
      <c r="G55" s="4">
        <v>3.3000000000000002E-2</v>
      </c>
      <c r="H55" s="4">
        <v>2.09</v>
      </c>
      <c r="I55" s="4">
        <v>26.35</v>
      </c>
      <c r="J55" s="4">
        <f t="shared" si="2"/>
        <v>224.946</v>
      </c>
      <c r="K55" s="4">
        <v>1.827</v>
      </c>
      <c r="L55" s="5">
        <f t="shared" si="3"/>
        <v>7.0000000000000007E-2</v>
      </c>
      <c r="M55" s="4">
        <f t="shared" si="4"/>
        <v>0.64</v>
      </c>
      <c r="N55" s="4">
        <f t="shared" si="6"/>
        <v>0.33</v>
      </c>
      <c r="O55" s="4">
        <v>27.67</v>
      </c>
      <c r="P55" s="4">
        <f t="shared" si="7"/>
        <v>1.04</v>
      </c>
      <c r="Q55" s="10">
        <f t="shared" si="5"/>
        <v>28.71</v>
      </c>
    </row>
    <row r="56" spans="1:17" ht="15.75" x14ac:dyDescent="0.25">
      <c r="B56" s="11"/>
      <c r="C56" s="13"/>
      <c r="D56" s="11"/>
      <c r="E56" s="11"/>
      <c r="F56" s="11"/>
      <c r="G56" s="12"/>
      <c r="H56" s="12"/>
      <c r="I56" s="11"/>
      <c r="J56" s="11"/>
      <c r="K56" s="11"/>
      <c r="L56" s="11"/>
      <c r="M56" s="11"/>
      <c r="N56" s="11"/>
      <c r="P56" s="11"/>
    </row>
  </sheetData>
  <mergeCells count="4">
    <mergeCell ref="B5:C5"/>
    <mergeCell ref="A3:Q3"/>
    <mergeCell ref="B6:C6"/>
    <mergeCell ref="O1:Q1"/>
  </mergeCells>
  <pageMargins left="0.98425196850393704" right="0.39370078740157483" top="0.59055118110236227" bottom="0.59055118110236227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56"/>
  <sheetViews>
    <sheetView topLeftCell="A4" workbookViewId="0">
      <selection activeCell="P54" sqref="P54"/>
    </sheetView>
  </sheetViews>
  <sheetFormatPr defaultColWidth="9.140625" defaultRowHeight="15" x14ac:dyDescent="0.25"/>
  <cols>
    <col min="1" max="1" width="6.140625" style="14" customWidth="1"/>
    <col min="2" max="2" width="16.28515625" style="14" customWidth="1"/>
    <col min="3" max="3" width="5.7109375" style="18" customWidth="1"/>
    <col min="4" max="4" width="11.5703125" style="14" customWidth="1"/>
    <col min="5" max="5" width="9.7109375" style="14" customWidth="1"/>
    <col min="6" max="6" width="10" style="14" customWidth="1"/>
    <col min="7" max="7" width="9.28515625" style="14" customWidth="1"/>
    <col min="8" max="8" width="8.42578125" style="14" customWidth="1"/>
    <col min="9" max="9" width="8.85546875" style="14" customWidth="1"/>
    <col min="10" max="10" width="10.7109375" style="14" customWidth="1"/>
    <col min="11" max="11" width="9.42578125" style="14" customWidth="1"/>
    <col min="12" max="12" width="10.140625" style="14" customWidth="1"/>
    <col min="13" max="13" width="9.28515625" style="14" customWidth="1"/>
    <col min="14" max="14" width="9.5703125" style="14" customWidth="1"/>
    <col min="15" max="15" width="21.140625" style="14" customWidth="1"/>
    <col min="16" max="16" width="28" style="14" customWidth="1"/>
    <col min="17" max="17" width="34.5703125" style="14" customWidth="1"/>
    <col min="18" max="16384" width="9.140625" style="14"/>
  </cols>
  <sheetData>
    <row r="1" spans="1:17" ht="94.5" customHeight="1" x14ac:dyDescent="0.3">
      <c r="A1" s="15"/>
      <c r="B1" s="15"/>
      <c r="C1" s="27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0" t="s">
        <v>22</v>
      </c>
      <c r="P1" s="40"/>
      <c r="Q1" s="40"/>
    </row>
    <row r="2" spans="1:17" ht="18.75" x14ac:dyDescent="0.3">
      <c r="A2" s="15"/>
      <c r="B2" s="15"/>
      <c r="C2" s="27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68.25" customHeight="1" x14ac:dyDescent="0.3">
      <c r="A3" s="36" t="s">
        <v>18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5" spans="1:17" ht="173.25" x14ac:dyDescent="0.25">
      <c r="A5" s="17" t="s">
        <v>15</v>
      </c>
      <c r="B5" s="35" t="s">
        <v>12</v>
      </c>
      <c r="C5" s="35"/>
      <c r="D5" s="2" t="s">
        <v>19</v>
      </c>
      <c r="E5" s="1" t="s">
        <v>0</v>
      </c>
      <c r="F5" s="1" t="s">
        <v>1</v>
      </c>
      <c r="G5" s="29" t="s">
        <v>2</v>
      </c>
      <c r="H5" s="29" t="s">
        <v>3</v>
      </c>
      <c r="I5" s="2" t="s">
        <v>4</v>
      </c>
      <c r="J5" s="2" t="s">
        <v>5</v>
      </c>
      <c r="K5" s="2" t="s">
        <v>6</v>
      </c>
      <c r="L5" s="2" t="s">
        <v>7</v>
      </c>
      <c r="M5" s="2" t="s">
        <v>8</v>
      </c>
      <c r="N5" s="2" t="s">
        <v>9</v>
      </c>
      <c r="O5" s="1" t="s">
        <v>25</v>
      </c>
      <c r="P5" s="1" t="s">
        <v>23</v>
      </c>
      <c r="Q5" s="21" t="s">
        <v>26</v>
      </c>
    </row>
    <row r="6" spans="1:17" ht="16.5" customHeight="1" x14ac:dyDescent="0.25">
      <c r="A6" s="26">
        <v>1</v>
      </c>
      <c r="B6" s="38">
        <v>2</v>
      </c>
      <c r="C6" s="39"/>
      <c r="D6" s="20">
        <v>3</v>
      </c>
      <c r="E6" s="21"/>
      <c r="F6" s="21"/>
      <c r="G6" s="22"/>
      <c r="H6" s="22"/>
      <c r="I6" s="22"/>
      <c r="J6" s="22"/>
      <c r="K6" s="22"/>
      <c r="L6" s="22"/>
      <c r="M6" s="22"/>
      <c r="N6" s="22"/>
      <c r="O6" s="21">
        <v>4</v>
      </c>
      <c r="P6" s="21">
        <v>5</v>
      </c>
      <c r="Q6" s="21" t="s">
        <v>17</v>
      </c>
    </row>
    <row r="7" spans="1:17" ht="20.25" customHeight="1" x14ac:dyDescent="0.25">
      <c r="A7" s="16">
        <v>1</v>
      </c>
      <c r="B7" s="23" t="s">
        <v>10</v>
      </c>
      <c r="C7" s="24">
        <v>1</v>
      </c>
      <c r="D7" s="24" t="s">
        <v>13</v>
      </c>
      <c r="E7" s="3">
        <f>338.2</f>
        <v>338.2</v>
      </c>
      <c r="F7" s="4">
        <v>2750.6</v>
      </c>
      <c r="G7" s="4">
        <v>3.3000000000000002E-2</v>
      </c>
      <c r="H7" s="4">
        <v>2.09</v>
      </c>
      <c r="I7" s="4">
        <v>31.62</v>
      </c>
      <c r="J7" s="4">
        <f t="shared" ref="J7:J38" si="0">206.539+31.62</f>
        <v>238.15899999999999</v>
      </c>
      <c r="K7" s="4">
        <v>1.841</v>
      </c>
      <c r="L7" s="4">
        <f>ROUND(G7*E7/F7*I7,2)</f>
        <v>0.13</v>
      </c>
      <c r="M7" s="4">
        <f>ROUND(G7*E7/F7*J7,2)</f>
        <v>0.97</v>
      </c>
      <c r="N7" s="4">
        <f t="shared" ref="N7:N55" si="1">ROUND(H7*E7/F7*K7,2)</f>
        <v>0.47</v>
      </c>
      <c r="O7" s="4">
        <v>27.67</v>
      </c>
      <c r="P7" s="4">
        <f>ROUND(((((I7+J7)*G7)*E7)+((H7*K7)*E7))/F7,2)</f>
        <v>1.57</v>
      </c>
      <c r="Q7" s="10">
        <f>P7+O7</f>
        <v>29.240000000000002</v>
      </c>
    </row>
    <row r="8" spans="1:17" ht="20.25" customHeight="1" x14ac:dyDescent="0.25">
      <c r="A8" s="16">
        <v>2</v>
      </c>
      <c r="B8" s="23" t="s">
        <v>10</v>
      </c>
      <c r="C8" s="24">
        <v>2</v>
      </c>
      <c r="D8" s="24" t="s">
        <v>13</v>
      </c>
      <c r="E8" s="3">
        <f>485</f>
        <v>485</v>
      </c>
      <c r="F8" s="4">
        <v>3447.6</v>
      </c>
      <c r="G8" s="4">
        <v>3.3000000000000002E-2</v>
      </c>
      <c r="H8" s="4">
        <v>2.09</v>
      </c>
      <c r="I8" s="4">
        <v>31.62</v>
      </c>
      <c r="J8" s="4">
        <f t="shared" si="0"/>
        <v>238.15899999999999</v>
      </c>
      <c r="K8" s="4">
        <v>1.841</v>
      </c>
      <c r="L8" s="4">
        <f t="shared" ref="L8:L55" si="2">ROUND(G8*E8/F8*I8,2)</f>
        <v>0.15</v>
      </c>
      <c r="M8" s="4">
        <f t="shared" ref="M8:M55" si="3">ROUND(G8*E8/F8*J8,2)</f>
        <v>1.1100000000000001</v>
      </c>
      <c r="N8" s="4">
        <f t="shared" si="1"/>
        <v>0.54</v>
      </c>
      <c r="O8" s="4">
        <v>27.67</v>
      </c>
      <c r="P8" s="4">
        <f t="shared" ref="P8:P55" si="4">ROUND(((((I8+J8)*G8)*E8)+((H8*K8)*E8))/F8,2)</f>
        <v>1.79</v>
      </c>
      <c r="Q8" s="10">
        <f t="shared" ref="Q8:Q55" si="5">P8+O8</f>
        <v>29.46</v>
      </c>
    </row>
    <row r="9" spans="1:17" ht="20.25" customHeight="1" x14ac:dyDescent="0.25">
      <c r="A9" s="16">
        <v>3</v>
      </c>
      <c r="B9" s="23" t="s">
        <v>10</v>
      </c>
      <c r="C9" s="24">
        <v>5</v>
      </c>
      <c r="D9" s="24" t="s">
        <v>13</v>
      </c>
      <c r="E9" s="3">
        <f>348.1</f>
        <v>348.1</v>
      </c>
      <c r="F9" s="4">
        <v>3091.1</v>
      </c>
      <c r="G9" s="4">
        <v>3.3000000000000002E-2</v>
      </c>
      <c r="H9" s="4">
        <v>2.09</v>
      </c>
      <c r="I9" s="4">
        <v>31.62</v>
      </c>
      <c r="J9" s="4">
        <f t="shared" si="0"/>
        <v>238.15899999999999</v>
      </c>
      <c r="K9" s="4">
        <v>1.841</v>
      </c>
      <c r="L9" s="5">
        <f t="shared" si="2"/>
        <v>0.12</v>
      </c>
      <c r="M9" s="4">
        <f t="shared" si="3"/>
        <v>0.89</v>
      </c>
      <c r="N9" s="4">
        <f t="shared" si="1"/>
        <v>0.43</v>
      </c>
      <c r="O9" s="4">
        <v>27.67</v>
      </c>
      <c r="P9" s="4">
        <f t="shared" si="4"/>
        <v>1.44</v>
      </c>
      <c r="Q9" s="10">
        <f t="shared" si="5"/>
        <v>29.110000000000003</v>
      </c>
    </row>
    <row r="10" spans="1:17" ht="20.25" customHeight="1" x14ac:dyDescent="0.25">
      <c r="A10" s="16">
        <v>4</v>
      </c>
      <c r="B10" s="23" t="s">
        <v>10</v>
      </c>
      <c r="C10" s="24">
        <v>6</v>
      </c>
      <c r="D10" s="24" t="s">
        <v>13</v>
      </c>
      <c r="E10" s="3">
        <f>301.6</f>
        <v>301.60000000000002</v>
      </c>
      <c r="F10" s="4">
        <v>2287.5</v>
      </c>
      <c r="G10" s="4">
        <v>3.3000000000000002E-2</v>
      </c>
      <c r="H10" s="4">
        <v>2.09</v>
      </c>
      <c r="I10" s="4">
        <v>31.62</v>
      </c>
      <c r="J10" s="4">
        <f t="shared" si="0"/>
        <v>238.15899999999999</v>
      </c>
      <c r="K10" s="4">
        <v>1.841</v>
      </c>
      <c r="L10" s="4">
        <f t="shared" si="2"/>
        <v>0.14000000000000001</v>
      </c>
      <c r="M10" s="4">
        <f t="shared" si="3"/>
        <v>1.04</v>
      </c>
      <c r="N10" s="5">
        <f t="shared" si="1"/>
        <v>0.51</v>
      </c>
      <c r="O10" s="4">
        <v>27.67</v>
      </c>
      <c r="P10" s="4">
        <f t="shared" si="4"/>
        <v>1.68</v>
      </c>
      <c r="Q10" s="10">
        <f t="shared" si="5"/>
        <v>29.35</v>
      </c>
    </row>
    <row r="11" spans="1:17" ht="20.25" customHeight="1" x14ac:dyDescent="0.25">
      <c r="A11" s="16">
        <v>5</v>
      </c>
      <c r="B11" s="23" t="s">
        <v>10</v>
      </c>
      <c r="C11" s="24">
        <v>7</v>
      </c>
      <c r="D11" s="24" t="s">
        <v>13</v>
      </c>
      <c r="E11" s="6">
        <f>291.6</f>
        <v>291.60000000000002</v>
      </c>
      <c r="F11" s="4">
        <v>2218.1</v>
      </c>
      <c r="G11" s="4">
        <v>3.3000000000000002E-2</v>
      </c>
      <c r="H11" s="4">
        <v>2.09</v>
      </c>
      <c r="I11" s="4">
        <v>31.62</v>
      </c>
      <c r="J11" s="4">
        <f t="shared" si="0"/>
        <v>238.15899999999999</v>
      </c>
      <c r="K11" s="4">
        <v>1.841</v>
      </c>
      <c r="L11" s="4">
        <f t="shared" si="2"/>
        <v>0.14000000000000001</v>
      </c>
      <c r="M11" s="4">
        <f t="shared" si="3"/>
        <v>1.03</v>
      </c>
      <c r="N11" s="5">
        <f t="shared" si="1"/>
        <v>0.51</v>
      </c>
      <c r="O11" s="4">
        <v>27.67</v>
      </c>
      <c r="P11" s="4">
        <f t="shared" si="4"/>
        <v>1.68</v>
      </c>
      <c r="Q11" s="10">
        <f t="shared" si="5"/>
        <v>29.35</v>
      </c>
    </row>
    <row r="12" spans="1:17" ht="20.25" customHeight="1" x14ac:dyDescent="0.25">
      <c r="A12" s="16">
        <v>6</v>
      </c>
      <c r="B12" s="23" t="s">
        <v>10</v>
      </c>
      <c r="C12" s="24">
        <v>8</v>
      </c>
      <c r="D12" s="24" t="s">
        <v>13</v>
      </c>
      <c r="E12" s="3">
        <f>293.2</f>
        <v>293.2</v>
      </c>
      <c r="F12" s="4">
        <v>2098.1</v>
      </c>
      <c r="G12" s="4">
        <v>3.3000000000000002E-2</v>
      </c>
      <c r="H12" s="4">
        <v>2.09</v>
      </c>
      <c r="I12" s="4">
        <v>31.62</v>
      </c>
      <c r="J12" s="4">
        <f t="shared" si="0"/>
        <v>238.15899999999999</v>
      </c>
      <c r="K12" s="4">
        <v>1.841</v>
      </c>
      <c r="L12" s="4">
        <f t="shared" si="2"/>
        <v>0.15</v>
      </c>
      <c r="M12" s="4">
        <f t="shared" si="3"/>
        <v>1.1000000000000001</v>
      </c>
      <c r="N12" s="4">
        <f t="shared" si="1"/>
        <v>0.54</v>
      </c>
      <c r="O12" s="4">
        <v>27.67</v>
      </c>
      <c r="P12" s="4">
        <f t="shared" si="4"/>
        <v>1.78</v>
      </c>
      <c r="Q12" s="10">
        <f t="shared" si="5"/>
        <v>29.450000000000003</v>
      </c>
    </row>
    <row r="13" spans="1:17" ht="20.25" customHeight="1" x14ac:dyDescent="0.25">
      <c r="A13" s="16">
        <v>7</v>
      </c>
      <c r="B13" s="23" t="s">
        <v>10</v>
      </c>
      <c r="C13" s="24">
        <v>12</v>
      </c>
      <c r="D13" s="24" t="s">
        <v>13</v>
      </c>
      <c r="E13" s="6">
        <f>494.2</f>
        <v>494.2</v>
      </c>
      <c r="F13" s="4">
        <v>3461.7</v>
      </c>
      <c r="G13" s="4">
        <v>3.3000000000000002E-2</v>
      </c>
      <c r="H13" s="4">
        <v>2.09</v>
      </c>
      <c r="I13" s="4">
        <v>31.62</v>
      </c>
      <c r="J13" s="4">
        <f t="shared" si="0"/>
        <v>238.15899999999999</v>
      </c>
      <c r="K13" s="4">
        <v>1.841</v>
      </c>
      <c r="L13" s="4">
        <f t="shared" si="2"/>
        <v>0.15</v>
      </c>
      <c r="M13" s="4">
        <f t="shared" si="3"/>
        <v>1.1200000000000001</v>
      </c>
      <c r="N13" s="4">
        <f t="shared" si="1"/>
        <v>0.55000000000000004</v>
      </c>
      <c r="O13" s="4">
        <v>27.67</v>
      </c>
      <c r="P13" s="4">
        <f t="shared" si="4"/>
        <v>1.82</v>
      </c>
      <c r="Q13" s="10">
        <f t="shared" si="5"/>
        <v>29.490000000000002</v>
      </c>
    </row>
    <row r="14" spans="1:17" ht="20.25" customHeight="1" x14ac:dyDescent="0.25">
      <c r="A14" s="16">
        <v>8</v>
      </c>
      <c r="B14" s="23" t="s">
        <v>10</v>
      </c>
      <c r="C14" s="24">
        <v>13</v>
      </c>
      <c r="D14" s="24" t="s">
        <v>13</v>
      </c>
      <c r="E14" s="3">
        <f>307.9</f>
        <v>307.89999999999998</v>
      </c>
      <c r="F14" s="7">
        <v>2064</v>
      </c>
      <c r="G14" s="4">
        <v>3.3000000000000002E-2</v>
      </c>
      <c r="H14" s="4">
        <v>2.09</v>
      </c>
      <c r="I14" s="4">
        <v>31.62</v>
      </c>
      <c r="J14" s="4">
        <f t="shared" si="0"/>
        <v>238.15899999999999</v>
      </c>
      <c r="K14" s="4">
        <v>1.841</v>
      </c>
      <c r="L14" s="4">
        <f t="shared" si="2"/>
        <v>0.16</v>
      </c>
      <c r="M14" s="4">
        <f t="shared" si="3"/>
        <v>1.17</v>
      </c>
      <c r="N14" s="4">
        <f t="shared" si="1"/>
        <v>0.56999999999999995</v>
      </c>
      <c r="O14" s="4">
        <v>27.67</v>
      </c>
      <c r="P14" s="4">
        <f t="shared" si="4"/>
        <v>1.9</v>
      </c>
      <c r="Q14" s="10">
        <f t="shared" si="5"/>
        <v>29.57</v>
      </c>
    </row>
    <row r="15" spans="1:17" ht="20.25" customHeight="1" x14ac:dyDescent="0.25">
      <c r="A15" s="16">
        <v>9</v>
      </c>
      <c r="B15" s="23" t="s">
        <v>10</v>
      </c>
      <c r="C15" s="24">
        <v>14</v>
      </c>
      <c r="D15" s="24" t="s">
        <v>13</v>
      </c>
      <c r="E15" s="3">
        <f>304.5</f>
        <v>304.5</v>
      </c>
      <c r="F15" s="4">
        <v>2082.1</v>
      </c>
      <c r="G15" s="4">
        <v>3.3000000000000002E-2</v>
      </c>
      <c r="H15" s="4">
        <v>2.09</v>
      </c>
      <c r="I15" s="4">
        <v>31.62</v>
      </c>
      <c r="J15" s="4">
        <f t="shared" si="0"/>
        <v>238.15899999999999</v>
      </c>
      <c r="K15" s="4">
        <v>1.841</v>
      </c>
      <c r="L15" s="4">
        <f t="shared" si="2"/>
        <v>0.15</v>
      </c>
      <c r="M15" s="4">
        <f t="shared" si="3"/>
        <v>1.1499999999999999</v>
      </c>
      <c r="N15" s="4">
        <f t="shared" si="1"/>
        <v>0.56000000000000005</v>
      </c>
      <c r="O15" s="4">
        <v>27.67</v>
      </c>
      <c r="P15" s="4">
        <f t="shared" si="4"/>
        <v>1.86</v>
      </c>
      <c r="Q15" s="10">
        <f t="shared" si="5"/>
        <v>29.53</v>
      </c>
    </row>
    <row r="16" spans="1:17" ht="20.25" customHeight="1" x14ac:dyDescent="0.25">
      <c r="A16" s="16">
        <v>10</v>
      </c>
      <c r="B16" s="23" t="s">
        <v>10</v>
      </c>
      <c r="C16" s="24">
        <v>16</v>
      </c>
      <c r="D16" s="24" t="s">
        <v>27</v>
      </c>
      <c r="E16" s="8">
        <f>481.5</f>
        <v>481.5</v>
      </c>
      <c r="F16" s="4">
        <v>3417.5</v>
      </c>
      <c r="G16" s="4">
        <v>3.3000000000000002E-2</v>
      </c>
      <c r="H16" s="4">
        <v>2.09</v>
      </c>
      <c r="I16" s="4">
        <v>31.62</v>
      </c>
      <c r="J16" s="4">
        <f t="shared" si="0"/>
        <v>238.15899999999999</v>
      </c>
      <c r="K16" s="4">
        <v>1.841</v>
      </c>
      <c r="L16" s="4">
        <f t="shared" si="2"/>
        <v>0.15</v>
      </c>
      <c r="M16" s="4">
        <f t="shared" si="3"/>
        <v>1.1100000000000001</v>
      </c>
      <c r="N16" s="4">
        <f t="shared" si="1"/>
        <v>0.54</v>
      </c>
      <c r="O16" s="4">
        <v>28.41</v>
      </c>
      <c r="P16" s="4">
        <f t="shared" si="4"/>
        <v>1.8</v>
      </c>
      <c r="Q16" s="10">
        <f t="shared" si="5"/>
        <v>30.21</v>
      </c>
    </row>
    <row r="17" spans="1:17" ht="20.25" customHeight="1" x14ac:dyDescent="0.25">
      <c r="A17" s="16">
        <v>11</v>
      </c>
      <c r="B17" s="23" t="s">
        <v>10</v>
      </c>
      <c r="C17" s="24">
        <v>18</v>
      </c>
      <c r="D17" s="24" t="s">
        <v>27</v>
      </c>
      <c r="E17" s="9">
        <f>408.4</f>
        <v>408.4</v>
      </c>
      <c r="F17" s="4">
        <v>3397.5999999999995</v>
      </c>
      <c r="G17" s="4">
        <v>3.3000000000000002E-2</v>
      </c>
      <c r="H17" s="4">
        <v>2.09</v>
      </c>
      <c r="I17" s="4">
        <v>31.62</v>
      </c>
      <c r="J17" s="4">
        <f t="shared" si="0"/>
        <v>238.15899999999999</v>
      </c>
      <c r="K17" s="4">
        <v>1.841</v>
      </c>
      <c r="L17" s="5">
        <f t="shared" si="2"/>
        <v>0.13</v>
      </c>
      <c r="M17" s="4">
        <f t="shared" si="3"/>
        <v>0.94</v>
      </c>
      <c r="N17" s="4">
        <f t="shared" si="1"/>
        <v>0.46</v>
      </c>
      <c r="O17" s="4">
        <v>28.41</v>
      </c>
      <c r="P17" s="4">
        <f t="shared" si="4"/>
        <v>1.53</v>
      </c>
      <c r="Q17" s="10">
        <f t="shared" si="5"/>
        <v>29.94</v>
      </c>
    </row>
    <row r="18" spans="1:17" ht="20.25" customHeight="1" x14ac:dyDescent="0.25">
      <c r="A18" s="16">
        <v>12</v>
      </c>
      <c r="B18" s="23" t="s">
        <v>10</v>
      </c>
      <c r="C18" s="24">
        <v>19</v>
      </c>
      <c r="D18" s="24" t="s">
        <v>13</v>
      </c>
      <c r="E18" s="8">
        <f>305.3</f>
        <v>305.3</v>
      </c>
      <c r="F18" s="4">
        <v>2195.6999999999998</v>
      </c>
      <c r="G18" s="4">
        <v>3.3000000000000002E-2</v>
      </c>
      <c r="H18" s="4">
        <v>2.09</v>
      </c>
      <c r="I18" s="4">
        <v>31.62</v>
      </c>
      <c r="J18" s="4">
        <f t="shared" si="0"/>
        <v>238.15899999999999</v>
      </c>
      <c r="K18" s="4">
        <v>1.841</v>
      </c>
      <c r="L18" s="4">
        <f t="shared" si="2"/>
        <v>0.15</v>
      </c>
      <c r="M18" s="4">
        <f t="shared" si="3"/>
        <v>1.0900000000000001</v>
      </c>
      <c r="N18" s="4">
        <f t="shared" si="1"/>
        <v>0.54</v>
      </c>
      <c r="O18" s="4">
        <v>27.67</v>
      </c>
      <c r="P18" s="4">
        <f t="shared" si="4"/>
        <v>1.77</v>
      </c>
      <c r="Q18" s="10">
        <f t="shared" si="5"/>
        <v>29.44</v>
      </c>
    </row>
    <row r="19" spans="1:17" ht="20.25" customHeight="1" x14ac:dyDescent="0.25">
      <c r="A19" s="16">
        <v>13</v>
      </c>
      <c r="B19" s="23" t="s">
        <v>10</v>
      </c>
      <c r="C19" s="24">
        <v>20</v>
      </c>
      <c r="D19" s="24" t="s">
        <v>27</v>
      </c>
      <c r="E19" s="9">
        <f>291.1</f>
        <v>291.10000000000002</v>
      </c>
      <c r="F19" s="4">
        <v>2054.3000000000002</v>
      </c>
      <c r="G19" s="4">
        <v>3.3000000000000002E-2</v>
      </c>
      <c r="H19" s="4">
        <v>2.09</v>
      </c>
      <c r="I19" s="4">
        <v>31.62</v>
      </c>
      <c r="J19" s="4">
        <f t="shared" si="0"/>
        <v>238.15899999999999</v>
      </c>
      <c r="K19" s="4">
        <v>1.841</v>
      </c>
      <c r="L19" s="4">
        <f t="shared" si="2"/>
        <v>0.15</v>
      </c>
      <c r="M19" s="4">
        <f t="shared" si="3"/>
        <v>1.1100000000000001</v>
      </c>
      <c r="N19" s="4">
        <f t="shared" si="1"/>
        <v>0.55000000000000004</v>
      </c>
      <c r="O19" s="4">
        <v>28.41</v>
      </c>
      <c r="P19" s="4">
        <f t="shared" si="4"/>
        <v>1.81</v>
      </c>
      <c r="Q19" s="10">
        <f t="shared" si="5"/>
        <v>30.22</v>
      </c>
    </row>
    <row r="20" spans="1:17" ht="20.25" customHeight="1" x14ac:dyDescent="0.25">
      <c r="A20" s="16">
        <v>14</v>
      </c>
      <c r="B20" s="23" t="s">
        <v>10</v>
      </c>
      <c r="C20" s="24">
        <v>21</v>
      </c>
      <c r="D20" s="24" t="s">
        <v>13</v>
      </c>
      <c r="E20" s="8">
        <f>483.9</f>
        <v>483.9</v>
      </c>
      <c r="F20" s="4">
        <v>3465.7</v>
      </c>
      <c r="G20" s="4">
        <v>3.3000000000000002E-2</v>
      </c>
      <c r="H20" s="4">
        <v>2.09</v>
      </c>
      <c r="I20" s="4">
        <v>31.62</v>
      </c>
      <c r="J20" s="4">
        <f t="shared" si="0"/>
        <v>238.15899999999999</v>
      </c>
      <c r="K20" s="4">
        <v>1.841</v>
      </c>
      <c r="L20" s="4">
        <f t="shared" si="2"/>
        <v>0.15</v>
      </c>
      <c r="M20" s="4">
        <f t="shared" si="3"/>
        <v>1.1000000000000001</v>
      </c>
      <c r="N20" s="4">
        <f t="shared" si="1"/>
        <v>0.54</v>
      </c>
      <c r="O20" s="4">
        <v>27.67</v>
      </c>
      <c r="P20" s="4">
        <f t="shared" si="4"/>
        <v>1.78</v>
      </c>
      <c r="Q20" s="10">
        <f t="shared" si="5"/>
        <v>29.450000000000003</v>
      </c>
    </row>
    <row r="21" spans="1:17" ht="20.25" customHeight="1" x14ac:dyDescent="0.25">
      <c r="A21" s="16">
        <v>15</v>
      </c>
      <c r="B21" s="23" t="s">
        <v>10</v>
      </c>
      <c r="C21" s="24">
        <v>22</v>
      </c>
      <c r="D21" s="24" t="s">
        <v>27</v>
      </c>
      <c r="E21" s="8">
        <f>485.6</f>
        <v>485.6</v>
      </c>
      <c r="F21" s="4">
        <v>3422.1</v>
      </c>
      <c r="G21" s="4">
        <v>3.3000000000000002E-2</v>
      </c>
      <c r="H21" s="4">
        <v>2.09</v>
      </c>
      <c r="I21" s="4">
        <v>31.62</v>
      </c>
      <c r="J21" s="4">
        <f t="shared" si="0"/>
        <v>238.15899999999999</v>
      </c>
      <c r="K21" s="4">
        <v>1.841</v>
      </c>
      <c r="L21" s="4">
        <f t="shared" si="2"/>
        <v>0.15</v>
      </c>
      <c r="M21" s="4">
        <f t="shared" si="3"/>
        <v>1.1200000000000001</v>
      </c>
      <c r="N21" s="4">
        <f t="shared" si="1"/>
        <v>0.55000000000000004</v>
      </c>
      <c r="O21" s="4">
        <v>28.41</v>
      </c>
      <c r="P21" s="4">
        <f t="shared" si="4"/>
        <v>1.81</v>
      </c>
      <c r="Q21" s="10">
        <f t="shared" si="5"/>
        <v>30.22</v>
      </c>
    </row>
    <row r="22" spans="1:17" ht="20.25" customHeight="1" x14ac:dyDescent="0.25">
      <c r="A22" s="16">
        <v>16</v>
      </c>
      <c r="B22" s="23" t="s">
        <v>10</v>
      </c>
      <c r="C22" s="24">
        <v>23</v>
      </c>
      <c r="D22" s="24" t="s">
        <v>13</v>
      </c>
      <c r="E22" s="8">
        <f>490.4</f>
        <v>490.4</v>
      </c>
      <c r="F22" s="4">
        <v>3485.7</v>
      </c>
      <c r="G22" s="4">
        <v>3.3000000000000002E-2</v>
      </c>
      <c r="H22" s="4">
        <v>2.09</v>
      </c>
      <c r="I22" s="4">
        <v>31.62</v>
      </c>
      <c r="J22" s="4">
        <f t="shared" si="0"/>
        <v>238.15899999999999</v>
      </c>
      <c r="K22" s="4">
        <v>1.841</v>
      </c>
      <c r="L22" s="4">
        <f t="shared" si="2"/>
        <v>0.15</v>
      </c>
      <c r="M22" s="4">
        <f t="shared" si="3"/>
        <v>1.1100000000000001</v>
      </c>
      <c r="N22" s="4">
        <f t="shared" si="1"/>
        <v>0.54</v>
      </c>
      <c r="O22" s="4">
        <v>27.67</v>
      </c>
      <c r="P22" s="4">
        <f t="shared" si="4"/>
        <v>1.79</v>
      </c>
      <c r="Q22" s="10">
        <f t="shared" si="5"/>
        <v>29.46</v>
      </c>
    </row>
    <row r="23" spans="1:17" ht="20.25" customHeight="1" x14ac:dyDescent="0.25">
      <c r="A23" s="16">
        <v>17</v>
      </c>
      <c r="B23" s="23" t="s">
        <v>10</v>
      </c>
      <c r="C23" s="25">
        <v>25</v>
      </c>
      <c r="D23" s="24" t="s">
        <v>27</v>
      </c>
      <c r="E23" s="8">
        <f>87.5+1.3</f>
        <v>88.8</v>
      </c>
      <c r="F23" s="4">
        <v>725.9</v>
      </c>
      <c r="G23" s="4">
        <v>3.3000000000000002E-2</v>
      </c>
      <c r="H23" s="4">
        <v>2.09</v>
      </c>
      <c r="I23" s="4">
        <v>31.62</v>
      </c>
      <c r="J23" s="4">
        <f t="shared" si="0"/>
        <v>238.15899999999999</v>
      </c>
      <c r="K23" s="4">
        <v>1.841</v>
      </c>
      <c r="L23" s="4">
        <f t="shared" si="2"/>
        <v>0.13</v>
      </c>
      <c r="M23" s="5">
        <f t="shared" si="3"/>
        <v>0.96</v>
      </c>
      <c r="N23" s="4">
        <f t="shared" si="1"/>
        <v>0.47</v>
      </c>
      <c r="O23" s="4">
        <v>28.41</v>
      </c>
      <c r="P23" s="4">
        <f t="shared" si="4"/>
        <v>1.56</v>
      </c>
      <c r="Q23" s="10">
        <f t="shared" si="5"/>
        <v>29.97</v>
      </c>
    </row>
    <row r="24" spans="1:17" ht="20.25" customHeight="1" x14ac:dyDescent="0.25">
      <c r="A24" s="16">
        <v>18</v>
      </c>
      <c r="B24" s="23" t="s">
        <v>10</v>
      </c>
      <c r="C24" s="25">
        <v>26</v>
      </c>
      <c r="D24" s="24" t="s">
        <v>27</v>
      </c>
      <c r="E24" s="8">
        <f>482.3</f>
        <v>482.3</v>
      </c>
      <c r="F24" s="4">
        <v>3439.4</v>
      </c>
      <c r="G24" s="4">
        <v>3.3000000000000002E-2</v>
      </c>
      <c r="H24" s="4">
        <v>2.09</v>
      </c>
      <c r="I24" s="4">
        <v>31.62</v>
      </c>
      <c r="J24" s="4">
        <f t="shared" si="0"/>
        <v>238.15899999999999</v>
      </c>
      <c r="K24" s="4">
        <v>1.841</v>
      </c>
      <c r="L24" s="4">
        <f t="shared" si="2"/>
        <v>0.15</v>
      </c>
      <c r="M24" s="4">
        <f t="shared" si="3"/>
        <v>1.1000000000000001</v>
      </c>
      <c r="N24" s="4">
        <f t="shared" si="1"/>
        <v>0.54</v>
      </c>
      <c r="O24" s="4">
        <v>28.41</v>
      </c>
      <c r="P24" s="4">
        <f t="shared" si="4"/>
        <v>1.79</v>
      </c>
      <c r="Q24" s="10">
        <f t="shared" si="5"/>
        <v>30.2</v>
      </c>
    </row>
    <row r="25" spans="1:17" ht="20.25" customHeight="1" x14ac:dyDescent="0.25">
      <c r="A25" s="16">
        <v>19</v>
      </c>
      <c r="B25" s="23" t="s">
        <v>10</v>
      </c>
      <c r="C25" s="25">
        <v>27</v>
      </c>
      <c r="D25" s="24" t="s">
        <v>27</v>
      </c>
      <c r="E25" s="8">
        <f>289.4</f>
        <v>289.39999999999998</v>
      </c>
      <c r="F25" s="4">
        <v>2067.4</v>
      </c>
      <c r="G25" s="4">
        <v>3.3000000000000002E-2</v>
      </c>
      <c r="H25" s="4">
        <v>2.09</v>
      </c>
      <c r="I25" s="4">
        <v>31.62</v>
      </c>
      <c r="J25" s="4">
        <f t="shared" si="0"/>
        <v>238.15899999999999</v>
      </c>
      <c r="K25" s="4">
        <v>1.841</v>
      </c>
      <c r="L25" s="4">
        <f t="shared" si="2"/>
        <v>0.15</v>
      </c>
      <c r="M25" s="4">
        <f t="shared" si="3"/>
        <v>1.1000000000000001</v>
      </c>
      <c r="N25" s="4">
        <f t="shared" si="1"/>
        <v>0.54</v>
      </c>
      <c r="O25" s="4">
        <v>28.41</v>
      </c>
      <c r="P25" s="4">
        <f t="shared" si="4"/>
        <v>1.78</v>
      </c>
      <c r="Q25" s="10">
        <f t="shared" si="5"/>
        <v>30.19</v>
      </c>
    </row>
    <row r="26" spans="1:17" ht="20.25" customHeight="1" x14ac:dyDescent="0.25">
      <c r="A26" s="16">
        <v>20</v>
      </c>
      <c r="B26" s="23" t="s">
        <v>10</v>
      </c>
      <c r="C26" s="25">
        <v>28</v>
      </c>
      <c r="D26" s="24" t="s">
        <v>27</v>
      </c>
      <c r="E26" s="8">
        <f>237</f>
        <v>237</v>
      </c>
      <c r="F26" s="4">
        <v>2105.5</v>
      </c>
      <c r="G26" s="4">
        <v>3.3000000000000002E-2</v>
      </c>
      <c r="H26" s="4">
        <v>2.09</v>
      </c>
      <c r="I26" s="4">
        <v>31.62</v>
      </c>
      <c r="J26" s="4">
        <f t="shared" si="0"/>
        <v>238.15899999999999</v>
      </c>
      <c r="K26" s="4">
        <v>1.841</v>
      </c>
      <c r="L26" s="5">
        <f t="shared" si="2"/>
        <v>0.12</v>
      </c>
      <c r="M26" s="4">
        <f t="shared" si="3"/>
        <v>0.88</v>
      </c>
      <c r="N26" s="4">
        <f t="shared" si="1"/>
        <v>0.43</v>
      </c>
      <c r="O26" s="4">
        <v>28.41</v>
      </c>
      <c r="P26" s="4">
        <f t="shared" si="4"/>
        <v>1.44</v>
      </c>
      <c r="Q26" s="10">
        <f t="shared" si="5"/>
        <v>29.85</v>
      </c>
    </row>
    <row r="27" spans="1:17" ht="20.25" customHeight="1" x14ac:dyDescent="0.25">
      <c r="A27" s="16">
        <v>21</v>
      </c>
      <c r="B27" s="23" t="s">
        <v>10</v>
      </c>
      <c r="C27" s="25">
        <v>29</v>
      </c>
      <c r="D27" s="24" t="s">
        <v>27</v>
      </c>
      <c r="E27" s="8">
        <v>480.2</v>
      </c>
      <c r="F27" s="4">
        <v>3458.5</v>
      </c>
      <c r="G27" s="4">
        <v>3.3000000000000002E-2</v>
      </c>
      <c r="H27" s="4">
        <v>2.09</v>
      </c>
      <c r="I27" s="4">
        <v>31.62</v>
      </c>
      <c r="J27" s="4">
        <f t="shared" si="0"/>
        <v>238.15899999999999</v>
      </c>
      <c r="K27" s="4">
        <v>1.841</v>
      </c>
      <c r="L27" s="4">
        <f t="shared" si="2"/>
        <v>0.14000000000000001</v>
      </c>
      <c r="M27" s="4">
        <f t="shared" si="3"/>
        <v>1.0900000000000001</v>
      </c>
      <c r="N27" s="4">
        <f t="shared" si="1"/>
        <v>0.53</v>
      </c>
      <c r="O27" s="4">
        <v>28.41</v>
      </c>
      <c r="P27" s="4">
        <f t="shared" si="4"/>
        <v>1.77</v>
      </c>
      <c r="Q27" s="10">
        <f t="shared" si="5"/>
        <v>30.18</v>
      </c>
    </row>
    <row r="28" spans="1:17" ht="20.25" customHeight="1" x14ac:dyDescent="0.25">
      <c r="A28" s="16">
        <v>22</v>
      </c>
      <c r="B28" s="23" t="s">
        <v>10</v>
      </c>
      <c r="C28" s="25">
        <v>30</v>
      </c>
      <c r="D28" s="24" t="s">
        <v>27</v>
      </c>
      <c r="E28" s="8">
        <v>239.8</v>
      </c>
      <c r="F28" s="4">
        <v>2096.1999999999998</v>
      </c>
      <c r="G28" s="4">
        <v>3.3000000000000002E-2</v>
      </c>
      <c r="H28" s="4">
        <v>2.09</v>
      </c>
      <c r="I28" s="4">
        <v>31.62</v>
      </c>
      <c r="J28" s="4">
        <f t="shared" si="0"/>
        <v>238.15899999999999</v>
      </c>
      <c r="K28" s="4">
        <v>1.841</v>
      </c>
      <c r="L28" s="5">
        <f t="shared" si="2"/>
        <v>0.12</v>
      </c>
      <c r="M28" s="4">
        <f t="shared" si="3"/>
        <v>0.9</v>
      </c>
      <c r="N28" s="4">
        <f t="shared" si="1"/>
        <v>0.44</v>
      </c>
      <c r="O28" s="4">
        <v>28.41</v>
      </c>
      <c r="P28" s="4">
        <f t="shared" si="4"/>
        <v>1.46</v>
      </c>
      <c r="Q28" s="10">
        <f t="shared" si="5"/>
        <v>29.87</v>
      </c>
    </row>
    <row r="29" spans="1:17" ht="20.25" customHeight="1" x14ac:dyDescent="0.25">
      <c r="A29" s="16">
        <v>23</v>
      </c>
      <c r="B29" s="23" t="s">
        <v>10</v>
      </c>
      <c r="C29" s="25">
        <v>31</v>
      </c>
      <c r="D29" s="24" t="s">
        <v>27</v>
      </c>
      <c r="E29" s="8">
        <f>94.9+1.2</f>
        <v>96.100000000000009</v>
      </c>
      <c r="F29" s="4">
        <v>722.40000000000009</v>
      </c>
      <c r="G29" s="4">
        <v>3.3000000000000002E-2</v>
      </c>
      <c r="H29" s="4">
        <v>2.09</v>
      </c>
      <c r="I29" s="4">
        <v>31.62</v>
      </c>
      <c r="J29" s="4">
        <f t="shared" si="0"/>
        <v>238.15899999999999</v>
      </c>
      <c r="K29" s="4">
        <v>1.841</v>
      </c>
      <c r="L29" s="4">
        <f t="shared" si="2"/>
        <v>0.14000000000000001</v>
      </c>
      <c r="M29" s="4">
        <f t="shared" si="3"/>
        <v>1.05</v>
      </c>
      <c r="N29" s="4">
        <f t="shared" si="1"/>
        <v>0.51</v>
      </c>
      <c r="O29" s="4">
        <v>28.41</v>
      </c>
      <c r="P29" s="4">
        <f t="shared" si="4"/>
        <v>1.7</v>
      </c>
      <c r="Q29" s="10">
        <f t="shared" si="5"/>
        <v>30.11</v>
      </c>
    </row>
    <row r="30" spans="1:17" ht="20.25" customHeight="1" x14ac:dyDescent="0.25">
      <c r="A30" s="16">
        <v>24</v>
      </c>
      <c r="B30" s="23" t="s">
        <v>10</v>
      </c>
      <c r="C30" s="25">
        <v>32</v>
      </c>
      <c r="D30" s="24" t="s">
        <v>27</v>
      </c>
      <c r="E30" s="9">
        <f>289.7-63.9</f>
        <v>225.79999999999998</v>
      </c>
      <c r="F30" s="4">
        <v>1379.2</v>
      </c>
      <c r="G30" s="4">
        <v>3.3000000000000002E-2</v>
      </c>
      <c r="H30" s="4">
        <v>2.09</v>
      </c>
      <c r="I30" s="4">
        <v>31.62</v>
      </c>
      <c r="J30" s="4">
        <f t="shared" si="0"/>
        <v>238.15899999999999</v>
      </c>
      <c r="K30" s="4">
        <v>1.841</v>
      </c>
      <c r="L30" s="4">
        <f t="shared" si="2"/>
        <v>0.17</v>
      </c>
      <c r="M30" s="4">
        <f t="shared" si="3"/>
        <v>1.29</v>
      </c>
      <c r="N30" s="4">
        <f t="shared" si="1"/>
        <v>0.63</v>
      </c>
      <c r="O30" s="4">
        <v>28.41</v>
      </c>
      <c r="P30" s="4">
        <f t="shared" si="4"/>
        <v>2.09</v>
      </c>
      <c r="Q30" s="10">
        <f t="shared" si="5"/>
        <v>30.5</v>
      </c>
    </row>
    <row r="31" spans="1:17" ht="20.25" customHeight="1" x14ac:dyDescent="0.25">
      <c r="A31" s="16">
        <v>25</v>
      </c>
      <c r="B31" s="23" t="s">
        <v>10</v>
      </c>
      <c r="C31" s="25">
        <v>33</v>
      </c>
      <c r="D31" s="24" t="s">
        <v>27</v>
      </c>
      <c r="E31" s="8">
        <f>290.5</f>
        <v>290.5</v>
      </c>
      <c r="F31" s="4">
        <v>2075.1</v>
      </c>
      <c r="G31" s="4">
        <v>3.3000000000000002E-2</v>
      </c>
      <c r="H31" s="4">
        <v>2.09</v>
      </c>
      <c r="I31" s="4">
        <v>31.62</v>
      </c>
      <c r="J31" s="4">
        <f t="shared" si="0"/>
        <v>238.15899999999999</v>
      </c>
      <c r="K31" s="4">
        <v>1.841</v>
      </c>
      <c r="L31" s="4">
        <f t="shared" si="2"/>
        <v>0.15</v>
      </c>
      <c r="M31" s="4">
        <f t="shared" si="3"/>
        <v>1.1000000000000001</v>
      </c>
      <c r="N31" s="4">
        <f t="shared" si="1"/>
        <v>0.54</v>
      </c>
      <c r="O31" s="4">
        <v>28.41</v>
      </c>
      <c r="P31" s="4">
        <f t="shared" si="4"/>
        <v>1.78</v>
      </c>
      <c r="Q31" s="10">
        <f t="shared" si="5"/>
        <v>30.19</v>
      </c>
    </row>
    <row r="32" spans="1:17" ht="20.25" customHeight="1" x14ac:dyDescent="0.25">
      <c r="A32" s="16">
        <v>26</v>
      </c>
      <c r="B32" s="23" t="s">
        <v>10</v>
      </c>
      <c r="C32" s="25">
        <v>34</v>
      </c>
      <c r="D32" s="24" t="s">
        <v>27</v>
      </c>
      <c r="E32" s="8">
        <f>487.8</f>
        <v>487.8</v>
      </c>
      <c r="F32" s="4">
        <v>3467.9</v>
      </c>
      <c r="G32" s="4">
        <v>3.3000000000000002E-2</v>
      </c>
      <c r="H32" s="4">
        <v>2.09</v>
      </c>
      <c r="I32" s="4">
        <v>31.62</v>
      </c>
      <c r="J32" s="4">
        <f t="shared" si="0"/>
        <v>238.15899999999999</v>
      </c>
      <c r="K32" s="4">
        <v>1.841</v>
      </c>
      <c r="L32" s="4">
        <f t="shared" si="2"/>
        <v>0.15</v>
      </c>
      <c r="M32" s="4">
        <f t="shared" si="3"/>
        <v>1.1100000000000001</v>
      </c>
      <c r="N32" s="4">
        <f t="shared" si="1"/>
        <v>0.54</v>
      </c>
      <c r="O32" s="4">
        <v>28.41</v>
      </c>
      <c r="P32" s="4">
        <f t="shared" si="4"/>
        <v>1.79</v>
      </c>
      <c r="Q32" s="10">
        <f t="shared" si="5"/>
        <v>30.2</v>
      </c>
    </row>
    <row r="33" spans="1:17" ht="20.25" customHeight="1" x14ac:dyDescent="0.25">
      <c r="A33" s="16">
        <v>27</v>
      </c>
      <c r="B33" s="23" t="s">
        <v>10</v>
      </c>
      <c r="C33" s="25">
        <v>35</v>
      </c>
      <c r="D33" s="24" t="s">
        <v>27</v>
      </c>
      <c r="E33" s="8">
        <f>290.6</f>
        <v>290.60000000000002</v>
      </c>
      <c r="F33" s="4">
        <v>2084.4</v>
      </c>
      <c r="G33" s="4">
        <v>3.3000000000000002E-2</v>
      </c>
      <c r="H33" s="4">
        <v>2.09</v>
      </c>
      <c r="I33" s="4">
        <v>31.62</v>
      </c>
      <c r="J33" s="4">
        <f t="shared" si="0"/>
        <v>238.15899999999999</v>
      </c>
      <c r="K33" s="4">
        <v>1.841</v>
      </c>
      <c r="L33" s="4">
        <f t="shared" si="2"/>
        <v>0.15</v>
      </c>
      <c r="M33" s="4">
        <f t="shared" si="3"/>
        <v>1.1000000000000001</v>
      </c>
      <c r="N33" s="4">
        <f t="shared" si="1"/>
        <v>0.54</v>
      </c>
      <c r="O33" s="4">
        <v>28.41</v>
      </c>
      <c r="P33" s="4">
        <f t="shared" si="4"/>
        <v>1.78</v>
      </c>
      <c r="Q33" s="10">
        <f t="shared" si="5"/>
        <v>30.19</v>
      </c>
    </row>
    <row r="34" spans="1:17" ht="20.25" customHeight="1" x14ac:dyDescent="0.25">
      <c r="A34" s="16">
        <v>28</v>
      </c>
      <c r="B34" s="23" t="s">
        <v>10</v>
      </c>
      <c r="C34" s="25">
        <v>36</v>
      </c>
      <c r="D34" s="24" t="s">
        <v>27</v>
      </c>
      <c r="E34" s="8">
        <f>489.3</f>
        <v>489.3</v>
      </c>
      <c r="F34" s="4">
        <v>3463.1000000000004</v>
      </c>
      <c r="G34" s="4">
        <v>3.3000000000000002E-2</v>
      </c>
      <c r="H34" s="4">
        <v>2.09</v>
      </c>
      <c r="I34" s="4">
        <v>31.62</v>
      </c>
      <c r="J34" s="4">
        <f t="shared" si="0"/>
        <v>238.15899999999999</v>
      </c>
      <c r="K34" s="4">
        <v>1.841</v>
      </c>
      <c r="L34" s="4">
        <f t="shared" si="2"/>
        <v>0.15</v>
      </c>
      <c r="M34" s="4">
        <f t="shared" si="3"/>
        <v>1.1100000000000001</v>
      </c>
      <c r="N34" s="4">
        <f t="shared" si="1"/>
        <v>0.54</v>
      </c>
      <c r="O34" s="4">
        <v>28.41</v>
      </c>
      <c r="P34" s="4">
        <f t="shared" si="4"/>
        <v>1.8</v>
      </c>
      <c r="Q34" s="10">
        <f t="shared" si="5"/>
        <v>30.21</v>
      </c>
    </row>
    <row r="35" spans="1:17" ht="20.25" customHeight="1" x14ac:dyDescent="0.25">
      <c r="A35" s="16">
        <v>29</v>
      </c>
      <c r="B35" s="23" t="s">
        <v>10</v>
      </c>
      <c r="C35" s="25">
        <v>38</v>
      </c>
      <c r="D35" s="24" t="s">
        <v>27</v>
      </c>
      <c r="E35" s="8">
        <f>326.7</f>
        <v>326.7</v>
      </c>
      <c r="F35" s="4">
        <v>2842.1</v>
      </c>
      <c r="G35" s="4">
        <v>3.3000000000000002E-2</v>
      </c>
      <c r="H35" s="4">
        <v>2.09</v>
      </c>
      <c r="I35" s="4">
        <v>31.62</v>
      </c>
      <c r="J35" s="4">
        <f t="shared" si="0"/>
        <v>238.15899999999999</v>
      </c>
      <c r="K35" s="4">
        <v>1.841</v>
      </c>
      <c r="L35" s="5">
        <f t="shared" si="2"/>
        <v>0.12</v>
      </c>
      <c r="M35" s="4">
        <f t="shared" si="3"/>
        <v>0.9</v>
      </c>
      <c r="N35" s="4">
        <f t="shared" si="1"/>
        <v>0.44</v>
      </c>
      <c r="O35" s="4">
        <v>28.41</v>
      </c>
      <c r="P35" s="4">
        <f t="shared" si="4"/>
        <v>1.47</v>
      </c>
      <c r="Q35" s="10">
        <f t="shared" si="5"/>
        <v>29.88</v>
      </c>
    </row>
    <row r="36" spans="1:17" ht="20.25" customHeight="1" x14ac:dyDescent="0.25">
      <c r="A36" s="16">
        <v>30</v>
      </c>
      <c r="B36" s="23" t="s">
        <v>10</v>
      </c>
      <c r="C36" s="25">
        <v>40</v>
      </c>
      <c r="D36" s="24" t="s">
        <v>27</v>
      </c>
      <c r="E36" s="8">
        <f>262.6</f>
        <v>262.60000000000002</v>
      </c>
      <c r="F36" s="4">
        <v>2516.4</v>
      </c>
      <c r="G36" s="4">
        <v>3.3000000000000002E-2</v>
      </c>
      <c r="H36" s="4">
        <v>2.09</v>
      </c>
      <c r="I36" s="4">
        <v>31.62</v>
      </c>
      <c r="J36" s="4">
        <f t="shared" si="0"/>
        <v>238.15899999999999</v>
      </c>
      <c r="K36" s="4">
        <v>1.841</v>
      </c>
      <c r="L36" s="4">
        <f t="shared" si="2"/>
        <v>0.11</v>
      </c>
      <c r="M36" s="4">
        <f t="shared" si="3"/>
        <v>0.82</v>
      </c>
      <c r="N36" s="5">
        <f t="shared" si="1"/>
        <v>0.4</v>
      </c>
      <c r="O36" s="4">
        <v>28.41</v>
      </c>
      <c r="P36" s="4">
        <f t="shared" si="4"/>
        <v>1.33</v>
      </c>
      <c r="Q36" s="10">
        <f t="shared" si="5"/>
        <v>29.740000000000002</v>
      </c>
    </row>
    <row r="37" spans="1:17" ht="20.25" customHeight="1" x14ac:dyDescent="0.25">
      <c r="A37" s="16">
        <v>31</v>
      </c>
      <c r="B37" s="23" t="s">
        <v>10</v>
      </c>
      <c r="C37" s="25">
        <v>41</v>
      </c>
      <c r="D37" s="24" t="s">
        <v>27</v>
      </c>
      <c r="E37" s="9">
        <f>485.7</f>
        <v>485.7</v>
      </c>
      <c r="F37" s="4">
        <v>3449.3</v>
      </c>
      <c r="G37" s="4">
        <v>3.3000000000000002E-2</v>
      </c>
      <c r="H37" s="4">
        <v>2.09</v>
      </c>
      <c r="I37" s="4">
        <v>31.62</v>
      </c>
      <c r="J37" s="4">
        <f t="shared" si="0"/>
        <v>238.15899999999999</v>
      </c>
      <c r="K37" s="4">
        <v>1.841</v>
      </c>
      <c r="L37" s="5">
        <f t="shared" si="2"/>
        <v>0.15</v>
      </c>
      <c r="M37" s="4">
        <f t="shared" si="3"/>
        <v>1.1100000000000001</v>
      </c>
      <c r="N37" s="4">
        <f t="shared" si="1"/>
        <v>0.54</v>
      </c>
      <c r="O37" s="4">
        <v>28.41</v>
      </c>
      <c r="P37" s="4">
        <f t="shared" si="4"/>
        <v>1.8</v>
      </c>
      <c r="Q37" s="10">
        <f t="shared" si="5"/>
        <v>30.21</v>
      </c>
    </row>
    <row r="38" spans="1:17" ht="20.25" customHeight="1" x14ac:dyDescent="0.25">
      <c r="A38" s="16">
        <v>32</v>
      </c>
      <c r="B38" s="23" t="s">
        <v>10</v>
      </c>
      <c r="C38" s="25">
        <v>42</v>
      </c>
      <c r="D38" s="24" t="s">
        <v>27</v>
      </c>
      <c r="E38" s="8">
        <f>291.5+10.4</f>
        <v>301.89999999999998</v>
      </c>
      <c r="F38" s="4">
        <v>2076</v>
      </c>
      <c r="G38" s="4">
        <v>3.3000000000000002E-2</v>
      </c>
      <c r="H38" s="4">
        <v>2.09</v>
      </c>
      <c r="I38" s="4">
        <v>31.62</v>
      </c>
      <c r="J38" s="4">
        <f t="shared" si="0"/>
        <v>238.15899999999999</v>
      </c>
      <c r="K38" s="4">
        <v>1.841</v>
      </c>
      <c r="L38" s="5">
        <f t="shared" si="2"/>
        <v>0.15</v>
      </c>
      <c r="M38" s="4">
        <f t="shared" si="3"/>
        <v>1.1399999999999999</v>
      </c>
      <c r="N38" s="4">
        <f t="shared" si="1"/>
        <v>0.56000000000000005</v>
      </c>
      <c r="O38" s="4">
        <v>28.41</v>
      </c>
      <c r="P38" s="4">
        <f t="shared" si="4"/>
        <v>1.85</v>
      </c>
      <c r="Q38" s="10">
        <f t="shared" si="5"/>
        <v>30.26</v>
      </c>
    </row>
    <row r="39" spans="1:17" ht="20.25" customHeight="1" x14ac:dyDescent="0.25">
      <c r="A39" s="16">
        <v>33</v>
      </c>
      <c r="B39" s="23" t="s">
        <v>10</v>
      </c>
      <c r="C39" s="25">
        <v>44</v>
      </c>
      <c r="D39" s="24" t="s">
        <v>27</v>
      </c>
      <c r="E39" s="8">
        <f>289.5</f>
        <v>289.5</v>
      </c>
      <c r="F39" s="4">
        <v>2059.4</v>
      </c>
      <c r="G39" s="4">
        <v>3.3000000000000002E-2</v>
      </c>
      <c r="H39" s="4">
        <v>2.09</v>
      </c>
      <c r="I39" s="4">
        <v>31.62</v>
      </c>
      <c r="J39" s="4">
        <f t="shared" ref="J39:J55" si="6">206.539+31.62</f>
        <v>238.15899999999999</v>
      </c>
      <c r="K39" s="4">
        <v>1.841</v>
      </c>
      <c r="L39" s="5">
        <f t="shared" si="2"/>
        <v>0.15</v>
      </c>
      <c r="M39" s="4">
        <f t="shared" si="3"/>
        <v>1.1000000000000001</v>
      </c>
      <c r="N39" s="4">
        <f t="shared" si="1"/>
        <v>0.54</v>
      </c>
      <c r="O39" s="4">
        <v>28.41</v>
      </c>
      <c r="P39" s="4">
        <f t="shared" si="4"/>
        <v>1.79</v>
      </c>
      <c r="Q39" s="10">
        <f t="shared" si="5"/>
        <v>30.2</v>
      </c>
    </row>
    <row r="40" spans="1:17" ht="20.25" customHeight="1" x14ac:dyDescent="0.25">
      <c r="A40" s="16">
        <v>34</v>
      </c>
      <c r="B40" s="23" t="s">
        <v>10</v>
      </c>
      <c r="C40" s="25">
        <v>46</v>
      </c>
      <c r="D40" s="24" t="s">
        <v>27</v>
      </c>
      <c r="E40" s="8">
        <f>241.7+11.7</f>
        <v>253.39999999999998</v>
      </c>
      <c r="F40" s="4">
        <v>2121.5</v>
      </c>
      <c r="G40" s="4">
        <v>3.3000000000000002E-2</v>
      </c>
      <c r="H40" s="4">
        <v>2.09</v>
      </c>
      <c r="I40" s="4">
        <v>31.62</v>
      </c>
      <c r="J40" s="4">
        <f t="shared" si="6"/>
        <v>238.15899999999999</v>
      </c>
      <c r="K40" s="4">
        <v>1.841</v>
      </c>
      <c r="L40" s="5">
        <f t="shared" si="2"/>
        <v>0.12</v>
      </c>
      <c r="M40" s="4">
        <f t="shared" si="3"/>
        <v>0.94</v>
      </c>
      <c r="N40" s="4">
        <f t="shared" si="1"/>
        <v>0.46</v>
      </c>
      <c r="O40" s="4">
        <v>28.41</v>
      </c>
      <c r="P40" s="4">
        <f t="shared" si="4"/>
        <v>1.52</v>
      </c>
      <c r="Q40" s="10">
        <f t="shared" si="5"/>
        <v>29.93</v>
      </c>
    </row>
    <row r="41" spans="1:17" ht="20.25" customHeight="1" x14ac:dyDescent="0.25">
      <c r="A41" s="16">
        <v>35</v>
      </c>
      <c r="B41" s="23" t="s">
        <v>10</v>
      </c>
      <c r="C41" s="25">
        <v>48</v>
      </c>
      <c r="D41" s="24" t="s">
        <v>27</v>
      </c>
      <c r="E41" s="8">
        <f>445.1</f>
        <v>445.1</v>
      </c>
      <c r="F41" s="4">
        <v>4331.8999999999996</v>
      </c>
      <c r="G41" s="4">
        <v>3.3000000000000002E-2</v>
      </c>
      <c r="H41" s="4">
        <v>2.09</v>
      </c>
      <c r="I41" s="4">
        <v>31.62</v>
      </c>
      <c r="J41" s="4">
        <f t="shared" si="6"/>
        <v>238.15899999999999</v>
      </c>
      <c r="K41" s="4">
        <v>1.841</v>
      </c>
      <c r="L41" s="5">
        <f t="shared" si="2"/>
        <v>0.11</v>
      </c>
      <c r="M41" s="4">
        <f t="shared" si="3"/>
        <v>0.81</v>
      </c>
      <c r="N41" s="4">
        <f t="shared" si="1"/>
        <v>0.4</v>
      </c>
      <c r="O41" s="4">
        <v>28.41</v>
      </c>
      <c r="P41" s="4">
        <f t="shared" si="4"/>
        <v>1.31</v>
      </c>
      <c r="Q41" s="10">
        <f t="shared" si="5"/>
        <v>29.72</v>
      </c>
    </row>
    <row r="42" spans="1:17" ht="20.25" customHeight="1" x14ac:dyDescent="0.25">
      <c r="A42" s="16">
        <v>36</v>
      </c>
      <c r="B42" s="23" t="s">
        <v>10</v>
      </c>
      <c r="C42" s="25">
        <v>50</v>
      </c>
      <c r="D42" s="24" t="s">
        <v>27</v>
      </c>
      <c r="E42" s="8">
        <f>220.7+141</f>
        <v>361.7</v>
      </c>
      <c r="F42" s="4">
        <v>3265.3</v>
      </c>
      <c r="G42" s="4">
        <v>3.3000000000000002E-2</v>
      </c>
      <c r="H42" s="4">
        <v>2.09</v>
      </c>
      <c r="I42" s="4">
        <v>31.62</v>
      </c>
      <c r="J42" s="4">
        <f t="shared" si="6"/>
        <v>238.15899999999999</v>
      </c>
      <c r="K42" s="4">
        <v>1.841</v>
      </c>
      <c r="L42" s="5">
        <f t="shared" si="2"/>
        <v>0.12</v>
      </c>
      <c r="M42" s="4">
        <f t="shared" si="3"/>
        <v>0.87</v>
      </c>
      <c r="N42" s="4">
        <f t="shared" si="1"/>
        <v>0.43</v>
      </c>
      <c r="O42" s="4">
        <v>28.41</v>
      </c>
      <c r="P42" s="4">
        <f t="shared" si="4"/>
        <v>1.41</v>
      </c>
      <c r="Q42" s="10">
        <f t="shared" si="5"/>
        <v>29.82</v>
      </c>
    </row>
    <row r="43" spans="1:17" ht="20.25" customHeight="1" x14ac:dyDescent="0.25">
      <c r="A43" s="16">
        <v>37</v>
      </c>
      <c r="B43" s="23" t="s">
        <v>10</v>
      </c>
      <c r="C43" s="25">
        <v>52</v>
      </c>
      <c r="D43" s="24" t="s">
        <v>27</v>
      </c>
      <c r="E43" s="8">
        <f>225.5+137.1</f>
        <v>362.6</v>
      </c>
      <c r="F43" s="4">
        <v>3266.5</v>
      </c>
      <c r="G43" s="4">
        <v>3.3000000000000002E-2</v>
      </c>
      <c r="H43" s="4">
        <v>2.09</v>
      </c>
      <c r="I43" s="4">
        <v>31.62</v>
      </c>
      <c r="J43" s="4">
        <f t="shared" si="6"/>
        <v>238.15899999999999</v>
      </c>
      <c r="K43" s="4">
        <v>1.841</v>
      </c>
      <c r="L43" s="5">
        <f t="shared" si="2"/>
        <v>0.12</v>
      </c>
      <c r="M43" s="4">
        <f t="shared" si="3"/>
        <v>0.87</v>
      </c>
      <c r="N43" s="4">
        <f t="shared" si="1"/>
        <v>0.43</v>
      </c>
      <c r="O43" s="4">
        <v>28.41</v>
      </c>
      <c r="P43" s="4">
        <f t="shared" si="4"/>
        <v>1.42</v>
      </c>
      <c r="Q43" s="10">
        <f t="shared" si="5"/>
        <v>29.83</v>
      </c>
    </row>
    <row r="44" spans="1:17" ht="20.25" customHeight="1" x14ac:dyDescent="0.25">
      <c r="A44" s="16">
        <v>38</v>
      </c>
      <c r="B44" s="23" t="s">
        <v>10</v>
      </c>
      <c r="C44" s="25">
        <v>54</v>
      </c>
      <c r="D44" s="24" t="s">
        <v>27</v>
      </c>
      <c r="E44" s="8">
        <v>477.7</v>
      </c>
      <c r="F44" s="4">
        <v>4124.7</v>
      </c>
      <c r="G44" s="4">
        <v>3.3000000000000002E-2</v>
      </c>
      <c r="H44" s="4">
        <v>2.09</v>
      </c>
      <c r="I44" s="4">
        <v>31.62</v>
      </c>
      <c r="J44" s="4">
        <f t="shared" si="6"/>
        <v>238.15899999999999</v>
      </c>
      <c r="K44" s="4">
        <v>1.841</v>
      </c>
      <c r="L44" s="5">
        <f t="shared" si="2"/>
        <v>0.12</v>
      </c>
      <c r="M44" s="4">
        <f t="shared" si="3"/>
        <v>0.91</v>
      </c>
      <c r="N44" s="4">
        <f t="shared" si="1"/>
        <v>0.45</v>
      </c>
      <c r="O44" s="4">
        <v>28.41</v>
      </c>
      <c r="P44" s="4">
        <f t="shared" si="4"/>
        <v>1.48</v>
      </c>
      <c r="Q44" s="10">
        <f t="shared" si="5"/>
        <v>29.89</v>
      </c>
    </row>
    <row r="45" spans="1:17" ht="20.25" customHeight="1" x14ac:dyDescent="0.25">
      <c r="A45" s="16">
        <v>39</v>
      </c>
      <c r="B45" s="23" t="s">
        <v>10</v>
      </c>
      <c r="C45" s="25">
        <v>56</v>
      </c>
      <c r="D45" s="24" t="s">
        <v>27</v>
      </c>
      <c r="E45" s="8">
        <f>355.7</f>
        <v>355.7</v>
      </c>
      <c r="F45" s="4">
        <v>3171.9</v>
      </c>
      <c r="G45" s="4">
        <v>3.3000000000000002E-2</v>
      </c>
      <c r="H45" s="4">
        <v>2.09</v>
      </c>
      <c r="I45" s="4">
        <v>31.62</v>
      </c>
      <c r="J45" s="4">
        <f t="shared" si="6"/>
        <v>238.15899999999999</v>
      </c>
      <c r="K45" s="4">
        <v>1.841</v>
      </c>
      <c r="L45" s="5">
        <f t="shared" si="2"/>
        <v>0.12</v>
      </c>
      <c r="M45" s="4">
        <f t="shared" si="3"/>
        <v>0.88</v>
      </c>
      <c r="N45" s="4">
        <f t="shared" si="1"/>
        <v>0.43</v>
      </c>
      <c r="O45" s="4">
        <v>28.41</v>
      </c>
      <c r="P45" s="4">
        <f t="shared" si="4"/>
        <v>1.43</v>
      </c>
      <c r="Q45" s="10">
        <f t="shared" si="5"/>
        <v>29.84</v>
      </c>
    </row>
    <row r="46" spans="1:17" ht="20.25" customHeight="1" x14ac:dyDescent="0.25">
      <c r="A46" s="16">
        <v>40</v>
      </c>
      <c r="B46" s="23" t="s">
        <v>10</v>
      </c>
      <c r="C46" s="25">
        <v>58</v>
      </c>
      <c r="D46" s="24" t="s">
        <v>27</v>
      </c>
      <c r="E46" s="8">
        <f>267.6</f>
        <v>267.60000000000002</v>
      </c>
      <c r="F46" s="4">
        <v>2366.9</v>
      </c>
      <c r="G46" s="4">
        <v>3.3000000000000002E-2</v>
      </c>
      <c r="H46" s="4">
        <v>2.09</v>
      </c>
      <c r="I46" s="4">
        <v>31.62</v>
      </c>
      <c r="J46" s="4">
        <f t="shared" si="6"/>
        <v>238.15899999999999</v>
      </c>
      <c r="K46" s="4">
        <v>1.841</v>
      </c>
      <c r="L46" s="5">
        <f t="shared" si="2"/>
        <v>0.12</v>
      </c>
      <c r="M46" s="4">
        <f t="shared" si="3"/>
        <v>0.89</v>
      </c>
      <c r="N46" s="4">
        <f t="shared" si="1"/>
        <v>0.44</v>
      </c>
      <c r="O46" s="4">
        <v>28.41</v>
      </c>
      <c r="P46" s="4">
        <f t="shared" si="4"/>
        <v>1.44</v>
      </c>
      <c r="Q46" s="10">
        <f t="shared" si="5"/>
        <v>29.85</v>
      </c>
    </row>
    <row r="47" spans="1:17" ht="20.25" customHeight="1" x14ac:dyDescent="0.25">
      <c r="A47" s="16">
        <v>41</v>
      </c>
      <c r="B47" s="23" t="s">
        <v>11</v>
      </c>
      <c r="C47" s="24">
        <v>1</v>
      </c>
      <c r="D47" s="24" t="s">
        <v>13</v>
      </c>
      <c r="E47" s="8">
        <v>240.7</v>
      </c>
      <c r="F47" s="4">
        <v>2078.6</v>
      </c>
      <c r="G47" s="4">
        <v>3.3000000000000002E-2</v>
      </c>
      <c r="H47" s="4">
        <v>2.09</v>
      </c>
      <c r="I47" s="4">
        <v>31.62</v>
      </c>
      <c r="J47" s="4">
        <f t="shared" si="6"/>
        <v>238.15899999999999</v>
      </c>
      <c r="K47" s="4">
        <v>1.841</v>
      </c>
      <c r="L47" s="5">
        <f t="shared" si="2"/>
        <v>0.12</v>
      </c>
      <c r="M47" s="4">
        <f t="shared" si="3"/>
        <v>0.91</v>
      </c>
      <c r="N47" s="4">
        <f t="shared" si="1"/>
        <v>0.45</v>
      </c>
      <c r="O47" s="4">
        <v>27.67</v>
      </c>
      <c r="P47" s="4">
        <f t="shared" si="4"/>
        <v>1.48</v>
      </c>
      <c r="Q47" s="10">
        <f t="shared" si="5"/>
        <v>29.150000000000002</v>
      </c>
    </row>
    <row r="48" spans="1:17" ht="20.25" customHeight="1" x14ac:dyDescent="0.25">
      <c r="A48" s="16">
        <v>42</v>
      </c>
      <c r="B48" s="23" t="s">
        <v>11</v>
      </c>
      <c r="C48" s="25">
        <v>3</v>
      </c>
      <c r="D48" s="24" t="s">
        <v>13</v>
      </c>
      <c r="E48" s="8">
        <v>240.2</v>
      </c>
      <c r="F48" s="4">
        <v>2037.6999999999998</v>
      </c>
      <c r="G48" s="4">
        <v>3.3000000000000002E-2</v>
      </c>
      <c r="H48" s="4">
        <v>2.09</v>
      </c>
      <c r="I48" s="4">
        <v>31.62</v>
      </c>
      <c r="J48" s="4">
        <f t="shared" si="6"/>
        <v>238.15899999999999</v>
      </c>
      <c r="K48" s="4">
        <v>1.841</v>
      </c>
      <c r="L48" s="5">
        <f t="shared" si="2"/>
        <v>0.12</v>
      </c>
      <c r="M48" s="4">
        <f t="shared" si="3"/>
        <v>0.93</v>
      </c>
      <c r="N48" s="4">
        <f t="shared" si="1"/>
        <v>0.45</v>
      </c>
      <c r="O48" s="4">
        <v>27.67</v>
      </c>
      <c r="P48" s="4">
        <f t="shared" si="4"/>
        <v>1.5</v>
      </c>
      <c r="Q48" s="10">
        <f t="shared" si="5"/>
        <v>29.17</v>
      </c>
    </row>
    <row r="49" spans="1:17" ht="20.25" customHeight="1" x14ac:dyDescent="0.25">
      <c r="A49" s="16">
        <v>43</v>
      </c>
      <c r="B49" s="23" t="s">
        <v>11</v>
      </c>
      <c r="C49" s="25">
        <v>6</v>
      </c>
      <c r="D49" s="24" t="s">
        <v>13</v>
      </c>
      <c r="E49" s="8">
        <v>239.3</v>
      </c>
      <c r="F49" s="4">
        <v>2072.5</v>
      </c>
      <c r="G49" s="4">
        <v>3.3000000000000002E-2</v>
      </c>
      <c r="H49" s="4">
        <v>2.09</v>
      </c>
      <c r="I49" s="4">
        <v>31.62</v>
      </c>
      <c r="J49" s="4">
        <f t="shared" si="6"/>
        <v>238.15899999999999</v>
      </c>
      <c r="K49" s="4">
        <v>1.841</v>
      </c>
      <c r="L49" s="5">
        <f t="shared" si="2"/>
        <v>0.12</v>
      </c>
      <c r="M49" s="4">
        <f t="shared" si="3"/>
        <v>0.91</v>
      </c>
      <c r="N49" s="4">
        <f t="shared" si="1"/>
        <v>0.44</v>
      </c>
      <c r="O49" s="4">
        <v>27.67</v>
      </c>
      <c r="P49" s="4">
        <f t="shared" si="4"/>
        <v>1.47</v>
      </c>
      <c r="Q49" s="10">
        <f t="shared" si="5"/>
        <v>29.14</v>
      </c>
    </row>
    <row r="50" spans="1:17" ht="20.25" customHeight="1" x14ac:dyDescent="0.25">
      <c r="A50" s="16">
        <v>44</v>
      </c>
      <c r="B50" s="23" t="s">
        <v>11</v>
      </c>
      <c r="C50" s="25">
        <v>7</v>
      </c>
      <c r="D50" s="24" t="s">
        <v>13</v>
      </c>
      <c r="E50" s="9">
        <v>260</v>
      </c>
      <c r="F50" s="4">
        <v>3160.3</v>
      </c>
      <c r="G50" s="4">
        <v>3.3000000000000002E-2</v>
      </c>
      <c r="H50" s="4">
        <v>2.09</v>
      </c>
      <c r="I50" s="4">
        <v>31.62</v>
      </c>
      <c r="J50" s="4">
        <f t="shared" si="6"/>
        <v>238.15899999999999</v>
      </c>
      <c r="K50" s="4">
        <v>1.841</v>
      </c>
      <c r="L50" s="5">
        <f t="shared" si="2"/>
        <v>0.09</v>
      </c>
      <c r="M50" s="4">
        <f t="shared" si="3"/>
        <v>0.65</v>
      </c>
      <c r="N50" s="4">
        <f t="shared" si="1"/>
        <v>0.32</v>
      </c>
      <c r="O50" s="4">
        <v>27.67</v>
      </c>
      <c r="P50" s="4">
        <f t="shared" si="4"/>
        <v>1.05</v>
      </c>
      <c r="Q50" s="10">
        <f t="shared" si="5"/>
        <v>28.720000000000002</v>
      </c>
    </row>
    <row r="51" spans="1:17" ht="20.25" customHeight="1" x14ac:dyDescent="0.25">
      <c r="A51" s="16">
        <v>45</v>
      </c>
      <c r="B51" s="23" t="s">
        <v>11</v>
      </c>
      <c r="C51" s="8">
        <v>10</v>
      </c>
      <c r="D51" s="24" t="s">
        <v>27</v>
      </c>
      <c r="E51" s="8">
        <v>121.1</v>
      </c>
      <c r="F51" s="4">
        <v>1568.6</v>
      </c>
      <c r="G51" s="4">
        <v>3.3000000000000002E-2</v>
      </c>
      <c r="H51" s="4">
        <v>2.09</v>
      </c>
      <c r="I51" s="4">
        <v>31.62</v>
      </c>
      <c r="J51" s="4">
        <f t="shared" si="6"/>
        <v>238.15899999999999</v>
      </c>
      <c r="K51" s="4">
        <v>1.841</v>
      </c>
      <c r="L51" s="5">
        <f t="shared" si="2"/>
        <v>0.08</v>
      </c>
      <c r="M51" s="5">
        <f t="shared" si="3"/>
        <v>0.61</v>
      </c>
      <c r="N51" s="4">
        <f t="shared" si="1"/>
        <v>0.3</v>
      </c>
      <c r="O51" s="4">
        <v>28.41</v>
      </c>
      <c r="P51" s="4">
        <f t="shared" si="4"/>
        <v>0.98</v>
      </c>
      <c r="Q51" s="10">
        <f t="shared" si="5"/>
        <v>29.39</v>
      </c>
    </row>
    <row r="52" spans="1:17" ht="20.25" customHeight="1" x14ac:dyDescent="0.25">
      <c r="A52" s="16">
        <v>46</v>
      </c>
      <c r="B52" s="23" t="s">
        <v>11</v>
      </c>
      <c r="C52" s="8">
        <v>12</v>
      </c>
      <c r="D52" s="24" t="s">
        <v>27</v>
      </c>
      <c r="E52" s="8">
        <v>119.7</v>
      </c>
      <c r="F52" s="4">
        <v>1572.1</v>
      </c>
      <c r="G52" s="4">
        <v>3.3000000000000002E-2</v>
      </c>
      <c r="H52" s="4">
        <v>2.09</v>
      </c>
      <c r="I52" s="4">
        <v>31.62</v>
      </c>
      <c r="J52" s="4">
        <f t="shared" si="6"/>
        <v>238.15899999999999</v>
      </c>
      <c r="K52" s="4">
        <v>1.841</v>
      </c>
      <c r="L52" s="5">
        <f t="shared" si="2"/>
        <v>0.08</v>
      </c>
      <c r="M52" s="5">
        <f t="shared" si="3"/>
        <v>0.6</v>
      </c>
      <c r="N52" s="4">
        <f t="shared" si="1"/>
        <v>0.28999999999999998</v>
      </c>
      <c r="O52" s="4">
        <v>28.41</v>
      </c>
      <c r="P52" s="4">
        <f t="shared" si="4"/>
        <v>0.97</v>
      </c>
      <c r="Q52" s="10">
        <f t="shared" si="5"/>
        <v>29.38</v>
      </c>
    </row>
    <row r="53" spans="1:17" ht="20.25" customHeight="1" x14ac:dyDescent="0.25">
      <c r="A53" s="16">
        <v>47</v>
      </c>
      <c r="B53" s="23" t="s">
        <v>11</v>
      </c>
      <c r="C53" s="25">
        <v>14</v>
      </c>
      <c r="D53" s="24" t="s">
        <v>27</v>
      </c>
      <c r="E53" s="8">
        <f>239.1-60.6</f>
        <v>178.5</v>
      </c>
      <c r="F53" s="4">
        <v>2545.5</v>
      </c>
      <c r="G53" s="4">
        <v>3.3000000000000002E-2</v>
      </c>
      <c r="H53" s="4">
        <v>2.09</v>
      </c>
      <c r="I53" s="4">
        <v>31.62</v>
      </c>
      <c r="J53" s="4">
        <f t="shared" si="6"/>
        <v>238.15899999999999</v>
      </c>
      <c r="K53" s="4">
        <v>1.841</v>
      </c>
      <c r="L53" s="5">
        <f t="shared" si="2"/>
        <v>7.0000000000000007E-2</v>
      </c>
      <c r="M53" s="4">
        <f t="shared" si="3"/>
        <v>0.55000000000000004</v>
      </c>
      <c r="N53" s="4">
        <f t="shared" si="1"/>
        <v>0.27</v>
      </c>
      <c r="O53" s="4">
        <v>28.41</v>
      </c>
      <c r="P53" s="4">
        <f t="shared" si="4"/>
        <v>0.89</v>
      </c>
      <c r="Q53" s="10">
        <f t="shared" si="5"/>
        <v>29.3</v>
      </c>
    </row>
    <row r="54" spans="1:17" ht="20.25" customHeight="1" x14ac:dyDescent="0.25">
      <c r="A54" s="16">
        <v>48</v>
      </c>
      <c r="B54" s="23" t="s">
        <v>11</v>
      </c>
      <c r="C54" s="25">
        <v>21</v>
      </c>
      <c r="D54" s="24" t="s">
        <v>13</v>
      </c>
      <c r="E54" s="9">
        <v>274.8</v>
      </c>
      <c r="F54" s="4">
        <v>2481.9</v>
      </c>
      <c r="G54" s="4">
        <v>3.3000000000000002E-2</v>
      </c>
      <c r="H54" s="4">
        <v>2.09</v>
      </c>
      <c r="I54" s="4">
        <v>31.62</v>
      </c>
      <c r="J54" s="4">
        <f t="shared" si="6"/>
        <v>238.15899999999999</v>
      </c>
      <c r="K54" s="4">
        <v>1.841</v>
      </c>
      <c r="L54" s="5">
        <f t="shared" si="2"/>
        <v>0.12</v>
      </c>
      <c r="M54" s="4">
        <f t="shared" si="3"/>
        <v>0.87</v>
      </c>
      <c r="N54" s="4">
        <f t="shared" si="1"/>
        <v>0.43</v>
      </c>
      <c r="O54" s="4">
        <v>27.67</v>
      </c>
      <c r="P54" s="4">
        <f t="shared" si="4"/>
        <v>1.41</v>
      </c>
      <c r="Q54" s="10">
        <f t="shared" si="5"/>
        <v>29.080000000000002</v>
      </c>
    </row>
    <row r="55" spans="1:17" ht="20.25" customHeight="1" x14ac:dyDescent="0.25">
      <c r="A55" s="16">
        <v>49</v>
      </c>
      <c r="B55" s="23" t="s">
        <v>11</v>
      </c>
      <c r="C55" s="25">
        <v>23</v>
      </c>
      <c r="D55" s="24" t="s">
        <v>13</v>
      </c>
      <c r="E55" s="8">
        <v>136.5</v>
      </c>
      <c r="F55" s="4">
        <v>1585</v>
      </c>
      <c r="G55" s="4">
        <v>3.3000000000000002E-2</v>
      </c>
      <c r="H55" s="4">
        <v>2.09</v>
      </c>
      <c r="I55" s="4">
        <v>31.62</v>
      </c>
      <c r="J55" s="4">
        <f t="shared" si="6"/>
        <v>238.15899999999999</v>
      </c>
      <c r="K55" s="4">
        <v>1.841</v>
      </c>
      <c r="L55" s="5">
        <f t="shared" si="2"/>
        <v>0.09</v>
      </c>
      <c r="M55" s="4">
        <f t="shared" si="3"/>
        <v>0.68</v>
      </c>
      <c r="N55" s="4">
        <f t="shared" si="1"/>
        <v>0.33</v>
      </c>
      <c r="O55" s="4">
        <v>27.67</v>
      </c>
      <c r="P55" s="4">
        <f t="shared" si="4"/>
        <v>1.1000000000000001</v>
      </c>
      <c r="Q55" s="10">
        <f t="shared" si="5"/>
        <v>28.770000000000003</v>
      </c>
    </row>
    <row r="56" spans="1:17" ht="15.75" x14ac:dyDescent="0.25">
      <c r="B56" s="11"/>
      <c r="C56" s="13"/>
      <c r="D56" s="11"/>
      <c r="E56" s="11"/>
      <c r="F56" s="11"/>
      <c r="G56" s="12"/>
      <c r="H56" s="12"/>
      <c r="I56" s="11"/>
      <c r="J56" s="11"/>
      <c r="K56" s="11"/>
      <c r="L56" s="11"/>
      <c r="M56" s="11"/>
      <c r="N56" s="11"/>
      <c r="P56" s="11"/>
    </row>
  </sheetData>
  <mergeCells count="4">
    <mergeCell ref="A3:Q3"/>
    <mergeCell ref="B5:C5"/>
    <mergeCell ref="B6:C6"/>
    <mergeCell ref="O1:Q1"/>
  </mergeCells>
  <pageMargins left="0.7" right="0.7" top="0.75" bottom="0.75" header="0.3" footer="0.3"/>
  <pageSetup paperSize="9" scale="3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P54"/>
  <sheetViews>
    <sheetView tabSelected="1" topLeftCell="A26" zoomScale="80" zoomScaleNormal="80" workbookViewId="0">
      <selection sqref="A1:P53"/>
    </sheetView>
  </sheetViews>
  <sheetFormatPr defaultColWidth="9.140625" defaultRowHeight="15" x14ac:dyDescent="0.25"/>
  <cols>
    <col min="1" max="1" width="6.140625" style="14" customWidth="1"/>
    <col min="2" max="2" width="16.28515625" style="14" customWidth="1"/>
    <col min="3" max="3" width="5.7109375" style="18" customWidth="1"/>
    <col min="4" max="4" width="9.7109375" style="14" hidden="1" customWidth="1"/>
    <col min="5" max="5" width="10" style="14" hidden="1" customWidth="1"/>
    <col min="6" max="6" width="9.28515625" style="14" hidden="1" customWidth="1"/>
    <col min="7" max="7" width="8.42578125" style="14" hidden="1" customWidth="1"/>
    <col min="8" max="8" width="8.85546875" style="14" hidden="1" customWidth="1"/>
    <col min="9" max="9" width="10.7109375" style="14" hidden="1" customWidth="1"/>
    <col min="10" max="10" width="9.42578125" style="14" hidden="1" customWidth="1"/>
    <col min="11" max="11" width="10.140625" style="14" hidden="1" customWidth="1"/>
    <col min="12" max="12" width="9.28515625" style="14" hidden="1" customWidth="1"/>
    <col min="13" max="13" width="9.5703125" style="14" hidden="1" customWidth="1"/>
    <col min="14" max="14" width="21.140625" style="14" customWidth="1"/>
    <col min="15" max="15" width="28" style="14" customWidth="1"/>
    <col min="16" max="16" width="34.5703125" style="14" customWidth="1"/>
    <col min="17" max="16384" width="9.140625" style="14"/>
  </cols>
  <sheetData>
    <row r="1" spans="1:16" ht="77.25" customHeight="1" x14ac:dyDescent="0.3">
      <c r="A1" s="15"/>
      <c r="B1" s="15"/>
      <c r="C1" s="28"/>
      <c r="D1" s="15"/>
      <c r="E1" s="15"/>
      <c r="F1" s="15"/>
      <c r="G1" s="15"/>
      <c r="H1" s="15"/>
      <c r="I1" s="15"/>
      <c r="J1" s="15"/>
      <c r="K1" s="15"/>
      <c r="L1" s="15"/>
      <c r="M1" s="15"/>
      <c r="N1" s="40" t="s">
        <v>32</v>
      </c>
      <c r="O1" s="40"/>
      <c r="P1" s="40"/>
    </row>
    <row r="2" spans="1:16" ht="18.75" x14ac:dyDescent="0.3">
      <c r="A2" s="15"/>
      <c r="B2" s="15"/>
      <c r="C2" s="28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</row>
    <row r="3" spans="1:16" ht="72" customHeight="1" x14ac:dyDescent="0.3">
      <c r="A3" s="36" t="s">
        <v>28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</row>
    <row r="5" spans="1:16" ht="173.25" x14ac:dyDescent="0.25">
      <c r="A5" s="30" t="s">
        <v>15</v>
      </c>
      <c r="B5" s="35" t="s">
        <v>12</v>
      </c>
      <c r="C5" s="35"/>
      <c r="D5" s="1" t="s">
        <v>30</v>
      </c>
      <c r="E5" s="1" t="s">
        <v>29</v>
      </c>
      <c r="F5" s="1" t="s">
        <v>2</v>
      </c>
      <c r="G5" s="1" t="s">
        <v>3</v>
      </c>
      <c r="H5" s="2" t="s">
        <v>4</v>
      </c>
      <c r="I5" s="2" t="s">
        <v>5</v>
      </c>
      <c r="J5" s="2" t="s">
        <v>6</v>
      </c>
      <c r="K5" s="2" t="s">
        <v>7</v>
      </c>
      <c r="L5" s="2" t="s">
        <v>8</v>
      </c>
      <c r="M5" s="2" t="s">
        <v>9</v>
      </c>
      <c r="N5" s="1" t="s">
        <v>24</v>
      </c>
      <c r="O5" s="1" t="s">
        <v>23</v>
      </c>
      <c r="P5" s="21" t="s">
        <v>31</v>
      </c>
    </row>
    <row r="6" spans="1:16" ht="16.5" customHeight="1" x14ac:dyDescent="0.25">
      <c r="A6" s="34">
        <v>1</v>
      </c>
      <c r="B6" s="41">
        <v>2</v>
      </c>
      <c r="C6" s="42"/>
      <c r="D6" s="1"/>
      <c r="E6" s="1"/>
      <c r="F6" s="2"/>
      <c r="G6" s="2"/>
      <c r="H6" s="2"/>
      <c r="I6" s="2"/>
      <c r="J6" s="2"/>
      <c r="K6" s="2"/>
      <c r="L6" s="2"/>
      <c r="M6" s="2"/>
      <c r="N6" s="1">
        <v>3</v>
      </c>
      <c r="O6" s="1">
        <v>4</v>
      </c>
      <c r="P6" s="1" t="s">
        <v>20</v>
      </c>
    </row>
    <row r="7" spans="1:16" ht="20.25" customHeight="1" x14ac:dyDescent="0.25">
      <c r="A7" s="16">
        <v>1</v>
      </c>
      <c r="B7" s="23" t="s">
        <v>10</v>
      </c>
      <c r="C7" s="24">
        <v>1</v>
      </c>
      <c r="D7" s="3">
        <f>338.2+65.2</f>
        <v>403.4</v>
      </c>
      <c r="E7" s="4">
        <f>2750.6-4.2</f>
        <v>2746.4</v>
      </c>
      <c r="F7" s="4">
        <v>0.03</v>
      </c>
      <c r="G7" s="4">
        <v>1.9</v>
      </c>
      <c r="H7" s="4">
        <f>ROUND((31.62+33.36)/2,2)</f>
        <v>32.49</v>
      </c>
      <c r="I7" s="4">
        <f>ROUND((206.539+31.62+216.866+33.36)/2,2)</f>
        <v>244.19</v>
      </c>
      <c r="J7" s="4">
        <f>ROUND((1.841+1.862)/2,3)</f>
        <v>1.8520000000000001</v>
      </c>
      <c r="K7" s="4">
        <f>ROUND(F7*D7/E7*H7,2)</f>
        <v>0.14000000000000001</v>
      </c>
      <c r="L7" s="4">
        <f>ROUND(F7*D7/E7*I7,2)</f>
        <v>1.08</v>
      </c>
      <c r="M7" s="4">
        <f t="shared" ref="M7:M53" si="0">ROUND(G7*D7/E7*J7,2)</f>
        <v>0.52</v>
      </c>
      <c r="N7" s="4">
        <v>26.24</v>
      </c>
      <c r="O7" s="4">
        <f>ROUND(((((H7+I7)*F7)*D7)+((G7*J7)*D7))/E7,2)</f>
        <v>1.74</v>
      </c>
      <c r="P7" s="10">
        <f>O7+N7</f>
        <v>27.979999999999997</v>
      </c>
    </row>
    <row r="8" spans="1:16" ht="20.25" customHeight="1" x14ac:dyDescent="0.25">
      <c r="A8" s="16">
        <v>2</v>
      </c>
      <c r="B8" s="23" t="s">
        <v>10</v>
      </c>
      <c r="C8" s="24">
        <v>2</v>
      </c>
      <c r="D8" s="3">
        <f>485+29.5</f>
        <v>514.5</v>
      </c>
      <c r="E8" s="4">
        <v>3447.6</v>
      </c>
      <c r="F8" s="4">
        <v>0.03</v>
      </c>
      <c r="G8" s="4">
        <v>1.9</v>
      </c>
      <c r="H8" s="4">
        <f t="shared" ref="H8:H53" si="1">ROUND((31.62+33.36)/2,2)</f>
        <v>32.49</v>
      </c>
      <c r="I8" s="4">
        <f t="shared" ref="I8:I53" si="2">ROUND((206.539+31.62+216.866+33.36)/2,2)</f>
        <v>244.19</v>
      </c>
      <c r="J8" s="4">
        <f t="shared" ref="J8:J53" si="3">ROUND((1.841+1.862)/2,3)</f>
        <v>1.8520000000000001</v>
      </c>
      <c r="K8" s="4">
        <f t="shared" ref="K8:K53" si="4">ROUND(F8*D8/E8*H8,2)</f>
        <v>0.15</v>
      </c>
      <c r="L8" s="4">
        <f t="shared" ref="L8:L53" si="5">ROUND(F8*D8/E8*I8,2)</f>
        <v>1.0900000000000001</v>
      </c>
      <c r="M8" s="4">
        <f t="shared" si="0"/>
        <v>0.53</v>
      </c>
      <c r="N8" s="4">
        <v>26.24</v>
      </c>
      <c r="O8" s="4">
        <f t="shared" ref="O8:O53" si="6">ROUND(((((H8+I8)*F8)*D8)+((G8*J8)*D8))/E8,2)</f>
        <v>1.76</v>
      </c>
      <c r="P8" s="10">
        <f t="shared" ref="P8:P53" si="7">O8+N8</f>
        <v>28</v>
      </c>
    </row>
    <row r="9" spans="1:16" ht="20.25" customHeight="1" x14ac:dyDescent="0.25">
      <c r="A9" s="16">
        <v>3</v>
      </c>
      <c r="B9" s="23" t="s">
        <v>10</v>
      </c>
      <c r="C9" s="24">
        <v>5</v>
      </c>
      <c r="D9" s="3">
        <f>348.1+30.9</f>
        <v>379</v>
      </c>
      <c r="E9" s="4">
        <v>3091.1</v>
      </c>
      <c r="F9" s="4">
        <v>0.03</v>
      </c>
      <c r="G9" s="4">
        <v>1.9</v>
      </c>
      <c r="H9" s="4">
        <f t="shared" si="1"/>
        <v>32.49</v>
      </c>
      <c r="I9" s="4">
        <f t="shared" si="2"/>
        <v>244.19</v>
      </c>
      <c r="J9" s="4">
        <f t="shared" si="3"/>
        <v>1.8520000000000001</v>
      </c>
      <c r="K9" s="5">
        <f t="shared" si="4"/>
        <v>0.12</v>
      </c>
      <c r="L9" s="4">
        <f t="shared" si="5"/>
        <v>0.9</v>
      </c>
      <c r="M9" s="4">
        <f t="shared" si="0"/>
        <v>0.43</v>
      </c>
      <c r="N9" s="4">
        <v>26.24</v>
      </c>
      <c r="O9" s="4">
        <f t="shared" si="6"/>
        <v>1.45</v>
      </c>
      <c r="P9" s="10">
        <f t="shared" si="7"/>
        <v>27.689999999999998</v>
      </c>
    </row>
    <row r="10" spans="1:16" ht="20.25" customHeight="1" x14ac:dyDescent="0.25">
      <c r="A10" s="16">
        <v>4</v>
      </c>
      <c r="B10" s="23" t="s">
        <v>10</v>
      </c>
      <c r="C10" s="24">
        <v>6</v>
      </c>
      <c r="D10" s="3">
        <f>301.6+31.5</f>
        <v>333.1</v>
      </c>
      <c r="E10" s="4">
        <v>2287.5</v>
      </c>
      <c r="F10" s="4">
        <v>0.03</v>
      </c>
      <c r="G10" s="4">
        <v>1.9</v>
      </c>
      <c r="H10" s="4">
        <f t="shared" si="1"/>
        <v>32.49</v>
      </c>
      <c r="I10" s="4">
        <f t="shared" si="2"/>
        <v>244.19</v>
      </c>
      <c r="J10" s="4">
        <f t="shared" si="3"/>
        <v>1.8520000000000001</v>
      </c>
      <c r="K10" s="4">
        <f t="shared" si="4"/>
        <v>0.14000000000000001</v>
      </c>
      <c r="L10" s="4">
        <f t="shared" si="5"/>
        <v>1.07</v>
      </c>
      <c r="M10" s="5">
        <f t="shared" si="0"/>
        <v>0.51</v>
      </c>
      <c r="N10" s="4">
        <v>26.24</v>
      </c>
      <c r="O10" s="5">
        <f t="shared" si="6"/>
        <v>1.72</v>
      </c>
      <c r="P10" s="10">
        <f t="shared" si="7"/>
        <v>27.959999999999997</v>
      </c>
    </row>
    <row r="11" spans="1:16" ht="20.25" customHeight="1" x14ac:dyDescent="0.25">
      <c r="A11" s="16">
        <v>5</v>
      </c>
      <c r="B11" s="23" t="s">
        <v>10</v>
      </c>
      <c r="C11" s="24">
        <v>7</v>
      </c>
      <c r="D11" s="6">
        <f>291.6+27</f>
        <v>318.60000000000002</v>
      </c>
      <c r="E11" s="31">
        <f>2226.1-8</f>
        <v>2218.1</v>
      </c>
      <c r="F11" s="4">
        <v>0.03</v>
      </c>
      <c r="G11" s="4">
        <v>1.9</v>
      </c>
      <c r="H11" s="4">
        <f t="shared" si="1"/>
        <v>32.49</v>
      </c>
      <c r="I11" s="4">
        <f t="shared" si="2"/>
        <v>244.19</v>
      </c>
      <c r="J11" s="4">
        <f t="shared" si="3"/>
        <v>1.8520000000000001</v>
      </c>
      <c r="K11" s="4">
        <f t="shared" si="4"/>
        <v>0.14000000000000001</v>
      </c>
      <c r="L11" s="4">
        <f t="shared" si="5"/>
        <v>1.05</v>
      </c>
      <c r="M11" s="5">
        <f t="shared" si="0"/>
        <v>0.51</v>
      </c>
      <c r="N11" s="4">
        <v>26.24</v>
      </c>
      <c r="O11" s="5">
        <f t="shared" si="6"/>
        <v>1.7</v>
      </c>
      <c r="P11" s="10">
        <f t="shared" si="7"/>
        <v>27.939999999999998</v>
      </c>
    </row>
    <row r="12" spans="1:16" ht="20.25" customHeight="1" x14ac:dyDescent="0.25">
      <c r="A12" s="16">
        <v>6</v>
      </c>
      <c r="B12" s="23" t="s">
        <v>10</v>
      </c>
      <c r="C12" s="24">
        <v>8</v>
      </c>
      <c r="D12" s="3">
        <f>293.2+48.6</f>
        <v>341.8</v>
      </c>
      <c r="E12" s="4">
        <v>2098.1</v>
      </c>
      <c r="F12" s="4">
        <v>0.03</v>
      </c>
      <c r="G12" s="4">
        <v>1.9</v>
      </c>
      <c r="H12" s="4">
        <f t="shared" si="1"/>
        <v>32.49</v>
      </c>
      <c r="I12" s="4">
        <f t="shared" si="2"/>
        <v>244.19</v>
      </c>
      <c r="J12" s="4">
        <f t="shared" si="3"/>
        <v>1.8520000000000001</v>
      </c>
      <c r="K12" s="4">
        <f t="shared" si="4"/>
        <v>0.16</v>
      </c>
      <c r="L12" s="4">
        <f t="shared" si="5"/>
        <v>1.19</v>
      </c>
      <c r="M12" s="4">
        <f t="shared" si="0"/>
        <v>0.56999999999999995</v>
      </c>
      <c r="N12" s="4">
        <v>26.24</v>
      </c>
      <c r="O12" s="5">
        <f t="shared" si="6"/>
        <v>1.93</v>
      </c>
      <c r="P12" s="10">
        <f t="shared" si="7"/>
        <v>28.169999999999998</v>
      </c>
    </row>
    <row r="13" spans="1:16" ht="20.25" customHeight="1" x14ac:dyDescent="0.25">
      <c r="A13" s="16">
        <v>7</v>
      </c>
      <c r="B13" s="23" t="s">
        <v>10</v>
      </c>
      <c r="C13" s="24">
        <v>12</v>
      </c>
      <c r="D13" s="6">
        <f>494.2+30.4</f>
        <v>524.6</v>
      </c>
      <c r="E13" s="4">
        <v>3461.7</v>
      </c>
      <c r="F13" s="4">
        <v>0.03</v>
      </c>
      <c r="G13" s="4">
        <v>1.9</v>
      </c>
      <c r="H13" s="4">
        <f t="shared" si="1"/>
        <v>32.49</v>
      </c>
      <c r="I13" s="4">
        <f t="shared" si="2"/>
        <v>244.19</v>
      </c>
      <c r="J13" s="4">
        <f t="shared" si="3"/>
        <v>1.8520000000000001</v>
      </c>
      <c r="K13" s="4">
        <f t="shared" si="4"/>
        <v>0.15</v>
      </c>
      <c r="L13" s="4">
        <f t="shared" si="5"/>
        <v>1.1100000000000001</v>
      </c>
      <c r="M13" s="4">
        <f t="shared" si="0"/>
        <v>0.53</v>
      </c>
      <c r="N13" s="4">
        <v>26.24</v>
      </c>
      <c r="O13" s="5">
        <f t="shared" si="6"/>
        <v>1.79</v>
      </c>
      <c r="P13" s="10">
        <f t="shared" si="7"/>
        <v>28.029999999999998</v>
      </c>
    </row>
    <row r="14" spans="1:16" ht="20.25" customHeight="1" x14ac:dyDescent="0.25">
      <c r="A14" s="16">
        <v>8</v>
      </c>
      <c r="B14" s="23" t="s">
        <v>10</v>
      </c>
      <c r="C14" s="24">
        <v>13</v>
      </c>
      <c r="D14" s="3">
        <f>307.9+44.1</f>
        <v>352</v>
      </c>
      <c r="E14" s="7">
        <v>2064</v>
      </c>
      <c r="F14" s="4">
        <v>0.03</v>
      </c>
      <c r="G14" s="4">
        <v>1.9</v>
      </c>
      <c r="H14" s="4">
        <f t="shared" si="1"/>
        <v>32.49</v>
      </c>
      <c r="I14" s="4">
        <f t="shared" si="2"/>
        <v>244.19</v>
      </c>
      <c r="J14" s="4">
        <f t="shared" si="3"/>
        <v>1.8520000000000001</v>
      </c>
      <c r="K14" s="4">
        <f t="shared" si="4"/>
        <v>0.17</v>
      </c>
      <c r="L14" s="4">
        <f t="shared" si="5"/>
        <v>1.25</v>
      </c>
      <c r="M14" s="4">
        <f t="shared" si="0"/>
        <v>0.6</v>
      </c>
      <c r="N14" s="4">
        <v>26.24</v>
      </c>
      <c r="O14" s="5">
        <f t="shared" si="6"/>
        <v>2.02</v>
      </c>
      <c r="P14" s="10">
        <f t="shared" si="7"/>
        <v>28.259999999999998</v>
      </c>
    </row>
    <row r="15" spans="1:16" ht="20.25" customHeight="1" x14ac:dyDescent="0.25">
      <c r="A15" s="16">
        <v>9</v>
      </c>
      <c r="B15" s="23" t="s">
        <v>10</v>
      </c>
      <c r="C15" s="24">
        <v>14</v>
      </c>
      <c r="D15" s="3">
        <f>304.5+45.2</f>
        <v>349.7</v>
      </c>
      <c r="E15" s="4">
        <v>2082.1</v>
      </c>
      <c r="F15" s="4">
        <v>0.03</v>
      </c>
      <c r="G15" s="4">
        <v>1.9</v>
      </c>
      <c r="H15" s="4">
        <f t="shared" si="1"/>
        <v>32.49</v>
      </c>
      <c r="I15" s="4">
        <f t="shared" si="2"/>
        <v>244.19</v>
      </c>
      <c r="J15" s="4">
        <f t="shared" si="3"/>
        <v>1.8520000000000001</v>
      </c>
      <c r="K15" s="4">
        <f t="shared" si="4"/>
        <v>0.16</v>
      </c>
      <c r="L15" s="4">
        <f t="shared" si="5"/>
        <v>1.23</v>
      </c>
      <c r="M15" s="4">
        <f t="shared" si="0"/>
        <v>0.59</v>
      </c>
      <c r="N15" s="4">
        <v>26.24</v>
      </c>
      <c r="O15" s="5">
        <f t="shared" si="6"/>
        <v>1.99</v>
      </c>
      <c r="P15" s="10">
        <f t="shared" si="7"/>
        <v>28.229999999999997</v>
      </c>
    </row>
    <row r="16" spans="1:16" ht="20.25" customHeight="1" x14ac:dyDescent="0.25">
      <c r="A16" s="16">
        <v>10</v>
      </c>
      <c r="B16" s="23" t="s">
        <v>10</v>
      </c>
      <c r="C16" s="24">
        <v>16</v>
      </c>
      <c r="D16" s="8">
        <f>481.5+48.4</f>
        <v>529.9</v>
      </c>
      <c r="E16" s="4">
        <v>3417.5</v>
      </c>
      <c r="F16" s="4">
        <v>0.03</v>
      </c>
      <c r="G16" s="4">
        <v>1.9</v>
      </c>
      <c r="H16" s="4">
        <f t="shared" si="1"/>
        <v>32.49</v>
      </c>
      <c r="I16" s="4">
        <f t="shared" si="2"/>
        <v>244.19</v>
      </c>
      <c r="J16" s="4">
        <f t="shared" si="3"/>
        <v>1.8520000000000001</v>
      </c>
      <c r="K16" s="4">
        <f t="shared" si="4"/>
        <v>0.15</v>
      </c>
      <c r="L16" s="4">
        <f t="shared" si="5"/>
        <v>1.1399999999999999</v>
      </c>
      <c r="M16" s="4">
        <f t="shared" si="0"/>
        <v>0.55000000000000004</v>
      </c>
      <c r="N16" s="4">
        <v>26.24</v>
      </c>
      <c r="O16" s="5">
        <f t="shared" si="6"/>
        <v>1.83</v>
      </c>
      <c r="P16" s="10">
        <f t="shared" si="7"/>
        <v>28.07</v>
      </c>
    </row>
    <row r="17" spans="1:16" ht="20.25" customHeight="1" x14ac:dyDescent="0.25">
      <c r="A17" s="16">
        <v>11</v>
      </c>
      <c r="B17" s="23" t="s">
        <v>10</v>
      </c>
      <c r="C17" s="24">
        <v>18</v>
      </c>
      <c r="D17" s="9">
        <f>408.4+52.6</f>
        <v>461</v>
      </c>
      <c r="E17" s="4">
        <v>3397.5999999999995</v>
      </c>
      <c r="F17" s="4">
        <v>0.03</v>
      </c>
      <c r="G17" s="4">
        <v>1.9</v>
      </c>
      <c r="H17" s="4">
        <f t="shared" si="1"/>
        <v>32.49</v>
      </c>
      <c r="I17" s="4">
        <f t="shared" si="2"/>
        <v>244.19</v>
      </c>
      <c r="J17" s="4">
        <f t="shared" si="3"/>
        <v>1.8520000000000001</v>
      </c>
      <c r="K17" s="5">
        <f t="shared" si="4"/>
        <v>0.13</v>
      </c>
      <c r="L17" s="4">
        <f t="shared" si="5"/>
        <v>0.99</v>
      </c>
      <c r="M17" s="4">
        <f t="shared" si="0"/>
        <v>0.48</v>
      </c>
      <c r="N17" s="4">
        <v>26.24</v>
      </c>
      <c r="O17" s="5">
        <f t="shared" si="6"/>
        <v>1.6</v>
      </c>
      <c r="P17" s="10">
        <f t="shared" si="7"/>
        <v>27.84</v>
      </c>
    </row>
    <row r="18" spans="1:16" ht="20.25" customHeight="1" x14ac:dyDescent="0.25">
      <c r="A18" s="16">
        <v>12</v>
      </c>
      <c r="B18" s="23" t="s">
        <v>10</v>
      </c>
      <c r="C18" s="24">
        <v>19</v>
      </c>
      <c r="D18" s="8">
        <f>305.3+16.7</f>
        <v>322</v>
      </c>
      <c r="E18" s="4">
        <v>2195.6999999999998</v>
      </c>
      <c r="F18" s="4">
        <v>0.03</v>
      </c>
      <c r="G18" s="4">
        <v>1.9</v>
      </c>
      <c r="H18" s="4">
        <f t="shared" si="1"/>
        <v>32.49</v>
      </c>
      <c r="I18" s="4">
        <f t="shared" si="2"/>
        <v>244.19</v>
      </c>
      <c r="J18" s="4">
        <f t="shared" si="3"/>
        <v>1.8520000000000001</v>
      </c>
      <c r="K18" s="4">
        <f t="shared" si="4"/>
        <v>0.14000000000000001</v>
      </c>
      <c r="L18" s="4">
        <f t="shared" si="5"/>
        <v>1.07</v>
      </c>
      <c r="M18" s="4">
        <f t="shared" si="0"/>
        <v>0.52</v>
      </c>
      <c r="N18" s="4">
        <v>26.24</v>
      </c>
      <c r="O18" s="5">
        <f t="shared" si="6"/>
        <v>1.73</v>
      </c>
      <c r="P18" s="10">
        <f t="shared" si="7"/>
        <v>27.97</v>
      </c>
    </row>
    <row r="19" spans="1:16" ht="20.25" customHeight="1" x14ac:dyDescent="0.25">
      <c r="A19" s="16">
        <v>13</v>
      </c>
      <c r="B19" s="23" t="s">
        <v>10</v>
      </c>
      <c r="C19" s="24">
        <v>20</v>
      </c>
      <c r="D19" s="9">
        <f>291.1+48.8</f>
        <v>339.90000000000003</v>
      </c>
      <c r="E19" s="4">
        <v>2054.3000000000002</v>
      </c>
      <c r="F19" s="4">
        <v>0.03</v>
      </c>
      <c r="G19" s="4">
        <v>1.9</v>
      </c>
      <c r="H19" s="4">
        <f t="shared" si="1"/>
        <v>32.49</v>
      </c>
      <c r="I19" s="4">
        <f t="shared" si="2"/>
        <v>244.19</v>
      </c>
      <c r="J19" s="4">
        <f t="shared" si="3"/>
        <v>1.8520000000000001</v>
      </c>
      <c r="K19" s="4">
        <f t="shared" si="4"/>
        <v>0.16</v>
      </c>
      <c r="L19" s="4">
        <f t="shared" si="5"/>
        <v>1.21</v>
      </c>
      <c r="M19" s="4">
        <f t="shared" si="0"/>
        <v>0.57999999999999996</v>
      </c>
      <c r="N19" s="4">
        <v>26.24</v>
      </c>
      <c r="O19" s="5">
        <f t="shared" si="6"/>
        <v>1.96</v>
      </c>
      <c r="P19" s="10">
        <f t="shared" si="7"/>
        <v>28.2</v>
      </c>
    </row>
    <row r="20" spans="1:16" ht="20.25" customHeight="1" x14ac:dyDescent="0.25">
      <c r="A20" s="16">
        <v>14</v>
      </c>
      <c r="B20" s="23" t="s">
        <v>10</v>
      </c>
      <c r="C20" s="24">
        <v>21</v>
      </c>
      <c r="D20" s="8">
        <f>483.9+46.5</f>
        <v>530.4</v>
      </c>
      <c r="E20" s="4">
        <v>3465.7</v>
      </c>
      <c r="F20" s="4">
        <v>0.03</v>
      </c>
      <c r="G20" s="4">
        <v>1.9</v>
      </c>
      <c r="H20" s="4">
        <f t="shared" si="1"/>
        <v>32.49</v>
      </c>
      <c r="I20" s="4">
        <f t="shared" si="2"/>
        <v>244.19</v>
      </c>
      <c r="J20" s="4">
        <f t="shared" si="3"/>
        <v>1.8520000000000001</v>
      </c>
      <c r="K20" s="4">
        <f t="shared" si="4"/>
        <v>0.15</v>
      </c>
      <c r="L20" s="4">
        <f t="shared" si="5"/>
        <v>1.1200000000000001</v>
      </c>
      <c r="M20" s="4">
        <f t="shared" si="0"/>
        <v>0.54</v>
      </c>
      <c r="N20" s="4">
        <v>26.24</v>
      </c>
      <c r="O20" s="5">
        <f t="shared" si="6"/>
        <v>1.81</v>
      </c>
      <c r="P20" s="10">
        <f t="shared" si="7"/>
        <v>28.049999999999997</v>
      </c>
    </row>
    <row r="21" spans="1:16" ht="20.25" customHeight="1" x14ac:dyDescent="0.25">
      <c r="A21" s="16">
        <v>15</v>
      </c>
      <c r="B21" s="23" t="s">
        <v>10</v>
      </c>
      <c r="C21" s="24">
        <v>22</v>
      </c>
      <c r="D21" s="8">
        <f>485.6+52.3</f>
        <v>537.9</v>
      </c>
      <c r="E21" s="4">
        <v>3422.1</v>
      </c>
      <c r="F21" s="4">
        <v>0.03</v>
      </c>
      <c r="G21" s="4">
        <v>1.9</v>
      </c>
      <c r="H21" s="4">
        <f t="shared" si="1"/>
        <v>32.49</v>
      </c>
      <c r="I21" s="4">
        <f t="shared" si="2"/>
        <v>244.19</v>
      </c>
      <c r="J21" s="4">
        <f t="shared" si="3"/>
        <v>1.8520000000000001</v>
      </c>
      <c r="K21" s="4">
        <f t="shared" si="4"/>
        <v>0.15</v>
      </c>
      <c r="L21" s="4">
        <f t="shared" si="5"/>
        <v>1.1499999999999999</v>
      </c>
      <c r="M21" s="4">
        <f t="shared" si="0"/>
        <v>0.55000000000000004</v>
      </c>
      <c r="N21" s="4">
        <v>26.24</v>
      </c>
      <c r="O21" s="5">
        <f t="shared" si="6"/>
        <v>1.86</v>
      </c>
      <c r="P21" s="10">
        <f t="shared" si="7"/>
        <v>28.099999999999998</v>
      </c>
    </row>
    <row r="22" spans="1:16" ht="20.25" customHeight="1" x14ac:dyDescent="0.25">
      <c r="A22" s="16">
        <v>16</v>
      </c>
      <c r="B22" s="23" t="s">
        <v>10</v>
      </c>
      <c r="C22" s="24">
        <v>23</v>
      </c>
      <c r="D22" s="8">
        <f>490.4+14.8</f>
        <v>505.2</v>
      </c>
      <c r="E22" s="4">
        <v>3485.7</v>
      </c>
      <c r="F22" s="4">
        <v>0.03</v>
      </c>
      <c r="G22" s="4">
        <v>1.9</v>
      </c>
      <c r="H22" s="4">
        <f t="shared" si="1"/>
        <v>32.49</v>
      </c>
      <c r="I22" s="4">
        <f t="shared" si="2"/>
        <v>244.19</v>
      </c>
      <c r="J22" s="4">
        <f t="shared" si="3"/>
        <v>1.8520000000000001</v>
      </c>
      <c r="K22" s="4">
        <f t="shared" si="4"/>
        <v>0.14000000000000001</v>
      </c>
      <c r="L22" s="4">
        <f t="shared" si="5"/>
        <v>1.06</v>
      </c>
      <c r="M22" s="4">
        <f t="shared" si="0"/>
        <v>0.51</v>
      </c>
      <c r="N22" s="4">
        <v>26.24</v>
      </c>
      <c r="O22" s="5">
        <f t="shared" si="6"/>
        <v>1.71</v>
      </c>
      <c r="P22" s="10">
        <f t="shared" si="7"/>
        <v>27.95</v>
      </c>
    </row>
    <row r="23" spans="1:16" ht="20.25" customHeight="1" x14ac:dyDescent="0.25">
      <c r="A23" s="16">
        <v>17</v>
      </c>
      <c r="B23" s="23" t="s">
        <v>10</v>
      </c>
      <c r="C23" s="25">
        <v>25</v>
      </c>
      <c r="D23" s="8">
        <f>87.5+1.3+53.8</f>
        <v>142.6</v>
      </c>
      <c r="E23" s="4">
        <v>725.9</v>
      </c>
      <c r="F23" s="4">
        <v>0.03</v>
      </c>
      <c r="G23" s="4">
        <v>1.9</v>
      </c>
      <c r="H23" s="4">
        <f t="shared" si="1"/>
        <v>32.49</v>
      </c>
      <c r="I23" s="4">
        <f t="shared" si="2"/>
        <v>244.19</v>
      </c>
      <c r="J23" s="4">
        <f t="shared" si="3"/>
        <v>1.8520000000000001</v>
      </c>
      <c r="K23" s="4">
        <f t="shared" si="4"/>
        <v>0.19</v>
      </c>
      <c r="L23" s="5">
        <f t="shared" si="5"/>
        <v>1.44</v>
      </c>
      <c r="M23" s="4">
        <f t="shared" si="0"/>
        <v>0.69</v>
      </c>
      <c r="N23" s="4">
        <v>26.24</v>
      </c>
      <c r="O23" s="5">
        <f t="shared" si="6"/>
        <v>2.3199999999999998</v>
      </c>
      <c r="P23" s="10">
        <f t="shared" si="7"/>
        <v>28.56</v>
      </c>
    </row>
    <row r="24" spans="1:16" ht="20.25" customHeight="1" x14ac:dyDescent="0.25">
      <c r="A24" s="16">
        <v>18</v>
      </c>
      <c r="B24" s="23" t="s">
        <v>10</v>
      </c>
      <c r="C24" s="25">
        <v>26</v>
      </c>
      <c r="D24" s="8">
        <f>482.3+49.8</f>
        <v>532.1</v>
      </c>
      <c r="E24" s="4">
        <v>3439.4</v>
      </c>
      <c r="F24" s="4">
        <v>0.03</v>
      </c>
      <c r="G24" s="4">
        <v>1.9</v>
      </c>
      <c r="H24" s="4">
        <f t="shared" si="1"/>
        <v>32.49</v>
      </c>
      <c r="I24" s="4">
        <f t="shared" si="2"/>
        <v>244.19</v>
      </c>
      <c r="J24" s="4">
        <f t="shared" si="3"/>
        <v>1.8520000000000001</v>
      </c>
      <c r="K24" s="4">
        <f t="shared" si="4"/>
        <v>0.15</v>
      </c>
      <c r="L24" s="4">
        <f t="shared" si="5"/>
        <v>1.1299999999999999</v>
      </c>
      <c r="M24" s="4">
        <f t="shared" si="0"/>
        <v>0.54</v>
      </c>
      <c r="N24" s="4">
        <v>26.24</v>
      </c>
      <c r="O24" s="5">
        <f t="shared" si="6"/>
        <v>1.83</v>
      </c>
      <c r="P24" s="10">
        <f t="shared" si="7"/>
        <v>28.07</v>
      </c>
    </row>
    <row r="25" spans="1:16" ht="20.25" customHeight="1" x14ac:dyDescent="0.25">
      <c r="A25" s="16">
        <v>19</v>
      </c>
      <c r="B25" s="23" t="s">
        <v>10</v>
      </c>
      <c r="C25" s="25">
        <v>27</v>
      </c>
      <c r="D25" s="8">
        <f>289.4+32.6</f>
        <v>322</v>
      </c>
      <c r="E25" s="4">
        <v>2067.4</v>
      </c>
      <c r="F25" s="4">
        <v>0.03</v>
      </c>
      <c r="G25" s="4">
        <v>1.9</v>
      </c>
      <c r="H25" s="4">
        <f t="shared" si="1"/>
        <v>32.49</v>
      </c>
      <c r="I25" s="4">
        <f t="shared" si="2"/>
        <v>244.19</v>
      </c>
      <c r="J25" s="4">
        <f t="shared" si="3"/>
        <v>1.8520000000000001</v>
      </c>
      <c r="K25" s="4">
        <f t="shared" si="4"/>
        <v>0.15</v>
      </c>
      <c r="L25" s="4">
        <f t="shared" si="5"/>
        <v>1.1399999999999999</v>
      </c>
      <c r="M25" s="4">
        <f t="shared" si="0"/>
        <v>0.55000000000000004</v>
      </c>
      <c r="N25" s="4">
        <v>26.24</v>
      </c>
      <c r="O25" s="5">
        <f t="shared" si="6"/>
        <v>1.84</v>
      </c>
      <c r="P25" s="10">
        <f t="shared" si="7"/>
        <v>28.08</v>
      </c>
    </row>
    <row r="26" spans="1:16" ht="20.25" customHeight="1" x14ac:dyDescent="0.25">
      <c r="A26" s="16">
        <v>20</v>
      </c>
      <c r="B26" s="23" t="s">
        <v>10</v>
      </c>
      <c r="C26" s="25">
        <v>28</v>
      </c>
      <c r="D26" s="8">
        <f>237+33.7</f>
        <v>270.7</v>
      </c>
      <c r="E26" s="4">
        <v>2105.5</v>
      </c>
      <c r="F26" s="4">
        <v>0.03</v>
      </c>
      <c r="G26" s="4">
        <v>1.9</v>
      </c>
      <c r="H26" s="4">
        <f t="shared" si="1"/>
        <v>32.49</v>
      </c>
      <c r="I26" s="4">
        <f t="shared" si="2"/>
        <v>244.19</v>
      </c>
      <c r="J26" s="4">
        <f t="shared" si="3"/>
        <v>1.8520000000000001</v>
      </c>
      <c r="K26" s="5">
        <f t="shared" si="4"/>
        <v>0.13</v>
      </c>
      <c r="L26" s="4">
        <f t="shared" si="5"/>
        <v>0.94</v>
      </c>
      <c r="M26" s="4">
        <f t="shared" si="0"/>
        <v>0.45</v>
      </c>
      <c r="N26" s="4">
        <v>26.24</v>
      </c>
      <c r="O26" s="5">
        <f t="shared" si="6"/>
        <v>1.52</v>
      </c>
      <c r="P26" s="10">
        <f t="shared" si="7"/>
        <v>27.759999999999998</v>
      </c>
    </row>
    <row r="27" spans="1:16" ht="20.25" customHeight="1" x14ac:dyDescent="0.25">
      <c r="A27" s="16">
        <v>21</v>
      </c>
      <c r="B27" s="23" t="s">
        <v>10</v>
      </c>
      <c r="C27" s="25">
        <v>29</v>
      </c>
      <c r="D27" s="8">
        <f>480.2+32.1</f>
        <v>512.29999999999995</v>
      </c>
      <c r="E27" s="4">
        <v>3458.5</v>
      </c>
      <c r="F27" s="4">
        <v>0.03</v>
      </c>
      <c r="G27" s="4">
        <v>1.9</v>
      </c>
      <c r="H27" s="4">
        <f t="shared" si="1"/>
        <v>32.49</v>
      </c>
      <c r="I27" s="4">
        <f t="shared" si="2"/>
        <v>244.19</v>
      </c>
      <c r="J27" s="4">
        <f t="shared" si="3"/>
        <v>1.8520000000000001</v>
      </c>
      <c r="K27" s="4">
        <f t="shared" si="4"/>
        <v>0.14000000000000001</v>
      </c>
      <c r="L27" s="4">
        <f t="shared" si="5"/>
        <v>1.0900000000000001</v>
      </c>
      <c r="M27" s="4">
        <f t="shared" si="0"/>
        <v>0.52</v>
      </c>
      <c r="N27" s="4">
        <v>26.24</v>
      </c>
      <c r="O27" s="5">
        <f t="shared" si="6"/>
        <v>1.75</v>
      </c>
      <c r="P27" s="10">
        <f t="shared" si="7"/>
        <v>27.99</v>
      </c>
    </row>
    <row r="28" spans="1:16" ht="20.25" customHeight="1" x14ac:dyDescent="0.25">
      <c r="A28" s="16">
        <v>23</v>
      </c>
      <c r="B28" s="23" t="s">
        <v>10</v>
      </c>
      <c r="C28" s="25">
        <v>31</v>
      </c>
      <c r="D28" s="8">
        <f>94.9+1.2+52.8</f>
        <v>148.9</v>
      </c>
      <c r="E28" s="4">
        <v>722.40000000000009</v>
      </c>
      <c r="F28" s="4">
        <v>0.03</v>
      </c>
      <c r="G28" s="4">
        <v>1.9</v>
      </c>
      <c r="H28" s="4">
        <f t="shared" si="1"/>
        <v>32.49</v>
      </c>
      <c r="I28" s="4">
        <f t="shared" si="2"/>
        <v>244.19</v>
      </c>
      <c r="J28" s="4">
        <f t="shared" si="3"/>
        <v>1.8520000000000001</v>
      </c>
      <c r="K28" s="4">
        <f t="shared" si="4"/>
        <v>0.2</v>
      </c>
      <c r="L28" s="4">
        <f t="shared" si="5"/>
        <v>1.51</v>
      </c>
      <c r="M28" s="4">
        <f t="shared" si="0"/>
        <v>0.73</v>
      </c>
      <c r="N28" s="4">
        <v>26.24</v>
      </c>
      <c r="O28" s="5">
        <f t="shared" si="6"/>
        <v>2.44</v>
      </c>
      <c r="P28" s="10">
        <f t="shared" si="7"/>
        <v>28.68</v>
      </c>
    </row>
    <row r="29" spans="1:16" ht="20.25" customHeight="1" x14ac:dyDescent="0.25">
      <c r="A29" s="16">
        <v>25</v>
      </c>
      <c r="B29" s="23" t="s">
        <v>10</v>
      </c>
      <c r="C29" s="25">
        <v>33</v>
      </c>
      <c r="D29" s="8">
        <f>290.5+33.1</f>
        <v>323.60000000000002</v>
      </c>
      <c r="E29" s="4">
        <v>2075.1</v>
      </c>
      <c r="F29" s="4">
        <v>0.03</v>
      </c>
      <c r="G29" s="4">
        <v>1.9</v>
      </c>
      <c r="H29" s="4">
        <f t="shared" si="1"/>
        <v>32.49</v>
      </c>
      <c r="I29" s="4">
        <f t="shared" si="2"/>
        <v>244.19</v>
      </c>
      <c r="J29" s="4">
        <f t="shared" si="3"/>
        <v>1.8520000000000001</v>
      </c>
      <c r="K29" s="4">
        <f t="shared" si="4"/>
        <v>0.15</v>
      </c>
      <c r="L29" s="4">
        <f t="shared" si="5"/>
        <v>1.1399999999999999</v>
      </c>
      <c r="M29" s="4">
        <f t="shared" si="0"/>
        <v>0.55000000000000004</v>
      </c>
      <c r="N29" s="4">
        <v>26.24</v>
      </c>
      <c r="O29" s="5">
        <f t="shared" si="6"/>
        <v>1.84</v>
      </c>
      <c r="P29" s="10">
        <f t="shared" si="7"/>
        <v>28.08</v>
      </c>
    </row>
    <row r="30" spans="1:16" ht="20.25" customHeight="1" x14ac:dyDescent="0.25">
      <c r="A30" s="16">
        <v>26</v>
      </c>
      <c r="B30" s="23" t="s">
        <v>10</v>
      </c>
      <c r="C30" s="25">
        <v>34</v>
      </c>
      <c r="D30" s="8">
        <f>487.8+47.9</f>
        <v>535.70000000000005</v>
      </c>
      <c r="E30" s="4">
        <v>3467.9</v>
      </c>
      <c r="F30" s="4">
        <v>0.03</v>
      </c>
      <c r="G30" s="4">
        <v>1.9</v>
      </c>
      <c r="H30" s="4">
        <f t="shared" si="1"/>
        <v>32.49</v>
      </c>
      <c r="I30" s="4">
        <f t="shared" si="2"/>
        <v>244.19</v>
      </c>
      <c r="J30" s="4">
        <f t="shared" si="3"/>
        <v>1.8520000000000001</v>
      </c>
      <c r="K30" s="4">
        <f t="shared" si="4"/>
        <v>0.15</v>
      </c>
      <c r="L30" s="4">
        <f t="shared" si="5"/>
        <v>1.1299999999999999</v>
      </c>
      <c r="M30" s="4">
        <f t="shared" si="0"/>
        <v>0.54</v>
      </c>
      <c r="N30" s="4">
        <v>26.24</v>
      </c>
      <c r="O30" s="5">
        <f t="shared" si="6"/>
        <v>1.83</v>
      </c>
      <c r="P30" s="10">
        <f t="shared" si="7"/>
        <v>28.07</v>
      </c>
    </row>
    <row r="31" spans="1:16" ht="20.25" customHeight="1" x14ac:dyDescent="0.25">
      <c r="A31" s="16">
        <v>27</v>
      </c>
      <c r="B31" s="23" t="s">
        <v>10</v>
      </c>
      <c r="C31" s="25">
        <v>35</v>
      </c>
      <c r="D31" s="8">
        <f>290.6+33</f>
        <v>323.60000000000002</v>
      </c>
      <c r="E31" s="4">
        <v>2084.4</v>
      </c>
      <c r="F31" s="4">
        <v>0.03</v>
      </c>
      <c r="G31" s="4">
        <v>1.9</v>
      </c>
      <c r="H31" s="4">
        <f t="shared" si="1"/>
        <v>32.49</v>
      </c>
      <c r="I31" s="4">
        <f t="shared" si="2"/>
        <v>244.19</v>
      </c>
      <c r="J31" s="4">
        <f t="shared" si="3"/>
        <v>1.8520000000000001</v>
      </c>
      <c r="K31" s="4">
        <f t="shared" si="4"/>
        <v>0.15</v>
      </c>
      <c r="L31" s="4">
        <f t="shared" si="5"/>
        <v>1.1399999999999999</v>
      </c>
      <c r="M31" s="4">
        <f t="shared" si="0"/>
        <v>0.55000000000000004</v>
      </c>
      <c r="N31" s="4">
        <v>26.24</v>
      </c>
      <c r="O31" s="5">
        <f t="shared" si="6"/>
        <v>1.83</v>
      </c>
      <c r="P31" s="10">
        <f t="shared" si="7"/>
        <v>28.07</v>
      </c>
    </row>
    <row r="32" spans="1:16" ht="20.25" customHeight="1" x14ac:dyDescent="0.25">
      <c r="A32" s="16">
        <v>28</v>
      </c>
      <c r="B32" s="23" t="s">
        <v>10</v>
      </c>
      <c r="C32" s="25">
        <v>36</v>
      </c>
      <c r="D32" s="8">
        <f>489.3+48.7</f>
        <v>538</v>
      </c>
      <c r="E32" s="4">
        <v>3463.1000000000004</v>
      </c>
      <c r="F32" s="4">
        <v>0.03</v>
      </c>
      <c r="G32" s="4">
        <v>1.9</v>
      </c>
      <c r="H32" s="4">
        <f t="shared" si="1"/>
        <v>32.49</v>
      </c>
      <c r="I32" s="4">
        <f t="shared" si="2"/>
        <v>244.19</v>
      </c>
      <c r="J32" s="4">
        <f t="shared" si="3"/>
        <v>1.8520000000000001</v>
      </c>
      <c r="K32" s="4">
        <f t="shared" si="4"/>
        <v>0.15</v>
      </c>
      <c r="L32" s="4">
        <f t="shared" si="5"/>
        <v>1.1399999999999999</v>
      </c>
      <c r="M32" s="4">
        <f t="shared" si="0"/>
        <v>0.55000000000000004</v>
      </c>
      <c r="N32" s="4">
        <v>26.24</v>
      </c>
      <c r="O32" s="5">
        <f t="shared" si="6"/>
        <v>1.84</v>
      </c>
      <c r="P32" s="10">
        <f t="shared" si="7"/>
        <v>28.08</v>
      </c>
    </row>
    <row r="33" spans="1:16" ht="20.25" customHeight="1" x14ac:dyDescent="0.25">
      <c r="A33" s="16">
        <v>29</v>
      </c>
      <c r="B33" s="23" t="s">
        <v>10</v>
      </c>
      <c r="C33" s="25">
        <v>38</v>
      </c>
      <c r="D33" s="8">
        <f>326.7+48.7</f>
        <v>375.4</v>
      </c>
      <c r="E33" s="4">
        <v>2842.1</v>
      </c>
      <c r="F33" s="4">
        <v>0.03</v>
      </c>
      <c r="G33" s="4">
        <v>1.9</v>
      </c>
      <c r="H33" s="4">
        <f t="shared" si="1"/>
        <v>32.49</v>
      </c>
      <c r="I33" s="4">
        <f t="shared" si="2"/>
        <v>244.19</v>
      </c>
      <c r="J33" s="4">
        <f t="shared" si="3"/>
        <v>1.8520000000000001</v>
      </c>
      <c r="K33" s="5">
        <f t="shared" si="4"/>
        <v>0.13</v>
      </c>
      <c r="L33" s="4">
        <f t="shared" si="5"/>
        <v>0.97</v>
      </c>
      <c r="M33" s="4">
        <f t="shared" si="0"/>
        <v>0.46</v>
      </c>
      <c r="N33" s="4">
        <v>26.24</v>
      </c>
      <c r="O33" s="5">
        <f t="shared" si="6"/>
        <v>1.56</v>
      </c>
      <c r="P33" s="10">
        <f t="shared" si="7"/>
        <v>27.799999999999997</v>
      </c>
    </row>
    <row r="34" spans="1:16" ht="20.25" customHeight="1" x14ac:dyDescent="0.25">
      <c r="A34" s="16">
        <v>30</v>
      </c>
      <c r="B34" s="23" t="s">
        <v>10</v>
      </c>
      <c r="C34" s="25">
        <v>40</v>
      </c>
      <c r="D34" s="8">
        <f>262.6+60.8</f>
        <v>323.40000000000003</v>
      </c>
      <c r="E34" s="33">
        <v>2522.6</v>
      </c>
      <c r="F34" s="4">
        <v>0.03</v>
      </c>
      <c r="G34" s="4">
        <v>1.9</v>
      </c>
      <c r="H34" s="4">
        <f t="shared" si="1"/>
        <v>32.49</v>
      </c>
      <c r="I34" s="4">
        <f t="shared" si="2"/>
        <v>244.19</v>
      </c>
      <c r="J34" s="4">
        <f t="shared" si="3"/>
        <v>1.8520000000000001</v>
      </c>
      <c r="K34" s="4">
        <f t="shared" si="4"/>
        <v>0.12</v>
      </c>
      <c r="L34" s="4">
        <f t="shared" si="5"/>
        <v>0.94</v>
      </c>
      <c r="M34" s="5">
        <f t="shared" si="0"/>
        <v>0.45</v>
      </c>
      <c r="N34" s="4">
        <v>26.24</v>
      </c>
      <c r="O34" s="5">
        <f t="shared" si="6"/>
        <v>1.52</v>
      </c>
      <c r="P34" s="10">
        <f t="shared" si="7"/>
        <v>27.759999999999998</v>
      </c>
    </row>
    <row r="35" spans="1:16" ht="20.25" customHeight="1" x14ac:dyDescent="0.25">
      <c r="A35" s="16">
        <v>31</v>
      </c>
      <c r="B35" s="23" t="s">
        <v>10</v>
      </c>
      <c r="C35" s="25">
        <v>41</v>
      </c>
      <c r="D35" s="9">
        <f>485.7+48</f>
        <v>533.70000000000005</v>
      </c>
      <c r="E35" s="4">
        <v>3449.3</v>
      </c>
      <c r="F35" s="4">
        <v>0.03</v>
      </c>
      <c r="G35" s="4">
        <v>1.9</v>
      </c>
      <c r="H35" s="4">
        <f t="shared" si="1"/>
        <v>32.49</v>
      </c>
      <c r="I35" s="4">
        <f t="shared" si="2"/>
        <v>244.19</v>
      </c>
      <c r="J35" s="4">
        <f t="shared" si="3"/>
        <v>1.8520000000000001</v>
      </c>
      <c r="K35" s="5">
        <f t="shared" si="4"/>
        <v>0.15</v>
      </c>
      <c r="L35" s="4">
        <f t="shared" si="5"/>
        <v>1.1299999999999999</v>
      </c>
      <c r="M35" s="4">
        <f t="shared" si="0"/>
        <v>0.54</v>
      </c>
      <c r="N35" s="4">
        <v>26.24</v>
      </c>
      <c r="O35" s="5">
        <f t="shared" si="6"/>
        <v>1.83</v>
      </c>
      <c r="P35" s="10">
        <f t="shared" si="7"/>
        <v>28.07</v>
      </c>
    </row>
    <row r="36" spans="1:16" ht="20.25" customHeight="1" x14ac:dyDescent="0.25">
      <c r="A36" s="16">
        <v>32</v>
      </c>
      <c r="B36" s="23" t="s">
        <v>10</v>
      </c>
      <c r="C36" s="25">
        <v>42</v>
      </c>
      <c r="D36" s="32">
        <f>291.5+10.4+32.2</f>
        <v>334.09999999999997</v>
      </c>
      <c r="E36" s="4">
        <v>2076</v>
      </c>
      <c r="F36" s="4">
        <v>0.03</v>
      </c>
      <c r="G36" s="4">
        <v>1.9</v>
      </c>
      <c r="H36" s="4">
        <f t="shared" si="1"/>
        <v>32.49</v>
      </c>
      <c r="I36" s="4">
        <f t="shared" si="2"/>
        <v>244.19</v>
      </c>
      <c r="J36" s="4">
        <f t="shared" si="3"/>
        <v>1.8520000000000001</v>
      </c>
      <c r="K36" s="5">
        <f t="shared" si="4"/>
        <v>0.16</v>
      </c>
      <c r="L36" s="4">
        <f t="shared" si="5"/>
        <v>1.18</v>
      </c>
      <c r="M36" s="4">
        <f t="shared" si="0"/>
        <v>0.56999999999999995</v>
      </c>
      <c r="N36" s="4">
        <v>26.24</v>
      </c>
      <c r="O36" s="5">
        <f t="shared" si="6"/>
        <v>1.9</v>
      </c>
      <c r="P36" s="10">
        <f t="shared" si="7"/>
        <v>28.139999999999997</v>
      </c>
    </row>
    <row r="37" spans="1:16" ht="20.25" customHeight="1" x14ac:dyDescent="0.25">
      <c r="A37" s="16">
        <v>33</v>
      </c>
      <c r="B37" s="23" t="s">
        <v>10</v>
      </c>
      <c r="C37" s="25">
        <v>44</v>
      </c>
      <c r="D37" s="32">
        <f>289.5+33</f>
        <v>322.5</v>
      </c>
      <c r="E37" s="4">
        <v>2059.4</v>
      </c>
      <c r="F37" s="4">
        <v>0.03</v>
      </c>
      <c r="G37" s="4">
        <v>1.9</v>
      </c>
      <c r="H37" s="4">
        <f t="shared" si="1"/>
        <v>32.49</v>
      </c>
      <c r="I37" s="4">
        <f t="shared" si="2"/>
        <v>244.19</v>
      </c>
      <c r="J37" s="4">
        <f t="shared" si="3"/>
        <v>1.8520000000000001</v>
      </c>
      <c r="K37" s="5">
        <f t="shared" si="4"/>
        <v>0.15</v>
      </c>
      <c r="L37" s="4">
        <f t="shared" si="5"/>
        <v>1.1499999999999999</v>
      </c>
      <c r="M37" s="4">
        <f t="shared" si="0"/>
        <v>0.55000000000000004</v>
      </c>
      <c r="N37" s="4">
        <v>26.24</v>
      </c>
      <c r="O37" s="5">
        <f t="shared" si="6"/>
        <v>1.85</v>
      </c>
      <c r="P37" s="10">
        <f t="shared" si="7"/>
        <v>28.09</v>
      </c>
    </row>
    <row r="38" spans="1:16" ht="20.25" customHeight="1" x14ac:dyDescent="0.25">
      <c r="A38" s="16">
        <v>34</v>
      </c>
      <c r="B38" s="23" t="s">
        <v>10</v>
      </c>
      <c r="C38" s="25">
        <v>46</v>
      </c>
      <c r="D38" s="32">
        <f>241.7+11.7+33</f>
        <v>286.39999999999998</v>
      </c>
      <c r="E38" s="4">
        <v>2121.5</v>
      </c>
      <c r="F38" s="4">
        <v>0.03</v>
      </c>
      <c r="G38" s="4">
        <v>1.9</v>
      </c>
      <c r="H38" s="4">
        <f t="shared" si="1"/>
        <v>32.49</v>
      </c>
      <c r="I38" s="4">
        <f t="shared" si="2"/>
        <v>244.19</v>
      </c>
      <c r="J38" s="4">
        <f t="shared" si="3"/>
        <v>1.8520000000000001</v>
      </c>
      <c r="K38" s="5">
        <f t="shared" si="4"/>
        <v>0.13</v>
      </c>
      <c r="L38" s="4">
        <f t="shared" si="5"/>
        <v>0.99</v>
      </c>
      <c r="M38" s="4">
        <f t="shared" si="0"/>
        <v>0.48</v>
      </c>
      <c r="N38" s="4">
        <v>26.24</v>
      </c>
      <c r="O38" s="5">
        <f t="shared" si="6"/>
        <v>1.6</v>
      </c>
      <c r="P38" s="10">
        <f t="shared" si="7"/>
        <v>27.84</v>
      </c>
    </row>
    <row r="39" spans="1:16" ht="20.25" customHeight="1" x14ac:dyDescent="0.25">
      <c r="A39" s="16">
        <v>35</v>
      </c>
      <c r="B39" s="23" t="s">
        <v>10</v>
      </c>
      <c r="C39" s="25">
        <v>48</v>
      </c>
      <c r="D39" s="8">
        <f>445.1+18.6</f>
        <v>463.70000000000005</v>
      </c>
      <c r="E39" s="4">
        <v>4331.8999999999996</v>
      </c>
      <c r="F39" s="4">
        <v>0.03</v>
      </c>
      <c r="G39" s="4">
        <v>1.9</v>
      </c>
      <c r="H39" s="4">
        <f t="shared" si="1"/>
        <v>32.49</v>
      </c>
      <c r="I39" s="4">
        <f t="shared" si="2"/>
        <v>244.19</v>
      </c>
      <c r="J39" s="4">
        <f t="shared" si="3"/>
        <v>1.8520000000000001</v>
      </c>
      <c r="K39" s="5">
        <f t="shared" si="4"/>
        <v>0.1</v>
      </c>
      <c r="L39" s="4">
        <f t="shared" si="5"/>
        <v>0.78</v>
      </c>
      <c r="M39" s="4">
        <f t="shared" si="0"/>
        <v>0.38</v>
      </c>
      <c r="N39" s="4">
        <v>26.24</v>
      </c>
      <c r="O39" s="5">
        <f t="shared" si="6"/>
        <v>1.27</v>
      </c>
      <c r="P39" s="10">
        <f t="shared" si="7"/>
        <v>27.509999999999998</v>
      </c>
    </row>
    <row r="40" spans="1:16" ht="20.25" customHeight="1" x14ac:dyDescent="0.25">
      <c r="A40" s="16">
        <v>36</v>
      </c>
      <c r="B40" s="23" t="s">
        <v>10</v>
      </c>
      <c r="C40" s="25">
        <v>50</v>
      </c>
      <c r="D40" s="8">
        <f>220.7+141+25.4</f>
        <v>387.09999999999997</v>
      </c>
      <c r="E40" s="4">
        <v>3265.3</v>
      </c>
      <c r="F40" s="4">
        <v>0.03</v>
      </c>
      <c r="G40" s="4">
        <v>1.9</v>
      </c>
      <c r="H40" s="4">
        <f t="shared" si="1"/>
        <v>32.49</v>
      </c>
      <c r="I40" s="4">
        <f t="shared" si="2"/>
        <v>244.19</v>
      </c>
      <c r="J40" s="4">
        <f t="shared" si="3"/>
        <v>1.8520000000000001</v>
      </c>
      <c r="K40" s="5">
        <f t="shared" si="4"/>
        <v>0.12</v>
      </c>
      <c r="L40" s="4">
        <f t="shared" si="5"/>
        <v>0.87</v>
      </c>
      <c r="M40" s="4">
        <f t="shared" si="0"/>
        <v>0.42</v>
      </c>
      <c r="N40" s="4">
        <v>26.24</v>
      </c>
      <c r="O40" s="5">
        <f t="shared" si="6"/>
        <v>1.4</v>
      </c>
      <c r="P40" s="10">
        <f t="shared" si="7"/>
        <v>27.639999999999997</v>
      </c>
    </row>
    <row r="41" spans="1:16" ht="20.25" customHeight="1" x14ac:dyDescent="0.25">
      <c r="A41" s="16">
        <v>37</v>
      </c>
      <c r="B41" s="23" t="s">
        <v>10</v>
      </c>
      <c r="C41" s="25">
        <v>52</v>
      </c>
      <c r="D41" s="8">
        <f>225.5+137.1+6.7</f>
        <v>369.3</v>
      </c>
      <c r="E41" s="4">
        <v>3266.5</v>
      </c>
      <c r="F41" s="4">
        <v>0.03</v>
      </c>
      <c r="G41" s="4">
        <v>1.9</v>
      </c>
      <c r="H41" s="4">
        <f t="shared" si="1"/>
        <v>32.49</v>
      </c>
      <c r="I41" s="4">
        <f t="shared" si="2"/>
        <v>244.19</v>
      </c>
      <c r="J41" s="4">
        <f t="shared" si="3"/>
        <v>1.8520000000000001</v>
      </c>
      <c r="K41" s="5">
        <f t="shared" si="4"/>
        <v>0.11</v>
      </c>
      <c r="L41" s="4">
        <f t="shared" si="5"/>
        <v>0.83</v>
      </c>
      <c r="M41" s="4">
        <f t="shared" si="0"/>
        <v>0.4</v>
      </c>
      <c r="N41" s="4">
        <v>26.24</v>
      </c>
      <c r="O41" s="4">
        <f t="shared" si="6"/>
        <v>1.34</v>
      </c>
      <c r="P41" s="10">
        <f t="shared" si="7"/>
        <v>27.58</v>
      </c>
    </row>
    <row r="42" spans="1:16" ht="20.25" customHeight="1" x14ac:dyDescent="0.25">
      <c r="A42" s="16">
        <v>38</v>
      </c>
      <c r="B42" s="23" t="s">
        <v>10</v>
      </c>
      <c r="C42" s="25">
        <v>54</v>
      </c>
      <c r="D42" s="8">
        <v>477.7</v>
      </c>
      <c r="E42" s="4">
        <v>4124.7</v>
      </c>
      <c r="F42" s="4">
        <v>0.03</v>
      </c>
      <c r="G42" s="4">
        <v>1.9</v>
      </c>
      <c r="H42" s="4">
        <f t="shared" si="1"/>
        <v>32.49</v>
      </c>
      <c r="I42" s="4">
        <f t="shared" si="2"/>
        <v>244.19</v>
      </c>
      <c r="J42" s="4">
        <f t="shared" si="3"/>
        <v>1.8520000000000001</v>
      </c>
      <c r="K42" s="5">
        <f t="shared" si="4"/>
        <v>0.11</v>
      </c>
      <c r="L42" s="4">
        <f t="shared" si="5"/>
        <v>0.85</v>
      </c>
      <c r="M42" s="4">
        <f t="shared" si="0"/>
        <v>0.41</v>
      </c>
      <c r="N42" s="4">
        <v>26.24</v>
      </c>
      <c r="O42" s="4">
        <f t="shared" si="6"/>
        <v>1.37</v>
      </c>
      <c r="P42" s="10">
        <f t="shared" si="7"/>
        <v>27.61</v>
      </c>
    </row>
    <row r="43" spans="1:16" ht="20.25" customHeight="1" x14ac:dyDescent="0.25">
      <c r="A43" s="16">
        <v>39</v>
      </c>
      <c r="B43" s="23" t="s">
        <v>10</v>
      </c>
      <c r="C43" s="25">
        <v>56</v>
      </c>
      <c r="D43" s="8">
        <f>355.7+36.2</f>
        <v>391.9</v>
      </c>
      <c r="E43" s="4">
        <v>3171.9</v>
      </c>
      <c r="F43" s="4">
        <v>0.03</v>
      </c>
      <c r="G43" s="4">
        <v>1.9</v>
      </c>
      <c r="H43" s="4">
        <f t="shared" si="1"/>
        <v>32.49</v>
      </c>
      <c r="I43" s="4">
        <f t="shared" si="2"/>
        <v>244.19</v>
      </c>
      <c r="J43" s="4">
        <f t="shared" si="3"/>
        <v>1.8520000000000001</v>
      </c>
      <c r="K43" s="5">
        <f t="shared" si="4"/>
        <v>0.12</v>
      </c>
      <c r="L43" s="4">
        <f t="shared" si="5"/>
        <v>0.91</v>
      </c>
      <c r="M43" s="4">
        <f t="shared" si="0"/>
        <v>0.43</v>
      </c>
      <c r="N43" s="4">
        <v>26.24</v>
      </c>
      <c r="O43" s="4">
        <f t="shared" si="6"/>
        <v>1.46</v>
      </c>
      <c r="P43" s="10">
        <f t="shared" si="7"/>
        <v>27.7</v>
      </c>
    </row>
    <row r="44" spans="1:16" ht="20.25" customHeight="1" x14ac:dyDescent="0.25">
      <c r="A44" s="16">
        <v>40</v>
      </c>
      <c r="B44" s="23" t="s">
        <v>10</v>
      </c>
      <c r="C44" s="25">
        <v>58</v>
      </c>
      <c r="D44" s="8">
        <f>267.6+16.9</f>
        <v>284.5</v>
      </c>
      <c r="E44" s="4">
        <v>2366.9</v>
      </c>
      <c r="F44" s="4">
        <v>0.03</v>
      </c>
      <c r="G44" s="4">
        <v>1.9</v>
      </c>
      <c r="H44" s="4">
        <f t="shared" si="1"/>
        <v>32.49</v>
      </c>
      <c r="I44" s="4">
        <f t="shared" si="2"/>
        <v>244.19</v>
      </c>
      <c r="J44" s="4">
        <f t="shared" si="3"/>
        <v>1.8520000000000001</v>
      </c>
      <c r="K44" s="5">
        <f t="shared" si="4"/>
        <v>0.12</v>
      </c>
      <c r="L44" s="4">
        <f t="shared" si="5"/>
        <v>0.88</v>
      </c>
      <c r="M44" s="4">
        <f t="shared" si="0"/>
        <v>0.42</v>
      </c>
      <c r="N44" s="4">
        <v>26.24</v>
      </c>
      <c r="O44" s="4">
        <f t="shared" si="6"/>
        <v>1.42</v>
      </c>
      <c r="P44" s="10">
        <f t="shared" si="7"/>
        <v>27.659999999999997</v>
      </c>
    </row>
    <row r="45" spans="1:16" ht="20.25" customHeight="1" x14ac:dyDescent="0.25">
      <c r="A45" s="16">
        <v>41</v>
      </c>
      <c r="B45" s="23" t="s">
        <v>11</v>
      </c>
      <c r="C45" s="24">
        <v>1</v>
      </c>
      <c r="D45" s="8">
        <v>240.7</v>
      </c>
      <c r="E45" s="4">
        <v>2078.6</v>
      </c>
      <c r="F45" s="4">
        <v>0.03</v>
      </c>
      <c r="G45" s="4">
        <v>1.9</v>
      </c>
      <c r="H45" s="4">
        <f t="shared" si="1"/>
        <v>32.49</v>
      </c>
      <c r="I45" s="4">
        <f t="shared" si="2"/>
        <v>244.19</v>
      </c>
      <c r="J45" s="4">
        <f t="shared" si="3"/>
        <v>1.8520000000000001</v>
      </c>
      <c r="K45" s="5">
        <f t="shared" si="4"/>
        <v>0.11</v>
      </c>
      <c r="L45" s="4">
        <f t="shared" si="5"/>
        <v>0.85</v>
      </c>
      <c r="M45" s="4">
        <f t="shared" si="0"/>
        <v>0.41</v>
      </c>
      <c r="N45" s="4">
        <v>26.24</v>
      </c>
      <c r="O45" s="4">
        <f t="shared" si="6"/>
        <v>1.37</v>
      </c>
      <c r="P45" s="10">
        <f t="shared" si="7"/>
        <v>27.61</v>
      </c>
    </row>
    <row r="46" spans="1:16" ht="20.25" customHeight="1" x14ac:dyDescent="0.25">
      <c r="A46" s="16">
        <v>42</v>
      </c>
      <c r="B46" s="23" t="s">
        <v>11</v>
      </c>
      <c r="C46" s="25">
        <v>3</v>
      </c>
      <c r="D46" s="8">
        <v>240.2</v>
      </c>
      <c r="E46" s="4">
        <v>2037.6999999999998</v>
      </c>
      <c r="F46" s="4">
        <v>0.03</v>
      </c>
      <c r="G46" s="4">
        <v>1.9</v>
      </c>
      <c r="H46" s="4">
        <f t="shared" si="1"/>
        <v>32.49</v>
      </c>
      <c r="I46" s="4">
        <f t="shared" si="2"/>
        <v>244.19</v>
      </c>
      <c r="J46" s="4">
        <f t="shared" si="3"/>
        <v>1.8520000000000001</v>
      </c>
      <c r="K46" s="5">
        <f t="shared" si="4"/>
        <v>0.11</v>
      </c>
      <c r="L46" s="4">
        <f t="shared" si="5"/>
        <v>0.86</v>
      </c>
      <c r="M46" s="4">
        <f t="shared" si="0"/>
        <v>0.41</v>
      </c>
      <c r="N46" s="4">
        <v>26.24</v>
      </c>
      <c r="O46" s="4">
        <f t="shared" si="6"/>
        <v>1.39</v>
      </c>
      <c r="P46" s="10">
        <f t="shared" si="7"/>
        <v>27.63</v>
      </c>
    </row>
    <row r="47" spans="1:16" ht="20.25" customHeight="1" x14ac:dyDescent="0.25">
      <c r="A47" s="16">
        <v>43</v>
      </c>
      <c r="B47" s="23" t="s">
        <v>11</v>
      </c>
      <c r="C47" s="25">
        <v>6</v>
      </c>
      <c r="D47" s="8">
        <v>239.3</v>
      </c>
      <c r="E47" s="4">
        <v>2072.5</v>
      </c>
      <c r="F47" s="4">
        <v>0.03</v>
      </c>
      <c r="G47" s="4">
        <v>1.9</v>
      </c>
      <c r="H47" s="4">
        <f t="shared" si="1"/>
        <v>32.49</v>
      </c>
      <c r="I47" s="4">
        <f t="shared" si="2"/>
        <v>244.19</v>
      </c>
      <c r="J47" s="4">
        <f t="shared" si="3"/>
        <v>1.8520000000000001</v>
      </c>
      <c r="K47" s="5">
        <f t="shared" si="4"/>
        <v>0.11</v>
      </c>
      <c r="L47" s="4">
        <f t="shared" si="5"/>
        <v>0.85</v>
      </c>
      <c r="M47" s="4">
        <f t="shared" si="0"/>
        <v>0.41</v>
      </c>
      <c r="N47" s="4">
        <v>26.24</v>
      </c>
      <c r="O47" s="4">
        <f t="shared" si="6"/>
        <v>1.36</v>
      </c>
      <c r="P47" s="10">
        <f t="shared" si="7"/>
        <v>27.599999999999998</v>
      </c>
    </row>
    <row r="48" spans="1:16" ht="20.25" customHeight="1" x14ac:dyDescent="0.25">
      <c r="A48" s="16">
        <v>44</v>
      </c>
      <c r="B48" s="23" t="s">
        <v>11</v>
      </c>
      <c r="C48" s="25">
        <v>7</v>
      </c>
      <c r="D48" s="9">
        <v>260</v>
      </c>
      <c r="E48" s="4">
        <v>3160.3</v>
      </c>
      <c r="F48" s="4">
        <v>0.03</v>
      </c>
      <c r="G48" s="4">
        <v>1.9</v>
      </c>
      <c r="H48" s="4">
        <f t="shared" si="1"/>
        <v>32.49</v>
      </c>
      <c r="I48" s="4">
        <f t="shared" si="2"/>
        <v>244.19</v>
      </c>
      <c r="J48" s="4">
        <f t="shared" si="3"/>
        <v>1.8520000000000001</v>
      </c>
      <c r="K48" s="5">
        <f t="shared" si="4"/>
        <v>0.08</v>
      </c>
      <c r="L48" s="4">
        <f t="shared" si="5"/>
        <v>0.6</v>
      </c>
      <c r="M48" s="4">
        <f t="shared" si="0"/>
        <v>0.28999999999999998</v>
      </c>
      <c r="N48" s="4">
        <v>26.24</v>
      </c>
      <c r="O48" s="4">
        <f t="shared" si="6"/>
        <v>0.97</v>
      </c>
      <c r="P48" s="10">
        <f t="shared" si="7"/>
        <v>27.209999999999997</v>
      </c>
    </row>
    <row r="49" spans="1:16" ht="20.25" customHeight="1" x14ac:dyDescent="0.25">
      <c r="A49" s="16">
        <v>45</v>
      </c>
      <c r="B49" s="23" t="s">
        <v>11</v>
      </c>
      <c r="C49" s="8">
        <v>10</v>
      </c>
      <c r="D49" s="8">
        <f>121.1+31.1</f>
        <v>152.19999999999999</v>
      </c>
      <c r="E49" s="31">
        <v>1568.6</v>
      </c>
      <c r="F49" s="4">
        <v>0.03</v>
      </c>
      <c r="G49" s="4">
        <v>1.9</v>
      </c>
      <c r="H49" s="4">
        <f t="shared" si="1"/>
        <v>32.49</v>
      </c>
      <c r="I49" s="4">
        <f t="shared" si="2"/>
        <v>244.19</v>
      </c>
      <c r="J49" s="4">
        <f t="shared" si="3"/>
        <v>1.8520000000000001</v>
      </c>
      <c r="K49" s="5">
        <f t="shared" si="4"/>
        <v>0.09</v>
      </c>
      <c r="L49" s="5">
        <f t="shared" si="5"/>
        <v>0.71</v>
      </c>
      <c r="M49" s="4">
        <f t="shared" si="0"/>
        <v>0.34</v>
      </c>
      <c r="N49" s="4">
        <v>26.24</v>
      </c>
      <c r="O49" s="4">
        <f t="shared" si="6"/>
        <v>1.1499999999999999</v>
      </c>
      <c r="P49" s="10">
        <f t="shared" si="7"/>
        <v>27.389999999999997</v>
      </c>
    </row>
    <row r="50" spans="1:16" ht="20.25" customHeight="1" x14ac:dyDescent="0.25">
      <c r="A50" s="16">
        <v>46</v>
      </c>
      <c r="B50" s="23" t="s">
        <v>11</v>
      </c>
      <c r="C50" s="8">
        <v>12</v>
      </c>
      <c r="D50" s="8">
        <f>119.7+17.2</f>
        <v>136.9</v>
      </c>
      <c r="E50" s="4">
        <v>1572.1</v>
      </c>
      <c r="F50" s="4">
        <v>0.03</v>
      </c>
      <c r="G50" s="4">
        <v>1.9</v>
      </c>
      <c r="H50" s="4">
        <f t="shared" si="1"/>
        <v>32.49</v>
      </c>
      <c r="I50" s="4">
        <f t="shared" si="2"/>
        <v>244.19</v>
      </c>
      <c r="J50" s="4">
        <f t="shared" si="3"/>
        <v>1.8520000000000001</v>
      </c>
      <c r="K50" s="5">
        <f t="shared" si="4"/>
        <v>0.08</v>
      </c>
      <c r="L50" s="5">
        <f t="shared" si="5"/>
        <v>0.64</v>
      </c>
      <c r="M50" s="4">
        <f t="shared" si="0"/>
        <v>0.31</v>
      </c>
      <c r="N50" s="4">
        <v>26.24</v>
      </c>
      <c r="O50" s="4">
        <f t="shared" si="6"/>
        <v>1.03</v>
      </c>
      <c r="P50" s="10">
        <f t="shared" si="7"/>
        <v>27.27</v>
      </c>
    </row>
    <row r="51" spans="1:16" ht="20.25" customHeight="1" x14ac:dyDescent="0.25">
      <c r="A51" s="16">
        <v>47</v>
      </c>
      <c r="B51" s="23" t="s">
        <v>11</v>
      </c>
      <c r="C51" s="25">
        <v>14</v>
      </c>
      <c r="D51" s="8">
        <f>239.1-60.6</f>
        <v>178.5</v>
      </c>
      <c r="E51" s="4">
        <v>2545.5</v>
      </c>
      <c r="F51" s="4">
        <v>0.03</v>
      </c>
      <c r="G51" s="4">
        <v>1.9</v>
      </c>
      <c r="H51" s="4">
        <f t="shared" si="1"/>
        <v>32.49</v>
      </c>
      <c r="I51" s="4">
        <f t="shared" si="2"/>
        <v>244.19</v>
      </c>
      <c r="J51" s="4">
        <f t="shared" si="3"/>
        <v>1.8520000000000001</v>
      </c>
      <c r="K51" s="5">
        <f t="shared" si="4"/>
        <v>7.0000000000000007E-2</v>
      </c>
      <c r="L51" s="4">
        <f t="shared" si="5"/>
        <v>0.51</v>
      </c>
      <c r="M51" s="4">
        <f t="shared" si="0"/>
        <v>0.25</v>
      </c>
      <c r="N51" s="4">
        <v>26.24</v>
      </c>
      <c r="O51" s="4">
        <f t="shared" si="6"/>
        <v>0.83</v>
      </c>
      <c r="P51" s="10">
        <f t="shared" si="7"/>
        <v>27.069999999999997</v>
      </c>
    </row>
    <row r="52" spans="1:16" ht="20.25" customHeight="1" x14ac:dyDescent="0.25">
      <c r="A52" s="16">
        <v>48</v>
      </c>
      <c r="B52" s="23" t="s">
        <v>11</v>
      </c>
      <c r="C52" s="25">
        <v>21</v>
      </c>
      <c r="D52" s="9">
        <f>274.8+59.7</f>
        <v>334.5</v>
      </c>
      <c r="E52" s="31">
        <v>2481.9</v>
      </c>
      <c r="F52" s="4">
        <v>0.03</v>
      </c>
      <c r="G52" s="4">
        <v>1.9</v>
      </c>
      <c r="H52" s="4">
        <f t="shared" si="1"/>
        <v>32.49</v>
      </c>
      <c r="I52" s="4">
        <f t="shared" si="2"/>
        <v>244.19</v>
      </c>
      <c r="J52" s="4">
        <f t="shared" si="3"/>
        <v>1.8520000000000001</v>
      </c>
      <c r="K52" s="5">
        <f t="shared" si="4"/>
        <v>0.13</v>
      </c>
      <c r="L52" s="4">
        <f t="shared" si="5"/>
        <v>0.99</v>
      </c>
      <c r="M52" s="4">
        <f t="shared" si="0"/>
        <v>0.47</v>
      </c>
      <c r="N52" s="4">
        <v>26.24</v>
      </c>
      <c r="O52" s="4">
        <f t="shared" si="6"/>
        <v>1.59</v>
      </c>
      <c r="P52" s="10">
        <f t="shared" si="7"/>
        <v>27.83</v>
      </c>
    </row>
    <row r="53" spans="1:16" ht="20.25" customHeight="1" x14ac:dyDescent="0.25">
      <c r="A53" s="16">
        <v>49</v>
      </c>
      <c r="B53" s="23" t="s">
        <v>11</v>
      </c>
      <c r="C53" s="25">
        <v>23</v>
      </c>
      <c r="D53" s="8">
        <v>136.5</v>
      </c>
      <c r="E53" s="31">
        <v>1627.9</v>
      </c>
      <c r="F53" s="4">
        <v>0.03</v>
      </c>
      <c r="G53" s="4">
        <v>1.9</v>
      </c>
      <c r="H53" s="4">
        <f t="shared" si="1"/>
        <v>32.49</v>
      </c>
      <c r="I53" s="4">
        <f t="shared" si="2"/>
        <v>244.19</v>
      </c>
      <c r="J53" s="4">
        <f t="shared" si="3"/>
        <v>1.8520000000000001</v>
      </c>
      <c r="K53" s="5">
        <f t="shared" si="4"/>
        <v>0.08</v>
      </c>
      <c r="L53" s="4">
        <f t="shared" si="5"/>
        <v>0.61</v>
      </c>
      <c r="M53" s="4">
        <f t="shared" si="0"/>
        <v>0.3</v>
      </c>
      <c r="N53" s="4">
        <v>26.24</v>
      </c>
      <c r="O53" s="4">
        <f t="shared" si="6"/>
        <v>0.99</v>
      </c>
      <c r="P53" s="10">
        <f t="shared" si="7"/>
        <v>27.229999999999997</v>
      </c>
    </row>
    <row r="54" spans="1:16" ht="15.75" x14ac:dyDescent="0.25">
      <c r="B54" s="11"/>
      <c r="C54" s="13"/>
      <c r="D54" s="11"/>
      <c r="E54" s="11"/>
      <c r="F54" s="12"/>
      <c r="G54" s="12"/>
      <c r="H54" s="11"/>
      <c r="I54" s="11"/>
      <c r="J54" s="11"/>
      <c r="K54" s="11"/>
      <c r="L54" s="11"/>
      <c r="M54" s="11"/>
      <c r="N54" s="12"/>
      <c r="O54" s="11"/>
    </row>
  </sheetData>
  <mergeCells count="4">
    <mergeCell ref="A3:P3"/>
    <mergeCell ref="B5:C5"/>
    <mergeCell ref="B6:C6"/>
    <mergeCell ref="N1:P1"/>
  </mergeCells>
  <pageMargins left="0.7" right="0.7" top="0.75" bottom="0.75" header="0.3" footer="0.3"/>
  <pageSetup paperSize="9" scale="7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01.04.16 жил ф</vt:lpstr>
      <vt:lpstr>на 01.07.16 жил ф</vt:lpstr>
      <vt:lpstr>на 01.01.17 нежил 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Adm#Econom#6</cp:lastModifiedBy>
  <cp:lastPrinted>2016-12-09T11:16:28Z</cp:lastPrinted>
  <dcterms:created xsi:type="dcterms:W3CDTF">2016-03-03T11:46:32Z</dcterms:created>
  <dcterms:modified xsi:type="dcterms:W3CDTF">2016-12-09T11:20:32Z</dcterms:modified>
</cp:coreProperties>
</file>